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codeName="ThisWorkbook" defaultThemeVersion="166925"/>
  <mc:AlternateContent xmlns:mc="http://schemas.openxmlformats.org/markup-compatibility/2006">
    <mc:Choice Requires="x15">
      <x15ac:absPath xmlns:x15ac="http://schemas.microsoft.com/office/spreadsheetml/2010/11/ac" url="https://cnsgov-my.sharepoint.com/personal/rgrogan_cns_gov/Documents/"/>
    </mc:Choice>
  </mc:AlternateContent>
  <xr:revisionPtr revIDLastSave="0" documentId="8_{27BED0D3-8983-41F0-88D4-940DA6E52D8E}" xr6:coauthVersionLast="47" xr6:coauthVersionMax="47" xr10:uidLastSave="{00000000-0000-0000-0000-000000000000}"/>
  <workbookProtection workbookAlgorithmName="SHA-512" workbookHashValue="Bbqbt17QuhtFW7rX2hsDGaurScmiGMbCWo1qI2R+rWMS1o5+/G2jZT+jJrqWYOIFoia/taWe2aOBh2A4LqER9Q==" workbookSaltValue="/xoTDzNquxHRxk3+NdCAWQ==" workbookSpinCount="100000" lockStructure="1"/>
  <bookViews>
    <workbookView xWindow="-110" yWindow="-110" windowWidth="19420" windowHeight="10420" tabRatio="904" activeTab="15" xr2:uid="{CB159AE0-3ACA-4F9B-A70B-C671A8C6751B}"/>
  </bookViews>
  <sheets>
    <sheet name="CoverPage" sheetId="3" r:id="rId1"/>
    <sheet name="Commission Operations" sheetId="41" r:id="rId2"/>
    <sheet name="ASN-Comm" sheetId="27" state="hidden" r:id="rId3"/>
    <sheet name="ASN" sheetId="26" r:id="rId4"/>
    <sheet name="FOFA" sheetId="24" r:id="rId5"/>
    <sheet name="VISTA" sheetId="28" r:id="rId6"/>
    <sheet name="ASN-Comm_Summary" sheetId="17" state="hidden" r:id="rId7"/>
    <sheet name="SCP" sheetId="29" r:id="rId8"/>
    <sheet name="FGP" sheetId="30" r:id="rId9"/>
    <sheet name="RSVP" sheetId="31" r:id="rId10"/>
    <sheet name="Subrecipient" sheetId="25" state="hidden" r:id="rId11"/>
    <sheet name="Prohibited Activities" sheetId="34" r:id="rId12"/>
    <sheet name="NSCHC" sheetId="33" r:id="rId13"/>
    <sheet name="New to AmeriCorps" sheetId="38" r:id="rId14"/>
    <sheet name="Days of Service" sheetId="32" r:id="rId15"/>
    <sheet name="CAP_Summary" sheetId="37" r:id="rId16"/>
    <sheet name="Main_Aggregate" sheetId="42" state="hidden" r:id="rId17"/>
    <sheet name="SummaryResponses" sheetId="36" state="hidden" r:id="rId18"/>
    <sheet name="WH_Aggregte" sheetId="8" state="hidden" r:id="rId19"/>
    <sheet name="AnswerSheet" sheetId="40" state="hidden" r:id="rId20"/>
    <sheet name="CAP Instructions" sheetId="7" state="hidden" r:id="rId21"/>
  </sheets>
  <definedNames>
    <definedName name="_xlnm._FilterDatabase" localSheetId="16" hidden="1">Main_Aggregate!$A$1:$AB$247</definedName>
    <definedName name="_xlnm._FilterDatabase" localSheetId="17" hidden="1">SummaryResponses!$A$1:$AE$251</definedName>
    <definedName name="_xlnm._FilterDatabase" localSheetId="18" hidden="1">WH_Aggregte!$A$1:$AA$317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6" i="38" l="1"/>
  <c r="C161" i="38"/>
  <c r="C132" i="41"/>
  <c r="G1938" i="40"/>
  <c r="F1938" i="40"/>
  <c r="D1938" i="40"/>
  <c r="C1938" i="40" s="1"/>
  <c r="G1935" i="40"/>
  <c r="F1935" i="40"/>
  <c r="G1937" i="40"/>
  <c r="F1937" i="40"/>
  <c r="D1937" i="40"/>
  <c r="C1937" i="40"/>
  <c r="G1936" i="40"/>
  <c r="F1936" i="40"/>
  <c r="D1936" i="40"/>
  <c r="C1936" i="40" s="1"/>
  <c r="G1934" i="40"/>
  <c r="F1934" i="40"/>
  <c r="G1933" i="40"/>
  <c r="F1933" i="40"/>
  <c r="G1932" i="40"/>
  <c r="F1932" i="40"/>
  <c r="G1931" i="40"/>
  <c r="F1931" i="40"/>
  <c r="F1930" i="40"/>
  <c r="D1930" i="40"/>
  <c r="B1930" i="40" s="1"/>
  <c r="C1930" i="40"/>
  <c r="G1929" i="40"/>
  <c r="F1929" i="40"/>
  <c r="D1929" i="40"/>
  <c r="C1929" i="40" s="1"/>
  <c r="G1928" i="40"/>
  <c r="F1928" i="40"/>
  <c r="D1928" i="40"/>
  <c r="C1928" i="40"/>
  <c r="G1927" i="40"/>
  <c r="F1927" i="40"/>
  <c r="D1927" i="40"/>
  <c r="C1927" i="40" s="1"/>
  <c r="G1926" i="40"/>
  <c r="F1926" i="40"/>
  <c r="D1926" i="40"/>
  <c r="C1926" i="40"/>
  <c r="B1939" i="40"/>
  <c r="B1940" i="40"/>
  <c r="B1941" i="40"/>
  <c r="B1942" i="40"/>
  <c r="B1943" i="40"/>
  <c r="B1944" i="40"/>
  <c r="B1945" i="40"/>
  <c r="B1946" i="40"/>
  <c r="B1947" i="40"/>
  <c r="B1948" i="40"/>
  <c r="B1949" i="40"/>
  <c r="B1950" i="40"/>
  <c r="B1951" i="40"/>
  <c r="B1952" i="40"/>
  <c r="B1953" i="40"/>
  <c r="B1954" i="40"/>
  <c r="B1955" i="40"/>
  <c r="B1956" i="40"/>
  <c r="B1957" i="40"/>
  <c r="B1958" i="40"/>
  <c r="B1959" i="40"/>
  <c r="B1960" i="40"/>
  <c r="B1961" i="40"/>
  <c r="B1962" i="40"/>
  <c r="B1963" i="40"/>
  <c r="B1964" i="40"/>
  <c r="B1965" i="40"/>
  <c r="B1966" i="40"/>
  <c r="B1967" i="40"/>
  <c r="B1968" i="40"/>
  <c r="B1969" i="40"/>
  <c r="B1970" i="40"/>
  <c r="B1971" i="40"/>
  <c r="B1972" i="40"/>
  <c r="B1973" i="40"/>
  <c r="B1974" i="40"/>
  <c r="B1975" i="40"/>
  <c r="B1976" i="40"/>
  <c r="B1977" i="40"/>
  <c r="B1978" i="40"/>
  <c r="B1979" i="40"/>
  <c r="B1980" i="40"/>
  <c r="B1981" i="40"/>
  <c r="B1982" i="40"/>
  <c r="B1983" i="40"/>
  <c r="B1984" i="40"/>
  <c r="B1985" i="40"/>
  <c r="B1986" i="40"/>
  <c r="B1987" i="40"/>
  <c r="B1988" i="40"/>
  <c r="B1989" i="40"/>
  <c r="B1990" i="40"/>
  <c r="B1991" i="40"/>
  <c r="B1992" i="40"/>
  <c r="B1993" i="40"/>
  <c r="B1994" i="40"/>
  <c r="B1995" i="40"/>
  <c r="B1996" i="40"/>
  <c r="B1997" i="40"/>
  <c r="B1998" i="40"/>
  <c r="B1999" i="40"/>
  <c r="B2000" i="40"/>
  <c r="B2001" i="40"/>
  <c r="B2002" i="40"/>
  <c r="B2003" i="40"/>
  <c r="B2004" i="40"/>
  <c r="B2005" i="40"/>
  <c r="B2006" i="40"/>
  <c r="B2007" i="40"/>
  <c r="B2008" i="40"/>
  <c r="B2009" i="40"/>
  <c r="B2010" i="40"/>
  <c r="B2011" i="40"/>
  <c r="B2012" i="40"/>
  <c r="B2013" i="40"/>
  <c r="B2014" i="40"/>
  <c r="B2015" i="40"/>
  <c r="B2016" i="40"/>
  <c r="B2017" i="40"/>
  <c r="B2018" i="40"/>
  <c r="B2019" i="40"/>
  <c r="B2020" i="40"/>
  <c r="B2021" i="40"/>
  <c r="B2022" i="40"/>
  <c r="B2023" i="40"/>
  <c r="B2024" i="40"/>
  <c r="B2025" i="40"/>
  <c r="B2026" i="40"/>
  <c r="B2027" i="40"/>
  <c r="B2028" i="40"/>
  <c r="B2029" i="40"/>
  <c r="B2030" i="40"/>
  <c r="B2031" i="40"/>
  <c r="B2032" i="40"/>
  <c r="B2033" i="40"/>
  <c r="B2034" i="40"/>
  <c r="B2035" i="40"/>
  <c r="B2036" i="40"/>
  <c r="B2037" i="40"/>
  <c r="B2038" i="40"/>
  <c r="B2039" i="40"/>
  <c r="B2040" i="40"/>
  <c r="B2041" i="40"/>
  <c r="B2042" i="40"/>
  <c r="B2043" i="40"/>
  <c r="B2044" i="40"/>
  <c r="B2045" i="40"/>
  <c r="B2046" i="40"/>
  <c r="B2047" i="40"/>
  <c r="B2048" i="40"/>
  <c r="B2049" i="40"/>
  <c r="B2050" i="40"/>
  <c r="B2051" i="40"/>
  <c r="B2052" i="40"/>
  <c r="B2053" i="40"/>
  <c r="B2054" i="40"/>
  <c r="B2055" i="40"/>
  <c r="B2056" i="40"/>
  <c r="B2057" i="40"/>
  <c r="B2058" i="40"/>
  <c r="B2059" i="40"/>
  <c r="B2060" i="40"/>
  <c r="B2061" i="40"/>
  <c r="B2062" i="40"/>
  <c r="B2063" i="40"/>
  <c r="B2064" i="40"/>
  <c r="B2065" i="40"/>
  <c r="B2066" i="40"/>
  <c r="B2067" i="40"/>
  <c r="B2068" i="40"/>
  <c r="B2069" i="40"/>
  <c r="B2070" i="40"/>
  <c r="B2071" i="40"/>
  <c r="B2072" i="40"/>
  <c r="B2073" i="40"/>
  <c r="B2074" i="40"/>
  <c r="B2075" i="40"/>
  <c r="B2076" i="40"/>
  <c r="B2077" i="40"/>
  <c r="B2078" i="40"/>
  <c r="B2079" i="40"/>
  <c r="B2080" i="40"/>
  <c r="B2081" i="40"/>
  <c r="B2082" i="40"/>
  <c r="B2083" i="40"/>
  <c r="B2084" i="40"/>
  <c r="B2085" i="40"/>
  <c r="B2086" i="40"/>
  <c r="B2087" i="40"/>
  <c r="B2088" i="40"/>
  <c r="B2089" i="40"/>
  <c r="B2090" i="40"/>
  <c r="C1939" i="40"/>
  <c r="C1940" i="40"/>
  <c r="C1941" i="40"/>
  <c r="C1942" i="40"/>
  <c r="C1943" i="40"/>
  <c r="C1944" i="40"/>
  <c r="C1945" i="40"/>
  <c r="C1946" i="40"/>
  <c r="C1947" i="40"/>
  <c r="C1948" i="40"/>
  <c r="C1949" i="40"/>
  <c r="C1950" i="40"/>
  <c r="C1951" i="40"/>
  <c r="C1952" i="40"/>
  <c r="C1953" i="40"/>
  <c r="C1954" i="40"/>
  <c r="C1955" i="40"/>
  <c r="C1956" i="40"/>
  <c r="C1957" i="40"/>
  <c r="C1958" i="40"/>
  <c r="C1959" i="40"/>
  <c r="C1960" i="40"/>
  <c r="C1961" i="40"/>
  <c r="C1962" i="40"/>
  <c r="C1963" i="40"/>
  <c r="C1964" i="40"/>
  <c r="C1965" i="40"/>
  <c r="C1966" i="40"/>
  <c r="C1967" i="40"/>
  <c r="C1968" i="40"/>
  <c r="C1969" i="40"/>
  <c r="C1970" i="40"/>
  <c r="C1971" i="40"/>
  <c r="C1972" i="40"/>
  <c r="C1973" i="40"/>
  <c r="C1974" i="40"/>
  <c r="C1975" i="40"/>
  <c r="C1976" i="40"/>
  <c r="C1977" i="40"/>
  <c r="C1978" i="40"/>
  <c r="C1979" i="40"/>
  <c r="C1980" i="40"/>
  <c r="C1981" i="40"/>
  <c r="C1982" i="40"/>
  <c r="C1983" i="40"/>
  <c r="C1984" i="40"/>
  <c r="C1985" i="40"/>
  <c r="C1986" i="40"/>
  <c r="C1987" i="40"/>
  <c r="C1988" i="40"/>
  <c r="C1989" i="40"/>
  <c r="C1990" i="40"/>
  <c r="C1991" i="40"/>
  <c r="C1992" i="40"/>
  <c r="C1993" i="40"/>
  <c r="C1994" i="40"/>
  <c r="C1995" i="40"/>
  <c r="C1996" i="40"/>
  <c r="C1997" i="40"/>
  <c r="C1998" i="40"/>
  <c r="C1999" i="40"/>
  <c r="C2000" i="40"/>
  <c r="C2001" i="40"/>
  <c r="C2002" i="40"/>
  <c r="C2003" i="40"/>
  <c r="C2004" i="40"/>
  <c r="C2005" i="40"/>
  <c r="C2006" i="40"/>
  <c r="C2007" i="40"/>
  <c r="C2008" i="40"/>
  <c r="C2009" i="40"/>
  <c r="C2010" i="40"/>
  <c r="C2011" i="40"/>
  <c r="C2012" i="40"/>
  <c r="C2013" i="40"/>
  <c r="C2014" i="40"/>
  <c r="C2015" i="40"/>
  <c r="C2016" i="40"/>
  <c r="C2017" i="40"/>
  <c r="C2018" i="40"/>
  <c r="E2018" i="40" s="1"/>
  <c r="C2019" i="40"/>
  <c r="C2020" i="40"/>
  <c r="C2021" i="40"/>
  <c r="C2022" i="40"/>
  <c r="C2023" i="40"/>
  <c r="C2024" i="40"/>
  <c r="C2025" i="40"/>
  <c r="C2026" i="40"/>
  <c r="C2027" i="40"/>
  <c r="E2027" i="40" s="1"/>
  <c r="C2028" i="40"/>
  <c r="C2029" i="40"/>
  <c r="C2030" i="40"/>
  <c r="C2031" i="40"/>
  <c r="C2032" i="40"/>
  <c r="C2033" i="40"/>
  <c r="C2034" i="40"/>
  <c r="E2034" i="40" s="1"/>
  <c r="C2035" i="40"/>
  <c r="E2035" i="40" s="1"/>
  <c r="C2036" i="40"/>
  <c r="C2037" i="40"/>
  <c r="C2038" i="40"/>
  <c r="C2039" i="40"/>
  <c r="C2040" i="40"/>
  <c r="C2041" i="40"/>
  <c r="C2042" i="40"/>
  <c r="E2042" i="40" s="1"/>
  <c r="C2043" i="40"/>
  <c r="E2043" i="40" s="1"/>
  <c r="C2044" i="40"/>
  <c r="C2045" i="40"/>
  <c r="C2046" i="40"/>
  <c r="C2047" i="40"/>
  <c r="C2048" i="40"/>
  <c r="C2049" i="40"/>
  <c r="C2050" i="40"/>
  <c r="E2050" i="40" s="1"/>
  <c r="C2051" i="40"/>
  <c r="E2051" i="40" s="1"/>
  <c r="C2052" i="40"/>
  <c r="C2053" i="40"/>
  <c r="C2054" i="40"/>
  <c r="C2055" i="40"/>
  <c r="C2056" i="40"/>
  <c r="C2057" i="40"/>
  <c r="C2058" i="40"/>
  <c r="E2058" i="40" s="1"/>
  <c r="C2059" i="40"/>
  <c r="E2059" i="40" s="1"/>
  <c r="C2060" i="40"/>
  <c r="C2061" i="40"/>
  <c r="C2062" i="40"/>
  <c r="C2063" i="40"/>
  <c r="C2064" i="40"/>
  <c r="C2065" i="40"/>
  <c r="C2066" i="40"/>
  <c r="E2066" i="40" s="1"/>
  <c r="C2067" i="40"/>
  <c r="E2067" i="40" s="1"/>
  <c r="C2068" i="40"/>
  <c r="C2069" i="40"/>
  <c r="C2070" i="40"/>
  <c r="C2071" i="40"/>
  <c r="C2072" i="40"/>
  <c r="C2073" i="40"/>
  <c r="C2074" i="40"/>
  <c r="E2074" i="40" s="1"/>
  <c r="C2075" i="40"/>
  <c r="E2075" i="40" s="1"/>
  <c r="C2076" i="40"/>
  <c r="C2077" i="40"/>
  <c r="C2078" i="40"/>
  <c r="C2079" i="40"/>
  <c r="C2080" i="40"/>
  <c r="C2081" i="40"/>
  <c r="C2082" i="40"/>
  <c r="E2082" i="40" s="1"/>
  <c r="C2083" i="40"/>
  <c r="E2083" i="40" s="1"/>
  <c r="C2084" i="40"/>
  <c r="C2085" i="40"/>
  <c r="C2086" i="40"/>
  <c r="C2087" i="40"/>
  <c r="C2088" i="40"/>
  <c r="C2089" i="40"/>
  <c r="C2090" i="40"/>
  <c r="E2090" i="40" s="1"/>
  <c r="E1939" i="40"/>
  <c r="E1940" i="40"/>
  <c r="E1941" i="40"/>
  <c r="E1942" i="40"/>
  <c r="E1943" i="40"/>
  <c r="E1944" i="40"/>
  <c r="E1945" i="40"/>
  <c r="E1946" i="40"/>
  <c r="E1947" i="40"/>
  <c r="E1948" i="40"/>
  <c r="E1949" i="40"/>
  <c r="E1950" i="40"/>
  <c r="E1951" i="40"/>
  <c r="E1952" i="40"/>
  <c r="E1953" i="40"/>
  <c r="E1954" i="40"/>
  <c r="E1955" i="40"/>
  <c r="E1956" i="40"/>
  <c r="E1957" i="40"/>
  <c r="E1958" i="40"/>
  <c r="E1959" i="40"/>
  <c r="E1960" i="40"/>
  <c r="E1961" i="40"/>
  <c r="E1962" i="40"/>
  <c r="E1963" i="40"/>
  <c r="E1964" i="40"/>
  <c r="E1965" i="40"/>
  <c r="E1966" i="40"/>
  <c r="E1967" i="40"/>
  <c r="E1968" i="40"/>
  <c r="E1969" i="40"/>
  <c r="E1970" i="40"/>
  <c r="E1971" i="40"/>
  <c r="E1972" i="40"/>
  <c r="E1973" i="40"/>
  <c r="E1974" i="40"/>
  <c r="E1975" i="40"/>
  <c r="E1976" i="40"/>
  <c r="E1977" i="40"/>
  <c r="E1978" i="40"/>
  <c r="E1979" i="40"/>
  <c r="E1980" i="40"/>
  <c r="E1981" i="40"/>
  <c r="E1982" i="40"/>
  <c r="E1983" i="40"/>
  <c r="E1984" i="40"/>
  <c r="E1985" i="40"/>
  <c r="E1986" i="40"/>
  <c r="E1987" i="40"/>
  <c r="E1988" i="40"/>
  <c r="E1989" i="40"/>
  <c r="E1990" i="40"/>
  <c r="E1991" i="40"/>
  <c r="E1992" i="40"/>
  <c r="E1993" i="40"/>
  <c r="E1994" i="40"/>
  <c r="E1995" i="40"/>
  <c r="E1996" i="40"/>
  <c r="E1997" i="40"/>
  <c r="E1998" i="40"/>
  <c r="E1999" i="40"/>
  <c r="E2000" i="40"/>
  <c r="E2001" i="40"/>
  <c r="E2002" i="40"/>
  <c r="E2003" i="40"/>
  <c r="E2004" i="40"/>
  <c r="E2005" i="40"/>
  <c r="E2006" i="40"/>
  <c r="E2007" i="40"/>
  <c r="E2008" i="40"/>
  <c r="E2009" i="40"/>
  <c r="E2010" i="40"/>
  <c r="E2011" i="40"/>
  <c r="E2012" i="40"/>
  <c r="E2013" i="40"/>
  <c r="E2014" i="40"/>
  <c r="E2015" i="40"/>
  <c r="E2016" i="40"/>
  <c r="E2017" i="40"/>
  <c r="E2019" i="40"/>
  <c r="E2020" i="40"/>
  <c r="E2021" i="40"/>
  <c r="E2022" i="40"/>
  <c r="E2023" i="40"/>
  <c r="E2024" i="40"/>
  <c r="E2025" i="40"/>
  <c r="E2026" i="40"/>
  <c r="E2028" i="40"/>
  <c r="E2029" i="40"/>
  <c r="E2030" i="40"/>
  <c r="E2031" i="40"/>
  <c r="E2032" i="40"/>
  <c r="E2033" i="40"/>
  <c r="E2036" i="40"/>
  <c r="E2037" i="40"/>
  <c r="E2038" i="40"/>
  <c r="E2039" i="40"/>
  <c r="E2040" i="40"/>
  <c r="E2041" i="40"/>
  <c r="E2044" i="40"/>
  <c r="E2045" i="40"/>
  <c r="E2046" i="40"/>
  <c r="E2047" i="40"/>
  <c r="E2048" i="40"/>
  <c r="E2049" i="40"/>
  <c r="E2052" i="40"/>
  <c r="E2053" i="40"/>
  <c r="E2054" i="40"/>
  <c r="E2055" i="40"/>
  <c r="E2056" i="40"/>
  <c r="E2057" i="40"/>
  <c r="E2060" i="40"/>
  <c r="E2061" i="40"/>
  <c r="E2062" i="40"/>
  <c r="E2063" i="40"/>
  <c r="E2064" i="40"/>
  <c r="E2065" i="40"/>
  <c r="E2068" i="40"/>
  <c r="E2069" i="40"/>
  <c r="E2070" i="40"/>
  <c r="E2071" i="40"/>
  <c r="E2072" i="40"/>
  <c r="E2073" i="40"/>
  <c r="E2076" i="40"/>
  <c r="E2077" i="40"/>
  <c r="E2078" i="40"/>
  <c r="E2079" i="40"/>
  <c r="E2080" i="40"/>
  <c r="E2081" i="40"/>
  <c r="E2084" i="40"/>
  <c r="E2085" i="40"/>
  <c r="E2086" i="40"/>
  <c r="E2087" i="40"/>
  <c r="E2088" i="40"/>
  <c r="E2089" i="40"/>
  <c r="F1939" i="40"/>
  <c r="F1940" i="40"/>
  <c r="F1941" i="40"/>
  <c r="F1942" i="40"/>
  <c r="F1943" i="40"/>
  <c r="F1944" i="40"/>
  <c r="F1945" i="40"/>
  <c r="F1946" i="40"/>
  <c r="F1947" i="40"/>
  <c r="F1948" i="40"/>
  <c r="F1949" i="40"/>
  <c r="F1950" i="40"/>
  <c r="F1951" i="40"/>
  <c r="F1952" i="40"/>
  <c r="F1953" i="40"/>
  <c r="F1954" i="40"/>
  <c r="F1955" i="40"/>
  <c r="F1956" i="40"/>
  <c r="F1957" i="40"/>
  <c r="F1958" i="40"/>
  <c r="F1959" i="40"/>
  <c r="F1960" i="40"/>
  <c r="F1961" i="40"/>
  <c r="F1962" i="40"/>
  <c r="F1963" i="40"/>
  <c r="F1964" i="40"/>
  <c r="F1965" i="40"/>
  <c r="F1966" i="40"/>
  <c r="F1967" i="40"/>
  <c r="F1968" i="40"/>
  <c r="F1969" i="40"/>
  <c r="F1970" i="40"/>
  <c r="F1971" i="40"/>
  <c r="F1972" i="40"/>
  <c r="F1973" i="40"/>
  <c r="F1974" i="40"/>
  <c r="F1975" i="40"/>
  <c r="F1976" i="40"/>
  <c r="F1977" i="40"/>
  <c r="F1978" i="40"/>
  <c r="F1979" i="40"/>
  <c r="F1980" i="40"/>
  <c r="F1981" i="40"/>
  <c r="F1982" i="40"/>
  <c r="F1983" i="40"/>
  <c r="F1984" i="40"/>
  <c r="F1985" i="40"/>
  <c r="F1986" i="40"/>
  <c r="F1987" i="40"/>
  <c r="F1988" i="40"/>
  <c r="F1989" i="40"/>
  <c r="F1990" i="40"/>
  <c r="F1991" i="40"/>
  <c r="F1992" i="40"/>
  <c r="F1993" i="40"/>
  <c r="F1994" i="40"/>
  <c r="F1995" i="40"/>
  <c r="F1996" i="40"/>
  <c r="F1997" i="40"/>
  <c r="F1998" i="40"/>
  <c r="F1999" i="40"/>
  <c r="F2000" i="40"/>
  <c r="F2001" i="40"/>
  <c r="F2002" i="40"/>
  <c r="F2003" i="40"/>
  <c r="F2004" i="40"/>
  <c r="F2005" i="40"/>
  <c r="F2006" i="40"/>
  <c r="F2007" i="40"/>
  <c r="F2008" i="40"/>
  <c r="F2009" i="40"/>
  <c r="F2010" i="40"/>
  <c r="F2011" i="40"/>
  <c r="F2012" i="40"/>
  <c r="F2013" i="40"/>
  <c r="F2014" i="40"/>
  <c r="F2015" i="40"/>
  <c r="F2016" i="40"/>
  <c r="F2017" i="40"/>
  <c r="F2018" i="40"/>
  <c r="F2019" i="40"/>
  <c r="F2020" i="40"/>
  <c r="F2021" i="40"/>
  <c r="F2022" i="40"/>
  <c r="F2023" i="40"/>
  <c r="F2024" i="40"/>
  <c r="F2025" i="40"/>
  <c r="F2026" i="40"/>
  <c r="F2027" i="40"/>
  <c r="F2028" i="40"/>
  <c r="F2029" i="40"/>
  <c r="F2030" i="40"/>
  <c r="F2031" i="40"/>
  <c r="F2032" i="40"/>
  <c r="F2033" i="40"/>
  <c r="F2034" i="40"/>
  <c r="F2035" i="40"/>
  <c r="F2036" i="40"/>
  <c r="F2037" i="40"/>
  <c r="F2038" i="40"/>
  <c r="F2039" i="40"/>
  <c r="F2040" i="40"/>
  <c r="F2041" i="40"/>
  <c r="F2042" i="40"/>
  <c r="F2043" i="40"/>
  <c r="F2044" i="40"/>
  <c r="F2045" i="40"/>
  <c r="F2046" i="40"/>
  <c r="F2047" i="40"/>
  <c r="F2048" i="40"/>
  <c r="F2049" i="40"/>
  <c r="F2050" i="40"/>
  <c r="F2051" i="40"/>
  <c r="F2052" i="40"/>
  <c r="F2053" i="40"/>
  <c r="F2054" i="40"/>
  <c r="F2055" i="40"/>
  <c r="F2056" i="40"/>
  <c r="F2057" i="40"/>
  <c r="F2058" i="40"/>
  <c r="F2059" i="40"/>
  <c r="F2060" i="40"/>
  <c r="F2061" i="40"/>
  <c r="F2062" i="40"/>
  <c r="F2063" i="40"/>
  <c r="F2064" i="40"/>
  <c r="F2065" i="40"/>
  <c r="F2066" i="40"/>
  <c r="F2067" i="40"/>
  <c r="F2068" i="40"/>
  <c r="F2069" i="40"/>
  <c r="F2070" i="40"/>
  <c r="F2071" i="40"/>
  <c r="F2072" i="40"/>
  <c r="F2073" i="40"/>
  <c r="F2074" i="40"/>
  <c r="F2075" i="40"/>
  <c r="F2076" i="40"/>
  <c r="F2077" i="40"/>
  <c r="F2078" i="40"/>
  <c r="F2079" i="40"/>
  <c r="F2080" i="40"/>
  <c r="F2081" i="40"/>
  <c r="F2082" i="40"/>
  <c r="F2083" i="40"/>
  <c r="F2084" i="40"/>
  <c r="F2085" i="40"/>
  <c r="F2086" i="40"/>
  <c r="F2087" i="40"/>
  <c r="F2088" i="40"/>
  <c r="F2089" i="40"/>
  <c r="F2090" i="40"/>
  <c r="G1925" i="40"/>
  <c r="F1925" i="40"/>
  <c r="D1925" i="40"/>
  <c r="B1925" i="40" s="1"/>
  <c r="C1925" i="40"/>
  <c r="G1924" i="40"/>
  <c r="F1924" i="40"/>
  <c r="D1924" i="40"/>
  <c r="C1924" i="40" s="1"/>
  <c r="G1923" i="40"/>
  <c r="F1923" i="40"/>
  <c r="D1923" i="40"/>
  <c r="C1923" i="40"/>
  <c r="G1922" i="40"/>
  <c r="F1922" i="40"/>
  <c r="D1922" i="40"/>
  <c r="C1922" i="40" s="1"/>
  <c r="G1921" i="40"/>
  <c r="F1921" i="40"/>
  <c r="D1921" i="40"/>
  <c r="C1921" i="40" s="1"/>
  <c r="G1920" i="40"/>
  <c r="F1920" i="40"/>
  <c r="D1920" i="40"/>
  <c r="C1920" i="40"/>
  <c r="G1919" i="40"/>
  <c r="F1919" i="40"/>
  <c r="D1919" i="40"/>
  <c r="C1919" i="40" s="1"/>
  <c r="G1918" i="40"/>
  <c r="F1918" i="40"/>
  <c r="D1918" i="40"/>
  <c r="C1918" i="40" s="1"/>
  <c r="G1917" i="40"/>
  <c r="F1917" i="40"/>
  <c r="D1917" i="40"/>
  <c r="C1917" i="40"/>
  <c r="B1917" i="40"/>
  <c r="G1916" i="40"/>
  <c r="F1916" i="40"/>
  <c r="D1916" i="40"/>
  <c r="C1916" i="40"/>
  <c r="G1915" i="40"/>
  <c r="F1915" i="40"/>
  <c r="D1915" i="40"/>
  <c r="C1915" i="40"/>
  <c r="G1914" i="40"/>
  <c r="F1914" i="40"/>
  <c r="D1914" i="40"/>
  <c r="C1914" i="40" s="1"/>
  <c r="G1913" i="40"/>
  <c r="F1913" i="40"/>
  <c r="D1913" i="40"/>
  <c r="B1913" i="40" s="1"/>
  <c r="B1915" i="40" s="1"/>
  <c r="E1915" i="40" s="1"/>
  <c r="C1913" i="40"/>
  <c r="G1912" i="40"/>
  <c r="F1912" i="40"/>
  <c r="D1912" i="40"/>
  <c r="C1912" i="40" s="1"/>
  <c r="G1911" i="40"/>
  <c r="F1911" i="40"/>
  <c r="D1911" i="40"/>
  <c r="C1911" i="40" s="1"/>
  <c r="G1910" i="40"/>
  <c r="F1910" i="40"/>
  <c r="D1910" i="40"/>
  <c r="C1910" i="40" s="1"/>
  <c r="G1909" i="40"/>
  <c r="F1909" i="40"/>
  <c r="G1908" i="40"/>
  <c r="F1908" i="40"/>
  <c r="G1907" i="40"/>
  <c r="F1907" i="40"/>
  <c r="G1906" i="40"/>
  <c r="F1906" i="40"/>
  <c r="F1905" i="40"/>
  <c r="D1905" i="40"/>
  <c r="C1905" i="40"/>
  <c r="B1905" i="40"/>
  <c r="G1904" i="40"/>
  <c r="F1904" i="40"/>
  <c r="D1904" i="40"/>
  <c r="C1904" i="40"/>
  <c r="G1903" i="40"/>
  <c r="F1903" i="40"/>
  <c r="D1903" i="40"/>
  <c r="C1903" i="40"/>
  <c r="G1902" i="40"/>
  <c r="F1902" i="40"/>
  <c r="D1902" i="40"/>
  <c r="C1902" i="40" s="1"/>
  <c r="G1901" i="40"/>
  <c r="F1901" i="40"/>
  <c r="D1901" i="40"/>
  <c r="B1901" i="40" s="1"/>
  <c r="C1901" i="40"/>
  <c r="G1900" i="40"/>
  <c r="F1900" i="40"/>
  <c r="D1900" i="40"/>
  <c r="C1900" i="40"/>
  <c r="G1899" i="40"/>
  <c r="F1899" i="40"/>
  <c r="D1899" i="40"/>
  <c r="C1899" i="40"/>
  <c r="G1898" i="40"/>
  <c r="F1898" i="40"/>
  <c r="D1898" i="40"/>
  <c r="C1898" i="40" s="1"/>
  <c r="G1897" i="40"/>
  <c r="F1897" i="40"/>
  <c r="D1897" i="40"/>
  <c r="C1897" i="40" s="1"/>
  <c r="G1896" i="40"/>
  <c r="F1896" i="40"/>
  <c r="D1896" i="40"/>
  <c r="C1896" i="40" s="1"/>
  <c r="G1895" i="40"/>
  <c r="F1895" i="40"/>
  <c r="D1895" i="40"/>
  <c r="C1895" i="40" s="1"/>
  <c r="G1894" i="40"/>
  <c r="F1894" i="40"/>
  <c r="D1894" i="40"/>
  <c r="C1894" i="40" s="1"/>
  <c r="G1893" i="40"/>
  <c r="F1893" i="40"/>
  <c r="D1893" i="40"/>
  <c r="B1893" i="40" s="1"/>
  <c r="C1893" i="40"/>
  <c r="G1892" i="40"/>
  <c r="F1892" i="40"/>
  <c r="D1892" i="40"/>
  <c r="C1892" i="40" s="1"/>
  <c r="G1891" i="40"/>
  <c r="F1891" i="40"/>
  <c r="D1891" i="40"/>
  <c r="C1891" i="40"/>
  <c r="G1890" i="40"/>
  <c r="F1890" i="40"/>
  <c r="D1890" i="40"/>
  <c r="C1890" i="40" s="1"/>
  <c r="G1889" i="40"/>
  <c r="F1889" i="40"/>
  <c r="G1888" i="40"/>
  <c r="F1888" i="40"/>
  <c r="G1887" i="40"/>
  <c r="F1887" i="40"/>
  <c r="F1886" i="40"/>
  <c r="D1886" i="40"/>
  <c r="C1886" i="40" s="1"/>
  <c r="G1885" i="40"/>
  <c r="F1885" i="40"/>
  <c r="D1885" i="40"/>
  <c r="C1885" i="40" s="1"/>
  <c r="G1884" i="40"/>
  <c r="F1884" i="40"/>
  <c r="D1884" i="40"/>
  <c r="C1884" i="40"/>
  <c r="G1883" i="40"/>
  <c r="F1883" i="40"/>
  <c r="D1883" i="40"/>
  <c r="C1883" i="40"/>
  <c r="G1882" i="40"/>
  <c r="F1882" i="40"/>
  <c r="D1882" i="40"/>
  <c r="C1882" i="40" s="1"/>
  <c r="G1881" i="40"/>
  <c r="F1881" i="40"/>
  <c r="D1881" i="40"/>
  <c r="B1881" i="40" s="1"/>
  <c r="C1881" i="40"/>
  <c r="G1880" i="40"/>
  <c r="F1880" i="40"/>
  <c r="D1880" i="40"/>
  <c r="C1880" i="40"/>
  <c r="G1879" i="40"/>
  <c r="F1879" i="40"/>
  <c r="D1879" i="40"/>
  <c r="C1879" i="40"/>
  <c r="G1878" i="40"/>
  <c r="F1878" i="40"/>
  <c r="D1878" i="40"/>
  <c r="C1878" i="40" s="1"/>
  <c r="G1877" i="40"/>
  <c r="F1877" i="40"/>
  <c r="D1877" i="40"/>
  <c r="B1877" i="40" s="1"/>
  <c r="C1877" i="40"/>
  <c r="G1876" i="40"/>
  <c r="F1876" i="40"/>
  <c r="D1876" i="40"/>
  <c r="C1876" i="40" s="1"/>
  <c r="G1875" i="40"/>
  <c r="F1875" i="40"/>
  <c r="D1875" i="40"/>
  <c r="C1875" i="40"/>
  <c r="G1874" i="40"/>
  <c r="F1874" i="40"/>
  <c r="D1874" i="40"/>
  <c r="C1874" i="40" s="1"/>
  <c r="G1873" i="40"/>
  <c r="F1873" i="40"/>
  <c r="D1873" i="40"/>
  <c r="C1873" i="40"/>
  <c r="B1873" i="40"/>
  <c r="B1876" i="40" s="1"/>
  <c r="G1872" i="40"/>
  <c r="F1872" i="40"/>
  <c r="D1872" i="40"/>
  <c r="C1872" i="40"/>
  <c r="G1871" i="40"/>
  <c r="F1871" i="40"/>
  <c r="D1871" i="40"/>
  <c r="C1871" i="40"/>
  <c r="G1870" i="40"/>
  <c r="F1870" i="40"/>
  <c r="D1870" i="40"/>
  <c r="C1870" i="40" s="1"/>
  <c r="G1869" i="40"/>
  <c r="F1869" i="40"/>
  <c r="D1869" i="40"/>
  <c r="B1869" i="40" s="1"/>
  <c r="B1871" i="40" s="1"/>
  <c r="H1871" i="40" s="1"/>
  <c r="C1869" i="40"/>
  <c r="G1868" i="40"/>
  <c r="F1868" i="40"/>
  <c r="D1868" i="40"/>
  <c r="C1868" i="40" s="1"/>
  <c r="G1867" i="40"/>
  <c r="F1867" i="40"/>
  <c r="D1867" i="40"/>
  <c r="C1867" i="40" s="1"/>
  <c r="G1866" i="40"/>
  <c r="F1866" i="40"/>
  <c r="D1866" i="40"/>
  <c r="C1866" i="40"/>
  <c r="G1865" i="40"/>
  <c r="F1865" i="40"/>
  <c r="F1856" i="40"/>
  <c r="D1855" i="40"/>
  <c r="B1855" i="40" s="1"/>
  <c r="G1864" i="40"/>
  <c r="F1864" i="40"/>
  <c r="G1863" i="40"/>
  <c r="F1863" i="40"/>
  <c r="G1862" i="40"/>
  <c r="F1862" i="40"/>
  <c r="G1861" i="40"/>
  <c r="F1861" i="40"/>
  <c r="F1860" i="40"/>
  <c r="D1860" i="40"/>
  <c r="B1860" i="40" s="1"/>
  <c r="C1860" i="40"/>
  <c r="G1859" i="40"/>
  <c r="F1859" i="40"/>
  <c r="D1859" i="40"/>
  <c r="C1859" i="40" s="1"/>
  <c r="G1858" i="40"/>
  <c r="F1858" i="40"/>
  <c r="D1858" i="40"/>
  <c r="C1858" i="40"/>
  <c r="G1857" i="40"/>
  <c r="F1857" i="40"/>
  <c r="D1857" i="40"/>
  <c r="C1857" i="40" s="1"/>
  <c r="G1856" i="40"/>
  <c r="D1856" i="40"/>
  <c r="B1856" i="40" s="1"/>
  <c r="C1856" i="40"/>
  <c r="F1855" i="40"/>
  <c r="G1855" i="40"/>
  <c r="G1854" i="40"/>
  <c r="F1854" i="40"/>
  <c r="D1854" i="40"/>
  <c r="C1854" i="40"/>
  <c r="G1853" i="40"/>
  <c r="F1853" i="40"/>
  <c r="D1853" i="40"/>
  <c r="C1853" i="40"/>
  <c r="G1852" i="40"/>
  <c r="F1852" i="40"/>
  <c r="D1852" i="40"/>
  <c r="C1852" i="40" s="1"/>
  <c r="G1851" i="40"/>
  <c r="F1851" i="40"/>
  <c r="D1851" i="40"/>
  <c r="C1851" i="40" s="1"/>
  <c r="G1850" i="40"/>
  <c r="F1850" i="40"/>
  <c r="D1850" i="40"/>
  <c r="C1850" i="40" s="1"/>
  <c r="G1849" i="40"/>
  <c r="F1849" i="40"/>
  <c r="D1849" i="40"/>
  <c r="C1849" i="40"/>
  <c r="G1848" i="40"/>
  <c r="F1848" i="40"/>
  <c r="D1848" i="40"/>
  <c r="C1848" i="40" s="1"/>
  <c r="G1847" i="40"/>
  <c r="F1847" i="40"/>
  <c r="D1847" i="40"/>
  <c r="B1847" i="40" s="1"/>
  <c r="C1847" i="40"/>
  <c r="G1846" i="40"/>
  <c r="F1846" i="40"/>
  <c r="D1846" i="40"/>
  <c r="C1846" i="40" s="1"/>
  <c r="G1845" i="40"/>
  <c r="F1845" i="40"/>
  <c r="D1845" i="40"/>
  <c r="C1845" i="40"/>
  <c r="G1844" i="40"/>
  <c r="F1844" i="40"/>
  <c r="D1844" i="40"/>
  <c r="C1844" i="40" s="1"/>
  <c r="G1843" i="40"/>
  <c r="F1843" i="40"/>
  <c r="D1843" i="40"/>
  <c r="B1843" i="40" s="1"/>
  <c r="C1843" i="40"/>
  <c r="G1842" i="40"/>
  <c r="F1842" i="40"/>
  <c r="D1842" i="40"/>
  <c r="C1842" i="40"/>
  <c r="G1841" i="40"/>
  <c r="F1841" i="40"/>
  <c r="D1841" i="40"/>
  <c r="C1841" i="40" s="1"/>
  <c r="G1840" i="40"/>
  <c r="F1840" i="40"/>
  <c r="D1840" i="40"/>
  <c r="C1840" i="40" s="1"/>
  <c r="G1839" i="40"/>
  <c r="F1839" i="40"/>
  <c r="D1839" i="40"/>
  <c r="C1839" i="40"/>
  <c r="B1839" i="40"/>
  <c r="G1838" i="40"/>
  <c r="F1838" i="40"/>
  <c r="D1838" i="40"/>
  <c r="C1838" i="40"/>
  <c r="G1837" i="40"/>
  <c r="F1837" i="40"/>
  <c r="D1837" i="40"/>
  <c r="C1837" i="40"/>
  <c r="G1836" i="40"/>
  <c r="F1836" i="40"/>
  <c r="D1836" i="40"/>
  <c r="C1836" i="40" s="1"/>
  <c r="G1835" i="40"/>
  <c r="F1835" i="40"/>
  <c r="G1834" i="40"/>
  <c r="F1834" i="40"/>
  <c r="G1833" i="40"/>
  <c r="F1833" i="40"/>
  <c r="G1832" i="40"/>
  <c r="F1832" i="40"/>
  <c r="G1831" i="40"/>
  <c r="F1831" i="40"/>
  <c r="G1830" i="40"/>
  <c r="F1830" i="40"/>
  <c r="G1829" i="40"/>
  <c r="F1829" i="40"/>
  <c r="G1828" i="40"/>
  <c r="F1828" i="40"/>
  <c r="G1827" i="40"/>
  <c r="F1827" i="40"/>
  <c r="G1826" i="40"/>
  <c r="F1826" i="40"/>
  <c r="F1825" i="40"/>
  <c r="G1824" i="40"/>
  <c r="F1824" i="40"/>
  <c r="G1823" i="40"/>
  <c r="F1823" i="40"/>
  <c r="F1821" i="40"/>
  <c r="F1820" i="40"/>
  <c r="F1819" i="40"/>
  <c r="F1818" i="40"/>
  <c r="F1817" i="40"/>
  <c r="F1816" i="40"/>
  <c r="F1815" i="40"/>
  <c r="F1814" i="40"/>
  <c r="F1813" i="40"/>
  <c r="G1812" i="40"/>
  <c r="F1812" i="40"/>
  <c r="G1822" i="40"/>
  <c r="F1822" i="40"/>
  <c r="G1821" i="40"/>
  <c r="G1820" i="40"/>
  <c r="G1819" i="40"/>
  <c r="G1818" i="40"/>
  <c r="G1817" i="40"/>
  <c r="G1816" i="40"/>
  <c r="G1815" i="40"/>
  <c r="G1814" i="40"/>
  <c r="G1813" i="40"/>
  <c r="G1811" i="40"/>
  <c r="F1811" i="40"/>
  <c r="G1810" i="40"/>
  <c r="F1810" i="40"/>
  <c r="G1809" i="40"/>
  <c r="F1809" i="40"/>
  <c r="G1808" i="40"/>
  <c r="F1808" i="40"/>
  <c r="G1807" i="40"/>
  <c r="F1807" i="40"/>
  <c r="G1806" i="40"/>
  <c r="F1806" i="40"/>
  <c r="G1805" i="40"/>
  <c r="F1805" i="40"/>
  <c r="D1831" i="40"/>
  <c r="B1831" i="40" s="1"/>
  <c r="C1831" i="40"/>
  <c r="D1830" i="40"/>
  <c r="C1830" i="40" s="1"/>
  <c r="D1829" i="40"/>
  <c r="C1829" i="40"/>
  <c r="D1828" i="40"/>
  <c r="C1828" i="40" s="1"/>
  <c r="D1825" i="40"/>
  <c r="D1824" i="40"/>
  <c r="C1824" i="40"/>
  <c r="D1823" i="40"/>
  <c r="C1823" i="40" s="1"/>
  <c r="D1822" i="40"/>
  <c r="C1822" i="40" s="1"/>
  <c r="D1809" i="40"/>
  <c r="D1808" i="40"/>
  <c r="C1808" i="40"/>
  <c r="D1807" i="40"/>
  <c r="C1807" i="40" s="1"/>
  <c r="D1806" i="40"/>
  <c r="C1806" i="40"/>
  <c r="D1805" i="40"/>
  <c r="B518" i="37"/>
  <c r="B517" i="37"/>
  <c r="B515" i="37"/>
  <c r="B514" i="37"/>
  <c r="B513" i="37"/>
  <c r="B512" i="37"/>
  <c r="B511" i="37"/>
  <c r="B510" i="37"/>
  <c r="B509" i="37"/>
  <c r="B508" i="37"/>
  <c r="B507" i="37"/>
  <c r="B506" i="37"/>
  <c r="B505" i="37"/>
  <c r="B504" i="37"/>
  <c r="B503" i="37"/>
  <c r="B502" i="37"/>
  <c r="B501" i="37"/>
  <c r="B500" i="37"/>
  <c r="B499" i="37"/>
  <c r="B498" i="37"/>
  <c r="B496" i="37"/>
  <c r="B495" i="37"/>
  <c r="B494" i="37"/>
  <c r="B493" i="37"/>
  <c r="B492" i="37"/>
  <c r="B491" i="37"/>
  <c r="B490" i="37"/>
  <c r="B489" i="37"/>
  <c r="B488" i="37"/>
  <c r="B487" i="37"/>
  <c r="B486" i="37"/>
  <c r="B485" i="37"/>
  <c r="B483" i="37"/>
  <c r="B482" i="37"/>
  <c r="B481" i="37"/>
  <c r="B480" i="37"/>
  <c r="B479" i="37"/>
  <c r="B478" i="37"/>
  <c r="B477" i="37"/>
  <c r="B476" i="37"/>
  <c r="B475" i="37"/>
  <c r="B474" i="37"/>
  <c r="B473" i="37"/>
  <c r="B472" i="37"/>
  <c r="B471" i="37"/>
  <c r="B470" i="37"/>
  <c r="B469" i="37"/>
  <c r="B468" i="37"/>
  <c r="B465" i="37"/>
  <c r="C464" i="37"/>
  <c r="D464" i="37" s="1"/>
  <c r="B464" i="37"/>
  <c r="B452" i="37"/>
  <c r="B451" i="37"/>
  <c r="B450" i="37"/>
  <c r="B449" i="37"/>
  <c r="B448" i="37"/>
  <c r="B447" i="37"/>
  <c r="B446" i="37"/>
  <c r="B445" i="37"/>
  <c r="B50" i="37"/>
  <c r="B49" i="37"/>
  <c r="B24" i="37"/>
  <c r="C23" i="37"/>
  <c r="D23" i="37" s="1"/>
  <c r="B23" i="37"/>
  <c r="G40" i="40"/>
  <c r="F40" i="40"/>
  <c r="D40" i="40"/>
  <c r="C40" i="40" s="1"/>
  <c r="G39" i="40"/>
  <c r="F39" i="40"/>
  <c r="D39" i="40"/>
  <c r="C39" i="40" s="1"/>
  <c r="G38" i="40"/>
  <c r="D38" i="40"/>
  <c r="C38" i="40" s="1"/>
  <c r="G37" i="40"/>
  <c r="F37" i="40"/>
  <c r="D37" i="40"/>
  <c r="B37" i="40" s="1"/>
  <c r="C37" i="40"/>
  <c r="G75" i="40"/>
  <c r="F75" i="40"/>
  <c r="G74" i="40"/>
  <c r="F74" i="40"/>
  <c r="G73" i="40"/>
  <c r="G72" i="40"/>
  <c r="F72" i="40"/>
  <c r="G71" i="40"/>
  <c r="F71" i="40"/>
  <c r="G93" i="40"/>
  <c r="F93" i="40"/>
  <c r="D93" i="40"/>
  <c r="C93" i="40" s="1"/>
  <c r="G92" i="40"/>
  <c r="F92" i="40"/>
  <c r="D92" i="40"/>
  <c r="C92" i="40" s="1"/>
  <c r="G91" i="40"/>
  <c r="D91" i="40"/>
  <c r="C91" i="40" s="1"/>
  <c r="G90" i="40"/>
  <c r="D90" i="40"/>
  <c r="B90" i="40" s="1"/>
  <c r="G330" i="40"/>
  <c r="F330" i="40"/>
  <c r="G329" i="40"/>
  <c r="F329" i="40"/>
  <c r="G328" i="40"/>
  <c r="G327" i="40"/>
  <c r="F327" i="40"/>
  <c r="G326" i="40"/>
  <c r="F326" i="40"/>
  <c r="G325" i="40"/>
  <c r="F325" i="40"/>
  <c r="G324" i="40"/>
  <c r="F324" i="40"/>
  <c r="G323" i="40"/>
  <c r="F323" i="40"/>
  <c r="G322" i="40"/>
  <c r="F322" i="40"/>
  <c r="G321" i="40"/>
  <c r="F321" i="40"/>
  <c r="G320" i="40"/>
  <c r="F320" i="40"/>
  <c r="G319" i="40"/>
  <c r="F319" i="40"/>
  <c r="G318" i="40"/>
  <c r="F318" i="40"/>
  <c r="G317" i="40"/>
  <c r="F317" i="40"/>
  <c r="G316" i="40"/>
  <c r="F316" i="40"/>
  <c r="G315" i="40"/>
  <c r="F315" i="40"/>
  <c r="G314" i="40"/>
  <c r="F314" i="40"/>
  <c r="G478" i="40"/>
  <c r="F478" i="40"/>
  <c r="G477" i="40"/>
  <c r="F477" i="40"/>
  <c r="G476" i="40"/>
  <c r="G475" i="40"/>
  <c r="F475" i="40"/>
  <c r="G474" i="40"/>
  <c r="F474" i="40"/>
  <c r="G473" i="40"/>
  <c r="F473" i="40"/>
  <c r="G472" i="40"/>
  <c r="F472" i="40"/>
  <c r="G471" i="40"/>
  <c r="F471" i="40"/>
  <c r="G470" i="40"/>
  <c r="F470" i="40"/>
  <c r="G469" i="40"/>
  <c r="F469" i="40"/>
  <c r="G468" i="40"/>
  <c r="F468" i="40"/>
  <c r="G467" i="40"/>
  <c r="F467" i="40"/>
  <c r="G466" i="40"/>
  <c r="F466" i="40"/>
  <c r="G465" i="40"/>
  <c r="F465" i="40"/>
  <c r="G464" i="40"/>
  <c r="F464" i="40"/>
  <c r="G463" i="40"/>
  <c r="F463" i="40"/>
  <c r="G462" i="40"/>
  <c r="F462" i="40"/>
  <c r="G698" i="40"/>
  <c r="F698" i="40"/>
  <c r="G697" i="40"/>
  <c r="F697" i="40"/>
  <c r="G696" i="40"/>
  <c r="G695" i="40"/>
  <c r="F695" i="40"/>
  <c r="G694" i="40"/>
  <c r="F694" i="40"/>
  <c r="G693" i="40"/>
  <c r="F693" i="40"/>
  <c r="G692" i="40"/>
  <c r="F692" i="40"/>
  <c r="G691" i="40"/>
  <c r="F691" i="40"/>
  <c r="G690" i="40"/>
  <c r="F690" i="40"/>
  <c r="G689" i="40"/>
  <c r="F689" i="40"/>
  <c r="G688" i="40"/>
  <c r="F688" i="40"/>
  <c r="G687" i="40"/>
  <c r="F687" i="40"/>
  <c r="G686" i="40"/>
  <c r="F686" i="40"/>
  <c r="G685" i="40"/>
  <c r="F685" i="40"/>
  <c r="G684" i="40"/>
  <c r="F684" i="40"/>
  <c r="G683" i="40"/>
  <c r="F683" i="40"/>
  <c r="G682" i="40"/>
  <c r="F682" i="40"/>
  <c r="G926" i="40"/>
  <c r="F926" i="40"/>
  <c r="G925" i="40"/>
  <c r="F925" i="40"/>
  <c r="G924" i="40"/>
  <c r="G923" i="40"/>
  <c r="F923" i="40"/>
  <c r="G922" i="40"/>
  <c r="F922" i="40"/>
  <c r="G921" i="40"/>
  <c r="F921" i="40"/>
  <c r="G920" i="40"/>
  <c r="F920" i="40"/>
  <c r="G919" i="40"/>
  <c r="F919" i="40"/>
  <c r="G918" i="40"/>
  <c r="F918" i="40"/>
  <c r="G917" i="40"/>
  <c r="F917" i="40"/>
  <c r="G916" i="40"/>
  <c r="F916" i="40"/>
  <c r="G915" i="40"/>
  <c r="F915" i="40"/>
  <c r="G914" i="40"/>
  <c r="F914" i="40"/>
  <c r="G913" i="40"/>
  <c r="F913" i="40"/>
  <c r="G912" i="40"/>
  <c r="F912" i="40"/>
  <c r="G911" i="40"/>
  <c r="F911" i="40"/>
  <c r="G910" i="40"/>
  <c r="F910" i="40"/>
  <c r="G1068" i="40"/>
  <c r="F1068" i="40"/>
  <c r="G1067" i="40"/>
  <c r="F1067" i="40"/>
  <c r="G1066" i="40"/>
  <c r="G1065" i="40"/>
  <c r="F1065" i="40"/>
  <c r="G1064" i="40"/>
  <c r="F1064" i="40"/>
  <c r="G1063" i="40"/>
  <c r="F1063" i="40"/>
  <c r="G1062" i="40"/>
  <c r="F1062" i="40"/>
  <c r="G1061" i="40"/>
  <c r="F1061" i="40"/>
  <c r="G1060" i="40"/>
  <c r="F1060" i="40"/>
  <c r="G1059" i="40"/>
  <c r="F1059" i="40"/>
  <c r="G1058" i="40"/>
  <c r="F1058" i="40"/>
  <c r="G1057" i="40"/>
  <c r="F1057" i="40"/>
  <c r="G1056" i="40"/>
  <c r="F1056" i="40"/>
  <c r="G1055" i="40"/>
  <c r="F1055" i="40"/>
  <c r="G1054" i="40"/>
  <c r="F1054" i="40"/>
  <c r="G1053" i="40"/>
  <c r="F1053" i="40"/>
  <c r="G1052" i="40"/>
  <c r="F1052" i="40"/>
  <c r="G1220" i="40"/>
  <c r="F1220" i="40"/>
  <c r="G1219" i="40"/>
  <c r="F1219" i="40"/>
  <c r="G1218" i="40"/>
  <c r="G1217" i="40"/>
  <c r="F1217" i="40"/>
  <c r="G1216" i="40"/>
  <c r="F1216" i="40"/>
  <c r="G1215" i="40"/>
  <c r="F1215" i="40"/>
  <c r="G1214" i="40"/>
  <c r="F1214" i="40"/>
  <c r="G1213" i="40"/>
  <c r="F1213" i="40"/>
  <c r="G1660" i="40"/>
  <c r="F1660" i="40"/>
  <c r="G1659" i="40"/>
  <c r="F1659" i="40"/>
  <c r="G1658" i="40"/>
  <c r="C1809" i="40" l="1"/>
  <c r="B1809" i="40"/>
  <c r="C1825" i="40"/>
  <c r="B1825" i="40"/>
  <c r="D1833" i="40"/>
  <c r="D1832" i="40"/>
  <c r="C1832" i="40" s="1"/>
  <c r="H1831" i="40"/>
  <c r="B1842" i="40"/>
  <c r="B1841" i="40"/>
  <c r="B1840" i="40"/>
  <c r="H1841" i="40"/>
  <c r="B1857" i="40"/>
  <c r="B1859" i="40"/>
  <c r="B1858" i="40"/>
  <c r="B1872" i="40"/>
  <c r="H1873" i="40"/>
  <c r="B1896" i="40"/>
  <c r="B1895" i="40"/>
  <c r="E1905" i="40"/>
  <c r="D1909" i="40"/>
  <c r="D1908" i="40"/>
  <c r="D1907" i="40"/>
  <c r="D1906" i="40"/>
  <c r="B1916" i="40"/>
  <c r="E1916" i="40" s="1"/>
  <c r="B1918" i="40"/>
  <c r="B1920" i="40"/>
  <c r="H1920" i="40" s="1"/>
  <c r="B1919" i="40"/>
  <c r="E1919" i="40" s="1"/>
  <c r="E1917" i="40"/>
  <c r="H1917" i="40"/>
  <c r="H1919" i="40"/>
  <c r="B1928" i="40"/>
  <c r="E1928" i="40" s="1"/>
  <c r="B1927" i="40"/>
  <c r="E1927" i="40" s="1"/>
  <c r="B1926" i="40"/>
  <c r="E1926" i="40" s="1"/>
  <c r="H1927" i="40"/>
  <c r="H1928" i="40"/>
  <c r="D1935" i="40"/>
  <c r="D1934" i="40"/>
  <c r="D1933" i="40"/>
  <c r="D1932" i="40"/>
  <c r="C1932" i="40" s="1"/>
  <c r="D1931" i="40"/>
  <c r="C1931" i="40" s="1"/>
  <c r="H1925" i="40"/>
  <c r="B1932" i="40"/>
  <c r="E1932" i="40" s="1"/>
  <c r="B1931" i="40"/>
  <c r="E1930" i="40"/>
  <c r="B1929" i="40"/>
  <c r="E1929" i="40" s="1"/>
  <c r="H1926" i="40"/>
  <c r="E1893" i="40"/>
  <c r="E1869" i="40"/>
  <c r="E1913" i="40"/>
  <c r="E1918" i="40"/>
  <c r="E1925" i="40"/>
  <c r="H1893" i="40"/>
  <c r="H1915" i="40"/>
  <c r="H1896" i="40"/>
  <c r="H1895" i="40"/>
  <c r="B1921" i="40"/>
  <c r="H1921" i="40" s="1"/>
  <c r="H1918" i="40"/>
  <c r="E1920" i="40"/>
  <c r="H1916" i="40"/>
  <c r="B1914" i="40"/>
  <c r="E1914" i="40" s="1"/>
  <c r="H1913" i="40"/>
  <c r="E1901" i="40"/>
  <c r="B1902" i="40"/>
  <c r="E1902" i="40" s="1"/>
  <c r="B1903" i="40"/>
  <c r="H1901" i="40"/>
  <c r="B1904" i="40"/>
  <c r="B1897" i="40"/>
  <c r="E1895" i="40"/>
  <c r="E1896" i="40"/>
  <c r="B1894" i="40"/>
  <c r="E1894" i="40" s="1"/>
  <c r="B1886" i="40"/>
  <c r="B1885" i="40"/>
  <c r="E1885" i="40" s="1"/>
  <c r="E1881" i="40"/>
  <c r="B1882" i="40"/>
  <c r="E1882" i="40" s="1"/>
  <c r="B1883" i="40"/>
  <c r="H1881" i="40"/>
  <c r="B1884" i="40"/>
  <c r="E1877" i="40"/>
  <c r="B1878" i="40"/>
  <c r="E1878" i="40" s="1"/>
  <c r="B1879" i="40"/>
  <c r="H1877" i="40"/>
  <c r="B1880" i="40"/>
  <c r="E1880" i="40" s="1"/>
  <c r="E1839" i="40"/>
  <c r="E1841" i="40"/>
  <c r="H1876" i="40"/>
  <c r="E1873" i="40"/>
  <c r="E1876" i="40"/>
  <c r="E1831" i="40"/>
  <c r="B1875" i="40"/>
  <c r="B1874" i="40"/>
  <c r="E1874" i="40" s="1"/>
  <c r="H1839" i="40"/>
  <c r="E1842" i="40"/>
  <c r="E1871" i="40"/>
  <c r="E1872" i="40"/>
  <c r="H1872" i="40"/>
  <c r="B1870" i="40"/>
  <c r="E1870" i="40" s="1"/>
  <c r="H1869" i="40"/>
  <c r="E1857" i="40"/>
  <c r="H1857" i="40"/>
  <c r="E1856" i="40"/>
  <c r="C1855" i="40"/>
  <c r="E1855" i="40" s="1"/>
  <c r="H1855" i="40"/>
  <c r="B1851" i="40"/>
  <c r="E1847" i="40"/>
  <c r="B1848" i="40"/>
  <c r="E1848" i="40" s="1"/>
  <c r="B1849" i="40"/>
  <c r="B1850" i="40"/>
  <c r="H1847" i="40"/>
  <c r="E1843" i="40"/>
  <c r="B1844" i="40"/>
  <c r="E1844" i="40" s="1"/>
  <c r="B1845" i="40"/>
  <c r="H1843" i="40"/>
  <c r="B1846" i="40"/>
  <c r="E1846" i="40" s="1"/>
  <c r="H1842" i="40"/>
  <c r="E1840" i="40"/>
  <c r="B1832" i="40"/>
  <c r="H1809" i="40"/>
  <c r="B39" i="40"/>
  <c r="E39" i="40" s="1"/>
  <c r="E37" i="40"/>
  <c r="B40" i="40"/>
  <c r="H37" i="40"/>
  <c r="B38" i="40"/>
  <c r="E38" i="40" s="1"/>
  <c r="C90" i="40"/>
  <c r="E90" i="40" s="1"/>
  <c r="B92" i="40"/>
  <c r="E92" i="40" s="1"/>
  <c r="B93" i="40"/>
  <c r="B91" i="40"/>
  <c r="E91" i="40" s="1"/>
  <c r="C91" i="32"/>
  <c r="C74" i="32"/>
  <c r="E1904" i="40" l="1"/>
  <c r="H1904" i="40"/>
  <c r="C1933" i="40"/>
  <c r="B1933" i="40"/>
  <c r="B1934" i="40"/>
  <c r="C1934" i="40"/>
  <c r="B1935" i="40"/>
  <c r="C1935" i="40"/>
  <c r="C1906" i="40"/>
  <c r="B1906" i="40"/>
  <c r="C1907" i="40"/>
  <c r="B1907" i="40"/>
  <c r="C1833" i="40"/>
  <c r="B1833" i="40"/>
  <c r="B1830" i="40"/>
  <c r="B1829" i="40"/>
  <c r="B1828" i="40"/>
  <c r="D1827" i="40"/>
  <c r="D1826" i="40"/>
  <c r="E1825" i="40"/>
  <c r="B1824" i="40"/>
  <c r="B1823" i="40"/>
  <c r="B1822" i="40"/>
  <c r="D1821" i="40"/>
  <c r="D1820" i="40"/>
  <c r="D1819" i="40"/>
  <c r="D1818" i="40"/>
  <c r="D1817" i="40"/>
  <c r="D1816" i="40"/>
  <c r="D1815" i="40"/>
  <c r="D1814" i="40"/>
  <c r="D1813" i="40"/>
  <c r="D1812" i="40"/>
  <c r="D1811" i="40"/>
  <c r="D1810" i="40"/>
  <c r="E1931" i="40"/>
  <c r="H1931" i="40"/>
  <c r="H1932" i="40"/>
  <c r="H1929" i="40"/>
  <c r="H1894" i="40"/>
  <c r="H1902" i="40"/>
  <c r="E1921" i="40"/>
  <c r="B1922" i="40"/>
  <c r="B1923" i="40"/>
  <c r="B1924" i="40"/>
  <c r="H1914" i="40"/>
  <c r="C1908" i="40"/>
  <c r="B1908" i="40"/>
  <c r="E1903" i="40"/>
  <c r="H1903" i="40"/>
  <c r="E1897" i="40"/>
  <c r="B1898" i="40"/>
  <c r="B1899" i="40"/>
  <c r="H1897" i="40"/>
  <c r="B1900" i="40"/>
  <c r="E1886" i="40"/>
  <c r="D1887" i="40"/>
  <c r="D1888" i="40"/>
  <c r="H1885" i="40"/>
  <c r="E1883" i="40"/>
  <c r="H1883" i="40"/>
  <c r="H1882" i="40"/>
  <c r="H1884" i="40"/>
  <c r="E1884" i="40"/>
  <c r="H1880" i="40"/>
  <c r="H1878" i="40"/>
  <c r="E1879" i="40"/>
  <c r="H1879" i="40"/>
  <c r="H1875" i="40"/>
  <c r="E1875" i="40"/>
  <c r="H1874" i="40"/>
  <c r="H1870" i="40"/>
  <c r="E1858" i="40"/>
  <c r="H1858" i="40"/>
  <c r="H1856" i="40"/>
  <c r="E1851" i="40"/>
  <c r="B1852" i="40"/>
  <c r="B1853" i="40"/>
  <c r="H1851" i="40"/>
  <c r="B1854" i="40"/>
  <c r="H1850" i="40"/>
  <c r="E1850" i="40"/>
  <c r="E1849" i="40"/>
  <c r="H1849" i="40"/>
  <c r="H1848" i="40"/>
  <c r="H1844" i="40"/>
  <c r="H1846" i="40"/>
  <c r="E1845" i="40"/>
  <c r="H1845" i="40"/>
  <c r="H1840" i="40"/>
  <c r="E1832" i="40"/>
  <c r="H1832" i="40"/>
  <c r="E1822" i="40"/>
  <c r="E1809" i="40"/>
  <c r="H1822" i="40"/>
  <c r="H90" i="40"/>
  <c r="H38" i="40"/>
  <c r="H39" i="40"/>
  <c r="E40" i="40"/>
  <c r="H40" i="40"/>
  <c r="H91" i="40"/>
  <c r="H92" i="40"/>
  <c r="H93" i="40"/>
  <c r="E93" i="40"/>
  <c r="L208" i="8"/>
  <c r="K208" i="8"/>
  <c r="M207" i="8"/>
  <c r="L207" i="8"/>
  <c r="K207" i="8"/>
  <c r="N204" i="8"/>
  <c r="M204" i="8"/>
  <c r="L204" i="8"/>
  <c r="Y203" i="8"/>
  <c r="X203" i="8"/>
  <c r="W203" i="8"/>
  <c r="B1810" i="40" l="1"/>
  <c r="C1810" i="40"/>
  <c r="B1811" i="40"/>
  <c r="C1811" i="40"/>
  <c r="E1811" i="40" s="1"/>
  <c r="C1812" i="40"/>
  <c r="B1812" i="40"/>
  <c r="B1813" i="40"/>
  <c r="C1813" i="40"/>
  <c r="C1814" i="40"/>
  <c r="B1814" i="40"/>
  <c r="B1815" i="40"/>
  <c r="C1815" i="40"/>
  <c r="C1816" i="40"/>
  <c r="B1816" i="40"/>
  <c r="B1817" i="40"/>
  <c r="C1817" i="40"/>
  <c r="C1818" i="40"/>
  <c r="B1818" i="40"/>
  <c r="B1819" i="40"/>
  <c r="C1819" i="40"/>
  <c r="C1820" i="40"/>
  <c r="B1820" i="40"/>
  <c r="B1821" i="40"/>
  <c r="C1821" i="40"/>
  <c r="E1823" i="40"/>
  <c r="H1823" i="40"/>
  <c r="E1824" i="40"/>
  <c r="H1824" i="40"/>
  <c r="B1826" i="40"/>
  <c r="C1826" i="40"/>
  <c r="E1826" i="40" s="1"/>
  <c r="B1827" i="40"/>
  <c r="C1827" i="40"/>
  <c r="E1827" i="40" s="1"/>
  <c r="E1828" i="40"/>
  <c r="H1828" i="40"/>
  <c r="E1829" i="40"/>
  <c r="H1829" i="40"/>
  <c r="E1830" i="40"/>
  <c r="H1830" i="40"/>
  <c r="H1833" i="40"/>
  <c r="B1837" i="40"/>
  <c r="D1835" i="40"/>
  <c r="D1834" i="40"/>
  <c r="B1838" i="40"/>
  <c r="B1836" i="40"/>
  <c r="E1833" i="40"/>
  <c r="H1907" i="40"/>
  <c r="E1907" i="40"/>
  <c r="E1906" i="40"/>
  <c r="H1906" i="40"/>
  <c r="B1938" i="40"/>
  <c r="E1935" i="40"/>
  <c r="H1935" i="40"/>
  <c r="E1934" i="40"/>
  <c r="B1937" i="40"/>
  <c r="B1936" i="40"/>
  <c r="H1934" i="40"/>
  <c r="E1933" i="40"/>
  <c r="H1933" i="40"/>
  <c r="E1923" i="40"/>
  <c r="H1923" i="40"/>
  <c r="E1922" i="40"/>
  <c r="H1922" i="40"/>
  <c r="E1924" i="40"/>
  <c r="H1924" i="40"/>
  <c r="C1909" i="40"/>
  <c r="B1909" i="40"/>
  <c r="E1908" i="40"/>
  <c r="H1908" i="40"/>
  <c r="H1900" i="40"/>
  <c r="E1900" i="40"/>
  <c r="E1899" i="40"/>
  <c r="H1899" i="40"/>
  <c r="E1898" i="40"/>
  <c r="H1898" i="40"/>
  <c r="C1888" i="40"/>
  <c r="B1888" i="40"/>
  <c r="H1888" i="40" s="1"/>
  <c r="C1887" i="40"/>
  <c r="B1887" i="40"/>
  <c r="H1887" i="40" s="1"/>
  <c r="E1859" i="40"/>
  <c r="H1859" i="40"/>
  <c r="D1861" i="40"/>
  <c r="D1862" i="40"/>
  <c r="E1860" i="40"/>
  <c r="E1853" i="40"/>
  <c r="H1853" i="40"/>
  <c r="E1852" i="40"/>
  <c r="H1852" i="40"/>
  <c r="E1854" i="40"/>
  <c r="H1854" i="40"/>
  <c r="V203" i="8"/>
  <c r="U203" i="8"/>
  <c r="T203" i="8"/>
  <c r="K198" i="8"/>
  <c r="E1936" i="40" l="1"/>
  <c r="H1936" i="40"/>
  <c r="E1937" i="40"/>
  <c r="H1937" i="40"/>
  <c r="E1938" i="40"/>
  <c r="H1938" i="40"/>
  <c r="E1836" i="40"/>
  <c r="H1836" i="40"/>
  <c r="E1838" i="40"/>
  <c r="H1838" i="40"/>
  <c r="C1834" i="40"/>
  <c r="B1834" i="40"/>
  <c r="B1835" i="40"/>
  <c r="C1835" i="40"/>
  <c r="E1837" i="40"/>
  <c r="H1837" i="40"/>
  <c r="H1827" i="40"/>
  <c r="H1826" i="40"/>
  <c r="E1821" i="40"/>
  <c r="H1821" i="40"/>
  <c r="E1820" i="40"/>
  <c r="H1820" i="40"/>
  <c r="E1819" i="40"/>
  <c r="H1819" i="40"/>
  <c r="E1818" i="40"/>
  <c r="H1818" i="40"/>
  <c r="E1817" i="40"/>
  <c r="H1817" i="40"/>
  <c r="E1816" i="40"/>
  <c r="H1816" i="40"/>
  <c r="H1815" i="40"/>
  <c r="E1815" i="40"/>
  <c r="E1814" i="40"/>
  <c r="H1814" i="40"/>
  <c r="E1813" i="40"/>
  <c r="H1813" i="40"/>
  <c r="H1811" i="40"/>
  <c r="E1909" i="40"/>
  <c r="B1911" i="40"/>
  <c r="B1912" i="40"/>
  <c r="B1910" i="40"/>
  <c r="H1909" i="40"/>
  <c r="E1887" i="40"/>
  <c r="E1888" i="40"/>
  <c r="D1889" i="40"/>
  <c r="C1861" i="40"/>
  <c r="B1861" i="40"/>
  <c r="C1862" i="40"/>
  <c r="B1862" i="40"/>
  <c r="B1805" i="40"/>
  <c r="C1805" i="40"/>
  <c r="G1657" i="40"/>
  <c r="G1656" i="40"/>
  <c r="G1655" i="40"/>
  <c r="G1654" i="40"/>
  <c r="G1653" i="40"/>
  <c r="G1652" i="40"/>
  <c r="G1651" i="40"/>
  <c r="D1660" i="40"/>
  <c r="C1660" i="40" s="1"/>
  <c r="D1659" i="40"/>
  <c r="C1659" i="40" s="1"/>
  <c r="D1658" i="40"/>
  <c r="C1658" i="40" s="1"/>
  <c r="D1657" i="40"/>
  <c r="B1657" i="40" s="1"/>
  <c r="F1656" i="40"/>
  <c r="D1656" i="40"/>
  <c r="C1656" i="40" s="1"/>
  <c r="F1655" i="40"/>
  <c r="D1655" i="40"/>
  <c r="C1655" i="40" s="1"/>
  <c r="D1654" i="40"/>
  <c r="B1654" i="40" s="1"/>
  <c r="D1653" i="40"/>
  <c r="C1653" i="40" s="1"/>
  <c r="B1661" i="40"/>
  <c r="C1661" i="40"/>
  <c r="F1661" i="40"/>
  <c r="G1649" i="40"/>
  <c r="F1649" i="40"/>
  <c r="G1648" i="40"/>
  <c r="F1648" i="40"/>
  <c r="G1647" i="40"/>
  <c r="F1647" i="40"/>
  <c r="G1646" i="40"/>
  <c r="F1646" i="40"/>
  <c r="G1645" i="40"/>
  <c r="F1645" i="40"/>
  <c r="G1644" i="40"/>
  <c r="F1644" i="40"/>
  <c r="G1643" i="40"/>
  <c r="F1643" i="40"/>
  <c r="G1642" i="40"/>
  <c r="F1642" i="40"/>
  <c r="G1641" i="40"/>
  <c r="F1641" i="40"/>
  <c r="G1640" i="40"/>
  <c r="F1640" i="40"/>
  <c r="G1639" i="40"/>
  <c r="F1639" i="40"/>
  <c r="G1638" i="40"/>
  <c r="F1638" i="40"/>
  <c r="G1637" i="40"/>
  <c r="F1637" i="40"/>
  <c r="G1636" i="40"/>
  <c r="F1636" i="40"/>
  <c r="G1635" i="40"/>
  <c r="F1635" i="40"/>
  <c r="G1634" i="40"/>
  <c r="F1634" i="40"/>
  <c r="G1633" i="40"/>
  <c r="F1633" i="40"/>
  <c r="G1632" i="40"/>
  <c r="F1632" i="40"/>
  <c r="G1631" i="40"/>
  <c r="F1631" i="40"/>
  <c r="G1630" i="40"/>
  <c r="F1630" i="40"/>
  <c r="G1629" i="40"/>
  <c r="F1629" i="40"/>
  <c r="G1628" i="40"/>
  <c r="F1628" i="40"/>
  <c r="G1627" i="40"/>
  <c r="F1627" i="40"/>
  <c r="G1626" i="40"/>
  <c r="F1626" i="40"/>
  <c r="G1625" i="40"/>
  <c r="F1625" i="40"/>
  <c r="G1624" i="40"/>
  <c r="F1624" i="40"/>
  <c r="G1623" i="40"/>
  <c r="F1623" i="40"/>
  <c r="G1622" i="40"/>
  <c r="F1622" i="40"/>
  <c r="G1603" i="40"/>
  <c r="F1603" i="40"/>
  <c r="G1602" i="40"/>
  <c r="F1602" i="40"/>
  <c r="G1601" i="40"/>
  <c r="F1601" i="40"/>
  <c r="G1600" i="40"/>
  <c r="F1600" i="40"/>
  <c r="G1599" i="40"/>
  <c r="F1599" i="40"/>
  <c r="G1598" i="40"/>
  <c r="F1598" i="40"/>
  <c r="G1597" i="40"/>
  <c r="F1597" i="40"/>
  <c r="G1596" i="40"/>
  <c r="F1596" i="40"/>
  <c r="G1595" i="40"/>
  <c r="F1595" i="40"/>
  <c r="G1594" i="40"/>
  <c r="F1594" i="40"/>
  <c r="G1593" i="40"/>
  <c r="F1593" i="40"/>
  <c r="G1592" i="40"/>
  <c r="F1592" i="40"/>
  <c r="G1591" i="40"/>
  <c r="F1591" i="40"/>
  <c r="G1590" i="40"/>
  <c r="F1590" i="40"/>
  <c r="G1589" i="40"/>
  <c r="F1589" i="40"/>
  <c r="G1588" i="40"/>
  <c r="F1588" i="40"/>
  <c r="G1587" i="40"/>
  <c r="F1587" i="40"/>
  <c r="G1586" i="40"/>
  <c r="F1586" i="40"/>
  <c r="G1585" i="40"/>
  <c r="F1585" i="40"/>
  <c r="G1584" i="40"/>
  <c r="F1584" i="40"/>
  <c r="G1583" i="40"/>
  <c r="F1583" i="40"/>
  <c r="G1582" i="40"/>
  <c r="F1582" i="40"/>
  <c r="G1581" i="40"/>
  <c r="F1581" i="40"/>
  <c r="G1580" i="40"/>
  <c r="F1580" i="40"/>
  <c r="G1579" i="40"/>
  <c r="F1579" i="40"/>
  <c r="G1578" i="40"/>
  <c r="F1578" i="40"/>
  <c r="G1577" i="40"/>
  <c r="F1577" i="40"/>
  <c r="F1570" i="40"/>
  <c r="D1570" i="40"/>
  <c r="C1570" i="40" s="1"/>
  <c r="F1569" i="40"/>
  <c r="D1569" i="40"/>
  <c r="C1569" i="40" s="1"/>
  <c r="D1568" i="40"/>
  <c r="C1568" i="40" s="1"/>
  <c r="D1567" i="40"/>
  <c r="C1567" i="40" s="1"/>
  <c r="F1566" i="40"/>
  <c r="D1566" i="40"/>
  <c r="C1566" i="40" s="1"/>
  <c r="F1565" i="40"/>
  <c r="D1565" i="40"/>
  <c r="C1565" i="40" s="1"/>
  <c r="D1564" i="40"/>
  <c r="B1564" i="40" s="1"/>
  <c r="D1563" i="40"/>
  <c r="B1563" i="40" s="1"/>
  <c r="G1570" i="40"/>
  <c r="G1569" i="40"/>
  <c r="G1568" i="40"/>
  <c r="G1567" i="40"/>
  <c r="G1566" i="40"/>
  <c r="G1565" i="40"/>
  <c r="G1564" i="40"/>
  <c r="G1563" i="40"/>
  <c r="G1562" i="40"/>
  <c r="G1561" i="40"/>
  <c r="G1560" i="40"/>
  <c r="G1559" i="40"/>
  <c r="G1558" i="40"/>
  <c r="G1557" i="40"/>
  <c r="G1556" i="40"/>
  <c r="G1555" i="40"/>
  <c r="G1554" i="40"/>
  <c r="G1553" i="40"/>
  <c r="G1552" i="40"/>
  <c r="G1550" i="40"/>
  <c r="G1549" i="40"/>
  <c r="G1548" i="40"/>
  <c r="G1547" i="40"/>
  <c r="F1562" i="40"/>
  <c r="F1561" i="40"/>
  <c r="D1562" i="40"/>
  <c r="C1562" i="40" s="1"/>
  <c r="D1561" i="40"/>
  <c r="C1561" i="40" s="1"/>
  <c r="D1560" i="40"/>
  <c r="C1560" i="40" s="1"/>
  <c r="D1559" i="40"/>
  <c r="C1559" i="40" s="1"/>
  <c r="F1558" i="40"/>
  <c r="D1558" i="40"/>
  <c r="C1558" i="40" s="1"/>
  <c r="F1557" i="40"/>
  <c r="D1557" i="40"/>
  <c r="C1557" i="40" s="1"/>
  <c r="D1556" i="40"/>
  <c r="B1556" i="40" s="1"/>
  <c r="F1555" i="40"/>
  <c r="F1554" i="40"/>
  <c r="F1553" i="40"/>
  <c r="F1552" i="40"/>
  <c r="F1551" i="40"/>
  <c r="D1551" i="40"/>
  <c r="D1555" i="40" s="1"/>
  <c r="F1479" i="40"/>
  <c r="F1478" i="40"/>
  <c r="F1477" i="40"/>
  <c r="F1476" i="40"/>
  <c r="F1475" i="40"/>
  <c r="F1474" i="40"/>
  <c r="F1473" i="40"/>
  <c r="G1477" i="40"/>
  <c r="M225" i="8"/>
  <c r="L225" i="8"/>
  <c r="K225" i="8"/>
  <c r="O220" i="8"/>
  <c r="N220" i="8"/>
  <c r="M220" i="8"/>
  <c r="L220" i="8"/>
  <c r="K220" i="8"/>
  <c r="N212" i="8"/>
  <c r="M212" i="8"/>
  <c r="L212" i="8"/>
  <c r="K212" i="8"/>
  <c r="L211" i="8"/>
  <c r="K211" i="8"/>
  <c r="V210" i="8"/>
  <c r="U210" i="8"/>
  <c r="T210" i="8"/>
  <c r="S210" i="8"/>
  <c r="R210" i="8"/>
  <c r="Q210" i="8"/>
  <c r="P210" i="8"/>
  <c r="O210" i="8"/>
  <c r="N210" i="8"/>
  <c r="M210" i="8"/>
  <c r="L210" i="8"/>
  <c r="K210" i="8"/>
  <c r="B30" i="41"/>
  <c r="B128" i="41"/>
  <c r="B127" i="41"/>
  <c r="G1930" i="40"/>
  <c r="H1930" i="40" s="1"/>
  <c r="C107" i="41"/>
  <c r="G1905" i="40" s="1"/>
  <c r="AL191" i="8"/>
  <c r="AK191" i="8"/>
  <c r="AJ191" i="8"/>
  <c r="AI191" i="8"/>
  <c r="AH191" i="8"/>
  <c r="AG191" i="8"/>
  <c r="AF191" i="8"/>
  <c r="AE191" i="8"/>
  <c r="AD191" i="8"/>
  <c r="AC191" i="8"/>
  <c r="AB191" i="8"/>
  <c r="AA191" i="8"/>
  <c r="Z191" i="8"/>
  <c r="Y191" i="8"/>
  <c r="X191" i="8"/>
  <c r="W191" i="8"/>
  <c r="V191" i="8"/>
  <c r="U191" i="8"/>
  <c r="T191" i="8"/>
  <c r="S191" i="8"/>
  <c r="R191" i="8"/>
  <c r="Q191" i="8"/>
  <c r="P191" i="8"/>
  <c r="O191" i="8"/>
  <c r="N191" i="8"/>
  <c r="M191" i="8"/>
  <c r="L191" i="8"/>
  <c r="K191" i="8"/>
  <c r="M190" i="8"/>
  <c r="L190" i="8"/>
  <c r="K190" i="8"/>
  <c r="M189" i="8"/>
  <c r="L189" i="8"/>
  <c r="K189" i="8"/>
  <c r="AK188" i="8"/>
  <c r="AJ188" i="8"/>
  <c r="AI188" i="8"/>
  <c r="AH188" i="8"/>
  <c r="AG188" i="8"/>
  <c r="AF188" i="8"/>
  <c r="AE188" i="8"/>
  <c r="AD188" i="8"/>
  <c r="AC188" i="8"/>
  <c r="AB188" i="8"/>
  <c r="AA188" i="8"/>
  <c r="Z188" i="8"/>
  <c r="Y188" i="8"/>
  <c r="X188" i="8"/>
  <c r="W188" i="8"/>
  <c r="V188" i="8"/>
  <c r="U188" i="8"/>
  <c r="T188" i="8"/>
  <c r="S188" i="8"/>
  <c r="R188" i="8"/>
  <c r="Q188" i="8"/>
  <c r="P188" i="8"/>
  <c r="O188" i="8"/>
  <c r="N188" i="8"/>
  <c r="M188" i="8"/>
  <c r="L188" i="8"/>
  <c r="K188" i="8"/>
  <c r="N183" i="8"/>
  <c r="M183" i="8"/>
  <c r="L183" i="8"/>
  <c r="K183" i="8"/>
  <c r="W182" i="8"/>
  <c r="V182" i="8"/>
  <c r="U182" i="8"/>
  <c r="T182" i="8"/>
  <c r="S182" i="8"/>
  <c r="R182" i="8"/>
  <c r="Q182" i="8"/>
  <c r="P182" i="8"/>
  <c r="O182" i="8"/>
  <c r="N182" i="8"/>
  <c r="M182" i="8"/>
  <c r="L182" i="8"/>
  <c r="K182" i="8"/>
  <c r="Q178" i="8"/>
  <c r="P178" i="8"/>
  <c r="O178" i="8"/>
  <c r="N178" i="8"/>
  <c r="M178" i="8"/>
  <c r="L178" i="8"/>
  <c r="K178" i="8"/>
  <c r="P175" i="8"/>
  <c r="O175" i="8"/>
  <c r="N175" i="8"/>
  <c r="M175" i="8"/>
  <c r="L175" i="8"/>
  <c r="K175" i="8"/>
  <c r="M174" i="8"/>
  <c r="L174" i="8"/>
  <c r="K174" i="8"/>
  <c r="Y173" i="8"/>
  <c r="X173" i="8"/>
  <c r="W173" i="8"/>
  <c r="V173" i="8"/>
  <c r="U173" i="8"/>
  <c r="T173" i="8"/>
  <c r="S173" i="8"/>
  <c r="R173" i="8"/>
  <c r="Q173" i="8"/>
  <c r="P173" i="8"/>
  <c r="O173" i="8"/>
  <c r="N173" i="8"/>
  <c r="M173" i="8"/>
  <c r="L173" i="8"/>
  <c r="K173" i="8"/>
  <c r="P172" i="8"/>
  <c r="O172" i="8"/>
  <c r="N172" i="8"/>
  <c r="M172" i="8"/>
  <c r="L172" i="8"/>
  <c r="K172" i="8"/>
  <c r="M171" i="8"/>
  <c r="L171" i="8"/>
  <c r="K171" i="8"/>
  <c r="N169" i="8"/>
  <c r="M169" i="8"/>
  <c r="L169" i="8"/>
  <c r="K169" i="8"/>
  <c r="O167" i="8"/>
  <c r="C15" i="38"/>
  <c r="M164" i="8"/>
  <c r="L164" i="8"/>
  <c r="K164" i="8"/>
  <c r="AI193" i="42"/>
  <c r="AH193" i="42"/>
  <c r="AG193" i="42"/>
  <c r="AF193" i="42"/>
  <c r="AE193" i="42"/>
  <c r="AD193" i="42"/>
  <c r="AC193" i="42"/>
  <c r="AI192" i="42"/>
  <c r="AH192" i="42"/>
  <c r="AG192" i="42"/>
  <c r="AF192" i="42"/>
  <c r="AE192" i="42"/>
  <c r="AD192" i="42"/>
  <c r="AC192" i="42"/>
  <c r="AK149" i="8"/>
  <c r="AJ149" i="8"/>
  <c r="AI149" i="8"/>
  <c r="AH149" i="8"/>
  <c r="AG149" i="8"/>
  <c r="AF149" i="8"/>
  <c r="AE149" i="8"/>
  <c r="AD149" i="8"/>
  <c r="AC149" i="8"/>
  <c r="AB149" i="8"/>
  <c r="AA149" i="8"/>
  <c r="Z149" i="8"/>
  <c r="Y149" i="8"/>
  <c r="X149" i="8"/>
  <c r="W149" i="8"/>
  <c r="V149" i="8"/>
  <c r="U149" i="8"/>
  <c r="T149" i="8"/>
  <c r="S149" i="8"/>
  <c r="R149" i="8"/>
  <c r="Q149" i="8"/>
  <c r="P149" i="8"/>
  <c r="O149" i="8"/>
  <c r="N149" i="8"/>
  <c r="M149" i="8"/>
  <c r="L149" i="8"/>
  <c r="K149" i="8"/>
  <c r="C105" i="31"/>
  <c r="L144" i="8"/>
  <c r="K144" i="8"/>
  <c r="Y143" i="8"/>
  <c r="X143" i="8"/>
  <c r="W143" i="8"/>
  <c r="V143" i="8"/>
  <c r="U143" i="8"/>
  <c r="T143" i="8"/>
  <c r="Y106" i="8"/>
  <c r="X106" i="8"/>
  <c r="W106" i="8"/>
  <c r="V106" i="8"/>
  <c r="U106" i="8"/>
  <c r="Y126" i="8"/>
  <c r="X126" i="8"/>
  <c r="W126" i="8"/>
  <c r="V126" i="8"/>
  <c r="U126" i="8"/>
  <c r="T126" i="8"/>
  <c r="N119" i="8"/>
  <c r="M119" i="8"/>
  <c r="L119" i="8"/>
  <c r="K119" i="8"/>
  <c r="A100" i="42"/>
  <c r="BK100" i="42" s="1"/>
  <c r="N99" i="8"/>
  <c r="Y86" i="8"/>
  <c r="X86" i="8"/>
  <c r="W86" i="8"/>
  <c r="V86" i="8"/>
  <c r="U86" i="8"/>
  <c r="T86" i="8"/>
  <c r="Y50" i="8"/>
  <c r="X50" i="8"/>
  <c r="W50" i="8"/>
  <c r="V50" i="8"/>
  <c r="U50" i="8"/>
  <c r="M22" i="8"/>
  <c r="N22" i="8"/>
  <c r="O22" i="8"/>
  <c r="L22" i="8"/>
  <c r="K22" i="8"/>
  <c r="K16" i="8"/>
  <c r="L16" i="8"/>
  <c r="L14" i="8"/>
  <c r="M14" i="8"/>
  <c r="K14" i="8"/>
  <c r="L8" i="8"/>
  <c r="K8" i="8"/>
  <c r="M5" i="8"/>
  <c r="L5" i="8"/>
  <c r="K5" i="8"/>
  <c r="B1808" i="40" l="1"/>
  <c r="B1807" i="40"/>
  <c r="B1806" i="40"/>
  <c r="E1835" i="40"/>
  <c r="H1835" i="40"/>
  <c r="E1834" i="40"/>
  <c r="H1834" i="40"/>
  <c r="H1905" i="40"/>
  <c r="AC100" i="42"/>
  <c r="AD100" i="42"/>
  <c r="AE100" i="42"/>
  <c r="AF100" i="42"/>
  <c r="AG100" i="42"/>
  <c r="AH100" i="42"/>
  <c r="AI100" i="42"/>
  <c r="E1910" i="40"/>
  <c r="H1910" i="40"/>
  <c r="H1912" i="40"/>
  <c r="E1912" i="40"/>
  <c r="H1911" i="40"/>
  <c r="E1911" i="40"/>
  <c r="C1889" i="40"/>
  <c r="B1889" i="40"/>
  <c r="E1862" i="40"/>
  <c r="H1862" i="40"/>
  <c r="D1863" i="40"/>
  <c r="D1864" i="40"/>
  <c r="E1861" i="40"/>
  <c r="H1861" i="40"/>
  <c r="C1657" i="40"/>
  <c r="E1657" i="40" s="1"/>
  <c r="E1805" i="40"/>
  <c r="E1661" i="40"/>
  <c r="B1653" i="40"/>
  <c r="B1655" i="40" s="1"/>
  <c r="E1655" i="40" s="1"/>
  <c r="B1660" i="40"/>
  <c r="H1660" i="40" s="1"/>
  <c r="C1654" i="40"/>
  <c r="E1654" i="40" s="1"/>
  <c r="B1659" i="40"/>
  <c r="B1658" i="40"/>
  <c r="C1563" i="40"/>
  <c r="E1563" i="40" s="1"/>
  <c r="C1564" i="40"/>
  <c r="E1564" i="40" s="1"/>
  <c r="B1568" i="40"/>
  <c r="E1568" i="40" s="1"/>
  <c r="B1567" i="40"/>
  <c r="H1567" i="40" s="1"/>
  <c r="B1565" i="40"/>
  <c r="B1566" i="40"/>
  <c r="E1566" i="40" s="1"/>
  <c r="B1559" i="40"/>
  <c r="B1561" i="40" s="1"/>
  <c r="B1560" i="40"/>
  <c r="E1560" i="40" s="1"/>
  <c r="C1556" i="40"/>
  <c r="E1556" i="40" s="1"/>
  <c r="B1551" i="40"/>
  <c r="D1554" i="40"/>
  <c r="C1554" i="40" s="1"/>
  <c r="C1551" i="40"/>
  <c r="D1552" i="40"/>
  <c r="C1555" i="40"/>
  <c r="B1555" i="40"/>
  <c r="B1558" i="40" s="1"/>
  <c r="E1558" i="40" s="1"/>
  <c r="D1553" i="40"/>
  <c r="AV100" i="42"/>
  <c r="R100" i="42"/>
  <c r="BE100" i="42"/>
  <c r="C100" i="42"/>
  <c r="K100" i="42"/>
  <c r="S100" i="42"/>
  <c r="AA100" i="42"/>
  <c r="AP100" i="42"/>
  <c r="AX100" i="42"/>
  <c r="BF100" i="42"/>
  <c r="L100" i="42"/>
  <c r="T100" i="42"/>
  <c r="AB100" i="42"/>
  <c r="AQ100" i="42"/>
  <c r="AY100" i="42"/>
  <c r="BG100" i="42"/>
  <c r="BD100" i="42"/>
  <c r="M100" i="42"/>
  <c r="BH100" i="42"/>
  <c r="I100" i="42"/>
  <c r="Z100" i="42"/>
  <c r="N100" i="42"/>
  <c r="BI100" i="42"/>
  <c r="Y100" i="42"/>
  <c r="B100" i="42"/>
  <c r="AO100" i="42"/>
  <c r="AJ100" i="42"/>
  <c r="AZ100" i="42"/>
  <c r="V100" i="42"/>
  <c r="AS100" i="42"/>
  <c r="G100" i="42"/>
  <c r="O100" i="42"/>
  <c r="W100" i="42"/>
  <c r="AL100" i="42"/>
  <c r="AT100" i="42"/>
  <c r="BB100" i="42"/>
  <c r="BJ100" i="42"/>
  <c r="Q100" i="42"/>
  <c r="AN100" i="42"/>
  <c r="J100" i="42"/>
  <c r="AW100" i="42"/>
  <c r="U100" i="42"/>
  <c r="AR100" i="42"/>
  <c r="AK100" i="42"/>
  <c r="BA100" i="42"/>
  <c r="H100" i="42"/>
  <c r="P100" i="42"/>
  <c r="X100" i="42"/>
  <c r="AM100" i="42"/>
  <c r="AU100" i="42"/>
  <c r="BC100" i="42"/>
  <c r="C88" i="41"/>
  <c r="G1886" i="40" s="1"/>
  <c r="C33" i="41"/>
  <c r="B1891" i="40" l="1"/>
  <c r="B1890" i="40"/>
  <c r="H1889" i="40"/>
  <c r="B1892" i="40"/>
  <c r="E1808" i="40"/>
  <c r="H1808" i="40"/>
  <c r="H1886" i="40"/>
  <c r="E1889" i="40"/>
  <c r="C1864" i="40"/>
  <c r="B1864" i="40"/>
  <c r="B1863" i="40"/>
  <c r="D1865" i="40" s="1"/>
  <c r="C1863" i="40"/>
  <c r="H1657" i="40"/>
  <c r="E1659" i="40"/>
  <c r="H1659" i="40"/>
  <c r="B1656" i="40"/>
  <c r="H1656" i="40" s="1"/>
  <c r="E1658" i="40"/>
  <c r="H1658" i="40"/>
  <c r="E1660" i="40"/>
  <c r="H1655" i="40"/>
  <c r="H1564" i="40"/>
  <c r="H1653" i="40"/>
  <c r="E1653" i="40"/>
  <c r="H1654" i="40"/>
  <c r="H1556" i="40"/>
  <c r="H1563" i="40"/>
  <c r="H1566" i="40"/>
  <c r="H1555" i="40"/>
  <c r="H1558" i="40"/>
  <c r="E1561" i="40"/>
  <c r="H1561" i="40"/>
  <c r="H1560" i="40"/>
  <c r="H1559" i="40"/>
  <c r="E1567" i="40"/>
  <c r="B1569" i="40"/>
  <c r="B1570" i="40"/>
  <c r="H1568" i="40"/>
  <c r="H1565" i="40"/>
  <c r="E1565" i="40"/>
  <c r="B1562" i="40"/>
  <c r="E1551" i="40"/>
  <c r="E1559" i="40"/>
  <c r="B1554" i="40"/>
  <c r="E1555" i="40"/>
  <c r="B1557" i="40"/>
  <c r="B1552" i="40"/>
  <c r="C1552" i="40"/>
  <c r="C1553" i="40"/>
  <c r="B1553" i="40"/>
  <c r="BK193" i="42"/>
  <c r="BJ193" i="42"/>
  <c r="BI193" i="42"/>
  <c r="BH193" i="42"/>
  <c r="BG193" i="42"/>
  <c r="BF193" i="42"/>
  <c r="BE193" i="42"/>
  <c r="BD193" i="42"/>
  <c r="BC193" i="42"/>
  <c r="BB193" i="42"/>
  <c r="BA193" i="42"/>
  <c r="AZ193" i="42"/>
  <c r="AY193" i="42"/>
  <c r="AX193" i="42"/>
  <c r="AW193" i="42"/>
  <c r="AV193" i="42"/>
  <c r="AU193" i="42"/>
  <c r="AT193" i="42"/>
  <c r="AS193" i="42"/>
  <c r="AR193" i="42"/>
  <c r="AQ193" i="42"/>
  <c r="AP193" i="42"/>
  <c r="AO193" i="42"/>
  <c r="AN193" i="42"/>
  <c r="AM193" i="42"/>
  <c r="AL193" i="42"/>
  <c r="AK193" i="42"/>
  <c r="AJ193" i="42"/>
  <c r="AB193" i="42"/>
  <c r="AA193" i="42"/>
  <c r="Z193" i="42"/>
  <c r="Y193" i="42"/>
  <c r="X193" i="42"/>
  <c r="W193" i="42"/>
  <c r="V193" i="42"/>
  <c r="U193" i="42"/>
  <c r="T193" i="42"/>
  <c r="S193" i="42"/>
  <c r="R193" i="42"/>
  <c r="Q193" i="42"/>
  <c r="P193" i="42"/>
  <c r="O193" i="42"/>
  <c r="N193" i="42"/>
  <c r="M193" i="42"/>
  <c r="L193" i="42"/>
  <c r="K193" i="42"/>
  <c r="J193" i="42"/>
  <c r="I193" i="42"/>
  <c r="H193" i="42"/>
  <c r="G193" i="42"/>
  <c r="C193" i="42"/>
  <c r="B193" i="42"/>
  <c r="BK192" i="42"/>
  <c r="BJ192" i="42"/>
  <c r="BI192" i="42"/>
  <c r="BH192" i="42"/>
  <c r="BG192" i="42"/>
  <c r="BF192" i="42"/>
  <c r="BE192" i="42"/>
  <c r="BD192" i="42"/>
  <c r="BC192" i="42"/>
  <c r="BB192" i="42"/>
  <c r="BA192" i="42"/>
  <c r="AZ192" i="42"/>
  <c r="AY192" i="42"/>
  <c r="AX192" i="42"/>
  <c r="AW192" i="42"/>
  <c r="AV192" i="42"/>
  <c r="AU192" i="42"/>
  <c r="AT192" i="42"/>
  <c r="AS192" i="42"/>
  <c r="AR192" i="42"/>
  <c r="AQ192" i="42"/>
  <c r="AP192" i="42"/>
  <c r="AO192" i="42"/>
  <c r="AN192" i="42"/>
  <c r="AM192" i="42"/>
  <c r="AL192" i="42"/>
  <c r="AK192" i="42"/>
  <c r="AJ192" i="42"/>
  <c r="AB192" i="42"/>
  <c r="AA192" i="42"/>
  <c r="Z192" i="42"/>
  <c r="Y192" i="42"/>
  <c r="X192" i="42"/>
  <c r="W192" i="42"/>
  <c r="V192" i="42"/>
  <c r="U192" i="42"/>
  <c r="T192" i="42"/>
  <c r="S192" i="42"/>
  <c r="R192" i="42"/>
  <c r="Q192" i="42"/>
  <c r="P192" i="42"/>
  <c r="O192" i="42"/>
  <c r="N192" i="42"/>
  <c r="M192" i="42"/>
  <c r="L192" i="42"/>
  <c r="K192" i="42"/>
  <c r="J192" i="42"/>
  <c r="I192" i="42"/>
  <c r="H192" i="42"/>
  <c r="G192" i="42"/>
  <c r="C192" i="42"/>
  <c r="B192" i="42"/>
  <c r="G1576" i="40"/>
  <c r="C93" i="38"/>
  <c r="G1551" i="40"/>
  <c r="B138" i="41"/>
  <c r="B124" i="41"/>
  <c r="B123" i="41"/>
  <c r="B120" i="41"/>
  <c r="B119" i="41"/>
  <c r="B116" i="41"/>
  <c r="B115" i="41"/>
  <c r="B112" i="41"/>
  <c r="B104" i="41"/>
  <c r="B103" i="41"/>
  <c r="B100" i="41"/>
  <c r="B99" i="41"/>
  <c r="B96" i="41"/>
  <c r="B95" i="41"/>
  <c r="B92" i="41"/>
  <c r="B84" i="41"/>
  <c r="B83" i="41"/>
  <c r="B80" i="41"/>
  <c r="B79" i="41"/>
  <c r="B76" i="41"/>
  <c r="B75" i="41"/>
  <c r="B71" i="41"/>
  <c r="C62" i="41"/>
  <c r="G1860" i="40" s="1"/>
  <c r="B58" i="41"/>
  <c r="B54" i="41"/>
  <c r="B53" i="41"/>
  <c r="B50" i="41"/>
  <c r="B49" i="41"/>
  <c r="B46" i="41"/>
  <c r="B45" i="41"/>
  <c r="B41" i="41"/>
  <c r="G1804" i="40"/>
  <c r="F1804" i="40"/>
  <c r="G1803" i="40"/>
  <c r="F1803" i="40"/>
  <c r="G1802" i="40"/>
  <c r="F1802" i="40"/>
  <c r="G1801" i="40"/>
  <c r="F1801" i="40"/>
  <c r="G1800" i="40"/>
  <c r="F1800" i="40"/>
  <c r="G1799" i="40"/>
  <c r="F1799" i="40"/>
  <c r="G1798" i="40"/>
  <c r="F1798" i="40"/>
  <c r="G1797" i="40"/>
  <c r="F1797" i="40"/>
  <c r="G1796" i="40"/>
  <c r="F1796" i="40"/>
  <c r="G1795" i="40"/>
  <c r="F1795" i="40"/>
  <c r="G1794" i="40"/>
  <c r="F1794" i="40"/>
  <c r="G1793" i="40"/>
  <c r="F1793" i="40"/>
  <c r="G1792" i="40"/>
  <c r="F1792" i="40"/>
  <c r="G1791" i="40"/>
  <c r="F1791" i="40"/>
  <c r="G1790" i="40"/>
  <c r="F1790" i="40"/>
  <c r="G1789" i="40"/>
  <c r="F1789" i="40"/>
  <c r="G1788" i="40"/>
  <c r="F1788" i="40"/>
  <c r="G1787" i="40"/>
  <c r="F1787" i="40"/>
  <c r="G1786" i="40"/>
  <c r="F1786" i="40"/>
  <c r="G1785" i="40"/>
  <c r="F1785" i="40"/>
  <c r="G1784" i="40"/>
  <c r="F1784" i="40"/>
  <c r="G1783" i="40"/>
  <c r="F1783" i="40"/>
  <c r="G1782" i="40"/>
  <c r="F1782" i="40"/>
  <c r="G1781" i="40"/>
  <c r="F1781" i="40"/>
  <c r="G1780" i="40"/>
  <c r="F1780" i="40"/>
  <c r="G1779" i="40"/>
  <c r="F1779" i="40"/>
  <c r="G1778" i="40"/>
  <c r="F1778" i="40"/>
  <c r="G1777" i="40"/>
  <c r="F1777" i="40"/>
  <c r="G1776" i="40"/>
  <c r="F1776" i="40"/>
  <c r="G1775" i="40"/>
  <c r="F1775" i="40"/>
  <c r="G1774" i="40"/>
  <c r="F1774" i="40"/>
  <c r="G1773" i="40"/>
  <c r="F1773" i="40"/>
  <c r="G1772" i="40"/>
  <c r="F1772" i="40"/>
  <c r="G1771" i="40"/>
  <c r="F1771" i="40"/>
  <c r="G1770" i="40"/>
  <c r="F1770" i="40"/>
  <c r="G1769" i="40"/>
  <c r="F1769" i="40"/>
  <c r="G1768" i="40"/>
  <c r="F1768" i="40"/>
  <c r="G1767" i="40"/>
  <c r="F1767" i="40"/>
  <c r="G1766" i="40"/>
  <c r="F1766" i="40"/>
  <c r="G1765" i="40"/>
  <c r="F1765" i="40"/>
  <c r="G1764" i="40"/>
  <c r="F1764" i="40"/>
  <c r="G1763" i="40"/>
  <c r="F1763" i="40"/>
  <c r="G1762" i="40"/>
  <c r="F1762" i="40"/>
  <c r="G1761" i="40"/>
  <c r="F1761" i="40"/>
  <c r="G1760" i="40"/>
  <c r="F1760" i="40"/>
  <c r="G1759" i="40"/>
  <c r="F1759" i="40"/>
  <c r="G1758" i="40"/>
  <c r="F1758" i="40"/>
  <c r="G1757" i="40"/>
  <c r="F1757" i="40"/>
  <c r="G1756" i="40"/>
  <c r="F1756" i="40"/>
  <c r="G1755" i="40"/>
  <c r="F1755" i="40"/>
  <c r="G1754" i="40"/>
  <c r="F1754" i="40"/>
  <c r="G1753" i="40"/>
  <c r="F1753" i="40"/>
  <c r="G1752" i="40"/>
  <c r="F1752" i="40"/>
  <c r="G1751" i="40"/>
  <c r="F1751" i="40"/>
  <c r="G1750" i="40"/>
  <c r="F1750" i="40"/>
  <c r="G1749" i="40"/>
  <c r="F1749" i="40"/>
  <c r="G1748" i="40"/>
  <c r="F1748" i="40"/>
  <c r="G1747" i="40"/>
  <c r="F1747" i="40"/>
  <c r="G1746" i="40"/>
  <c r="F1746" i="40"/>
  <c r="G1745" i="40"/>
  <c r="F1745" i="40"/>
  <c r="G1744" i="40"/>
  <c r="F1744" i="40"/>
  <c r="G1743" i="40"/>
  <c r="F1743" i="40"/>
  <c r="G1742" i="40"/>
  <c r="F1742" i="40"/>
  <c r="G1741" i="40"/>
  <c r="F1741" i="40"/>
  <c r="G1740" i="40"/>
  <c r="F1740" i="40"/>
  <c r="G1739" i="40"/>
  <c r="F1739" i="40"/>
  <c r="G1737" i="40"/>
  <c r="F1737" i="40"/>
  <c r="G1736" i="40"/>
  <c r="F1736" i="40"/>
  <c r="G1735" i="40"/>
  <c r="F1735" i="40"/>
  <c r="G1734" i="40"/>
  <c r="G1733" i="40"/>
  <c r="G1732" i="40"/>
  <c r="F1732" i="40"/>
  <c r="G1731" i="40"/>
  <c r="F1731" i="40"/>
  <c r="G1730" i="40"/>
  <c r="F1730" i="40"/>
  <c r="G1729" i="40"/>
  <c r="G1728" i="40"/>
  <c r="F1728" i="40"/>
  <c r="G1727" i="40"/>
  <c r="F1727" i="40"/>
  <c r="G1726" i="40"/>
  <c r="F1726" i="40"/>
  <c r="G1725" i="40"/>
  <c r="F1725" i="40"/>
  <c r="G1724" i="40"/>
  <c r="F1724" i="40"/>
  <c r="G1723" i="40"/>
  <c r="F1723" i="40"/>
  <c r="G1722" i="40"/>
  <c r="F1722" i="40"/>
  <c r="G1721" i="40"/>
  <c r="F1721" i="40"/>
  <c r="G1720" i="40"/>
  <c r="F1720" i="40"/>
  <c r="G1719" i="40"/>
  <c r="F1719" i="40"/>
  <c r="G1718" i="40"/>
  <c r="F1718" i="40"/>
  <c r="G1717" i="40"/>
  <c r="F1717" i="40"/>
  <c r="G1716" i="40"/>
  <c r="F1716" i="40"/>
  <c r="G1715" i="40"/>
  <c r="F1715" i="40"/>
  <c r="G1714" i="40"/>
  <c r="F1714" i="40"/>
  <c r="G1713" i="40"/>
  <c r="F1713" i="40"/>
  <c r="G1712" i="40"/>
  <c r="F1712" i="40"/>
  <c r="G1711" i="40"/>
  <c r="F1711" i="40"/>
  <c r="G1710" i="40"/>
  <c r="F1710" i="40"/>
  <c r="G1709" i="40"/>
  <c r="F1709" i="40"/>
  <c r="G1708" i="40"/>
  <c r="F1708" i="40"/>
  <c r="G1707" i="40"/>
  <c r="F1707" i="40"/>
  <c r="G1706" i="40"/>
  <c r="F1706" i="40"/>
  <c r="G1705" i="40"/>
  <c r="F1705" i="40"/>
  <c r="G1704" i="40"/>
  <c r="F1704" i="40"/>
  <c r="G1703" i="40"/>
  <c r="F1703" i="40"/>
  <c r="G1702" i="40"/>
  <c r="F1702" i="40"/>
  <c r="G1701" i="40"/>
  <c r="F1701" i="40"/>
  <c r="G1700" i="40"/>
  <c r="F1700" i="40"/>
  <c r="G1699" i="40"/>
  <c r="F1699" i="40"/>
  <c r="G1698" i="40"/>
  <c r="F1698" i="40"/>
  <c r="G1697" i="40"/>
  <c r="F1697" i="40"/>
  <c r="G1696" i="40"/>
  <c r="F1696" i="40"/>
  <c r="G1695" i="40"/>
  <c r="F1695" i="40"/>
  <c r="G1694" i="40"/>
  <c r="F1694" i="40"/>
  <c r="G1693" i="40"/>
  <c r="F1693" i="40"/>
  <c r="G1692" i="40"/>
  <c r="F1692" i="40"/>
  <c r="G1691" i="40"/>
  <c r="F1691" i="40"/>
  <c r="G1690" i="40"/>
  <c r="F1690" i="40"/>
  <c r="G1688" i="40"/>
  <c r="F1688" i="40"/>
  <c r="G1687" i="40"/>
  <c r="F1687" i="40"/>
  <c r="G1686" i="40"/>
  <c r="G1685" i="40"/>
  <c r="G1684" i="40"/>
  <c r="F1684" i="40"/>
  <c r="G1683" i="40"/>
  <c r="F1683" i="40"/>
  <c r="G1682" i="40"/>
  <c r="F1682" i="40"/>
  <c r="G1681" i="40"/>
  <c r="F1681" i="40"/>
  <c r="G1680" i="40"/>
  <c r="F1680" i="40"/>
  <c r="G1679" i="40"/>
  <c r="F1679" i="40"/>
  <c r="G1678" i="40"/>
  <c r="F1678" i="40"/>
  <c r="G1677" i="40"/>
  <c r="F1677" i="40"/>
  <c r="G1676" i="40"/>
  <c r="F1676" i="40"/>
  <c r="G1675" i="40"/>
  <c r="F1675" i="40"/>
  <c r="G1674" i="40"/>
  <c r="F1674" i="40"/>
  <c r="G1673" i="40"/>
  <c r="F1673" i="40"/>
  <c r="G1672" i="40"/>
  <c r="F1672" i="40"/>
  <c r="G1671" i="40"/>
  <c r="F1671" i="40"/>
  <c r="G1670" i="40"/>
  <c r="F1670" i="40"/>
  <c r="G1669" i="40"/>
  <c r="F1669" i="40"/>
  <c r="G1668" i="40"/>
  <c r="F1668" i="40"/>
  <c r="G1667" i="40"/>
  <c r="F1667" i="40"/>
  <c r="G1666" i="40"/>
  <c r="F1666" i="40"/>
  <c r="G1665" i="40"/>
  <c r="F1665" i="40"/>
  <c r="G1664" i="40"/>
  <c r="F1664" i="40"/>
  <c r="G1663" i="40"/>
  <c r="F1663" i="40"/>
  <c r="G1662" i="40"/>
  <c r="F1662" i="40"/>
  <c r="F1652" i="40"/>
  <c r="F1651" i="40"/>
  <c r="G1650" i="40"/>
  <c r="G1621" i="40"/>
  <c r="G1620" i="40"/>
  <c r="F1620" i="40"/>
  <c r="G1619" i="40"/>
  <c r="F1619" i="40"/>
  <c r="G1618" i="40"/>
  <c r="G1617" i="40"/>
  <c r="F1617" i="40"/>
  <c r="G1616" i="40"/>
  <c r="F1616" i="40"/>
  <c r="G1615" i="40"/>
  <c r="F1615" i="40"/>
  <c r="F1614" i="40"/>
  <c r="G1613" i="40"/>
  <c r="F1613" i="40"/>
  <c r="G1612" i="40"/>
  <c r="F1612" i="40"/>
  <c r="G1611" i="40"/>
  <c r="G1610" i="40"/>
  <c r="F1610" i="40"/>
  <c r="G1609" i="40"/>
  <c r="F1609" i="40"/>
  <c r="G1608" i="40"/>
  <c r="F1608" i="40"/>
  <c r="F1607" i="40"/>
  <c r="G1606" i="40"/>
  <c r="F1606" i="40"/>
  <c r="G1605" i="40"/>
  <c r="F1605" i="40"/>
  <c r="G1604" i="40"/>
  <c r="G1575" i="40"/>
  <c r="F1575" i="40"/>
  <c r="G1574" i="40"/>
  <c r="F1574" i="40"/>
  <c r="G1573" i="40"/>
  <c r="G1572" i="40"/>
  <c r="G1571" i="40"/>
  <c r="F1571" i="40"/>
  <c r="F1550" i="40"/>
  <c r="F1549" i="40"/>
  <c r="F1547" i="40"/>
  <c r="G1546" i="40"/>
  <c r="F1546" i="40"/>
  <c r="G1545" i="40"/>
  <c r="F1545" i="40"/>
  <c r="G1544" i="40"/>
  <c r="F1544" i="40"/>
  <c r="G1543" i="40"/>
  <c r="F1543" i="40"/>
  <c r="G1542" i="40"/>
  <c r="F1542" i="40"/>
  <c r="G1541" i="40"/>
  <c r="F1541" i="40"/>
  <c r="G1540" i="40"/>
  <c r="F1540" i="40"/>
  <c r="G1539" i="40"/>
  <c r="F1539" i="40"/>
  <c r="G1538" i="40"/>
  <c r="F1538" i="40"/>
  <c r="G1537" i="40"/>
  <c r="F1537" i="40"/>
  <c r="G1536" i="40"/>
  <c r="F1536" i="40"/>
  <c r="G1535" i="40"/>
  <c r="F1535" i="40"/>
  <c r="F1534" i="40"/>
  <c r="G1533" i="40"/>
  <c r="F1533" i="40"/>
  <c r="G1532" i="40"/>
  <c r="F1532" i="40"/>
  <c r="G1531" i="40"/>
  <c r="G1530" i="40"/>
  <c r="G1529" i="40"/>
  <c r="F1529" i="40"/>
  <c r="G1528" i="40"/>
  <c r="F1528" i="40"/>
  <c r="G1527" i="40"/>
  <c r="G1526" i="40"/>
  <c r="G1525" i="40"/>
  <c r="F1525" i="40"/>
  <c r="G1524" i="40"/>
  <c r="F1524" i="40"/>
  <c r="G1523" i="40"/>
  <c r="G1522" i="40"/>
  <c r="G1521" i="40"/>
  <c r="F1521" i="40"/>
  <c r="G1520" i="40"/>
  <c r="F1520" i="40"/>
  <c r="G1519" i="40"/>
  <c r="G1518" i="40"/>
  <c r="F1518" i="40"/>
  <c r="G1517" i="40"/>
  <c r="F1517" i="40"/>
  <c r="G1516" i="40"/>
  <c r="F1516" i="40"/>
  <c r="G1515" i="40"/>
  <c r="F1515" i="40"/>
  <c r="G1514" i="40"/>
  <c r="F1514" i="40"/>
  <c r="G1513" i="40"/>
  <c r="F1513" i="40"/>
  <c r="G1512" i="40"/>
  <c r="F1512" i="40"/>
  <c r="F1511" i="40"/>
  <c r="G1510" i="40"/>
  <c r="F1510" i="40"/>
  <c r="G1509" i="40"/>
  <c r="F1509" i="40"/>
  <c r="G1508" i="40"/>
  <c r="G1507" i="40"/>
  <c r="G1506" i="40"/>
  <c r="F1506" i="40"/>
  <c r="G1505" i="40"/>
  <c r="F1505" i="40"/>
  <c r="G1504" i="40"/>
  <c r="G1503" i="40"/>
  <c r="F1503" i="40"/>
  <c r="G1502" i="40"/>
  <c r="F1502" i="40"/>
  <c r="G1501" i="40"/>
  <c r="F1501" i="40"/>
  <c r="G1500" i="40"/>
  <c r="G1499" i="40"/>
  <c r="F1499" i="40"/>
  <c r="G1498" i="40"/>
  <c r="F1498" i="40"/>
  <c r="G1497" i="40"/>
  <c r="F1497" i="40"/>
  <c r="G1496" i="40"/>
  <c r="F1496" i="40"/>
  <c r="G1495" i="40"/>
  <c r="F1495" i="40"/>
  <c r="G1494" i="40"/>
  <c r="F1494" i="40"/>
  <c r="G1493" i="40"/>
  <c r="F1493" i="40"/>
  <c r="G1492" i="40"/>
  <c r="F1492" i="40"/>
  <c r="G1491" i="40"/>
  <c r="F1491" i="40"/>
  <c r="F1490" i="40"/>
  <c r="G1489" i="40"/>
  <c r="F1489" i="40"/>
  <c r="G1488" i="40"/>
  <c r="F1488" i="40"/>
  <c r="G1487" i="40"/>
  <c r="G1486" i="40"/>
  <c r="F1486" i="40"/>
  <c r="G1485" i="40"/>
  <c r="F1485" i="40"/>
  <c r="G1484" i="40"/>
  <c r="F1484" i="40"/>
  <c r="F1483" i="40"/>
  <c r="G1482" i="40"/>
  <c r="F1482" i="40"/>
  <c r="G1481" i="40"/>
  <c r="F1481" i="40"/>
  <c r="G1480" i="40"/>
  <c r="G1476" i="40"/>
  <c r="G1475" i="40"/>
  <c r="G1474" i="40"/>
  <c r="G1473" i="40"/>
  <c r="G1472" i="40"/>
  <c r="F1472" i="40"/>
  <c r="G1471" i="40"/>
  <c r="F1471" i="40"/>
  <c r="G1470" i="40"/>
  <c r="F1470" i="40"/>
  <c r="G1469" i="40"/>
  <c r="F1469" i="40"/>
  <c r="G1468" i="40"/>
  <c r="F1468" i="40"/>
  <c r="G1467" i="40"/>
  <c r="F1467" i="40"/>
  <c r="G1466" i="40"/>
  <c r="F1466" i="40"/>
  <c r="G1465" i="40"/>
  <c r="F1465" i="40"/>
  <c r="F1464" i="40"/>
  <c r="G1463" i="40"/>
  <c r="F1463" i="40"/>
  <c r="G1462" i="40"/>
  <c r="F1462" i="40"/>
  <c r="G1461" i="40"/>
  <c r="G1460" i="40"/>
  <c r="F1460" i="40"/>
  <c r="G1459" i="40"/>
  <c r="F1459" i="40"/>
  <c r="G1458" i="40"/>
  <c r="F1458" i="40"/>
  <c r="G1457" i="40"/>
  <c r="F1457" i="40"/>
  <c r="G1456" i="40"/>
  <c r="F1456" i="40"/>
  <c r="G1455" i="40"/>
  <c r="F1455" i="40"/>
  <c r="F1454" i="40"/>
  <c r="G1453" i="40"/>
  <c r="F1453" i="40"/>
  <c r="G1452" i="40"/>
  <c r="F1452" i="40"/>
  <c r="G1451" i="40"/>
  <c r="F1451" i="40"/>
  <c r="G1450" i="40"/>
  <c r="G1449" i="40"/>
  <c r="F1449" i="40"/>
  <c r="G1448" i="40"/>
  <c r="F1448" i="40"/>
  <c r="G1447" i="40"/>
  <c r="F1447" i="40"/>
  <c r="F1446" i="40"/>
  <c r="G1445" i="40"/>
  <c r="F1445" i="40"/>
  <c r="G1444" i="40"/>
  <c r="F1444" i="40"/>
  <c r="G1443" i="40"/>
  <c r="G1442" i="40"/>
  <c r="G1441" i="40"/>
  <c r="F1441" i="40"/>
  <c r="G1440" i="40"/>
  <c r="F1440" i="40"/>
  <c r="G1439" i="40"/>
  <c r="G1438" i="40"/>
  <c r="F1438" i="40"/>
  <c r="G1437" i="40"/>
  <c r="F1437" i="40"/>
  <c r="G1436" i="40"/>
  <c r="F1436" i="40"/>
  <c r="G1435" i="40"/>
  <c r="F1435" i="40"/>
  <c r="F1434" i="40"/>
  <c r="G1433" i="40"/>
  <c r="F1433" i="40"/>
  <c r="G1432" i="40"/>
  <c r="F1432" i="40"/>
  <c r="G1431" i="40"/>
  <c r="G1430" i="40"/>
  <c r="G1429" i="40"/>
  <c r="F1429" i="40"/>
  <c r="G1428" i="40"/>
  <c r="F1428" i="40"/>
  <c r="G1427" i="40"/>
  <c r="G1426" i="40"/>
  <c r="F1426" i="40"/>
  <c r="F1425" i="40"/>
  <c r="F1424" i="40"/>
  <c r="F1423" i="40"/>
  <c r="F1422" i="40"/>
  <c r="G1421" i="40"/>
  <c r="F1421" i="40"/>
  <c r="F1420" i="40"/>
  <c r="G1419" i="40"/>
  <c r="F1419" i="40"/>
  <c r="G1418" i="40"/>
  <c r="F1418" i="40"/>
  <c r="G1417" i="40"/>
  <c r="G1416" i="40"/>
  <c r="G1415" i="40"/>
  <c r="F1415" i="40"/>
  <c r="G1414" i="40"/>
  <c r="F1414" i="40"/>
  <c r="G1413" i="40"/>
  <c r="G1412" i="40"/>
  <c r="G1411" i="40"/>
  <c r="F1411" i="40"/>
  <c r="G1410" i="40"/>
  <c r="F1410" i="40"/>
  <c r="G1409" i="40"/>
  <c r="G1408" i="40"/>
  <c r="F1408" i="40"/>
  <c r="G1407" i="40"/>
  <c r="F1407" i="40"/>
  <c r="G1406" i="40"/>
  <c r="F1406" i="40"/>
  <c r="F1405" i="40"/>
  <c r="G1404" i="40"/>
  <c r="F1404" i="40"/>
  <c r="G1403" i="40"/>
  <c r="F1403" i="40"/>
  <c r="G1402" i="40"/>
  <c r="G1401" i="40"/>
  <c r="G1400" i="40"/>
  <c r="F1400" i="40"/>
  <c r="G1399" i="40"/>
  <c r="F1399" i="40"/>
  <c r="G1398" i="40"/>
  <c r="G1397" i="40"/>
  <c r="G1396" i="40"/>
  <c r="F1396" i="40"/>
  <c r="G1395" i="40"/>
  <c r="F1395" i="40"/>
  <c r="G1394" i="40"/>
  <c r="F1394" i="40"/>
  <c r="G1393" i="40"/>
  <c r="F1393" i="40"/>
  <c r="G1392" i="40"/>
  <c r="F1392" i="40"/>
  <c r="G1391" i="40"/>
  <c r="F1391" i="40"/>
  <c r="G1390" i="40"/>
  <c r="F1390" i="40"/>
  <c r="G1389" i="40"/>
  <c r="F1389" i="40"/>
  <c r="G1388" i="40"/>
  <c r="F1388" i="40"/>
  <c r="G1387" i="40"/>
  <c r="F1387" i="40"/>
  <c r="G1386" i="40"/>
  <c r="F1386" i="40"/>
  <c r="G1385" i="40"/>
  <c r="F1385" i="40"/>
  <c r="G1384" i="40"/>
  <c r="F1384" i="40"/>
  <c r="G1383" i="40"/>
  <c r="F1383" i="40"/>
  <c r="G1382" i="40"/>
  <c r="F1382" i="40"/>
  <c r="G1381" i="40"/>
  <c r="F1381" i="40"/>
  <c r="G1380" i="40"/>
  <c r="F1380" i="40"/>
  <c r="G1379" i="40"/>
  <c r="F1379" i="40"/>
  <c r="G1378" i="40"/>
  <c r="F1378" i="40"/>
  <c r="G1377" i="40"/>
  <c r="F1377" i="40"/>
  <c r="G1376" i="40"/>
  <c r="F1376" i="40"/>
  <c r="G1375" i="40"/>
  <c r="F1375" i="40"/>
  <c r="G1374" i="40"/>
  <c r="F1374" i="40"/>
  <c r="G1373" i="40"/>
  <c r="F1373" i="40"/>
  <c r="G1372" i="40"/>
  <c r="F1372" i="40"/>
  <c r="G1371" i="40"/>
  <c r="F1371" i="40"/>
  <c r="G1370" i="40"/>
  <c r="F1370" i="40"/>
  <c r="G1369" i="40"/>
  <c r="F1369" i="40"/>
  <c r="G1368" i="40"/>
  <c r="F1368" i="40"/>
  <c r="G1367" i="40"/>
  <c r="F1367" i="40"/>
  <c r="G1366" i="40"/>
  <c r="F1366" i="40"/>
  <c r="G1365" i="40"/>
  <c r="F1365" i="40"/>
  <c r="G1364" i="40"/>
  <c r="F1364" i="40"/>
  <c r="G1363" i="40"/>
  <c r="F1363" i="40"/>
  <c r="G1362" i="40"/>
  <c r="F1362" i="40"/>
  <c r="G1361" i="40"/>
  <c r="F1361" i="40"/>
  <c r="G1360" i="40"/>
  <c r="G1359" i="40"/>
  <c r="G1358" i="40"/>
  <c r="F1358" i="40"/>
  <c r="G1357" i="40"/>
  <c r="F1357" i="40"/>
  <c r="G1356" i="40"/>
  <c r="G1355" i="40"/>
  <c r="G1354" i="40"/>
  <c r="F1354" i="40"/>
  <c r="G1353" i="40"/>
  <c r="F1353" i="40"/>
  <c r="G1352" i="40"/>
  <c r="F1352" i="40"/>
  <c r="G1351" i="40"/>
  <c r="G1350" i="40"/>
  <c r="G1349" i="40"/>
  <c r="F1349" i="40"/>
  <c r="G1348" i="40"/>
  <c r="F1348" i="40"/>
  <c r="G1347" i="40"/>
  <c r="G1346" i="40"/>
  <c r="G1345" i="40"/>
  <c r="F1345" i="40"/>
  <c r="G1344" i="40"/>
  <c r="F1344" i="40"/>
  <c r="G1343" i="40"/>
  <c r="G1342" i="40"/>
  <c r="G1341" i="40"/>
  <c r="F1341" i="40"/>
  <c r="G1340" i="40"/>
  <c r="F1340" i="40"/>
  <c r="G1339" i="40"/>
  <c r="F1339" i="40"/>
  <c r="G1338" i="40"/>
  <c r="G1337" i="40"/>
  <c r="F1337" i="40"/>
  <c r="G1336" i="40"/>
  <c r="F1336" i="40"/>
  <c r="F1335" i="40"/>
  <c r="G1334" i="40"/>
  <c r="F1334" i="40"/>
  <c r="G1333" i="40"/>
  <c r="F1333" i="40"/>
  <c r="G1332" i="40"/>
  <c r="G1331" i="40"/>
  <c r="G1330" i="40"/>
  <c r="F1330" i="40"/>
  <c r="G1329" i="40"/>
  <c r="F1329" i="40"/>
  <c r="G1328" i="40"/>
  <c r="G1327" i="40"/>
  <c r="F1327" i="40"/>
  <c r="G1326" i="40"/>
  <c r="F1326" i="40"/>
  <c r="G1325" i="40"/>
  <c r="F1325" i="40"/>
  <c r="F1324" i="40"/>
  <c r="G1323" i="40"/>
  <c r="F1323" i="40"/>
  <c r="G1322" i="40"/>
  <c r="F1322" i="40"/>
  <c r="G1321" i="40"/>
  <c r="G1320" i="40"/>
  <c r="G1319" i="40"/>
  <c r="F1319" i="40"/>
  <c r="G1318" i="40"/>
  <c r="F1318" i="40"/>
  <c r="G1317" i="40"/>
  <c r="F1317" i="40"/>
  <c r="G1316" i="40"/>
  <c r="F1316" i="40"/>
  <c r="G1315" i="40"/>
  <c r="F1315" i="40"/>
  <c r="G1314" i="40"/>
  <c r="F1314" i="40"/>
  <c r="G1313" i="40"/>
  <c r="F1313" i="40"/>
  <c r="F1312" i="40"/>
  <c r="G1311" i="40"/>
  <c r="F1311" i="40"/>
  <c r="G1310" i="40"/>
  <c r="F1310" i="40"/>
  <c r="G1309" i="40"/>
  <c r="F1309" i="40"/>
  <c r="G1308" i="40"/>
  <c r="G1307" i="40"/>
  <c r="F1307" i="40"/>
  <c r="G1306" i="40"/>
  <c r="F1306" i="40"/>
  <c r="F1305" i="40"/>
  <c r="G1304" i="40"/>
  <c r="F1304" i="40"/>
  <c r="G1303" i="40"/>
  <c r="F1303" i="40"/>
  <c r="G1302" i="40"/>
  <c r="F1302" i="40"/>
  <c r="G1301" i="40"/>
  <c r="G1300" i="40"/>
  <c r="F1300" i="40"/>
  <c r="G1299" i="40"/>
  <c r="F1299" i="40"/>
  <c r="G1298" i="40"/>
  <c r="F1298" i="40"/>
  <c r="G1297" i="40"/>
  <c r="F1297" i="40"/>
  <c r="G1296" i="40"/>
  <c r="F1296" i="40"/>
  <c r="G1295" i="40"/>
  <c r="F1295" i="40"/>
  <c r="G1294" i="40"/>
  <c r="F1294" i="40"/>
  <c r="G1293" i="40"/>
  <c r="F1293" i="40"/>
  <c r="G1292" i="40"/>
  <c r="F1292" i="40"/>
  <c r="G1291" i="40"/>
  <c r="F1291" i="40"/>
  <c r="G1290" i="40"/>
  <c r="F1290" i="40"/>
  <c r="G1289" i="40"/>
  <c r="F1289" i="40"/>
  <c r="G1288" i="40"/>
  <c r="F1288" i="40"/>
  <c r="G1287" i="40"/>
  <c r="F1287" i="40"/>
  <c r="G1286" i="40"/>
  <c r="F1286" i="40"/>
  <c r="G1285" i="40"/>
  <c r="F1285" i="40"/>
  <c r="F1284" i="40"/>
  <c r="G1283" i="40"/>
  <c r="F1283" i="40"/>
  <c r="G1282" i="40"/>
  <c r="F1282" i="40"/>
  <c r="G1281" i="40"/>
  <c r="G1280" i="40"/>
  <c r="G1279" i="40"/>
  <c r="F1279" i="40"/>
  <c r="G1278" i="40"/>
  <c r="F1278" i="40"/>
  <c r="G1277" i="40"/>
  <c r="F1277" i="40"/>
  <c r="G1276" i="40"/>
  <c r="F1276" i="40"/>
  <c r="G1275" i="40"/>
  <c r="F1275" i="40"/>
  <c r="G1274" i="40"/>
  <c r="F1274" i="40"/>
  <c r="G1273" i="40"/>
  <c r="F1273" i="40"/>
  <c r="G1272" i="40"/>
  <c r="F1272" i="40"/>
  <c r="G1271" i="40"/>
  <c r="F1271" i="40"/>
  <c r="G1270" i="40"/>
  <c r="F1270" i="40"/>
  <c r="G1269" i="40"/>
  <c r="F1269" i="40"/>
  <c r="G1268" i="40"/>
  <c r="F1268" i="40"/>
  <c r="G1267" i="40"/>
  <c r="F1267" i="40"/>
  <c r="G1266" i="40"/>
  <c r="F1266" i="40"/>
  <c r="G1265" i="40"/>
  <c r="F1265" i="40"/>
  <c r="G1264" i="40"/>
  <c r="F1264" i="40"/>
  <c r="G1263" i="40"/>
  <c r="F1263" i="40"/>
  <c r="G1262" i="40"/>
  <c r="F1262" i="40"/>
  <c r="G1261" i="40"/>
  <c r="F1261" i="40"/>
  <c r="G1260" i="40"/>
  <c r="F1260" i="40"/>
  <c r="G1259" i="40"/>
  <c r="F1259" i="40"/>
  <c r="G1258" i="40"/>
  <c r="F1258" i="40"/>
  <c r="G1257" i="40"/>
  <c r="F1257" i="40"/>
  <c r="G1256" i="40"/>
  <c r="F1256" i="40"/>
  <c r="G1255" i="40"/>
  <c r="F1255" i="40"/>
  <c r="G1254" i="40"/>
  <c r="F1254" i="40"/>
  <c r="G1253" i="40"/>
  <c r="F1253" i="40"/>
  <c r="G1252" i="40"/>
  <c r="F1252" i="40"/>
  <c r="G1251" i="40"/>
  <c r="F1251" i="40"/>
  <c r="G1250" i="40"/>
  <c r="F1250" i="40"/>
  <c r="G1249" i="40"/>
  <c r="F1249" i="40"/>
  <c r="G1248" i="40"/>
  <c r="F1248" i="40"/>
  <c r="G1247" i="40"/>
  <c r="F1247" i="40"/>
  <c r="G1246" i="40"/>
  <c r="F1246" i="40"/>
  <c r="G1245" i="40"/>
  <c r="F1245" i="40"/>
  <c r="G1244" i="40"/>
  <c r="F1244" i="40"/>
  <c r="G1243" i="40"/>
  <c r="F1243" i="40"/>
  <c r="G1242" i="40"/>
  <c r="F1242" i="40"/>
  <c r="G1241" i="40"/>
  <c r="F1241" i="40"/>
  <c r="G1240" i="40"/>
  <c r="F1240" i="40"/>
  <c r="G1239" i="40"/>
  <c r="G1238" i="40"/>
  <c r="F1238" i="40"/>
  <c r="G1237" i="40"/>
  <c r="F1237" i="40"/>
  <c r="G1236" i="40"/>
  <c r="F1236" i="40"/>
  <c r="F1235" i="40"/>
  <c r="G1234" i="40"/>
  <c r="F1234" i="40"/>
  <c r="G1233" i="40"/>
  <c r="F1233" i="40"/>
  <c r="G1232" i="40"/>
  <c r="G1231" i="40"/>
  <c r="G1230" i="40"/>
  <c r="F1230" i="40"/>
  <c r="G1229" i="40"/>
  <c r="F1229" i="40"/>
  <c r="G1228" i="40"/>
  <c r="G1227" i="40"/>
  <c r="G1226" i="40"/>
  <c r="F1226" i="40"/>
  <c r="G1225" i="40"/>
  <c r="F1225" i="40"/>
  <c r="G1224" i="40"/>
  <c r="G1223" i="40"/>
  <c r="F1223" i="40"/>
  <c r="G1222" i="40"/>
  <c r="F1222" i="40"/>
  <c r="F1221" i="40"/>
  <c r="G1212" i="40"/>
  <c r="F1212" i="40"/>
  <c r="G1211" i="40"/>
  <c r="F1211" i="40"/>
  <c r="G1210" i="40"/>
  <c r="F1210" i="40"/>
  <c r="G1209" i="40"/>
  <c r="F1209" i="40"/>
  <c r="G1208" i="40"/>
  <c r="F1208" i="40"/>
  <c r="G1207" i="40"/>
  <c r="F1207" i="40"/>
  <c r="G1206" i="40"/>
  <c r="F1206" i="40"/>
  <c r="G1205" i="40"/>
  <c r="F1205" i="40"/>
  <c r="G1204" i="40"/>
  <c r="F1204" i="40"/>
  <c r="G1203" i="40"/>
  <c r="F1203" i="40"/>
  <c r="F1202" i="40"/>
  <c r="G1201" i="40"/>
  <c r="F1201" i="40"/>
  <c r="G1200" i="40"/>
  <c r="F1200" i="40"/>
  <c r="G1199" i="40"/>
  <c r="G1198" i="40"/>
  <c r="F1198" i="40"/>
  <c r="G1197" i="40"/>
  <c r="F1197" i="40"/>
  <c r="G1196" i="40"/>
  <c r="F1196" i="40"/>
  <c r="G1195" i="40"/>
  <c r="F1195" i="40"/>
  <c r="G1194" i="40"/>
  <c r="F1194" i="40"/>
  <c r="G1193" i="40"/>
  <c r="F1193" i="40"/>
  <c r="F1192" i="40"/>
  <c r="G1191" i="40"/>
  <c r="F1191" i="40"/>
  <c r="G1190" i="40"/>
  <c r="F1190" i="40"/>
  <c r="G1189" i="40"/>
  <c r="F1189" i="40"/>
  <c r="G1188" i="40"/>
  <c r="G1187" i="40"/>
  <c r="G1186" i="40"/>
  <c r="F1186" i="40"/>
  <c r="G1185" i="40"/>
  <c r="F1185" i="40"/>
  <c r="G1184" i="40"/>
  <c r="G1183" i="40"/>
  <c r="G1182" i="40"/>
  <c r="F1182" i="40"/>
  <c r="G1181" i="40"/>
  <c r="F1181" i="40"/>
  <c r="G1180" i="40"/>
  <c r="G1179" i="40"/>
  <c r="F1179" i="40"/>
  <c r="G1178" i="40"/>
  <c r="F1178" i="40"/>
  <c r="G1177" i="40"/>
  <c r="F1177" i="40"/>
  <c r="G1176" i="40"/>
  <c r="F1176" i="40"/>
  <c r="G1175" i="40"/>
  <c r="F1175" i="40"/>
  <c r="F1174" i="40"/>
  <c r="G1173" i="40"/>
  <c r="F1173" i="40"/>
  <c r="G1172" i="40"/>
  <c r="F1172" i="40"/>
  <c r="G1171" i="40"/>
  <c r="G1170" i="40"/>
  <c r="G1169" i="40"/>
  <c r="F1169" i="40"/>
  <c r="G1168" i="40"/>
  <c r="F1168" i="40"/>
  <c r="G1167" i="40"/>
  <c r="F1167" i="40"/>
  <c r="G1166" i="40"/>
  <c r="G1165" i="40"/>
  <c r="G1164" i="40"/>
  <c r="F1164" i="40"/>
  <c r="G1163" i="40"/>
  <c r="F1163" i="40"/>
  <c r="G1162" i="40"/>
  <c r="G1161" i="40"/>
  <c r="F1161" i="40"/>
  <c r="G1160" i="40"/>
  <c r="F1160" i="40"/>
  <c r="G1159" i="40"/>
  <c r="F1159" i="40"/>
  <c r="G1158" i="40"/>
  <c r="F1158" i="40"/>
  <c r="F1157" i="40"/>
  <c r="G1156" i="40"/>
  <c r="F1156" i="40"/>
  <c r="G1155" i="40"/>
  <c r="F1155" i="40"/>
  <c r="G1154" i="40"/>
  <c r="G1153" i="40"/>
  <c r="G1152" i="40"/>
  <c r="F1152" i="40"/>
  <c r="G1151" i="40"/>
  <c r="F1151" i="40"/>
  <c r="G1150" i="40"/>
  <c r="G1149" i="40"/>
  <c r="G1148" i="40"/>
  <c r="F1148" i="40"/>
  <c r="G1147" i="40"/>
  <c r="F1147" i="40"/>
  <c r="G1146" i="40"/>
  <c r="G1145" i="40"/>
  <c r="F1145" i="40"/>
  <c r="G1144" i="40"/>
  <c r="F1144" i="40"/>
  <c r="G1143" i="40"/>
  <c r="F1143" i="40"/>
  <c r="G1142" i="40"/>
  <c r="F1142" i="40"/>
  <c r="G1141" i="40"/>
  <c r="F1141" i="40"/>
  <c r="G1140" i="40"/>
  <c r="F1140" i="40"/>
  <c r="F1139" i="40"/>
  <c r="G1138" i="40"/>
  <c r="F1138" i="40"/>
  <c r="G1137" i="40"/>
  <c r="F1137" i="40"/>
  <c r="G1136" i="40"/>
  <c r="G1135" i="40"/>
  <c r="G1134" i="40"/>
  <c r="F1134" i="40"/>
  <c r="G1133" i="40"/>
  <c r="F1133" i="40"/>
  <c r="G1132" i="40"/>
  <c r="G1131" i="40"/>
  <c r="G1130" i="40"/>
  <c r="F1130" i="40"/>
  <c r="G1129" i="40"/>
  <c r="F1129" i="40"/>
  <c r="G1128" i="40"/>
  <c r="G1127" i="40"/>
  <c r="G1126" i="40"/>
  <c r="F1126" i="40"/>
  <c r="G1125" i="40"/>
  <c r="F1125" i="40"/>
  <c r="G1124" i="40"/>
  <c r="G1123" i="40"/>
  <c r="G1122" i="40"/>
  <c r="F1122" i="40"/>
  <c r="G1121" i="40"/>
  <c r="F1121" i="40"/>
  <c r="G1120" i="40"/>
  <c r="G1119" i="40"/>
  <c r="G1118" i="40"/>
  <c r="F1118" i="40"/>
  <c r="G1117" i="40"/>
  <c r="F1117" i="40"/>
  <c r="G1116" i="40"/>
  <c r="F1116" i="40"/>
  <c r="G1115" i="40"/>
  <c r="F1115" i="40"/>
  <c r="G1114" i="40"/>
  <c r="F1114" i="40"/>
  <c r="G1113" i="40"/>
  <c r="F1113" i="40"/>
  <c r="G1112" i="40"/>
  <c r="F1112" i="40"/>
  <c r="G1111" i="40"/>
  <c r="F1111" i="40"/>
  <c r="G1110" i="40"/>
  <c r="F1110" i="40"/>
  <c r="G1109" i="40"/>
  <c r="F1109" i="40"/>
  <c r="G1108" i="40"/>
  <c r="F1108" i="40"/>
  <c r="G1107" i="40"/>
  <c r="F1107" i="40"/>
  <c r="G1106" i="40"/>
  <c r="F1106" i="40"/>
  <c r="G1105" i="40"/>
  <c r="F1105" i="40"/>
  <c r="G1104" i="40"/>
  <c r="F1104" i="40"/>
  <c r="G1103" i="40"/>
  <c r="F1103" i="40"/>
  <c r="G1102" i="40"/>
  <c r="F1102" i="40"/>
  <c r="G1101" i="40"/>
  <c r="F1101" i="40"/>
  <c r="G1100" i="40"/>
  <c r="F1100" i="40"/>
  <c r="G1099" i="40"/>
  <c r="F1099" i="40"/>
  <c r="G1098" i="40"/>
  <c r="F1098" i="40"/>
  <c r="G1097" i="40"/>
  <c r="F1097" i="40"/>
  <c r="G1096" i="40"/>
  <c r="F1096" i="40"/>
  <c r="G1095" i="40"/>
  <c r="F1095" i="40"/>
  <c r="G1094" i="40"/>
  <c r="F1094" i="40"/>
  <c r="G1093" i="40"/>
  <c r="F1093" i="40"/>
  <c r="G1092" i="40"/>
  <c r="F1092" i="40"/>
  <c r="G1091" i="40"/>
  <c r="F1091" i="40"/>
  <c r="G1090" i="40"/>
  <c r="F1090" i="40"/>
  <c r="G1089" i="40"/>
  <c r="F1089" i="40"/>
  <c r="G1088" i="40"/>
  <c r="F1088" i="40"/>
  <c r="G1087" i="40"/>
  <c r="G1086" i="40"/>
  <c r="F1086" i="40"/>
  <c r="G1085" i="40"/>
  <c r="F1085" i="40"/>
  <c r="G1084" i="40"/>
  <c r="F1084" i="40"/>
  <c r="F1083" i="40"/>
  <c r="G1082" i="40"/>
  <c r="F1082" i="40"/>
  <c r="G1081" i="40"/>
  <c r="F1081" i="40"/>
  <c r="G1080" i="40"/>
  <c r="G1079" i="40"/>
  <c r="G1078" i="40"/>
  <c r="F1078" i="40"/>
  <c r="G1077" i="40"/>
  <c r="F1077" i="40"/>
  <c r="G1076" i="40"/>
  <c r="G1075" i="40"/>
  <c r="G1074" i="40"/>
  <c r="F1074" i="40"/>
  <c r="G1073" i="40"/>
  <c r="F1073" i="40"/>
  <c r="G1072" i="40"/>
  <c r="G1071" i="40"/>
  <c r="F1071" i="40"/>
  <c r="G1070" i="40"/>
  <c r="F1070" i="40"/>
  <c r="F1069" i="40"/>
  <c r="G1051" i="40"/>
  <c r="F1051" i="40"/>
  <c r="F1050" i="40"/>
  <c r="G1049" i="40"/>
  <c r="F1049" i="40"/>
  <c r="G1048" i="40"/>
  <c r="F1048" i="40"/>
  <c r="G1047" i="40"/>
  <c r="G1046" i="40"/>
  <c r="F1046" i="40"/>
  <c r="G1045" i="40"/>
  <c r="F1045" i="40"/>
  <c r="G1044" i="40"/>
  <c r="F1044" i="40"/>
  <c r="G1043" i="40"/>
  <c r="F1043" i="40"/>
  <c r="G1042" i="40"/>
  <c r="F1042" i="40"/>
  <c r="G1041" i="40"/>
  <c r="F1041" i="40"/>
  <c r="F1040" i="40"/>
  <c r="G1039" i="40"/>
  <c r="F1039" i="40"/>
  <c r="G1038" i="40"/>
  <c r="F1038" i="40"/>
  <c r="G1037" i="40"/>
  <c r="F1037" i="40"/>
  <c r="G1036" i="40"/>
  <c r="G1035" i="40"/>
  <c r="G1034" i="40"/>
  <c r="F1034" i="40"/>
  <c r="G1033" i="40"/>
  <c r="F1033" i="40"/>
  <c r="G1032" i="40"/>
  <c r="G1031" i="40"/>
  <c r="G1030" i="40"/>
  <c r="F1030" i="40"/>
  <c r="G1029" i="40"/>
  <c r="F1029" i="40"/>
  <c r="G1028" i="40"/>
  <c r="G1027" i="40"/>
  <c r="F1027" i="40"/>
  <c r="G1026" i="40"/>
  <c r="F1026" i="40"/>
  <c r="G1025" i="40"/>
  <c r="F1025" i="40"/>
  <c r="G1024" i="40"/>
  <c r="F1024" i="40"/>
  <c r="G1023" i="40"/>
  <c r="F1023" i="40"/>
  <c r="F1022" i="40"/>
  <c r="G1021" i="40"/>
  <c r="F1021" i="40"/>
  <c r="G1020" i="40"/>
  <c r="F1020" i="40"/>
  <c r="G1019" i="40"/>
  <c r="G1018" i="40"/>
  <c r="G1017" i="40"/>
  <c r="F1017" i="40"/>
  <c r="G1016" i="40"/>
  <c r="F1016" i="40"/>
  <c r="G1015" i="40"/>
  <c r="F1015" i="40"/>
  <c r="G1014" i="40"/>
  <c r="G1013" i="40"/>
  <c r="G1012" i="40"/>
  <c r="F1012" i="40"/>
  <c r="G1011" i="40"/>
  <c r="F1011" i="40"/>
  <c r="G1010" i="40"/>
  <c r="G1009" i="40"/>
  <c r="F1009" i="40"/>
  <c r="G1008" i="40"/>
  <c r="F1008" i="40"/>
  <c r="G1007" i="40"/>
  <c r="F1007" i="40"/>
  <c r="G1006" i="40"/>
  <c r="F1006" i="40"/>
  <c r="F1005" i="40"/>
  <c r="G1004" i="40"/>
  <c r="F1004" i="40"/>
  <c r="G1003" i="40"/>
  <c r="F1003" i="40"/>
  <c r="G1002" i="40"/>
  <c r="G1001" i="40"/>
  <c r="G1000" i="40"/>
  <c r="F1000" i="40"/>
  <c r="G999" i="40"/>
  <c r="F999" i="40"/>
  <c r="G998" i="40"/>
  <c r="G997" i="40"/>
  <c r="G996" i="40"/>
  <c r="F996" i="40"/>
  <c r="G995" i="40"/>
  <c r="F995" i="40"/>
  <c r="G994" i="40"/>
  <c r="G993" i="40"/>
  <c r="G992" i="40"/>
  <c r="F992" i="40"/>
  <c r="G991" i="40"/>
  <c r="F991" i="40"/>
  <c r="G990" i="40"/>
  <c r="G989" i="40"/>
  <c r="G988" i="40"/>
  <c r="F988" i="40"/>
  <c r="G987" i="40"/>
  <c r="F987" i="40"/>
  <c r="G986" i="40"/>
  <c r="G985" i="40"/>
  <c r="G984" i="40"/>
  <c r="F984" i="40"/>
  <c r="G983" i="40"/>
  <c r="F983" i="40"/>
  <c r="G982" i="40"/>
  <c r="F982" i="40"/>
  <c r="G981" i="40"/>
  <c r="F981" i="40"/>
  <c r="G980" i="40"/>
  <c r="F980" i="40"/>
  <c r="G979" i="40"/>
  <c r="F979" i="40"/>
  <c r="G978" i="40"/>
  <c r="F978" i="40"/>
  <c r="G977" i="40"/>
  <c r="F977" i="40"/>
  <c r="G976" i="40"/>
  <c r="F976" i="40"/>
  <c r="G975" i="40"/>
  <c r="F975" i="40"/>
  <c r="G974" i="40"/>
  <c r="F974" i="40"/>
  <c r="G973" i="40"/>
  <c r="F973" i="40"/>
  <c r="G972" i="40"/>
  <c r="F972" i="40"/>
  <c r="G971" i="40"/>
  <c r="F971" i="40"/>
  <c r="G970" i="40"/>
  <c r="F970" i="40"/>
  <c r="G969" i="40"/>
  <c r="F969" i="40"/>
  <c r="G968" i="40"/>
  <c r="F968" i="40"/>
  <c r="G967" i="40"/>
  <c r="F967" i="40"/>
  <c r="G966" i="40"/>
  <c r="F966" i="40"/>
  <c r="G965" i="40"/>
  <c r="F965" i="40"/>
  <c r="G964" i="40"/>
  <c r="F964" i="40"/>
  <c r="G963" i="40"/>
  <c r="F963" i="40"/>
  <c r="G962" i="40"/>
  <c r="F962" i="40"/>
  <c r="G961" i="40"/>
  <c r="F961" i="40"/>
  <c r="G960" i="40"/>
  <c r="F960" i="40"/>
  <c r="G959" i="40"/>
  <c r="F959" i="40"/>
  <c r="G958" i="40"/>
  <c r="F958" i="40"/>
  <c r="G957" i="40"/>
  <c r="F957" i="40"/>
  <c r="G956" i="40"/>
  <c r="F956" i="40"/>
  <c r="G955" i="40"/>
  <c r="F955" i="40"/>
  <c r="G954" i="40"/>
  <c r="F954" i="40"/>
  <c r="G953" i="40"/>
  <c r="F953" i="40"/>
  <c r="G952" i="40"/>
  <c r="F952" i="40"/>
  <c r="G951" i="40"/>
  <c r="F951" i="40"/>
  <c r="G950" i="40"/>
  <c r="F950" i="40"/>
  <c r="G949" i="40"/>
  <c r="F949" i="40"/>
  <c r="G948" i="40"/>
  <c r="F948" i="40"/>
  <c r="G947" i="40"/>
  <c r="F947" i="40"/>
  <c r="G946" i="40"/>
  <c r="F946" i="40"/>
  <c r="G945" i="40"/>
  <c r="G944" i="40"/>
  <c r="F944" i="40"/>
  <c r="G943" i="40"/>
  <c r="F943" i="40"/>
  <c r="G942" i="40"/>
  <c r="F942" i="40"/>
  <c r="F941" i="40"/>
  <c r="G940" i="40"/>
  <c r="F940" i="40"/>
  <c r="G939" i="40"/>
  <c r="F939" i="40"/>
  <c r="G938" i="40"/>
  <c r="G937" i="40"/>
  <c r="G936" i="40"/>
  <c r="F936" i="40"/>
  <c r="G935" i="40"/>
  <c r="F935" i="40"/>
  <c r="G934" i="40"/>
  <c r="G933" i="40"/>
  <c r="G932" i="40"/>
  <c r="F932" i="40"/>
  <c r="G931" i="40"/>
  <c r="F931" i="40"/>
  <c r="G930" i="40"/>
  <c r="G929" i="40"/>
  <c r="F929" i="40"/>
  <c r="G928" i="40"/>
  <c r="F928" i="40"/>
  <c r="F927" i="40"/>
  <c r="G909" i="40"/>
  <c r="F909" i="40"/>
  <c r="F908" i="40"/>
  <c r="G907" i="40"/>
  <c r="F907" i="40"/>
  <c r="G906" i="40"/>
  <c r="F906" i="40"/>
  <c r="G905" i="40"/>
  <c r="G904" i="40"/>
  <c r="F904" i="40"/>
  <c r="G903" i="40"/>
  <c r="F903" i="40"/>
  <c r="G902" i="40"/>
  <c r="F902" i="40"/>
  <c r="G901" i="40"/>
  <c r="F901" i="40"/>
  <c r="G900" i="40"/>
  <c r="F900" i="40"/>
  <c r="G899" i="40"/>
  <c r="F899" i="40"/>
  <c r="F898" i="40"/>
  <c r="G897" i="40"/>
  <c r="F897" i="40"/>
  <c r="G896" i="40"/>
  <c r="F896" i="40"/>
  <c r="G895" i="40"/>
  <c r="F895" i="40"/>
  <c r="G894" i="40"/>
  <c r="G893" i="40"/>
  <c r="G892" i="40"/>
  <c r="F892" i="40"/>
  <c r="G891" i="40"/>
  <c r="F891" i="40"/>
  <c r="G890" i="40"/>
  <c r="G889" i="40"/>
  <c r="G888" i="40"/>
  <c r="F888" i="40"/>
  <c r="G887" i="40"/>
  <c r="F887" i="40"/>
  <c r="G886" i="40"/>
  <c r="G885" i="40"/>
  <c r="F885" i="40"/>
  <c r="G884" i="40"/>
  <c r="F884" i="40"/>
  <c r="G883" i="40"/>
  <c r="F883" i="40"/>
  <c r="G882" i="40"/>
  <c r="F882" i="40"/>
  <c r="G881" i="40"/>
  <c r="F881" i="40"/>
  <c r="F880" i="40"/>
  <c r="G879" i="40"/>
  <c r="F879" i="40"/>
  <c r="G878" i="40"/>
  <c r="F878" i="40"/>
  <c r="G877" i="40"/>
  <c r="G876" i="40"/>
  <c r="G875" i="40"/>
  <c r="F875" i="40"/>
  <c r="G874" i="40"/>
  <c r="F874" i="40"/>
  <c r="G873" i="40"/>
  <c r="F873" i="40"/>
  <c r="G872" i="40"/>
  <c r="G871" i="40"/>
  <c r="G870" i="40"/>
  <c r="F870" i="40"/>
  <c r="G869" i="40"/>
  <c r="F869" i="40"/>
  <c r="G868" i="40"/>
  <c r="G867" i="40"/>
  <c r="F867" i="40"/>
  <c r="G866" i="40"/>
  <c r="F866" i="40"/>
  <c r="G865" i="40"/>
  <c r="F865" i="40"/>
  <c r="G864" i="40"/>
  <c r="F864" i="40"/>
  <c r="F863" i="40"/>
  <c r="G862" i="40"/>
  <c r="F862" i="40"/>
  <c r="G861" i="40"/>
  <c r="F861" i="40"/>
  <c r="G860" i="40"/>
  <c r="G859" i="40"/>
  <c r="G858" i="40"/>
  <c r="F858" i="40"/>
  <c r="G857" i="40"/>
  <c r="F857" i="40"/>
  <c r="G856" i="40"/>
  <c r="G855" i="40"/>
  <c r="G854" i="40"/>
  <c r="F854" i="40"/>
  <c r="G853" i="40"/>
  <c r="F853" i="40"/>
  <c r="G852" i="40"/>
  <c r="G851" i="40"/>
  <c r="F851" i="40"/>
  <c r="G850" i="40"/>
  <c r="F850" i="40"/>
  <c r="G849" i="40"/>
  <c r="F849" i="40"/>
  <c r="G848" i="40"/>
  <c r="F848" i="40"/>
  <c r="G847" i="40"/>
  <c r="F847" i="40"/>
  <c r="G846" i="40"/>
  <c r="F846" i="40"/>
  <c r="F845" i="40"/>
  <c r="G844" i="40"/>
  <c r="F844" i="40"/>
  <c r="G843" i="40"/>
  <c r="F843" i="40"/>
  <c r="G842" i="40"/>
  <c r="G841" i="40"/>
  <c r="G840" i="40"/>
  <c r="F840" i="40"/>
  <c r="G839" i="40"/>
  <c r="F839" i="40"/>
  <c r="G838" i="40"/>
  <c r="G837" i="40"/>
  <c r="G836" i="40"/>
  <c r="F836" i="40"/>
  <c r="G835" i="40"/>
  <c r="F835" i="40"/>
  <c r="G834" i="40"/>
  <c r="G833" i="40"/>
  <c r="G832" i="40"/>
  <c r="F832" i="40"/>
  <c r="G831" i="40"/>
  <c r="F831" i="40"/>
  <c r="G830" i="40"/>
  <c r="G829" i="40"/>
  <c r="G828" i="40"/>
  <c r="F828" i="40"/>
  <c r="G827" i="40"/>
  <c r="F827" i="40"/>
  <c r="G826" i="40"/>
  <c r="G825" i="40"/>
  <c r="G824" i="40"/>
  <c r="F824" i="40"/>
  <c r="G823" i="40"/>
  <c r="F823" i="40"/>
  <c r="G822" i="40"/>
  <c r="F822" i="40"/>
  <c r="G821" i="40"/>
  <c r="F821" i="40"/>
  <c r="G820" i="40"/>
  <c r="F820" i="40"/>
  <c r="G819" i="40"/>
  <c r="F819" i="40"/>
  <c r="G818" i="40"/>
  <c r="F818" i="40"/>
  <c r="G817" i="40"/>
  <c r="F817" i="40"/>
  <c r="G816" i="40"/>
  <c r="F816" i="40"/>
  <c r="G815" i="40"/>
  <c r="F815" i="40"/>
  <c r="G814" i="40"/>
  <c r="F814" i="40"/>
  <c r="G813" i="40"/>
  <c r="F813" i="40"/>
  <c r="G812" i="40"/>
  <c r="F812" i="40"/>
  <c r="G811" i="40"/>
  <c r="F811" i="40"/>
  <c r="G810" i="40"/>
  <c r="F810" i="40"/>
  <c r="G809" i="40"/>
  <c r="F809" i="40"/>
  <c r="G808" i="40"/>
  <c r="F808" i="40"/>
  <c r="G807" i="40"/>
  <c r="F807" i="40"/>
  <c r="G806" i="40"/>
  <c r="F806" i="40"/>
  <c r="G805" i="40"/>
  <c r="F805" i="40"/>
  <c r="G804" i="40"/>
  <c r="F804" i="40"/>
  <c r="G803" i="40"/>
  <c r="F803" i="40"/>
  <c r="G802" i="40"/>
  <c r="F802" i="40"/>
  <c r="G801" i="40"/>
  <c r="F801" i="40"/>
  <c r="G800" i="40"/>
  <c r="F800" i="40"/>
  <c r="G799" i="40"/>
  <c r="F799" i="40"/>
  <c r="G798" i="40"/>
  <c r="F798" i="40"/>
  <c r="G797" i="40"/>
  <c r="G796" i="40"/>
  <c r="G795" i="40"/>
  <c r="F795" i="40"/>
  <c r="G794" i="40"/>
  <c r="F794" i="40"/>
  <c r="G793" i="40"/>
  <c r="G792" i="40"/>
  <c r="G791" i="40"/>
  <c r="F791" i="40"/>
  <c r="G790" i="40"/>
  <c r="F790" i="40"/>
  <c r="G789" i="40"/>
  <c r="G788" i="40"/>
  <c r="G787" i="40"/>
  <c r="F787" i="40"/>
  <c r="G786" i="40"/>
  <c r="F786" i="40"/>
  <c r="G785" i="40"/>
  <c r="G784" i="40"/>
  <c r="G783" i="40"/>
  <c r="F783" i="40"/>
  <c r="G782" i="40"/>
  <c r="F782" i="40"/>
  <c r="G781" i="40"/>
  <c r="G780" i="40"/>
  <c r="G779" i="40"/>
  <c r="F779" i="40"/>
  <c r="G778" i="40"/>
  <c r="F778" i="40"/>
  <c r="G777" i="40"/>
  <c r="G776" i="40"/>
  <c r="G775" i="40"/>
  <c r="F775" i="40"/>
  <c r="G774" i="40"/>
  <c r="F774" i="40"/>
  <c r="G773" i="40"/>
  <c r="G772" i="40"/>
  <c r="G771" i="40"/>
  <c r="F771" i="40"/>
  <c r="G770" i="40"/>
  <c r="F770" i="40"/>
  <c r="G769" i="40"/>
  <c r="G768" i="40"/>
  <c r="G767" i="40"/>
  <c r="F767" i="40"/>
  <c r="G766" i="40"/>
  <c r="F766" i="40"/>
  <c r="G765" i="40"/>
  <c r="G764" i="40"/>
  <c r="G763" i="40"/>
  <c r="F763" i="40"/>
  <c r="G762" i="40"/>
  <c r="F762" i="40"/>
  <c r="G761" i="40"/>
  <c r="G760" i="40"/>
  <c r="G759" i="40"/>
  <c r="F759" i="40"/>
  <c r="G758" i="40"/>
  <c r="F758" i="40"/>
  <c r="G757" i="40"/>
  <c r="F757" i="40"/>
  <c r="G756" i="40"/>
  <c r="F756" i="40"/>
  <c r="G755" i="40"/>
  <c r="F755" i="40"/>
  <c r="G754" i="40"/>
  <c r="F754" i="40"/>
  <c r="G753" i="40"/>
  <c r="F753" i="40"/>
  <c r="G752" i="40"/>
  <c r="F752" i="40"/>
  <c r="G751" i="40"/>
  <c r="F751" i="40"/>
  <c r="G750" i="40"/>
  <c r="F750" i="40"/>
  <c r="G749" i="40"/>
  <c r="F749" i="40"/>
  <c r="G748" i="40"/>
  <c r="F748" i="40"/>
  <c r="G747" i="40"/>
  <c r="F747" i="40"/>
  <c r="G746" i="40"/>
  <c r="F746" i="40"/>
  <c r="G745" i="40"/>
  <c r="F745" i="40"/>
  <c r="G744" i="40"/>
  <c r="F744" i="40"/>
  <c r="G743" i="40"/>
  <c r="F743" i="40"/>
  <c r="G742" i="40"/>
  <c r="F742" i="40"/>
  <c r="G741" i="40"/>
  <c r="F741" i="40"/>
  <c r="G740" i="40"/>
  <c r="F740" i="40"/>
  <c r="G739" i="40"/>
  <c r="F739" i="40"/>
  <c r="G738" i="40"/>
  <c r="F738" i="40"/>
  <c r="G737" i="40"/>
  <c r="F737" i="40"/>
  <c r="G736" i="40"/>
  <c r="F736" i="40"/>
  <c r="G735" i="40"/>
  <c r="F735" i="40"/>
  <c r="G734" i="40"/>
  <c r="F734" i="40"/>
  <c r="G733" i="40"/>
  <c r="F733" i="40"/>
  <c r="G732" i="40"/>
  <c r="F732" i="40"/>
  <c r="G731" i="40"/>
  <c r="F731" i="40"/>
  <c r="G730" i="40"/>
  <c r="F730" i="40"/>
  <c r="G729" i="40"/>
  <c r="F729" i="40"/>
  <c r="G728" i="40"/>
  <c r="F728" i="40"/>
  <c r="G727" i="40"/>
  <c r="F727" i="40"/>
  <c r="G726" i="40"/>
  <c r="F726" i="40"/>
  <c r="G725" i="40"/>
  <c r="F725" i="40"/>
  <c r="G724" i="40"/>
  <c r="F724" i="40"/>
  <c r="G723" i="40"/>
  <c r="G722" i="40"/>
  <c r="F722" i="40"/>
  <c r="G721" i="40"/>
  <c r="F721" i="40"/>
  <c r="F720" i="40"/>
  <c r="G719" i="40"/>
  <c r="F719" i="40"/>
  <c r="G718" i="40"/>
  <c r="F718" i="40"/>
  <c r="G717" i="40"/>
  <c r="G716" i="40"/>
  <c r="F716" i="40"/>
  <c r="G715" i="40"/>
  <c r="F715" i="40"/>
  <c r="G714" i="40"/>
  <c r="F714" i="40"/>
  <c r="F713" i="40"/>
  <c r="G712" i="40"/>
  <c r="F712" i="40"/>
  <c r="G711" i="40"/>
  <c r="F711" i="40"/>
  <c r="G710" i="40"/>
  <c r="G709" i="40"/>
  <c r="G708" i="40"/>
  <c r="F708" i="40"/>
  <c r="G707" i="40"/>
  <c r="F707" i="40"/>
  <c r="G706" i="40"/>
  <c r="G705" i="40"/>
  <c r="G704" i="40"/>
  <c r="F704" i="40"/>
  <c r="G703" i="40"/>
  <c r="F703" i="40"/>
  <c r="G702" i="40"/>
  <c r="G701" i="40"/>
  <c r="F701" i="40"/>
  <c r="G700" i="40"/>
  <c r="F700" i="40"/>
  <c r="F699" i="40"/>
  <c r="G681" i="40"/>
  <c r="F681" i="40"/>
  <c r="F680" i="40"/>
  <c r="G679" i="40"/>
  <c r="F679" i="40"/>
  <c r="G678" i="40"/>
  <c r="F678" i="40"/>
  <c r="G677" i="40"/>
  <c r="G676" i="40"/>
  <c r="F676" i="40"/>
  <c r="G675" i="40"/>
  <c r="F675" i="40"/>
  <c r="G674" i="40"/>
  <c r="F674" i="40"/>
  <c r="G673" i="40"/>
  <c r="F673" i="40"/>
  <c r="G672" i="40"/>
  <c r="F672" i="40"/>
  <c r="G671" i="40"/>
  <c r="F671" i="40"/>
  <c r="F670" i="40"/>
  <c r="G669" i="40"/>
  <c r="F669" i="40"/>
  <c r="G668" i="40"/>
  <c r="F668" i="40"/>
  <c r="G667" i="40"/>
  <c r="F667" i="40"/>
  <c r="G666" i="40"/>
  <c r="G665" i="40"/>
  <c r="G664" i="40"/>
  <c r="F664" i="40"/>
  <c r="G663" i="40"/>
  <c r="F663" i="40"/>
  <c r="G662" i="40"/>
  <c r="G661" i="40"/>
  <c r="G660" i="40"/>
  <c r="F660" i="40"/>
  <c r="G659" i="40"/>
  <c r="F659" i="40"/>
  <c r="G658" i="40"/>
  <c r="F658" i="40"/>
  <c r="G657" i="40"/>
  <c r="G656" i="40"/>
  <c r="G655" i="40"/>
  <c r="F655" i="40"/>
  <c r="G654" i="40"/>
  <c r="F654" i="40"/>
  <c r="G653" i="40"/>
  <c r="F653" i="40"/>
  <c r="G652" i="40"/>
  <c r="F652" i="40"/>
  <c r="G651" i="40"/>
  <c r="F651" i="40"/>
  <c r="G650" i="40"/>
  <c r="F650" i="40"/>
  <c r="G649" i="40"/>
  <c r="F649" i="40"/>
  <c r="F648" i="40"/>
  <c r="G647" i="40"/>
  <c r="F647" i="40"/>
  <c r="G646" i="40"/>
  <c r="F646" i="40"/>
  <c r="G645" i="40"/>
  <c r="G644" i="40"/>
  <c r="G643" i="40"/>
  <c r="F643" i="40"/>
  <c r="G642" i="40"/>
  <c r="F642" i="40"/>
  <c r="G641" i="40"/>
  <c r="G640" i="40"/>
  <c r="G639" i="40"/>
  <c r="F639" i="40"/>
  <c r="G638" i="40"/>
  <c r="F638" i="40"/>
  <c r="G637" i="40"/>
  <c r="F637" i="40"/>
  <c r="G636" i="40"/>
  <c r="G635" i="40"/>
  <c r="F635" i="40"/>
  <c r="G634" i="40"/>
  <c r="F634" i="40"/>
  <c r="G633" i="40"/>
  <c r="G632" i="40"/>
  <c r="G631" i="40"/>
  <c r="F631" i="40"/>
  <c r="G630" i="40"/>
  <c r="F630" i="40"/>
  <c r="G629" i="40"/>
  <c r="F629" i="40"/>
  <c r="G628" i="40"/>
  <c r="F628" i="40"/>
  <c r="G627" i="40"/>
  <c r="F627" i="40"/>
  <c r="G626" i="40"/>
  <c r="F626" i="40"/>
  <c r="G625" i="40"/>
  <c r="F625" i="40"/>
  <c r="G624" i="40"/>
  <c r="F624" i="40"/>
  <c r="G623" i="40"/>
  <c r="F623" i="40"/>
  <c r="G622" i="40"/>
  <c r="F622" i="40"/>
  <c r="G621" i="40"/>
  <c r="F621" i="40"/>
  <c r="G620" i="40"/>
  <c r="F620" i="40"/>
  <c r="G619" i="40"/>
  <c r="F619" i="40"/>
  <c r="G618" i="40"/>
  <c r="F618" i="40"/>
  <c r="G617" i="40"/>
  <c r="F617" i="40"/>
  <c r="G616" i="40"/>
  <c r="F616" i="40"/>
  <c r="G615" i="40"/>
  <c r="F615" i="40"/>
  <c r="G614" i="40"/>
  <c r="F614" i="40"/>
  <c r="G613" i="40"/>
  <c r="F613" i="40"/>
  <c r="G612" i="40"/>
  <c r="F612" i="40"/>
  <c r="G611" i="40"/>
  <c r="F611" i="40"/>
  <c r="G610" i="40"/>
  <c r="G609" i="40"/>
  <c r="F609" i="40"/>
  <c r="G608" i="40"/>
  <c r="F608" i="40"/>
  <c r="G607" i="40"/>
  <c r="F607" i="40"/>
  <c r="G606" i="40"/>
  <c r="F606" i="40"/>
  <c r="G605" i="40"/>
  <c r="F605" i="40"/>
  <c r="G604" i="40"/>
  <c r="F604" i="40"/>
  <c r="G603" i="40"/>
  <c r="F603" i="40"/>
  <c r="G602" i="40"/>
  <c r="F602" i="40"/>
  <c r="G601" i="40"/>
  <c r="F601" i="40"/>
  <c r="G600" i="40"/>
  <c r="F600" i="40"/>
  <c r="G599" i="40"/>
  <c r="G598" i="40"/>
  <c r="F598" i="40"/>
  <c r="G597" i="40"/>
  <c r="F597" i="40"/>
  <c r="G596" i="40"/>
  <c r="F596" i="40"/>
  <c r="G595" i="40"/>
  <c r="F595" i="40"/>
  <c r="G594" i="40"/>
  <c r="F594" i="40"/>
  <c r="G593" i="40"/>
  <c r="F593" i="40"/>
  <c r="G592" i="40"/>
  <c r="F592" i="40"/>
  <c r="G591" i="40"/>
  <c r="F591" i="40"/>
  <c r="G590" i="40"/>
  <c r="F590" i="40"/>
  <c r="G589" i="40"/>
  <c r="G588" i="40"/>
  <c r="F588" i="40"/>
  <c r="G587" i="40"/>
  <c r="F587" i="40"/>
  <c r="G586" i="40"/>
  <c r="F586" i="40"/>
  <c r="G585" i="40"/>
  <c r="F585" i="40"/>
  <c r="G584" i="40"/>
  <c r="F584" i="40"/>
  <c r="G583" i="40"/>
  <c r="F583" i="40"/>
  <c r="G582" i="40"/>
  <c r="F582" i="40"/>
  <c r="G581" i="40"/>
  <c r="F581" i="40"/>
  <c r="G580" i="40"/>
  <c r="F580" i="40"/>
  <c r="G579" i="40"/>
  <c r="F579" i="40"/>
  <c r="G578" i="40"/>
  <c r="F578" i="40"/>
  <c r="G577" i="40"/>
  <c r="F577" i="40"/>
  <c r="G576" i="40"/>
  <c r="F576" i="40"/>
  <c r="G575" i="40"/>
  <c r="F575" i="40"/>
  <c r="G574" i="40"/>
  <c r="F574" i="40"/>
  <c r="G573" i="40"/>
  <c r="F573" i="40"/>
  <c r="G572" i="40"/>
  <c r="F572" i="40"/>
  <c r="G571" i="40"/>
  <c r="F571" i="40"/>
  <c r="G570" i="40"/>
  <c r="F570" i="40"/>
  <c r="G569" i="40"/>
  <c r="F569" i="40"/>
  <c r="G568" i="40"/>
  <c r="F568" i="40"/>
  <c r="G567" i="40"/>
  <c r="G566" i="40"/>
  <c r="F566" i="40"/>
  <c r="G565" i="40"/>
  <c r="F565" i="40"/>
  <c r="G564" i="40"/>
  <c r="F564" i="40"/>
  <c r="G563" i="40"/>
  <c r="F563" i="40"/>
  <c r="G562" i="40"/>
  <c r="F562" i="40"/>
  <c r="G561" i="40"/>
  <c r="F561" i="40"/>
  <c r="G560" i="40"/>
  <c r="F560" i="40"/>
  <c r="G559" i="40"/>
  <c r="F559" i="40"/>
  <c r="G558" i="40"/>
  <c r="F558" i="40"/>
  <c r="G557" i="40"/>
  <c r="F557" i="40"/>
  <c r="G556" i="40"/>
  <c r="G555" i="40"/>
  <c r="G554" i="40"/>
  <c r="F554" i="40"/>
  <c r="G553" i="40"/>
  <c r="F553" i="40"/>
  <c r="G552" i="40"/>
  <c r="G551" i="40"/>
  <c r="F551" i="40"/>
  <c r="G550" i="40"/>
  <c r="F550" i="40"/>
  <c r="G549" i="40"/>
  <c r="F549" i="40"/>
  <c r="G548" i="40"/>
  <c r="F548" i="40"/>
  <c r="G547" i="40"/>
  <c r="F547" i="40"/>
  <c r="G546" i="40"/>
  <c r="F546" i="40"/>
  <c r="G545" i="40"/>
  <c r="F545" i="40"/>
  <c r="G544" i="40"/>
  <c r="F544" i="40"/>
  <c r="G543" i="40"/>
  <c r="F543" i="40"/>
  <c r="G542" i="40"/>
  <c r="F542" i="40"/>
  <c r="G541" i="40"/>
  <c r="F541" i="40"/>
  <c r="G540" i="40"/>
  <c r="F540" i="40"/>
  <c r="G539" i="40"/>
  <c r="G538" i="40"/>
  <c r="G537" i="40"/>
  <c r="F537" i="40"/>
  <c r="G536" i="40"/>
  <c r="F536" i="40"/>
  <c r="G535" i="40"/>
  <c r="F535" i="40"/>
  <c r="G534" i="40"/>
  <c r="F534" i="40"/>
  <c r="G533" i="40"/>
  <c r="F533" i="40"/>
  <c r="G532" i="40"/>
  <c r="F532" i="40"/>
  <c r="G531" i="40"/>
  <c r="F531" i="40"/>
  <c r="G530" i="40"/>
  <c r="F530" i="40"/>
  <c r="G529" i="40"/>
  <c r="F529" i="40"/>
  <c r="G528" i="40"/>
  <c r="F528" i="40"/>
  <c r="G527" i="40"/>
  <c r="F527" i="40"/>
  <c r="G526" i="40"/>
  <c r="F526" i="40"/>
  <c r="G525" i="40"/>
  <c r="F525" i="40"/>
  <c r="G524" i="40"/>
  <c r="F524" i="40"/>
  <c r="G523" i="40"/>
  <c r="F523" i="40"/>
  <c r="G522" i="40"/>
  <c r="F522" i="40"/>
  <c r="G521" i="40"/>
  <c r="F521" i="40"/>
  <c r="G520" i="40"/>
  <c r="F520" i="40"/>
  <c r="G519" i="40"/>
  <c r="F519" i="40"/>
  <c r="G518" i="40"/>
  <c r="F518" i="40"/>
  <c r="G517" i="40"/>
  <c r="F517" i="40"/>
  <c r="G516" i="40"/>
  <c r="F516" i="40"/>
  <c r="G515" i="40"/>
  <c r="F515" i="40"/>
  <c r="G514" i="40"/>
  <c r="F514" i="40"/>
  <c r="G513" i="40"/>
  <c r="F513" i="40"/>
  <c r="G512" i="40"/>
  <c r="F512" i="40"/>
  <c r="G511" i="40"/>
  <c r="F511" i="40"/>
  <c r="G510" i="40"/>
  <c r="F510" i="40"/>
  <c r="G509" i="40"/>
  <c r="F509" i="40"/>
  <c r="G508" i="40"/>
  <c r="F508" i="40"/>
  <c r="G507" i="40"/>
  <c r="F507" i="40"/>
  <c r="G506" i="40"/>
  <c r="F506" i="40"/>
  <c r="G505" i="40"/>
  <c r="F505" i="40"/>
  <c r="G504" i="40"/>
  <c r="F504" i="40"/>
  <c r="G503" i="40"/>
  <c r="F503" i="40"/>
  <c r="G502" i="40"/>
  <c r="F502" i="40"/>
  <c r="G501" i="40"/>
  <c r="F501" i="40"/>
  <c r="G500" i="40"/>
  <c r="F500" i="40"/>
  <c r="G499" i="40"/>
  <c r="F499" i="40"/>
  <c r="G498" i="40"/>
  <c r="F498" i="40"/>
  <c r="G497" i="40"/>
  <c r="G496" i="40"/>
  <c r="F496" i="40"/>
  <c r="G495" i="40"/>
  <c r="F495" i="40"/>
  <c r="G494" i="40"/>
  <c r="F494" i="40"/>
  <c r="F493" i="40"/>
  <c r="G492" i="40"/>
  <c r="F492" i="40"/>
  <c r="G491" i="40"/>
  <c r="F491" i="40"/>
  <c r="G490" i="40"/>
  <c r="G489" i="40"/>
  <c r="G488" i="40"/>
  <c r="F488" i="40"/>
  <c r="G487" i="40"/>
  <c r="F487" i="40"/>
  <c r="G486" i="40"/>
  <c r="G485" i="40"/>
  <c r="G484" i="40"/>
  <c r="F484" i="40"/>
  <c r="G483" i="40"/>
  <c r="F483" i="40"/>
  <c r="G482" i="40"/>
  <c r="G481" i="40"/>
  <c r="F481" i="40"/>
  <c r="G480" i="40"/>
  <c r="F480" i="40"/>
  <c r="F479" i="40"/>
  <c r="G461" i="40"/>
  <c r="F461" i="40"/>
  <c r="F460" i="40"/>
  <c r="G459" i="40"/>
  <c r="F459" i="40"/>
  <c r="G458" i="40"/>
  <c r="F458" i="40"/>
  <c r="G457" i="40"/>
  <c r="G456" i="40"/>
  <c r="F456" i="40"/>
  <c r="G455" i="40"/>
  <c r="F455" i="40"/>
  <c r="G454" i="40"/>
  <c r="F454" i="40"/>
  <c r="G453" i="40"/>
  <c r="F453" i="40"/>
  <c r="G452" i="40"/>
  <c r="F452" i="40"/>
  <c r="G451" i="40"/>
  <c r="F451" i="40"/>
  <c r="F450" i="40"/>
  <c r="G449" i="40"/>
  <c r="F449" i="40"/>
  <c r="G448" i="40"/>
  <c r="F448" i="40"/>
  <c r="G447" i="40"/>
  <c r="F447" i="40"/>
  <c r="G446" i="40"/>
  <c r="G445" i="40"/>
  <c r="F445" i="40"/>
  <c r="G444" i="40"/>
  <c r="F444" i="40"/>
  <c r="G443" i="40"/>
  <c r="F443" i="40"/>
  <c r="G442" i="40"/>
  <c r="F442" i="40"/>
  <c r="F441" i="40"/>
  <c r="G440" i="40"/>
  <c r="F440" i="40"/>
  <c r="G439" i="40"/>
  <c r="F439" i="40"/>
  <c r="G438" i="40"/>
  <c r="G437" i="40"/>
  <c r="G436" i="40"/>
  <c r="F436" i="40"/>
  <c r="G435" i="40"/>
  <c r="F435" i="40"/>
  <c r="G434" i="40"/>
  <c r="F434" i="40"/>
  <c r="G433" i="40"/>
  <c r="G432" i="40"/>
  <c r="G431" i="40"/>
  <c r="F431" i="40"/>
  <c r="G430" i="40"/>
  <c r="F430" i="40"/>
  <c r="G429" i="40"/>
  <c r="G428" i="40"/>
  <c r="F428" i="40"/>
  <c r="G427" i="40"/>
  <c r="F427" i="40"/>
  <c r="G426" i="40"/>
  <c r="F426" i="40"/>
  <c r="G425" i="40"/>
  <c r="F425" i="40"/>
  <c r="F424" i="40"/>
  <c r="G423" i="40"/>
  <c r="F423" i="40"/>
  <c r="G422" i="40"/>
  <c r="F422" i="40"/>
  <c r="G421" i="40"/>
  <c r="G420" i="40"/>
  <c r="G419" i="40"/>
  <c r="F419" i="40"/>
  <c r="G418" i="40"/>
  <c r="F418" i="40"/>
  <c r="G417" i="40"/>
  <c r="G416" i="40"/>
  <c r="G415" i="40"/>
  <c r="F415" i="40"/>
  <c r="G414" i="40"/>
  <c r="F414" i="40"/>
  <c r="G413" i="40"/>
  <c r="G412" i="40"/>
  <c r="G411" i="40"/>
  <c r="F411" i="40"/>
  <c r="G410" i="40"/>
  <c r="F410" i="40"/>
  <c r="G409" i="40"/>
  <c r="G408" i="40"/>
  <c r="G407" i="40"/>
  <c r="F407" i="40"/>
  <c r="G406" i="40"/>
  <c r="F406" i="40"/>
  <c r="G405" i="40"/>
  <c r="G404" i="40"/>
  <c r="F404" i="40"/>
  <c r="G403" i="40"/>
  <c r="F403" i="40"/>
  <c r="F402" i="40"/>
  <c r="G401" i="40"/>
  <c r="F401" i="40"/>
  <c r="G400" i="40"/>
  <c r="F400" i="40"/>
  <c r="G399" i="40"/>
  <c r="G398" i="40"/>
  <c r="F398" i="40"/>
  <c r="G397" i="40"/>
  <c r="F397" i="40"/>
  <c r="G396" i="40"/>
  <c r="F396" i="40"/>
  <c r="F395" i="40"/>
  <c r="G394" i="40"/>
  <c r="F394" i="40"/>
  <c r="G393" i="40"/>
  <c r="F393" i="40"/>
  <c r="G392" i="40"/>
  <c r="G391" i="40"/>
  <c r="F391" i="40"/>
  <c r="G390" i="40"/>
  <c r="F390" i="40"/>
  <c r="G389" i="40"/>
  <c r="F389" i="40"/>
  <c r="F388" i="40"/>
  <c r="G387" i="40"/>
  <c r="F387" i="40"/>
  <c r="G386" i="40"/>
  <c r="F386" i="40"/>
  <c r="G385" i="40"/>
  <c r="F385" i="40"/>
  <c r="G384" i="40"/>
  <c r="F384" i="40"/>
  <c r="G383" i="40"/>
  <c r="F383" i="40"/>
  <c r="G382" i="40"/>
  <c r="F382" i="40"/>
  <c r="G381" i="40"/>
  <c r="F381" i="40"/>
  <c r="G380" i="40"/>
  <c r="F380" i="40"/>
  <c r="G379" i="40"/>
  <c r="F379" i="40"/>
  <c r="G378" i="40"/>
  <c r="F378" i="40"/>
  <c r="G377" i="40"/>
  <c r="F377" i="40"/>
  <c r="G376" i="40"/>
  <c r="F376" i="40"/>
  <c r="G375" i="40"/>
  <c r="F375" i="40"/>
  <c r="G374" i="40"/>
  <c r="F374" i="40"/>
  <c r="G373" i="40"/>
  <c r="F373" i="40"/>
  <c r="G372" i="40"/>
  <c r="F372" i="40"/>
  <c r="G371" i="40"/>
  <c r="F371" i="40"/>
  <c r="G370" i="40"/>
  <c r="F370" i="40"/>
  <c r="G369" i="40"/>
  <c r="F369" i="40"/>
  <c r="G368" i="40"/>
  <c r="F368" i="40"/>
  <c r="G367" i="40"/>
  <c r="F367" i="40"/>
  <c r="G366" i="40"/>
  <c r="F366" i="40"/>
  <c r="G365" i="40"/>
  <c r="F365" i="40"/>
  <c r="G364" i="40"/>
  <c r="F364" i="40"/>
  <c r="G363" i="40"/>
  <c r="F363" i="40"/>
  <c r="G362" i="40"/>
  <c r="F362" i="40"/>
  <c r="G361" i="40"/>
  <c r="F361" i="40"/>
  <c r="G360" i="40"/>
  <c r="F360" i="40"/>
  <c r="G359" i="40"/>
  <c r="F359" i="40"/>
  <c r="G358" i="40"/>
  <c r="F358" i="40"/>
  <c r="G357" i="40"/>
  <c r="F357" i="40"/>
  <c r="G356" i="40"/>
  <c r="F356" i="40"/>
  <c r="G355" i="40"/>
  <c r="F355" i="40"/>
  <c r="G354" i="40"/>
  <c r="F354" i="40"/>
  <c r="G353" i="40"/>
  <c r="F353" i="40"/>
  <c r="G352" i="40"/>
  <c r="F352" i="40"/>
  <c r="G351" i="40"/>
  <c r="F351" i="40"/>
  <c r="G350" i="40"/>
  <c r="F350" i="40"/>
  <c r="G349" i="40"/>
  <c r="G348" i="40"/>
  <c r="F348" i="40"/>
  <c r="G347" i="40"/>
  <c r="F347" i="40"/>
  <c r="G346" i="40"/>
  <c r="F346" i="40"/>
  <c r="F345" i="40"/>
  <c r="G344" i="40"/>
  <c r="F344" i="40"/>
  <c r="G343" i="40"/>
  <c r="F343" i="40"/>
  <c r="G342" i="40"/>
  <c r="G341" i="40"/>
  <c r="G340" i="40"/>
  <c r="F340" i="40"/>
  <c r="G339" i="40"/>
  <c r="F339" i="40"/>
  <c r="G338" i="40"/>
  <c r="G337" i="40"/>
  <c r="G336" i="40"/>
  <c r="F336" i="40"/>
  <c r="G335" i="40"/>
  <c r="F335" i="40"/>
  <c r="G334" i="40"/>
  <c r="G333" i="40"/>
  <c r="F333" i="40"/>
  <c r="G332" i="40"/>
  <c r="F332" i="40"/>
  <c r="F331" i="40"/>
  <c r="G313" i="40"/>
  <c r="F313" i="40"/>
  <c r="F312" i="40"/>
  <c r="G311" i="40"/>
  <c r="F311" i="40"/>
  <c r="G310" i="40"/>
  <c r="F310" i="40"/>
  <c r="G309" i="40"/>
  <c r="G308" i="40"/>
  <c r="F308" i="40"/>
  <c r="G307" i="40"/>
  <c r="F307" i="40"/>
  <c r="G306" i="40"/>
  <c r="F306" i="40"/>
  <c r="G305" i="40"/>
  <c r="F305" i="40"/>
  <c r="G304" i="40"/>
  <c r="F304" i="40"/>
  <c r="G303" i="40"/>
  <c r="F303" i="40"/>
  <c r="F302" i="40"/>
  <c r="G301" i="40"/>
  <c r="F301" i="40"/>
  <c r="G300" i="40"/>
  <c r="F300" i="40"/>
  <c r="G299" i="40"/>
  <c r="F299" i="40"/>
  <c r="G298" i="40"/>
  <c r="G297" i="40"/>
  <c r="G296" i="40"/>
  <c r="F296" i="40"/>
  <c r="G295" i="40"/>
  <c r="F295" i="40"/>
  <c r="G294" i="40"/>
  <c r="G293" i="40"/>
  <c r="G292" i="40"/>
  <c r="F292" i="40"/>
  <c r="G291" i="40"/>
  <c r="F291" i="40"/>
  <c r="G290" i="40"/>
  <c r="G289" i="40"/>
  <c r="G288" i="40"/>
  <c r="F288" i="40"/>
  <c r="G287" i="40"/>
  <c r="F287" i="40"/>
  <c r="G286" i="40"/>
  <c r="G285" i="40"/>
  <c r="F285" i="40"/>
  <c r="G284" i="40"/>
  <c r="F284" i="40"/>
  <c r="G283" i="40"/>
  <c r="F283" i="40"/>
  <c r="G282" i="40"/>
  <c r="F282" i="40"/>
  <c r="G281" i="40"/>
  <c r="F281" i="40"/>
  <c r="G280" i="40"/>
  <c r="F280" i="40"/>
  <c r="F279" i="40"/>
  <c r="G278" i="40"/>
  <c r="F278" i="40"/>
  <c r="G277" i="40"/>
  <c r="F277" i="40"/>
  <c r="G276" i="40"/>
  <c r="G275" i="40"/>
  <c r="G274" i="40"/>
  <c r="F274" i="40"/>
  <c r="G273" i="40"/>
  <c r="F273" i="40"/>
  <c r="G272" i="40"/>
  <c r="G271" i="40"/>
  <c r="G270" i="40"/>
  <c r="F270" i="40"/>
  <c r="G269" i="40"/>
  <c r="F269" i="40"/>
  <c r="G268" i="40"/>
  <c r="F268" i="40"/>
  <c r="G267" i="40"/>
  <c r="G266" i="40"/>
  <c r="G265" i="40"/>
  <c r="F265" i="40"/>
  <c r="G264" i="40"/>
  <c r="F264" i="40"/>
  <c r="G263" i="40"/>
  <c r="G262" i="40"/>
  <c r="F262" i="40"/>
  <c r="G261" i="40"/>
  <c r="F261" i="40"/>
  <c r="G260" i="40"/>
  <c r="F260" i="40"/>
  <c r="G259" i="40"/>
  <c r="F259" i="40"/>
  <c r="F258" i="40"/>
  <c r="G257" i="40"/>
  <c r="F257" i="40"/>
  <c r="G256" i="40"/>
  <c r="F256" i="40"/>
  <c r="G255" i="40"/>
  <c r="G254" i="40"/>
  <c r="G253" i="40"/>
  <c r="F253" i="40"/>
  <c r="G252" i="40"/>
  <c r="F252" i="40"/>
  <c r="G251" i="40"/>
  <c r="G250" i="40"/>
  <c r="F250" i="40"/>
  <c r="G249" i="40"/>
  <c r="F249" i="40"/>
  <c r="G248" i="40"/>
  <c r="F248" i="40"/>
  <c r="G247" i="40"/>
  <c r="F247" i="40"/>
  <c r="F246" i="40"/>
  <c r="G245" i="40"/>
  <c r="F245" i="40"/>
  <c r="G244" i="40"/>
  <c r="F244" i="40"/>
  <c r="G243" i="40"/>
  <c r="G242" i="40"/>
  <c r="G241" i="40"/>
  <c r="F241" i="40"/>
  <c r="G240" i="40"/>
  <c r="F240" i="40"/>
  <c r="G239" i="40"/>
  <c r="G238" i="40"/>
  <c r="F238" i="40"/>
  <c r="G237" i="40"/>
  <c r="F237" i="40"/>
  <c r="G236" i="40"/>
  <c r="F236" i="40"/>
  <c r="F235" i="40"/>
  <c r="G234" i="40"/>
  <c r="F234" i="40"/>
  <c r="G233" i="40"/>
  <c r="F233" i="40"/>
  <c r="G232" i="40"/>
  <c r="G231" i="40"/>
  <c r="G230" i="40"/>
  <c r="F230" i="40"/>
  <c r="G229" i="40"/>
  <c r="F229" i="40"/>
  <c r="G228" i="40"/>
  <c r="G227" i="40"/>
  <c r="G226" i="40"/>
  <c r="F226" i="40"/>
  <c r="G225" i="40"/>
  <c r="F225" i="40"/>
  <c r="G224" i="40"/>
  <c r="G223" i="40"/>
  <c r="G222" i="40"/>
  <c r="F222" i="40"/>
  <c r="G221" i="40"/>
  <c r="F221" i="40"/>
  <c r="G220" i="40"/>
  <c r="G219" i="40"/>
  <c r="G218" i="40"/>
  <c r="F218" i="40"/>
  <c r="G217" i="40"/>
  <c r="F217" i="40"/>
  <c r="G216" i="40"/>
  <c r="G215" i="40"/>
  <c r="G214" i="40"/>
  <c r="F214" i="40"/>
  <c r="G213" i="40"/>
  <c r="F213" i="40"/>
  <c r="G212" i="40"/>
  <c r="G211" i="40"/>
  <c r="G210" i="40"/>
  <c r="F210" i="40"/>
  <c r="G209" i="40"/>
  <c r="F209" i="40"/>
  <c r="G208" i="40"/>
  <c r="G207" i="40"/>
  <c r="G206" i="40"/>
  <c r="F206" i="40"/>
  <c r="G205" i="40"/>
  <c r="F205" i="40"/>
  <c r="G204" i="40"/>
  <c r="G203" i="40"/>
  <c r="G202" i="40"/>
  <c r="F202" i="40"/>
  <c r="G201" i="40"/>
  <c r="F201" i="40"/>
  <c r="G200" i="40"/>
  <c r="G199" i="40"/>
  <c r="G198" i="40"/>
  <c r="F198" i="40"/>
  <c r="G197" i="40"/>
  <c r="F197" i="40"/>
  <c r="G196" i="40"/>
  <c r="G195" i="40"/>
  <c r="G194" i="40"/>
  <c r="F194" i="40"/>
  <c r="G193" i="40"/>
  <c r="F193" i="40"/>
  <c r="G192" i="40"/>
  <c r="G191" i="40"/>
  <c r="G190" i="40"/>
  <c r="F190" i="40"/>
  <c r="G189" i="40"/>
  <c r="F189" i="40"/>
  <c r="G188" i="40"/>
  <c r="F188" i="40"/>
  <c r="G187" i="40"/>
  <c r="F187" i="40"/>
  <c r="G186" i="40"/>
  <c r="F186" i="40"/>
  <c r="G185" i="40"/>
  <c r="F185" i="40"/>
  <c r="G184" i="40"/>
  <c r="F184" i="40"/>
  <c r="G183" i="40"/>
  <c r="F183" i="40"/>
  <c r="G182" i="40"/>
  <c r="F182" i="40"/>
  <c r="G181" i="40"/>
  <c r="F181" i="40"/>
  <c r="G180" i="40"/>
  <c r="F180" i="40"/>
  <c r="G179" i="40"/>
  <c r="F179" i="40"/>
  <c r="G178" i="40"/>
  <c r="F178" i="40"/>
  <c r="G177" i="40"/>
  <c r="F177" i="40"/>
  <c r="G176" i="40"/>
  <c r="F176" i="40"/>
  <c r="G175" i="40"/>
  <c r="F175" i="40"/>
  <c r="G174" i="40"/>
  <c r="F174" i="40"/>
  <c r="G173" i="40"/>
  <c r="F173" i="40"/>
  <c r="G172" i="40"/>
  <c r="F172" i="40"/>
  <c r="G171" i="40"/>
  <c r="F171" i="40"/>
  <c r="G170" i="40"/>
  <c r="F170" i="40"/>
  <c r="G169" i="40"/>
  <c r="F169" i="40"/>
  <c r="G168" i="40"/>
  <c r="F168" i="40"/>
  <c r="G167" i="40"/>
  <c r="F167" i="40"/>
  <c r="G166" i="40"/>
  <c r="F166" i="40"/>
  <c r="G165" i="40"/>
  <c r="F165" i="40"/>
  <c r="G164" i="40"/>
  <c r="F164" i="40"/>
  <c r="G163" i="40"/>
  <c r="F163" i="40"/>
  <c r="G162" i="40"/>
  <c r="F162" i="40"/>
  <c r="G161" i="40"/>
  <c r="F161" i="40"/>
  <c r="G160" i="40"/>
  <c r="F160" i="40"/>
  <c r="G159" i="40"/>
  <c r="F159" i="40"/>
  <c r="G158" i="40"/>
  <c r="F158" i="40"/>
  <c r="G157" i="40"/>
  <c r="F157" i="40"/>
  <c r="G156" i="40"/>
  <c r="F156" i="40"/>
  <c r="G155" i="40"/>
  <c r="F155" i="40"/>
  <c r="G154" i="40"/>
  <c r="F154" i="40"/>
  <c r="G153" i="40"/>
  <c r="F153" i="40"/>
  <c r="G152" i="40"/>
  <c r="F152" i="40"/>
  <c r="G151" i="40"/>
  <c r="F151" i="40"/>
  <c r="G150" i="40"/>
  <c r="F150" i="40"/>
  <c r="G149" i="40"/>
  <c r="F149" i="40"/>
  <c r="G148" i="40"/>
  <c r="F148" i="40"/>
  <c r="G147" i="40"/>
  <c r="F147" i="40"/>
  <c r="G146" i="40"/>
  <c r="F146" i="40"/>
  <c r="G145" i="40"/>
  <c r="F145" i="40"/>
  <c r="G144" i="40"/>
  <c r="F144" i="40"/>
  <c r="G143" i="40"/>
  <c r="F143" i="40"/>
  <c r="G142" i="40"/>
  <c r="F142" i="40"/>
  <c r="G141" i="40"/>
  <c r="F141" i="40"/>
  <c r="G140" i="40"/>
  <c r="F140" i="40"/>
  <c r="G139" i="40"/>
  <c r="F139" i="40"/>
  <c r="G138" i="40"/>
  <c r="F138" i="40"/>
  <c r="G137" i="40"/>
  <c r="F137" i="40"/>
  <c r="G136" i="40"/>
  <c r="F136" i="40"/>
  <c r="G135" i="40"/>
  <c r="F135" i="40"/>
  <c r="G134" i="40"/>
  <c r="F134" i="40"/>
  <c r="G133" i="40"/>
  <c r="F133" i="40"/>
  <c r="G132" i="40"/>
  <c r="F132" i="40"/>
  <c r="G131" i="40"/>
  <c r="F131" i="40"/>
  <c r="G130" i="40"/>
  <c r="F130" i="40"/>
  <c r="G129" i="40"/>
  <c r="F129" i="40"/>
  <c r="G128" i="40"/>
  <c r="F128" i="40"/>
  <c r="G127" i="40"/>
  <c r="F127" i="40"/>
  <c r="G126" i="40"/>
  <c r="F126" i="40"/>
  <c r="G125" i="40"/>
  <c r="F125" i="40"/>
  <c r="G124" i="40"/>
  <c r="F124" i="40"/>
  <c r="G123" i="40"/>
  <c r="F123" i="40"/>
  <c r="G122" i="40"/>
  <c r="F122" i="40"/>
  <c r="G121" i="40"/>
  <c r="F121" i="40"/>
  <c r="G120" i="40"/>
  <c r="G119" i="40"/>
  <c r="F119" i="40"/>
  <c r="G118" i="40"/>
  <c r="F118" i="40"/>
  <c r="G117" i="40"/>
  <c r="F117" i="40"/>
  <c r="G116" i="40"/>
  <c r="F116" i="40"/>
  <c r="F115" i="40"/>
  <c r="G114" i="40"/>
  <c r="F114" i="40"/>
  <c r="G113" i="40"/>
  <c r="F113" i="40"/>
  <c r="G112" i="40"/>
  <c r="G111" i="40"/>
  <c r="G110" i="40"/>
  <c r="F110" i="40"/>
  <c r="G109" i="40"/>
  <c r="F109" i="40"/>
  <c r="G108" i="40"/>
  <c r="F108" i="40"/>
  <c r="G107" i="40"/>
  <c r="G106" i="40"/>
  <c r="F106" i="40"/>
  <c r="G105" i="40"/>
  <c r="F105" i="40"/>
  <c r="G104" i="40"/>
  <c r="F104" i="40"/>
  <c r="G103" i="40"/>
  <c r="F103" i="40"/>
  <c r="G102" i="40"/>
  <c r="F102" i="40"/>
  <c r="G101" i="40"/>
  <c r="F101" i="40"/>
  <c r="F100" i="40"/>
  <c r="G99" i="40"/>
  <c r="F99" i="40"/>
  <c r="G98" i="40"/>
  <c r="F98" i="40"/>
  <c r="G97" i="40"/>
  <c r="F97" i="40"/>
  <c r="G96" i="40"/>
  <c r="G95" i="40"/>
  <c r="G94" i="40"/>
  <c r="F94" i="40"/>
  <c r="G89" i="40"/>
  <c r="F89" i="40"/>
  <c r="G88" i="40"/>
  <c r="F88" i="40"/>
  <c r="G87" i="40"/>
  <c r="G86" i="40"/>
  <c r="G85" i="40"/>
  <c r="F85" i="40"/>
  <c r="G84" i="40"/>
  <c r="F84" i="40"/>
  <c r="G83" i="40"/>
  <c r="G82" i="40"/>
  <c r="G81" i="40"/>
  <c r="F81" i="40"/>
  <c r="G80" i="40"/>
  <c r="F80" i="40"/>
  <c r="G79" i="40"/>
  <c r="F79" i="40"/>
  <c r="G78" i="40"/>
  <c r="G77" i="40"/>
  <c r="G76" i="40"/>
  <c r="F76" i="40"/>
  <c r="G69" i="40"/>
  <c r="F69" i="40"/>
  <c r="G68" i="40"/>
  <c r="F68" i="40"/>
  <c r="G67" i="40"/>
  <c r="G66" i="40"/>
  <c r="G65" i="40"/>
  <c r="F65" i="40"/>
  <c r="G64" i="40"/>
  <c r="F64" i="40"/>
  <c r="G63" i="40"/>
  <c r="G62" i="40"/>
  <c r="G61" i="40"/>
  <c r="F61" i="40"/>
  <c r="G60" i="40"/>
  <c r="F60" i="40"/>
  <c r="F59" i="40"/>
  <c r="G58" i="40"/>
  <c r="F58" i="40"/>
  <c r="G57" i="40"/>
  <c r="F57" i="40"/>
  <c r="G56" i="40"/>
  <c r="G55" i="40"/>
  <c r="G54" i="40"/>
  <c r="F54" i="40"/>
  <c r="G53" i="40"/>
  <c r="F53" i="40"/>
  <c r="G52" i="40"/>
  <c r="F52" i="40"/>
  <c r="G51" i="40"/>
  <c r="G50" i="40"/>
  <c r="G49" i="40"/>
  <c r="F49" i="40"/>
  <c r="G48" i="40"/>
  <c r="F48" i="40"/>
  <c r="G47" i="40"/>
  <c r="G46" i="40"/>
  <c r="G45" i="40"/>
  <c r="F45" i="40"/>
  <c r="G44" i="40"/>
  <c r="F44" i="40"/>
  <c r="G43" i="40"/>
  <c r="G42" i="40"/>
  <c r="G41" i="40"/>
  <c r="F41" i="40"/>
  <c r="G36" i="40"/>
  <c r="F36" i="40"/>
  <c r="G35" i="40"/>
  <c r="F35" i="40"/>
  <c r="G34" i="40"/>
  <c r="G33" i="40"/>
  <c r="F33" i="40"/>
  <c r="G32" i="40"/>
  <c r="F32" i="40"/>
  <c r="F31" i="40"/>
  <c r="G30" i="40"/>
  <c r="F30" i="40"/>
  <c r="G29" i="40"/>
  <c r="F29" i="40"/>
  <c r="G28" i="40"/>
  <c r="G27" i="40"/>
  <c r="G26" i="40"/>
  <c r="F26" i="40"/>
  <c r="G25" i="40"/>
  <c r="F25" i="40"/>
  <c r="G24" i="40"/>
  <c r="F24" i="40"/>
  <c r="G23" i="40"/>
  <c r="G22" i="40"/>
  <c r="G21" i="40"/>
  <c r="F21" i="40"/>
  <c r="G20" i="40"/>
  <c r="F20" i="40"/>
  <c r="G19" i="40"/>
  <c r="G18" i="40"/>
  <c r="F18" i="40"/>
  <c r="G17" i="40"/>
  <c r="F17" i="40"/>
  <c r="G16" i="40"/>
  <c r="F16" i="40"/>
  <c r="F15" i="40"/>
  <c r="G14" i="40"/>
  <c r="F14" i="40"/>
  <c r="G13" i="40"/>
  <c r="F13" i="40"/>
  <c r="G12" i="40"/>
  <c r="G11" i="40"/>
  <c r="G10" i="40"/>
  <c r="F10" i="40"/>
  <c r="G9" i="40"/>
  <c r="F9" i="40"/>
  <c r="G8" i="40"/>
  <c r="F8" i="40"/>
  <c r="G7" i="40"/>
  <c r="G6" i="40"/>
  <c r="G5" i="40"/>
  <c r="F5" i="40"/>
  <c r="G4" i="40"/>
  <c r="F4" i="40"/>
  <c r="G3" i="40"/>
  <c r="G2" i="40"/>
  <c r="B463" i="37"/>
  <c r="B462" i="37"/>
  <c r="B461" i="37"/>
  <c r="B460" i="37"/>
  <c r="B459" i="37"/>
  <c r="B458" i="37"/>
  <c r="B457" i="37"/>
  <c r="B456" i="37"/>
  <c r="B455" i="37"/>
  <c r="B454" i="37"/>
  <c r="B444" i="37"/>
  <c r="B443" i="37"/>
  <c r="B442" i="37"/>
  <c r="B441" i="37"/>
  <c r="B440" i="37"/>
  <c r="B439" i="37"/>
  <c r="B438" i="37"/>
  <c r="B437" i="37"/>
  <c r="B436" i="37"/>
  <c r="B435" i="37"/>
  <c r="B434" i="37"/>
  <c r="B433" i="37"/>
  <c r="B432" i="37"/>
  <c r="B431" i="37"/>
  <c r="B430" i="37"/>
  <c r="B429" i="37"/>
  <c r="B428" i="37"/>
  <c r="B427" i="37"/>
  <c r="B426" i="37"/>
  <c r="B425" i="37"/>
  <c r="B424" i="37"/>
  <c r="B423" i="37"/>
  <c r="B421" i="37"/>
  <c r="B420" i="37"/>
  <c r="B419" i="37"/>
  <c r="B418" i="37"/>
  <c r="B417" i="37"/>
  <c r="B416" i="37"/>
  <c r="B415" i="37"/>
  <c r="B414" i="37"/>
  <c r="B413" i="37"/>
  <c r="B412" i="37"/>
  <c r="B411" i="37"/>
  <c r="B410" i="37"/>
  <c r="B409" i="37"/>
  <c r="B408" i="37"/>
  <c r="B407" i="37"/>
  <c r="B406" i="37"/>
  <c r="B405" i="37"/>
  <c r="B404" i="37"/>
  <c r="B403" i="37"/>
  <c r="B402" i="37"/>
  <c r="B399" i="37"/>
  <c r="B398" i="37"/>
  <c r="B397" i="37"/>
  <c r="B396" i="37"/>
  <c r="B395" i="37"/>
  <c r="B394" i="37"/>
  <c r="B393" i="37"/>
  <c r="B392" i="37"/>
  <c r="B391" i="37"/>
  <c r="B390" i="37"/>
  <c r="B389" i="37"/>
  <c r="B388" i="37"/>
  <c r="B387" i="37"/>
  <c r="B386" i="37"/>
  <c r="B385" i="37"/>
  <c r="B384" i="37"/>
  <c r="B383" i="37"/>
  <c r="B382" i="37"/>
  <c r="B381" i="37"/>
  <c r="B380" i="37"/>
  <c r="B377" i="37"/>
  <c r="B376" i="37"/>
  <c r="B374" i="37"/>
  <c r="B373" i="37"/>
  <c r="B371" i="37"/>
  <c r="B370" i="37"/>
  <c r="B369" i="37"/>
  <c r="B368" i="37"/>
  <c r="B365" i="37"/>
  <c r="B364" i="37"/>
  <c r="B362" i="37"/>
  <c r="B361" i="37"/>
  <c r="B360" i="37"/>
  <c r="B359" i="37"/>
  <c r="B358" i="37"/>
  <c r="B357" i="37"/>
  <c r="B356" i="37"/>
  <c r="B355" i="37"/>
  <c r="B354" i="37"/>
  <c r="B353" i="37"/>
  <c r="B352" i="37"/>
  <c r="B351" i="37"/>
  <c r="B349" i="37"/>
  <c r="B348" i="37"/>
  <c r="B347" i="37"/>
  <c r="B346" i="37"/>
  <c r="B344" i="37"/>
  <c r="B343" i="37"/>
  <c r="B342" i="37"/>
  <c r="B341" i="37"/>
  <c r="B340" i="37"/>
  <c r="B339" i="37"/>
  <c r="B338" i="37"/>
  <c r="B337" i="37"/>
  <c r="B336" i="37"/>
  <c r="B335" i="37"/>
  <c r="B334" i="37"/>
  <c r="B333" i="37"/>
  <c r="B331" i="37"/>
  <c r="B330" i="37"/>
  <c r="B329" i="37"/>
  <c r="B328" i="37"/>
  <c r="B327" i="37"/>
  <c r="B326" i="37"/>
  <c r="B325" i="37"/>
  <c r="B324" i="37"/>
  <c r="B323" i="37"/>
  <c r="B322" i="37"/>
  <c r="B321" i="37"/>
  <c r="B320" i="37"/>
  <c r="B318" i="37"/>
  <c r="B317" i="37"/>
  <c r="B316" i="37"/>
  <c r="B315" i="37"/>
  <c r="B314" i="37"/>
  <c r="B313" i="37"/>
  <c r="B312" i="37"/>
  <c r="B311" i="37"/>
  <c r="B309" i="37"/>
  <c r="B308" i="37"/>
  <c r="B307" i="37"/>
  <c r="B306" i="37"/>
  <c r="B305" i="37"/>
  <c r="B304" i="37"/>
  <c r="B303" i="37"/>
  <c r="B302" i="37"/>
  <c r="B301" i="37"/>
  <c r="B300" i="37"/>
  <c r="B299" i="37"/>
  <c r="B298" i="37"/>
  <c r="B297" i="37"/>
  <c r="B296" i="37"/>
  <c r="B294" i="37"/>
  <c r="B293" i="37"/>
  <c r="B292" i="37"/>
  <c r="B291" i="37"/>
  <c r="B290" i="37"/>
  <c r="B289" i="37"/>
  <c r="B288" i="37"/>
  <c r="B287" i="37"/>
  <c r="B286" i="37"/>
  <c r="B285" i="37"/>
  <c r="B284" i="37"/>
  <c r="B283" i="37"/>
  <c r="B281" i="37"/>
  <c r="B280" i="37"/>
  <c r="B279" i="37"/>
  <c r="B278" i="37"/>
  <c r="B277" i="37"/>
  <c r="B276" i="37"/>
  <c r="B275" i="37"/>
  <c r="B274" i="37"/>
  <c r="B272" i="37"/>
  <c r="B271" i="37"/>
  <c r="B270" i="37"/>
  <c r="B269" i="37"/>
  <c r="B268" i="37"/>
  <c r="B267" i="37"/>
  <c r="B266" i="37"/>
  <c r="B265" i="37"/>
  <c r="B264" i="37"/>
  <c r="B263" i="37"/>
  <c r="B262" i="37"/>
  <c r="B261" i="37"/>
  <c r="B260" i="37"/>
  <c r="B259" i="37"/>
  <c r="B258" i="37"/>
  <c r="B257" i="37"/>
  <c r="B256" i="37"/>
  <c r="B255" i="37"/>
  <c r="B254" i="37"/>
  <c r="B253" i="37"/>
  <c r="B251" i="37"/>
  <c r="B250" i="37"/>
  <c r="B249" i="37"/>
  <c r="B248" i="37"/>
  <c r="B247" i="37"/>
  <c r="B246" i="37"/>
  <c r="B245" i="37"/>
  <c r="B244" i="37"/>
  <c r="B243" i="37"/>
  <c r="B242" i="37"/>
  <c r="B241" i="37"/>
  <c r="B240" i="37"/>
  <c r="B238" i="37"/>
  <c r="B237" i="37"/>
  <c r="B236" i="37"/>
  <c r="B235" i="37"/>
  <c r="B234" i="37"/>
  <c r="B233" i="37"/>
  <c r="B232" i="37"/>
  <c r="B231" i="37"/>
  <c r="B229" i="37"/>
  <c r="B228" i="37"/>
  <c r="B227" i="37"/>
  <c r="B226" i="37"/>
  <c r="B225" i="37"/>
  <c r="B224" i="37"/>
  <c r="B223" i="37"/>
  <c r="B222" i="37"/>
  <c r="B221" i="37"/>
  <c r="B220" i="37"/>
  <c r="B219" i="37"/>
  <c r="B218" i="37"/>
  <c r="B217" i="37"/>
  <c r="B216" i="37"/>
  <c r="B215" i="37"/>
  <c r="B214" i="37"/>
  <c r="B213" i="37"/>
  <c r="B212" i="37"/>
  <c r="B211" i="37"/>
  <c r="B210" i="37"/>
  <c r="B208" i="37"/>
  <c r="B207" i="37"/>
  <c r="B206" i="37"/>
  <c r="B205" i="37"/>
  <c r="B204" i="37"/>
  <c r="B203" i="37"/>
  <c r="B202" i="37"/>
  <c r="B201" i="37"/>
  <c r="B200" i="37"/>
  <c r="B199" i="37"/>
  <c r="B198" i="37"/>
  <c r="B197" i="37"/>
  <c r="B195" i="37"/>
  <c r="B194" i="37"/>
  <c r="B193" i="37"/>
  <c r="B192" i="37"/>
  <c r="B191" i="37"/>
  <c r="B190" i="37"/>
  <c r="B189" i="37"/>
  <c r="B188" i="37"/>
  <c r="B187" i="37"/>
  <c r="B186" i="37"/>
  <c r="B185" i="37"/>
  <c r="B184" i="37"/>
  <c r="B182" i="37"/>
  <c r="B181" i="37"/>
  <c r="B180" i="37"/>
  <c r="B179" i="37"/>
  <c r="B178" i="37"/>
  <c r="B177" i="37"/>
  <c r="B176" i="37"/>
  <c r="B175" i="37"/>
  <c r="B174" i="37"/>
  <c r="B173" i="37"/>
  <c r="B172" i="37"/>
  <c r="B171" i="37"/>
  <c r="B170" i="37"/>
  <c r="B169" i="37"/>
  <c r="B168" i="37"/>
  <c r="B167" i="37"/>
  <c r="B166" i="37"/>
  <c r="B165" i="37"/>
  <c r="B164" i="37"/>
  <c r="B163" i="37"/>
  <c r="B162" i="37"/>
  <c r="B161" i="37"/>
  <c r="B160" i="37"/>
  <c r="B159" i="37"/>
  <c r="B158" i="37"/>
  <c r="B157" i="37"/>
  <c r="B156" i="37"/>
  <c r="B155" i="37"/>
  <c r="B154" i="37"/>
  <c r="B153" i="37"/>
  <c r="B152" i="37"/>
  <c r="B151" i="37"/>
  <c r="B150" i="37"/>
  <c r="B149" i="37"/>
  <c r="B147" i="37"/>
  <c r="B146" i="37"/>
  <c r="B145" i="37"/>
  <c r="B144" i="37"/>
  <c r="B143" i="37"/>
  <c r="B142" i="37"/>
  <c r="B141" i="37"/>
  <c r="B140" i="37"/>
  <c r="B139" i="37"/>
  <c r="B138" i="37"/>
  <c r="B137" i="37"/>
  <c r="B136" i="37"/>
  <c r="B135" i="37"/>
  <c r="B134" i="37"/>
  <c r="B132" i="37"/>
  <c r="B131" i="37"/>
  <c r="B130" i="37"/>
  <c r="B129" i="37"/>
  <c r="B128" i="37"/>
  <c r="B127" i="37"/>
  <c r="B126" i="37"/>
  <c r="B125" i="37"/>
  <c r="B124" i="37"/>
  <c r="B123" i="37"/>
  <c r="B122" i="37"/>
  <c r="B121" i="37"/>
  <c r="B119" i="37"/>
  <c r="B118" i="37"/>
  <c r="B117" i="37"/>
  <c r="B116" i="37"/>
  <c r="B114" i="37"/>
  <c r="B113" i="37"/>
  <c r="B112" i="37"/>
  <c r="B111" i="37"/>
  <c r="B110" i="37"/>
  <c r="B109" i="37"/>
  <c r="B108" i="37"/>
  <c r="B107" i="37"/>
  <c r="B106" i="37"/>
  <c r="B105" i="37"/>
  <c r="B104" i="37"/>
  <c r="B103" i="37"/>
  <c r="B102" i="37"/>
  <c r="B101" i="37"/>
  <c r="B100" i="37"/>
  <c r="B99" i="37"/>
  <c r="B98" i="37"/>
  <c r="B97" i="37"/>
  <c r="B94" i="37"/>
  <c r="B93" i="37"/>
  <c r="B92" i="37"/>
  <c r="B91" i="37"/>
  <c r="B89" i="37"/>
  <c r="B88" i="37"/>
  <c r="B87" i="37"/>
  <c r="B86" i="37"/>
  <c r="B85" i="37"/>
  <c r="B84" i="37"/>
  <c r="B82" i="37"/>
  <c r="B81" i="37"/>
  <c r="B80" i="37"/>
  <c r="B79" i="37"/>
  <c r="B78" i="37"/>
  <c r="B77" i="37"/>
  <c r="B76" i="37"/>
  <c r="B75" i="37"/>
  <c r="B73" i="37"/>
  <c r="B72" i="37"/>
  <c r="B70" i="37"/>
  <c r="B69" i="37"/>
  <c r="B67" i="37"/>
  <c r="B66" i="37"/>
  <c r="B65" i="37"/>
  <c r="B64" i="37"/>
  <c r="B61" i="37"/>
  <c r="B60" i="37"/>
  <c r="B59" i="37"/>
  <c r="B58" i="37"/>
  <c r="B56" i="37"/>
  <c r="B55" i="37"/>
  <c r="B53" i="37"/>
  <c r="B52" i="37"/>
  <c r="B48" i="37"/>
  <c r="B47" i="37"/>
  <c r="B46" i="37"/>
  <c r="B45" i="37"/>
  <c r="B43" i="37"/>
  <c r="B42" i="37"/>
  <c r="B40" i="37"/>
  <c r="B39" i="37"/>
  <c r="B38" i="37"/>
  <c r="B37" i="37"/>
  <c r="B36" i="37"/>
  <c r="B35" i="37"/>
  <c r="B34" i="37"/>
  <c r="B33" i="37"/>
  <c r="B31" i="37"/>
  <c r="B30" i="37"/>
  <c r="B29" i="37"/>
  <c r="B28" i="37"/>
  <c r="B27" i="37"/>
  <c r="B26" i="37"/>
  <c r="B22" i="37"/>
  <c r="B21" i="37"/>
  <c r="B20" i="37"/>
  <c r="B19" i="37"/>
  <c r="B17" i="37"/>
  <c r="B16" i="37"/>
  <c r="B15" i="37"/>
  <c r="B14" i="37"/>
  <c r="B13" i="37"/>
  <c r="B12" i="37"/>
  <c r="B10" i="37"/>
  <c r="B9" i="37"/>
  <c r="B8" i="37"/>
  <c r="B7" i="37"/>
  <c r="B102" i="32"/>
  <c r="F723" i="40" s="1"/>
  <c r="C99" i="32"/>
  <c r="G720" i="40" s="1"/>
  <c r="B95" i="32"/>
  <c r="F717" i="40" s="1"/>
  <c r="G713" i="40"/>
  <c r="B88" i="32"/>
  <c r="F710" i="40" s="1"/>
  <c r="B87" i="32"/>
  <c r="F709" i="40" s="1"/>
  <c r="B84" i="32"/>
  <c r="F706" i="40" s="1"/>
  <c r="B83" i="32"/>
  <c r="F705" i="40" s="1"/>
  <c r="B80" i="32"/>
  <c r="F702" i="40" s="1"/>
  <c r="G699" i="40"/>
  <c r="B71" i="32"/>
  <c r="F696" i="40" s="1"/>
  <c r="C55" i="32"/>
  <c r="G680" i="40" s="1"/>
  <c r="B52" i="32"/>
  <c r="F677" i="40" s="1"/>
  <c r="C45" i="32"/>
  <c r="G670" i="40" s="1"/>
  <c r="B41" i="32"/>
  <c r="F666" i="40" s="1"/>
  <c r="B40" i="32"/>
  <c r="F665" i="40" s="1"/>
  <c r="B37" i="32"/>
  <c r="F662" i="40" s="1"/>
  <c r="B36" i="32"/>
  <c r="F661" i="40" s="1"/>
  <c r="B32" i="32"/>
  <c r="F657" i="40" s="1"/>
  <c r="B31" i="32"/>
  <c r="F656" i="40" s="1"/>
  <c r="C23" i="32"/>
  <c r="G648" i="40" s="1"/>
  <c r="B20" i="32"/>
  <c r="F645" i="40" s="1"/>
  <c r="B19" i="32"/>
  <c r="F644" i="40" s="1"/>
  <c r="B16" i="32"/>
  <c r="F641" i="40" s="1"/>
  <c r="B15" i="32"/>
  <c r="F640" i="40" s="1"/>
  <c r="B11" i="32"/>
  <c r="F636" i="40" s="1"/>
  <c r="F633" i="40"/>
  <c r="B7" i="32"/>
  <c r="F632" i="40" s="1"/>
  <c r="C224" i="38"/>
  <c r="G1614" i="40" s="1"/>
  <c r="C217" i="38"/>
  <c r="G1607" i="40" s="1"/>
  <c r="C144" i="38"/>
  <c r="G1534" i="40" s="1"/>
  <c r="C121" i="38"/>
  <c r="G1511" i="40" s="1"/>
  <c r="C100" i="38"/>
  <c r="G1490" i="40" s="1"/>
  <c r="G1483" i="40"/>
  <c r="C74" i="38"/>
  <c r="G1464" i="40" s="1"/>
  <c r="C64" i="38"/>
  <c r="G1454" i="40" s="1"/>
  <c r="C56" i="38"/>
  <c r="G1446" i="40" s="1"/>
  <c r="C44" i="38"/>
  <c r="G1434" i="40" s="1"/>
  <c r="G1405" i="40"/>
  <c r="C60" i="33"/>
  <c r="G1738" i="40" s="1"/>
  <c r="C11" i="33"/>
  <c r="G1689" i="40" s="1"/>
  <c r="C62" i="25"/>
  <c r="G1335" i="40" s="1"/>
  <c r="C51" i="25"/>
  <c r="G1324" i="40" s="1"/>
  <c r="C39" i="25"/>
  <c r="G1312" i="40" s="1"/>
  <c r="C32" i="25"/>
  <c r="G1305" i="40" s="1"/>
  <c r="C11" i="25"/>
  <c r="G1284" i="40" s="1"/>
  <c r="G1083" i="40"/>
  <c r="C91" i="31"/>
  <c r="G1069" i="40" s="1"/>
  <c r="C72" i="31"/>
  <c r="G1050" i="40" s="1"/>
  <c r="C62" i="31"/>
  <c r="G1040" i="40" s="1"/>
  <c r="C44" i="31"/>
  <c r="G1022" i="40" s="1"/>
  <c r="C27" i="31"/>
  <c r="G1005" i="40" s="1"/>
  <c r="C123" i="30"/>
  <c r="G941" i="40" s="1"/>
  <c r="C109" i="30"/>
  <c r="G927" i="40" s="1"/>
  <c r="C90" i="30"/>
  <c r="G908" i="40" s="1"/>
  <c r="C80" i="30"/>
  <c r="G898" i="40" s="1"/>
  <c r="C62" i="30"/>
  <c r="G880" i="40" s="1"/>
  <c r="C45" i="30"/>
  <c r="G863" i="40" s="1"/>
  <c r="C27" i="30"/>
  <c r="G845" i="40" s="1"/>
  <c r="C123" i="29"/>
  <c r="G1235" i="40" s="1"/>
  <c r="C109" i="29"/>
  <c r="G1221" i="40" s="1"/>
  <c r="C90" i="29"/>
  <c r="G1202" i="40" s="1"/>
  <c r="C80" i="29"/>
  <c r="G1192" i="40" s="1"/>
  <c r="C62" i="29"/>
  <c r="G1174" i="40" s="1"/>
  <c r="C45" i="29"/>
  <c r="G1157" i="40" s="1"/>
  <c r="C27" i="29"/>
  <c r="G1139" i="40" s="1"/>
  <c r="C161" i="28"/>
  <c r="G345" i="40" s="1"/>
  <c r="C147" i="28"/>
  <c r="G331" i="40" s="1"/>
  <c r="C128" i="28"/>
  <c r="G312" i="40" s="1"/>
  <c r="C118" i="28"/>
  <c r="G302" i="40" s="1"/>
  <c r="C95" i="28"/>
  <c r="G279" i="40" s="1"/>
  <c r="C74" i="28"/>
  <c r="G258" i="40" s="1"/>
  <c r="C62" i="28"/>
  <c r="G246" i="40" s="1"/>
  <c r="C51" i="28"/>
  <c r="G235" i="40" s="1"/>
  <c r="C119" i="24"/>
  <c r="G115" i="40" s="1"/>
  <c r="C104" i="24"/>
  <c r="G100" i="40" s="1"/>
  <c r="C74" i="24"/>
  <c r="G70" i="40" s="1"/>
  <c r="C64" i="24"/>
  <c r="G59" i="40" s="1"/>
  <c r="C36" i="24"/>
  <c r="G31" i="40" s="1"/>
  <c r="C20" i="24"/>
  <c r="G15" i="40" s="1"/>
  <c r="C112" i="26"/>
  <c r="G493" i="40" s="1"/>
  <c r="C98" i="26"/>
  <c r="G479" i="40" s="1"/>
  <c r="C79" i="26"/>
  <c r="G460" i="40" s="1"/>
  <c r="C69" i="26"/>
  <c r="G450" i="40" s="1"/>
  <c r="C60" i="26"/>
  <c r="G441" i="40" s="1"/>
  <c r="C43" i="26"/>
  <c r="G424" i="40" s="1"/>
  <c r="C21" i="26"/>
  <c r="G402" i="40" s="1"/>
  <c r="C14" i="26"/>
  <c r="G395" i="40" s="1"/>
  <c r="C7" i="26"/>
  <c r="G388" i="40" s="1"/>
  <c r="B72" i="41"/>
  <c r="B68" i="41"/>
  <c r="B59" i="41"/>
  <c r="B42" i="41"/>
  <c r="B38" i="41"/>
  <c r="C27" i="41"/>
  <c r="G1825" i="40" s="1"/>
  <c r="B24" i="41"/>
  <c r="C11" i="41"/>
  <c r="B8" i="41"/>
  <c r="B7" i="41"/>
  <c r="A304" i="42"/>
  <c r="A303" i="42"/>
  <c r="A302" i="42"/>
  <c r="A301" i="42"/>
  <c r="A300" i="42"/>
  <c r="A299" i="42"/>
  <c r="A298" i="42"/>
  <c r="A297" i="42"/>
  <c r="A296" i="42"/>
  <c r="A295" i="42"/>
  <c r="A294" i="42"/>
  <c r="A293" i="42"/>
  <c r="A292" i="42"/>
  <c r="A291" i="42"/>
  <c r="A290" i="42"/>
  <c r="A289" i="42"/>
  <c r="A288" i="42"/>
  <c r="A287" i="42"/>
  <c r="A286" i="42"/>
  <c r="A285" i="42"/>
  <c r="A284" i="42"/>
  <c r="A283" i="42"/>
  <c r="A282" i="42"/>
  <c r="A281" i="42"/>
  <c r="A280" i="42"/>
  <c r="A279" i="42"/>
  <c r="A278" i="42"/>
  <c r="A277" i="42"/>
  <c r="A276" i="42"/>
  <c r="A275" i="42"/>
  <c r="A274" i="42"/>
  <c r="A273" i="42"/>
  <c r="A272" i="42"/>
  <c r="A271" i="42"/>
  <c r="A270" i="42"/>
  <c r="A269" i="42"/>
  <c r="A268" i="42"/>
  <c r="A267" i="42"/>
  <c r="A266" i="42"/>
  <c r="A265" i="42"/>
  <c r="A264" i="42"/>
  <c r="A263" i="42"/>
  <c r="A262" i="42"/>
  <c r="A261" i="42"/>
  <c r="A260" i="42"/>
  <c r="A259" i="42"/>
  <c r="A258" i="42"/>
  <c r="A257" i="42"/>
  <c r="A256" i="42"/>
  <c r="A255" i="42"/>
  <c r="A254" i="42"/>
  <c r="A253" i="42"/>
  <c r="A252" i="42"/>
  <c r="A251" i="42"/>
  <c r="A250" i="42"/>
  <c r="A249" i="42"/>
  <c r="A248" i="42"/>
  <c r="A247" i="42"/>
  <c r="A246" i="42"/>
  <c r="A245" i="42"/>
  <c r="A244" i="42"/>
  <c r="A243" i="42"/>
  <c r="A242" i="42"/>
  <c r="A241" i="42"/>
  <c r="A240" i="42"/>
  <c r="A239" i="42"/>
  <c r="A238" i="42"/>
  <c r="A237" i="42"/>
  <c r="A236" i="42"/>
  <c r="A235" i="42"/>
  <c r="A234" i="42"/>
  <c r="A233" i="42"/>
  <c r="A232" i="42"/>
  <c r="A231" i="42"/>
  <c r="A230" i="42"/>
  <c r="A229" i="42"/>
  <c r="A228" i="42"/>
  <c r="A227" i="42"/>
  <c r="A226" i="42"/>
  <c r="A225" i="42"/>
  <c r="A224" i="42"/>
  <c r="A223" i="42"/>
  <c r="A222" i="42"/>
  <c r="A221" i="42"/>
  <c r="A220" i="42"/>
  <c r="A219" i="42"/>
  <c r="A218" i="42"/>
  <c r="A217" i="42"/>
  <c r="A216" i="42"/>
  <c r="A215" i="42"/>
  <c r="A214" i="42"/>
  <c r="A213" i="42"/>
  <c r="A212" i="42"/>
  <c r="A211" i="42"/>
  <c r="A210" i="42"/>
  <c r="A209" i="42"/>
  <c r="A208" i="42"/>
  <c r="A207" i="42"/>
  <c r="A206" i="42"/>
  <c r="A205" i="42"/>
  <c r="A204" i="42"/>
  <c r="A203" i="42"/>
  <c r="A202" i="42"/>
  <c r="A201" i="42"/>
  <c r="BJ200" i="42"/>
  <c r="A200" i="42"/>
  <c r="A199" i="42"/>
  <c r="A198" i="42"/>
  <c r="A197" i="42"/>
  <c r="A196" i="42"/>
  <c r="A195" i="42"/>
  <c r="A194" i="42"/>
  <c r="A191" i="42"/>
  <c r="A190" i="42"/>
  <c r="A189" i="42"/>
  <c r="A188" i="42"/>
  <c r="A187" i="42"/>
  <c r="A186" i="42"/>
  <c r="A185" i="42"/>
  <c r="A184" i="42"/>
  <c r="A183" i="42"/>
  <c r="A182" i="42"/>
  <c r="A181" i="42"/>
  <c r="A180" i="42"/>
  <c r="A179" i="42"/>
  <c r="A178" i="42"/>
  <c r="A177" i="42"/>
  <c r="A176" i="42"/>
  <c r="A175" i="42"/>
  <c r="A174" i="42"/>
  <c r="A173" i="42"/>
  <c r="A172" i="42"/>
  <c r="A171" i="42"/>
  <c r="A170" i="42"/>
  <c r="A169" i="42"/>
  <c r="A168" i="42"/>
  <c r="A167" i="42"/>
  <c r="A166" i="42"/>
  <c r="A165" i="42"/>
  <c r="A164" i="42"/>
  <c r="A163" i="42"/>
  <c r="A162" i="42"/>
  <c r="A161" i="42"/>
  <c r="A160" i="42"/>
  <c r="A159" i="42"/>
  <c r="A158" i="42"/>
  <c r="A157" i="42"/>
  <c r="A156" i="42"/>
  <c r="A155" i="42"/>
  <c r="A154" i="42"/>
  <c r="A153" i="42"/>
  <c r="A152" i="42"/>
  <c r="A151" i="42"/>
  <c r="A150" i="42"/>
  <c r="A149" i="42"/>
  <c r="A148" i="42"/>
  <c r="A147" i="42"/>
  <c r="A146" i="42"/>
  <c r="A145" i="42"/>
  <c r="A144" i="42"/>
  <c r="A143" i="42"/>
  <c r="A142" i="42"/>
  <c r="A141" i="42"/>
  <c r="A140" i="42"/>
  <c r="A139" i="42"/>
  <c r="A138" i="42"/>
  <c r="A137" i="42"/>
  <c r="A136" i="42"/>
  <c r="A135" i="42"/>
  <c r="A134" i="42"/>
  <c r="A133" i="42"/>
  <c r="A132" i="42"/>
  <c r="A131" i="42"/>
  <c r="A130" i="42"/>
  <c r="A129" i="42"/>
  <c r="A128" i="42"/>
  <c r="A127" i="42"/>
  <c r="A126" i="42"/>
  <c r="A125" i="42"/>
  <c r="A124" i="42"/>
  <c r="A123" i="42"/>
  <c r="A122" i="42"/>
  <c r="A121" i="42"/>
  <c r="A120" i="42"/>
  <c r="A119" i="42"/>
  <c r="A118" i="42"/>
  <c r="A117" i="42"/>
  <c r="A116" i="42"/>
  <c r="A115" i="42"/>
  <c r="A114" i="42"/>
  <c r="A113" i="42"/>
  <c r="A112" i="42"/>
  <c r="A111" i="42"/>
  <c r="A110" i="42"/>
  <c r="A109" i="42"/>
  <c r="A108" i="42"/>
  <c r="A107" i="42"/>
  <c r="A106" i="42"/>
  <c r="A105" i="42"/>
  <c r="A104" i="42"/>
  <c r="A103" i="42"/>
  <c r="A102" i="42"/>
  <c r="A101" i="42"/>
  <c r="A99" i="42"/>
  <c r="A98" i="42"/>
  <c r="A97" i="42"/>
  <c r="A96" i="42"/>
  <c r="A95" i="42"/>
  <c r="A94" i="42"/>
  <c r="A93" i="42"/>
  <c r="A92" i="42"/>
  <c r="A91" i="42"/>
  <c r="A90" i="42"/>
  <c r="A89" i="42"/>
  <c r="A88" i="42"/>
  <c r="A87" i="42"/>
  <c r="A86" i="42"/>
  <c r="A85" i="42"/>
  <c r="A84" i="42"/>
  <c r="A83" i="42"/>
  <c r="A82" i="42"/>
  <c r="A81" i="42"/>
  <c r="A80" i="42"/>
  <c r="A79" i="42"/>
  <c r="A78" i="42"/>
  <c r="A77" i="42"/>
  <c r="A76" i="42"/>
  <c r="A75" i="42"/>
  <c r="A74" i="42"/>
  <c r="A73" i="42"/>
  <c r="A72" i="42"/>
  <c r="A71" i="42"/>
  <c r="A70" i="42"/>
  <c r="A69" i="42"/>
  <c r="A68" i="42"/>
  <c r="A67" i="42"/>
  <c r="A66" i="42"/>
  <c r="A65" i="42"/>
  <c r="A64" i="42"/>
  <c r="A63" i="42"/>
  <c r="A62" i="42"/>
  <c r="A61" i="42"/>
  <c r="A60" i="42"/>
  <c r="A59" i="42"/>
  <c r="A58" i="42"/>
  <c r="A57" i="42"/>
  <c r="A56" i="42"/>
  <c r="A55" i="42"/>
  <c r="A54" i="42"/>
  <c r="A53" i="42"/>
  <c r="A52" i="42"/>
  <c r="A51" i="42"/>
  <c r="A50" i="42"/>
  <c r="A49" i="42"/>
  <c r="A48" i="42"/>
  <c r="A47" i="42"/>
  <c r="A46" i="42"/>
  <c r="A45" i="42"/>
  <c r="A44" i="42"/>
  <c r="A43" i="42"/>
  <c r="A42" i="42"/>
  <c r="A41" i="42"/>
  <c r="A40" i="42"/>
  <c r="A39" i="42"/>
  <c r="A38" i="42"/>
  <c r="A37" i="42"/>
  <c r="A36" i="42"/>
  <c r="A35" i="42"/>
  <c r="A34" i="42"/>
  <c r="A33" i="42"/>
  <c r="A32" i="42"/>
  <c r="A31" i="42"/>
  <c r="A30" i="42"/>
  <c r="A29" i="42"/>
  <c r="A28" i="42"/>
  <c r="A27" i="42"/>
  <c r="A26" i="42"/>
  <c r="A25" i="42"/>
  <c r="A24" i="42"/>
  <c r="A23" i="42"/>
  <c r="A22" i="42"/>
  <c r="A21" i="42"/>
  <c r="A20" i="42"/>
  <c r="H1551" i="40" l="1"/>
  <c r="B1865" i="40"/>
  <c r="C1865" i="40"/>
  <c r="E1865" i="40" s="1"/>
  <c r="E1892" i="40"/>
  <c r="H1892" i="40"/>
  <c r="E1890" i="40"/>
  <c r="H1890" i="40"/>
  <c r="H1891" i="40"/>
  <c r="E1891" i="40"/>
  <c r="H1825" i="40"/>
  <c r="H1860" i="40"/>
  <c r="AI28" i="42"/>
  <c r="AH28" i="42"/>
  <c r="AG28" i="42"/>
  <c r="AF28" i="42"/>
  <c r="AE28" i="42"/>
  <c r="AD28" i="42"/>
  <c r="AC28" i="42"/>
  <c r="BC68" i="42"/>
  <c r="AI68" i="42"/>
  <c r="AH68" i="42"/>
  <c r="AG68" i="42"/>
  <c r="AF68" i="42"/>
  <c r="AE68" i="42"/>
  <c r="AD68" i="42"/>
  <c r="AC68" i="42"/>
  <c r="N109" i="42"/>
  <c r="AC109" i="42"/>
  <c r="AI109" i="42"/>
  <c r="AH109" i="42"/>
  <c r="AG109" i="42"/>
  <c r="AF109" i="42"/>
  <c r="AE109" i="42"/>
  <c r="AD109" i="42"/>
  <c r="AH165" i="42"/>
  <c r="AG165" i="42"/>
  <c r="AF165" i="42"/>
  <c r="AE165" i="42"/>
  <c r="AD165" i="42"/>
  <c r="AC165" i="42"/>
  <c r="AI165" i="42"/>
  <c r="AI199" i="42"/>
  <c r="AH199" i="42"/>
  <c r="AG199" i="42"/>
  <c r="AF199" i="42"/>
  <c r="AE199" i="42"/>
  <c r="AD199" i="42"/>
  <c r="AC199" i="42"/>
  <c r="K222" i="42"/>
  <c r="AI222" i="42"/>
  <c r="AG222" i="42"/>
  <c r="AH222" i="42"/>
  <c r="AF222" i="42"/>
  <c r="AE222" i="42"/>
  <c r="AD222" i="42"/>
  <c r="AC222" i="42"/>
  <c r="BE262" i="42"/>
  <c r="AD262" i="42"/>
  <c r="AI262" i="42"/>
  <c r="AG262" i="42"/>
  <c r="AE262" i="42"/>
  <c r="AH262" i="42"/>
  <c r="AF262" i="42"/>
  <c r="AC262" i="42"/>
  <c r="K294" i="42"/>
  <c r="AD294" i="42"/>
  <c r="AI294" i="42"/>
  <c r="AG294" i="42"/>
  <c r="AE294" i="42"/>
  <c r="AF294" i="42"/>
  <c r="AC294" i="42"/>
  <c r="AH294" i="42"/>
  <c r="AC21" i="42"/>
  <c r="AI21" i="42"/>
  <c r="AH21" i="42"/>
  <c r="AG21" i="42"/>
  <c r="AF21" i="42"/>
  <c r="AE21" i="42"/>
  <c r="AD21" i="42"/>
  <c r="AC29" i="42"/>
  <c r="AI29" i="42"/>
  <c r="AH29" i="42"/>
  <c r="AG29" i="42"/>
  <c r="AF29" i="42"/>
  <c r="AE29" i="42"/>
  <c r="AD29" i="42"/>
  <c r="P37" i="42"/>
  <c r="AC37" i="42"/>
  <c r="AI37" i="42"/>
  <c r="AH37" i="42"/>
  <c r="AG37" i="42"/>
  <c r="AF37" i="42"/>
  <c r="AE37" i="42"/>
  <c r="AD37" i="42"/>
  <c r="AC45" i="42"/>
  <c r="AI45" i="42"/>
  <c r="AH45" i="42"/>
  <c r="AG45" i="42"/>
  <c r="AF45" i="42"/>
  <c r="AE45" i="42"/>
  <c r="AD45" i="42"/>
  <c r="AC53" i="42"/>
  <c r="AI53" i="42"/>
  <c r="AH53" i="42"/>
  <c r="AG53" i="42"/>
  <c r="AF53" i="42"/>
  <c r="AE53" i="42"/>
  <c r="AD53" i="42"/>
  <c r="G61" i="42"/>
  <c r="AC61" i="42"/>
  <c r="AI61" i="42"/>
  <c r="AH61" i="42"/>
  <c r="AG61" i="42"/>
  <c r="AF61" i="42"/>
  <c r="AE61" i="42"/>
  <c r="AD61" i="42"/>
  <c r="AC69" i="42"/>
  <c r="AI69" i="42"/>
  <c r="AH69" i="42"/>
  <c r="AG69" i="42"/>
  <c r="AF69" i="42"/>
  <c r="AE69" i="42"/>
  <c r="AD69" i="42"/>
  <c r="BK77" i="42"/>
  <c r="AC77" i="42"/>
  <c r="AI77" i="42"/>
  <c r="AH77" i="42"/>
  <c r="AG77" i="42"/>
  <c r="AF77" i="42"/>
  <c r="AE77" i="42"/>
  <c r="AD77" i="42"/>
  <c r="AC85" i="42"/>
  <c r="AI85" i="42"/>
  <c r="AH85" i="42"/>
  <c r="AG85" i="42"/>
  <c r="AF85" i="42"/>
  <c r="AE85" i="42"/>
  <c r="AD85" i="42"/>
  <c r="BD93" i="42"/>
  <c r="AC93" i="42"/>
  <c r="AI93" i="42"/>
  <c r="AH93" i="42"/>
  <c r="AG93" i="42"/>
  <c r="AF93" i="42"/>
  <c r="AE93" i="42"/>
  <c r="AD93" i="42"/>
  <c r="BK102" i="42"/>
  <c r="AD102" i="42"/>
  <c r="AC102" i="42"/>
  <c r="AI102" i="42"/>
  <c r="AH102" i="42"/>
  <c r="AG102" i="42"/>
  <c r="AF102" i="42"/>
  <c r="AE102" i="42"/>
  <c r="AD110" i="42"/>
  <c r="AC110" i="42"/>
  <c r="AI110" i="42"/>
  <c r="AH110" i="42"/>
  <c r="AG110" i="42"/>
  <c r="AF110" i="42"/>
  <c r="AE110" i="42"/>
  <c r="BD118" i="42"/>
  <c r="AD118" i="42"/>
  <c r="AC118" i="42"/>
  <c r="AI118" i="42"/>
  <c r="AH118" i="42"/>
  <c r="AG118" i="42"/>
  <c r="AF118" i="42"/>
  <c r="AE118" i="42"/>
  <c r="BA126" i="42"/>
  <c r="AD126" i="42"/>
  <c r="AC126" i="42"/>
  <c r="AI126" i="42"/>
  <c r="AH126" i="42"/>
  <c r="AG126" i="42"/>
  <c r="AF126" i="42"/>
  <c r="AE126" i="42"/>
  <c r="AD134" i="42"/>
  <c r="AC134" i="42"/>
  <c r="AI134" i="42"/>
  <c r="AH134" i="42"/>
  <c r="AG134" i="42"/>
  <c r="AF134" i="42"/>
  <c r="AE134" i="42"/>
  <c r="AD142" i="42"/>
  <c r="AC142" i="42"/>
  <c r="AI142" i="42"/>
  <c r="AH142" i="42"/>
  <c r="AG142" i="42"/>
  <c r="AF142" i="42"/>
  <c r="AE142" i="42"/>
  <c r="AH150" i="42"/>
  <c r="AG150" i="42"/>
  <c r="AF150" i="42"/>
  <c r="AE150" i="42"/>
  <c r="AD150" i="42"/>
  <c r="AC150" i="42"/>
  <c r="AI150" i="42"/>
  <c r="AO158" i="42"/>
  <c r="AI158" i="42"/>
  <c r="AH158" i="42"/>
  <c r="AG158" i="42"/>
  <c r="AF158" i="42"/>
  <c r="AE158" i="42"/>
  <c r="AD158" i="42"/>
  <c r="AC158" i="42"/>
  <c r="AW166" i="42"/>
  <c r="AI166" i="42"/>
  <c r="AH166" i="42"/>
  <c r="AG166" i="42"/>
  <c r="AF166" i="42"/>
  <c r="AE166" i="42"/>
  <c r="AD166" i="42"/>
  <c r="AC166" i="42"/>
  <c r="B174" i="42"/>
  <c r="AI174" i="42"/>
  <c r="AH174" i="42"/>
  <c r="AG174" i="42"/>
  <c r="AF174" i="42"/>
  <c r="AE174" i="42"/>
  <c r="AD174" i="42"/>
  <c r="AC174" i="42"/>
  <c r="AI182" i="42"/>
  <c r="AH182" i="42"/>
  <c r="AG182" i="42"/>
  <c r="AF182" i="42"/>
  <c r="AE182" i="42"/>
  <c r="AD182" i="42"/>
  <c r="AC182" i="42"/>
  <c r="AI190" i="42"/>
  <c r="AH190" i="42"/>
  <c r="AG190" i="42"/>
  <c r="AF190" i="42"/>
  <c r="AE190" i="42"/>
  <c r="AD190" i="42"/>
  <c r="AC190" i="42"/>
  <c r="AC200" i="42"/>
  <c r="AI200" i="42"/>
  <c r="AH200" i="42"/>
  <c r="AG200" i="42"/>
  <c r="AF200" i="42"/>
  <c r="AE200" i="42"/>
  <c r="AD200" i="42"/>
  <c r="AI207" i="42"/>
  <c r="AH207" i="42"/>
  <c r="AG207" i="42"/>
  <c r="AF207" i="42"/>
  <c r="AE207" i="42"/>
  <c r="AD207" i="42"/>
  <c r="AC207" i="42"/>
  <c r="AH215" i="42"/>
  <c r="AG215" i="42"/>
  <c r="AF215" i="42"/>
  <c r="AE215" i="42"/>
  <c r="AD215" i="42"/>
  <c r="AC215" i="42"/>
  <c r="AI215" i="42"/>
  <c r="BB223" i="42"/>
  <c r="AH223" i="42"/>
  <c r="AE223" i="42"/>
  <c r="AD223" i="42"/>
  <c r="AC223" i="42"/>
  <c r="AI223" i="42"/>
  <c r="AG223" i="42"/>
  <c r="AF223" i="42"/>
  <c r="AA231" i="42"/>
  <c r="AE231" i="42"/>
  <c r="AC231" i="42"/>
  <c r="AH231" i="42"/>
  <c r="AF231" i="42"/>
  <c r="AI231" i="42"/>
  <c r="AG231" i="42"/>
  <c r="AD231" i="42"/>
  <c r="AZ239" i="42"/>
  <c r="AE239" i="42"/>
  <c r="AC239" i="42"/>
  <c r="AH239" i="42"/>
  <c r="AF239" i="42"/>
  <c r="AG239" i="42"/>
  <c r="AD239" i="42"/>
  <c r="AI239" i="42"/>
  <c r="AE247" i="42"/>
  <c r="AC247" i="42"/>
  <c r="AH247" i="42"/>
  <c r="AF247" i="42"/>
  <c r="AI247" i="42"/>
  <c r="AG247" i="42"/>
  <c r="AD247" i="42"/>
  <c r="AE255" i="42"/>
  <c r="AC255" i="42"/>
  <c r="AH255" i="42"/>
  <c r="AF255" i="42"/>
  <c r="AI255" i="42"/>
  <c r="AG255" i="42"/>
  <c r="AD255" i="42"/>
  <c r="AE263" i="42"/>
  <c r="AC263" i="42"/>
  <c r="AH263" i="42"/>
  <c r="AF263" i="42"/>
  <c r="AI263" i="42"/>
  <c r="AG263" i="42"/>
  <c r="AD263" i="42"/>
  <c r="AE271" i="42"/>
  <c r="AC271" i="42"/>
  <c r="AH271" i="42"/>
  <c r="AF271" i="42"/>
  <c r="AI271" i="42"/>
  <c r="AG271" i="42"/>
  <c r="AD271" i="42"/>
  <c r="AE279" i="42"/>
  <c r="AC279" i="42"/>
  <c r="AH279" i="42"/>
  <c r="AF279" i="42"/>
  <c r="AD279" i="42"/>
  <c r="AI279" i="42"/>
  <c r="AG279" i="42"/>
  <c r="BB287" i="42"/>
  <c r="AE287" i="42"/>
  <c r="AC287" i="42"/>
  <c r="AH287" i="42"/>
  <c r="AF287" i="42"/>
  <c r="AI287" i="42"/>
  <c r="AG287" i="42"/>
  <c r="AD287" i="42"/>
  <c r="AN295" i="42"/>
  <c r="AE295" i="42"/>
  <c r="AC295" i="42"/>
  <c r="AH295" i="42"/>
  <c r="AF295" i="42"/>
  <c r="AI295" i="42"/>
  <c r="AG295" i="42"/>
  <c r="AD295" i="42"/>
  <c r="AE303" i="42"/>
  <c r="AC303" i="42"/>
  <c r="AH303" i="42"/>
  <c r="AF303" i="42"/>
  <c r="AG303" i="42"/>
  <c r="AD303" i="42"/>
  <c r="AI303" i="42"/>
  <c r="BG44" i="42"/>
  <c r="AI44" i="42"/>
  <c r="AH44" i="42"/>
  <c r="AG44" i="42"/>
  <c r="AF44" i="42"/>
  <c r="AE44" i="42"/>
  <c r="AD44" i="42"/>
  <c r="AC44" i="42"/>
  <c r="AK76" i="42"/>
  <c r="AI76" i="42"/>
  <c r="AH76" i="42"/>
  <c r="AG76" i="42"/>
  <c r="AF76" i="42"/>
  <c r="AE76" i="42"/>
  <c r="AD76" i="42"/>
  <c r="AC76" i="42"/>
  <c r="W101" i="42"/>
  <c r="AC101" i="42"/>
  <c r="AI101" i="42"/>
  <c r="AH101" i="42"/>
  <c r="AG101" i="42"/>
  <c r="AF101" i="42"/>
  <c r="AE101" i="42"/>
  <c r="AD101" i="42"/>
  <c r="AC125" i="42"/>
  <c r="AI125" i="42"/>
  <c r="AH125" i="42"/>
  <c r="AG125" i="42"/>
  <c r="AF125" i="42"/>
  <c r="AE125" i="42"/>
  <c r="AD125" i="42"/>
  <c r="AN149" i="42"/>
  <c r="AF149" i="42"/>
  <c r="AI149" i="42"/>
  <c r="AG149" i="42"/>
  <c r="AH149" i="42"/>
  <c r="AE149" i="42"/>
  <c r="AC149" i="42"/>
  <c r="AD149" i="42"/>
  <c r="AH189" i="42"/>
  <c r="AG189" i="42"/>
  <c r="AF189" i="42"/>
  <c r="AE189" i="42"/>
  <c r="AD189" i="42"/>
  <c r="AC189" i="42"/>
  <c r="AI189" i="42"/>
  <c r="AD238" i="42"/>
  <c r="AI238" i="42"/>
  <c r="AG238" i="42"/>
  <c r="AE238" i="42"/>
  <c r="AH238" i="42"/>
  <c r="AF238" i="42"/>
  <c r="AC238" i="42"/>
  <c r="AO254" i="42"/>
  <c r="AD254" i="42"/>
  <c r="AI254" i="42"/>
  <c r="AG254" i="42"/>
  <c r="AE254" i="42"/>
  <c r="AH254" i="42"/>
  <c r="AF254" i="42"/>
  <c r="AC254" i="42"/>
  <c r="Y286" i="42"/>
  <c r="AD286" i="42"/>
  <c r="AI286" i="42"/>
  <c r="AG286" i="42"/>
  <c r="AE286" i="42"/>
  <c r="AH286" i="42"/>
  <c r="AF286" i="42"/>
  <c r="AC286" i="42"/>
  <c r="Q46" i="42"/>
  <c r="AD46" i="42"/>
  <c r="AC46" i="42"/>
  <c r="AI46" i="42"/>
  <c r="AH46" i="42"/>
  <c r="AG46" i="42"/>
  <c r="AF46" i="42"/>
  <c r="AE46" i="42"/>
  <c r="BE78" i="42"/>
  <c r="AD78" i="42"/>
  <c r="AC78" i="42"/>
  <c r="AI78" i="42"/>
  <c r="AH78" i="42"/>
  <c r="AG78" i="42"/>
  <c r="AF78" i="42"/>
  <c r="AE78" i="42"/>
  <c r="AE111" i="42"/>
  <c r="AD111" i="42"/>
  <c r="AC111" i="42"/>
  <c r="AI111" i="42"/>
  <c r="AH111" i="42"/>
  <c r="AG111" i="42"/>
  <c r="AF111" i="42"/>
  <c r="BK135" i="42"/>
  <c r="AE135" i="42"/>
  <c r="AD135" i="42"/>
  <c r="AC135" i="42"/>
  <c r="AI135" i="42"/>
  <c r="AH135" i="42"/>
  <c r="AG135" i="42"/>
  <c r="AF135" i="42"/>
  <c r="AB151" i="42"/>
  <c r="AG151" i="42"/>
  <c r="AF151" i="42"/>
  <c r="AE151" i="42"/>
  <c r="AI151" i="42"/>
  <c r="AH151" i="42"/>
  <c r="AD151" i="42"/>
  <c r="AC151" i="42"/>
  <c r="AV167" i="42"/>
  <c r="AI167" i="42"/>
  <c r="AH167" i="42"/>
  <c r="AG167" i="42"/>
  <c r="AF167" i="42"/>
  <c r="AE167" i="42"/>
  <c r="AD167" i="42"/>
  <c r="AC167" i="42"/>
  <c r="AI175" i="42"/>
  <c r="AH175" i="42"/>
  <c r="AG175" i="42"/>
  <c r="AF175" i="42"/>
  <c r="AE175" i="42"/>
  <c r="AD175" i="42"/>
  <c r="AC175" i="42"/>
  <c r="AB183" i="42"/>
  <c r="AI183" i="42"/>
  <c r="AH183" i="42"/>
  <c r="AG183" i="42"/>
  <c r="AF183" i="42"/>
  <c r="AE183" i="42"/>
  <c r="AD183" i="42"/>
  <c r="AC183" i="42"/>
  <c r="AV208" i="42"/>
  <c r="AC208" i="42"/>
  <c r="AI208" i="42"/>
  <c r="AD208" i="42"/>
  <c r="AH208" i="42"/>
  <c r="AG208" i="42"/>
  <c r="AF208" i="42"/>
  <c r="AE208" i="42"/>
  <c r="AC216" i="42"/>
  <c r="AI216" i="42"/>
  <c r="AH216" i="42"/>
  <c r="AG216" i="42"/>
  <c r="AF216" i="42"/>
  <c r="AE216" i="42"/>
  <c r="AD216" i="42"/>
  <c r="AF224" i="42"/>
  <c r="AC224" i="42"/>
  <c r="AI224" i="42"/>
  <c r="AG224" i="42"/>
  <c r="AH224" i="42"/>
  <c r="AE224" i="42"/>
  <c r="AD224" i="42"/>
  <c r="AF232" i="42"/>
  <c r="AD232" i="42"/>
  <c r="AC232" i="42"/>
  <c r="AI232" i="42"/>
  <c r="AG232" i="42"/>
  <c r="AH232" i="42"/>
  <c r="AE232" i="42"/>
  <c r="AF240" i="42"/>
  <c r="AD240" i="42"/>
  <c r="AC240" i="42"/>
  <c r="AI240" i="42"/>
  <c r="AG240" i="42"/>
  <c r="AH240" i="42"/>
  <c r="AE240" i="42"/>
  <c r="AF248" i="42"/>
  <c r="AD248" i="42"/>
  <c r="AC248" i="42"/>
  <c r="AI248" i="42"/>
  <c r="AG248" i="42"/>
  <c r="AH248" i="42"/>
  <c r="AE248" i="42"/>
  <c r="K256" i="42"/>
  <c r="AF256" i="42"/>
  <c r="AD256" i="42"/>
  <c r="AC256" i="42"/>
  <c r="AI256" i="42"/>
  <c r="AG256" i="42"/>
  <c r="AH256" i="42"/>
  <c r="AE256" i="42"/>
  <c r="AJ264" i="42"/>
  <c r="AF264" i="42"/>
  <c r="AD264" i="42"/>
  <c r="AC264" i="42"/>
  <c r="AI264" i="42"/>
  <c r="AG264" i="42"/>
  <c r="AH264" i="42"/>
  <c r="AE264" i="42"/>
  <c r="AF272" i="42"/>
  <c r="AD272" i="42"/>
  <c r="AC272" i="42"/>
  <c r="AI272" i="42"/>
  <c r="AG272" i="42"/>
  <c r="AH272" i="42"/>
  <c r="AE272" i="42"/>
  <c r="AF280" i="42"/>
  <c r="AD280" i="42"/>
  <c r="AC280" i="42"/>
  <c r="AI280" i="42"/>
  <c r="AG280" i="42"/>
  <c r="AH280" i="42"/>
  <c r="AE280" i="42"/>
  <c r="U288" i="42"/>
  <c r="AF288" i="42"/>
  <c r="AD288" i="42"/>
  <c r="AC288" i="42"/>
  <c r="AI288" i="42"/>
  <c r="AG288" i="42"/>
  <c r="AE288" i="42"/>
  <c r="AH288" i="42"/>
  <c r="AF296" i="42"/>
  <c r="AD296" i="42"/>
  <c r="AC296" i="42"/>
  <c r="AI296" i="42"/>
  <c r="AG296" i="42"/>
  <c r="AH296" i="42"/>
  <c r="AE296" i="42"/>
  <c r="AF304" i="42"/>
  <c r="AD304" i="42"/>
  <c r="AC304" i="42"/>
  <c r="AI304" i="42"/>
  <c r="AG304" i="42"/>
  <c r="AH304" i="42"/>
  <c r="AE304" i="42"/>
  <c r="BD25" i="42"/>
  <c r="AG25" i="42"/>
  <c r="AF25" i="42"/>
  <c r="AE25" i="42"/>
  <c r="AD25" i="42"/>
  <c r="AC25" i="42"/>
  <c r="AI25" i="42"/>
  <c r="AH25" i="42"/>
  <c r="S36" i="42"/>
  <c r="AI36" i="42"/>
  <c r="AH36" i="42"/>
  <c r="AG36" i="42"/>
  <c r="AF36" i="42"/>
  <c r="AE36" i="42"/>
  <c r="AD36" i="42"/>
  <c r="AC36" i="42"/>
  <c r="AM60" i="42"/>
  <c r="AI60" i="42"/>
  <c r="AH60" i="42"/>
  <c r="AG60" i="42"/>
  <c r="AF60" i="42"/>
  <c r="AE60" i="42"/>
  <c r="AD60" i="42"/>
  <c r="AC60" i="42"/>
  <c r="X84" i="42"/>
  <c r="AI84" i="42"/>
  <c r="AH84" i="42"/>
  <c r="AG84" i="42"/>
  <c r="AF84" i="42"/>
  <c r="AE84" i="42"/>
  <c r="AD84" i="42"/>
  <c r="AC84" i="42"/>
  <c r="AC117" i="42"/>
  <c r="AI117" i="42"/>
  <c r="AH117" i="42"/>
  <c r="AG117" i="42"/>
  <c r="AF117" i="42"/>
  <c r="AE117" i="42"/>
  <c r="AD117" i="42"/>
  <c r="AC141" i="42"/>
  <c r="AI141" i="42"/>
  <c r="AH141" i="42"/>
  <c r="AG141" i="42"/>
  <c r="AF141" i="42"/>
  <c r="AE141" i="42"/>
  <c r="AD141" i="42"/>
  <c r="BD157" i="42"/>
  <c r="AH157" i="42"/>
  <c r="AG157" i="42"/>
  <c r="AF157" i="42"/>
  <c r="AE157" i="42"/>
  <c r="AD157" i="42"/>
  <c r="AC157" i="42"/>
  <c r="AI157" i="42"/>
  <c r="AH181" i="42"/>
  <c r="AG181" i="42"/>
  <c r="AF181" i="42"/>
  <c r="AE181" i="42"/>
  <c r="AD181" i="42"/>
  <c r="AC181" i="42"/>
  <c r="AI181" i="42"/>
  <c r="AI206" i="42"/>
  <c r="AH206" i="42"/>
  <c r="AG206" i="42"/>
  <c r="AF206" i="42"/>
  <c r="AE206" i="42"/>
  <c r="AD206" i="42"/>
  <c r="AC206" i="42"/>
  <c r="AD230" i="42"/>
  <c r="AI230" i="42"/>
  <c r="AG230" i="42"/>
  <c r="AE230" i="42"/>
  <c r="AF230" i="42"/>
  <c r="AC230" i="42"/>
  <c r="AH230" i="42"/>
  <c r="AP270" i="42"/>
  <c r="AD270" i="42"/>
  <c r="AI270" i="42"/>
  <c r="AG270" i="42"/>
  <c r="AE270" i="42"/>
  <c r="AC270" i="42"/>
  <c r="AH270" i="42"/>
  <c r="AF270" i="42"/>
  <c r="AD302" i="42"/>
  <c r="AI302" i="42"/>
  <c r="AG302" i="42"/>
  <c r="AE302" i="42"/>
  <c r="AH302" i="42"/>
  <c r="AF302" i="42"/>
  <c r="AC302" i="42"/>
  <c r="AD22" i="42"/>
  <c r="AC22" i="42"/>
  <c r="AI22" i="42"/>
  <c r="AH22" i="42"/>
  <c r="AG22" i="42"/>
  <c r="AF22" i="42"/>
  <c r="AE22" i="42"/>
  <c r="W38" i="42"/>
  <c r="AD38" i="42"/>
  <c r="AC38" i="42"/>
  <c r="AI38" i="42"/>
  <c r="AH38" i="42"/>
  <c r="AG38" i="42"/>
  <c r="AF38" i="42"/>
  <c r="AE38" i="42"/>
  <c r="AO62" i="42"/>
  <c r="AD62" i="42"/>
  <c r="AC62" i="42"/>
  <c r="AI62" i="42"/>
  <c r="AH62" i="42"/>
  <c r="AG62" i="42"/>
  <c r="AF62" i="42"/>
  <c r="AE62" i="42"/>
  <c r="AD86" i="42"/>
  <c r="AC86" i="42"/>
  <c r="AI86" i="42"/>
  <c r="AH86" i="42"/>
  <c r="AG86" i="42"/>
  <c r="AF86" i="42"/>
  <c r="AE86" i="42"/>
  <c r="BB103" i="42"/>
  <c r="AE103" i="42"/>
  <c r="AD103" i="42"/>
  <c r="AC103" i="42"/>
  <c r="AI103" i="42"/>
  <c r="AH103" i="42"/>
  <c r="AG103" i="42"/>
  <c r="AF103" i="42"/>
  <c r="BF119" i="42"/>
  <c r="AE119" i="42"/>
  <c r="AD119" i="42"/>
  <c r="AC119" i="42"/>
  <c r="AI119" i="42"/>
  <c r="AH119" i="42"/>
  <c r="AG119" i="42"/>
  <c r="AF119" i="42"/>
  <c r="AE143" i="42"/>
  <c r="AD143" i="42"/>
  <c r="AC143" i="42"/>
  <c r="AI143" i="42"/>
  <c r="AH143" i="42"/>
  <c r="AG143" i="42"/>
  <c r="AF143" i="42"/>
  <c r="AI159" i="42"/>
  <c r="AH159" i="42"/>
  <c r="AG159" i="42"/>
  <c r="AF159" i="42"/>
  <c r="AE159" i="42"/>
  <c r="AD159" i="42"/>
  <c r="AC159" i="42"/>
  <c r="AI191" i="42"/>
  <c r="AH191" i="42"/>
  <c r="AG191" i="42"/>
  <c r="AF191" i="42"/>
  <c r="AE191" i="42"/>
  <c r="AD191" i="42"/>
  <c r="AC191" i="42"/>
  <c r="AE23" i="42"/>
  <c r="AD23" i="42"/>
  <c r="AC23" i="42"/>
  <c r="AI23" i="42"/>
  <c r="AH23" i="42"/>
  <c r="AG23" i="42"/>
  <c r="AF23" i="42"/>
  <c r="AE31" i="42"/>
  <c r="AD31" i="42"/>
  <c r="AC31" i="42"/>
  <c r="AI31" i="42"/>
  <c r="AH31" i="42"/>
  <c r="AG31" i="42"/>
  <c r="AF31" i="42"/>
  <c r="AN39" i="42"/>
  <c r="AE39" i="42"/>
  <c r="AD39" i="42"/>
  <c r="AC39" i="42"/>
  <c r="AI39" i="42"/>
  <c r="AH39" i="42"/>
  <c r="AG39" i="42"/>
  <c r="AF39" i="42"/>
  <c r="BJ47" i="42"/>
  <c r="AE47" i="42"/>
  <c r="AD47" i="42"/>
  <c r="AC47" i="42"/>
  <c r="AI47" i="42"/>
  <c r="AH47" i="42"/>
  <c r="AG47" i="42"/>
  <c r="AF47" i="42"/>
  <c r="AE55" i="42"/>
  <c r="AD55" i="42"/>
  <c r="AC55" i="42"/>
  <c r="AI55" i="42"/>
  <c r="AH55" i="42"/>
  <c r="AG55" i="42"/>
  <c r="AF55" i="42"/>
  <c r="AW63" i="42"/>
  <c r="AE63" i="42"/>
  <c r="AD63" i="42"/>
  <c r="AC63" i="42"/>
  <c r="AI63" i="42"/>
  <c r="AH63" i="42"/>
  <c r="AG63" i="42"/>
  <c r="AF63" i="42"/>
  <c r="AE71" i="42"/>
  <c r="AD71" i="42"/>
  <c r="AC71" i="42"/>
  <c r="AI71" i="42"/>
  <c r="AH71" i="42"/>
  <c r="AG71" i="42"/>
  <c r="AF71" i="42"/>
  <c r="AE79" i="42"/>
  <c r="AD79" i="42"/>
  <c r="AC79" i="42"/>
  <c r="AI79" i="42"/>
  <c r="AH79" i="42"/>
  <c r="AG79" i="42"/>
  <c r="AF79" i="42"/>
  <c r="AE87" i="42"/>
  <c r="AD87" i="42"/>
  <c r="AC87" i="42"/>
  <c r="AI87" i="42"/>
  <c r="AH87" i="42"/>
  <c r="AG87" i="42"/>
  <c r="AF87" i="42"/>
  <c r="AE95" i="42"/>
  <c r="AD95" i="42"/>
  <c r="AC95" i="42"/>
  <c r="AI95" i="42"/>
  <c r="AH95" i="42"/>
  <c r="AG95" i="42"/>
  <c r="AF95" i="42"/>
  <c r="AF104" i="42"/>
  <c r="AE104" i="42"/>
  <c r="AD104" i="42"/>
  <c r="AC104" i="42"/>
  <c r="AI104" i="42"/>
  <c r="AH104" i="42"/>
  <c r="AG104" i="42"/>
  <c r="AX112" i="42"/>
  <c r="AF112" i="42"/>
  <c r="AE112" i="42"/>
  <c r="AD112" i="42"/>
  <c r="AC112" i="42"/>
  <c r="AI112" i="42"/>
  <c r="AH112" i="42"/>
  <c r="AG112" i="42"/>
  <c r="AM120" i="42"/>
  <c r="AF120" i="42"/>
  <c r="AE120" i="42"/>
  <c r="AD120" i="42"/>
  <c r="AC120" i="42"/>
  <c r="AI120" i="42"/>
  <c r="AH120" i="42"/>
  <c r="AG120" i="42"/>
  <c r="AB128" i="42"/>
  <c r="AF128" i="42"/>
  <c r="AE128" i="42"/>
  <c r="AD128" i="42"/>
  <c r="AC128" i="42"/>
  <c r="AI128" i="42"/>
  <c r="AH128" i="42"/>
  <c r="AG128" i="42"/>
  <c r="BI136" i="42"/>
  <c r="AF136" i="42"/>
  <c r="AE136" i="42"/>
  <c r="AD136" i="42"/>
  <c r="AC136" i="42"/>
  <c r="AI136" i="42"/>
  <c r="AH136" i="42"/>
  <c r="AG136" i="42"/>
  <c r="AF144" i="42"/>
  <c r="AE144" i="42"/>
  <c r="AD144" i="42"/>
  <c r="AC144" i="42"/>
  <c r="AI144" i="42"/>
  <c r="AH144" i="42"/>
  <c r="AG144" i="42"/>
  <c r="AC152" i="42"/>
  <c r="AI152" i="42"/>
  <c r="AH152" i="42"/>
  <c r="AG152" i="42"/>
  <c r="AF152" i="42"/>
  <c r="AE152" i="42"/>
  <c r="AD152" i="42"/>
  <c r="X160" i="42"/>
  <c r="AC160" i="42"/>
  <c r="AI160" i="42"/>
  <c r="AH160" i="42"/>
  <c r="AG160" i="42"/>
  <c r="AF160" i="42"/>
  <c r="AE160" i="42"/>
  <c r="AD160" i="42"/>
  <c r="AC168" i="42"/>
  <c r="AI168" i="42"/>
  <c r="AH168" i="42"/>
  <c r="AG168" i="42"/>
  <c r="AF168" i="42"/>
  <c r="AE168" i="42"/>
  <c r="AD168" i="42"/>
  <c r="AC176" i="42"/>
  <c r="AI176" i="42"/>
  <c r="AH176" i="42"/>
  <c r="AG176" i="42"/>
  <c r="AF176" i="42"/>
  <c r="AE176" i="42"/>
  <c r="AD176" i="42"/>
  <c r="AC184" i="42"/>
  <c r="AI184" i="42"/>
  <c r="AH184" i="42"/>
  <c r="AG184" i="42"/>
  <c r="AF184" i="42"/>
  <c r="AE184" i="42"/>
  <c r="AD184" i="42"/>
  <c r="AE194" i="42"/>
  <c r="AD194" i="42"/>
  <c r="AC194" i="42"/>
  <c r="AI194" i="42"/>
  <c r="AH194" i="42"/>
  <c r="AG194" i="42"/>
  <c r="AF194" i="42"/>
  <c r="AD201" i="42"/>
  <c r="AC201" i="42"/>
  <c r="AI201" i="42"/>
  <c r="AH201" i="42"/>
  <c r="AG201" i="42"/>
  <c r="AF201" i="42"/>
  <c r="AE201" i="42"/>
  <c r="AD209" i="42"/>
  <c r="AG209" i="42"/>
  <c r="AF209" i="42"/>
  <c r="AE209" i="42"/>
  <c r="AC209" i="42"/>
  <c r="AI209" i="42"/>
  <c r="AH209" i="42"/>
  <c r="AP217" i="42"/>
  <c r="AD217" i="42"/>
  <c r="AE217" i="42"/>
  <c r="AC217" i="42"/>
  <c r="AI217" i="42"/>
  <c r="AH217" i="42"/>
  <c r="AG217" i="42"/>
  <c r="AF217" i="42"/>
  <c r="AT225" i="42"/>
  <c r="AG225" i="42"/>
  <c r="AD225" i="42"/>
  <c r="AH225" i="42"/>
  <c r="AE225" i="42"/>
  <c r="AC225" i="42"/>
  <c r="AI225" i="42"/>
  <c r="AF225" i="42"/>
  <c r="W233" i="42"/>
  <c r="AG233" i="42"/>
  <c r="AE233" i="42"/>
  <c r="AD233" i="42"/>
  <c r="AH233" i="42"/>
  <c r="AF233" i="42"/>
  <c r="AC233" i="42"/>
  <c r="AI233" i="42"/>
  <c r="BI241" i="42"/>
  <c r="AG241" i="42"/>
  <c r="AE241" i="42"/>
  <c r="AD241" i="42"/>
  <c r="AH241" i="42"/>
  <c r="AI241" i="42"/>
  <c r="AF241" i="42"/>
  <c r="AC241" i="42"/>
  <c r="AG249" i="42"/>
  <c r="AE249" i="42"/>
  <c r="AD249" i="42"/>
  <c r="AH249" i="42"/>
  <c r="AI249" i="42"/>
  <c r="AF249" i="42"/>
  <c r="AC249" i="42"/>
  <c r="AG257" i="42"/>
  <c r="AE257" i="42"/>
  <c r="AD257" i="42"/>
  <c r="AH257" i="42"/>
  <c r="AI257" i="42"/>
  <c r="AF257" i="42"/>
  <c r="AC257" i="42"/>
  <c r="Z265" i="42"/>
  <c r="AG265" i="42"/>
  <c r="AE265" i="42"/>
  <c r="AD265" i="42"/>
  <c r="AH265" i="42"/>
  <c r="AI265" i="42"/>
  <c r="AF265" i="42"/>
  <c r="AC265" i="42"/>
  <c r="BC273" i="42"/>
  <c r="AG273" i="42"/>
  <c r="AE273" i="42"/>
  <c r="AD273" i="42"/>
  <c r="AH273" i="42"/>
  <c r="AC273" i="42"/>
  <c r="AI273" i="42"/>
  <c r="AF273" i="42"/>
  <c r="BC281" i="42"/>
  <c r="AG281" i="42"/>
  <c r="AE281" i="42"/>
  <c r="AD281" i="42"/>
  <c r="AH281" i="42"/>
  <c r="AI281" i="42"/>
  <c r="AF281" i="42"/>
  <c r="AC281" i="42"/>
  <c r="BG289" i="42"/>
  <c r="AG289" i="42"/>
  <c r="AE289" i="42"/>
  <c r="AD289" i="42"/>
  <c r="AH289" i="42"/>
  <c r="AI289" i="42"/>
  <c r="AF289" i="42"/>
  <c r="AC289" i="42"/>
  <c r="BD297" i="42"/>
  <c r="AG297" i="42"/>
  <c r="AE297" i="42"/>
  <c r="AD297" i="42"/>
  <c r="AH297" i="42"/>
  <c r="AF297" i="42"/>
  <c r="AC297" i="42"/>
  <c r="AI297" i="42"/>
  <c r="BJ20" i="42"/>
  <c r="AI20" i="42"/>
  <c r="AH20" i="42"/>
  <c r="AG20" i="42"/>
  <c r="AF20" i="42"/>
  <c r="AE20" i="42"/>
  <c r="AD20" i="42"/>
  <c r="AC20" i="42"/>
  <c r="AX52" i="42"/>
  <c r="AI52" i="42"/>
  <c r="AH52" i="42"/>
  <c r="AG52" i="42"/>
  <c r="AF52" i="42"/>
  <c r="AE52" i="42"/>
  <c r="AD52" i="42"/>
  <c r="AC52" i="42"/>
  <c r="AJ92" i="42"/>
  <c r="AI92" i="42"/>
  <c r="AH92" i="42"/>
  <c r="AG92" i="42"/>
  <c r="AF92" i="42"/>
  <c r="AE92" i="42"/>
  <c r="AD92" i="42"/>
  <c r="AC92" i="42"/>
  <c r="I133" i="42"/>
  <c r="AC133" i="42"/>
  <c r="AI133" i="42"/>
  <c r="AH133" i="42"/>
  <c r="AG133" i="42"/>
  <c r="AF133" i="42"/>
  <c r="AE133" i="42"/>
  <c r="AD133" i="42"/>
  <c r="BA173" i="42"/>
  <c r="AH173" i="42"/>
  <c r="AG173" i="42"/>
  <c r="AF173" i="42"/>
  <c r="AE173" i="42"/>
  <c r="AD173" i="42"/>
  <c r="AC173" i="42"/>
  <c r="AI173" i="42"/>
  <c r="AI214" i="42"/>
  <c r="AG214" i="42"/>
  <c r="AD214" i="42"/>
  <c r="AC214" i="42"/>
  <c r="AH214" i="42"/>
  <c r="AF214" i="42"/>
  <c r="AE214" i="42"/>
  <c r="AD246" i="42"/>
  <c r="AI246" i="42"/>
  <c r="AG246" i="42"/>
  <c r="AE246" i="42"/>
  <c r="AH246" i="42"/>
  <c r="AF246" i="42"/>
  <c r="AC246" i="42"/>
  <c r="AD278" i="42"/>
  <c r="AI278" i="42"/>
  <c r="AG278" i="42"/>
  <c r="AE278" i="42"/>
  <c r="AH278" i="42"/>
  <c r="AF278" i="42"/>
  <c r="AC278" i="42"/>
  <c r="AR30" i="42"/>
  <c r="AD30" i="42"/>
  <c r="AC30" i="42"/>
  <c r="AI30" i="42"/>
  <c r="AH30" i="42"/>
  <c r="AG30" i="42"/>
  <c r="AF30" i="42"/>
  <c r="AE30" i="42"/>
  <c r="W54" i="42"/>
  <c r="AD54" i="42"/>
  <c r="AC54" i="42"/>
  <c r="AI54" i="42"/>
  <c r="AH54" i="42"/>
  <c r="AG54" i="42"/>
  <c r="AF54" i="42"/>
  <c r="AE54" i="42"/>
  <c r="AN70" i="42"/>
  <c r="AD70" i="42"/>
  <c r="AC70" i="42"/>
  <c r="AI70" i="42"/>
  <c r="AH70" i="42"/>
  <c r="AG70" i="42"/>
  <c r="AF70" i="42"/>
  <c r="AE70" i="42"/>
  <c r="BC94" i="42"/>
  <c r="AD94" i="42"/>
  <c r="AC94" i="42"/>
  <c r="AI94" i="42"/>
  <c r="AH94" i="42"/>
  <c r="AG94" i="42"/>
  <c r="AF94" i="42"/>
  <c r="AE94" i="42"/>
  <c r="AE127" i="42"/>
  <c r="AD127" i="42"/>
  <c r="AC127" i="42"/>
  <c r="AI127" i="42"/>
  <c r="AH127" i="42"/>
  <c r="AG127" i="42"/>
  <c r="AF127" i="42"/>
  <c r="AB24" i="42"/>
  <c r="AF24" i="42"/>
  <c r="AE24" i="42"/>
  <c r="AD24" i="42"/>
  <c r="AC24" i="42"/>
  <c r="AI24" i="42"/>
  <c r="AH24" i="42"/>
  <c r="AG24" i="42"/>
  <c r="AF32" i="42"/>
  <c r="AE32" i="42"/>
  <c r="AD32" i="42"/>
  <c r="AC32" i="42"/>
  <c r="AI32" i="42"/>
  <c r="AH32" i="42"/>
  <c r="AG32" i="42"/>
  <c r="AF40" i="42"/>
  <c r="AE40" i="42"/>
  <c r="AD40" i="42"/>
  <c r="AC40" i="42"/>
  <c r="AI40" i="42"/>
  <c r="AH40" i="42"/>
  <c r="AG40" i="42"/>
  <c r="BJ48" i="42"/>
  <c r="AF48" i="42"/>
  <c r="AE48" i="42"/>
  <c r="AD48" i="42"/>
  <c r="AC48" i="42"/>
  <c r="AI48" i="42"/>
  <c r="AH48" i="42"/>
  <c r="AG48" i="42"/>
  <c r="BC56" i="42"/>
  <c r="AF56" i="42"/>
  <c r="AE56" i="42"/>
  <c r="AD56" i="42"/>
  <c r="AC56" i="42"/>
  <c r="AI56" i="42"/>
  <c r="AH56" i="42"/>
  <c r="AG56" i="42"/>
  <c r="BG64" i="42"/>
  <c r="AF64" i="42"/>
  <c r="AE64" i="42"/>
  <c r="AD64" i="42"/>
  <c r="AC64" i="42"/>
  <c r="AI64" i="42"/>
  <c r="AH64" i="42"/>
  <c r="AG64" i="42"/>
  <c r="BE72" i="42"/>
  <c r="AF72" i="42"/>
  <c r="AE72" i="42"/>
  <c r="AD72" i="42"/>
  <c r="AC72" i="42"/>
  <c r="AI72" i="42"/>
  <c r="AH72" i="42"/>
  <c r="AG72" i="42"/>
  <c r="BB80" i="42"/>
  <c r="AF80" i="42"/>
  <c r="AE80" i="42"/>
  <c r="AD80" i="42"/>
  <c r="AC80" i="42"/>
  <c r="AI80" i="42"/>
  <c r="AH80" i="42"/>
  <c r="AG80" i="42"/>
  <c r="BF88" i="42"/>
  <c r="AF88" i="42"/>
  <c r="AE88" i="42"/>
  <c r="AD88" i="42"/>
  <c r="AC88" i="42"/>
  <c r="AI88" i="42"/>
  <c r="AH88" i="42"/>
  <c r="AG88" i="42"/>
  <c r="AW96" i="42"/>
  <c r="AF96" i="42"/>
  <c r="AE96" i="42"/>
  <c r="AD96" i="42"/>
  <c r="AC96" i="42"/>
  <c r="AI96" i="42"/>
  <c r="AH96" i="42"/>
  <c r="AG96" i="42"/>
  <c r="BA105" i="42"/>
  <c r="AG105" i="42"/>
  <c r="AF105" i="42"/>
  <c r="AE105" i="42"/>
  <c r="AD105" i="42"/>
  <c r="AC105" i="42"/>
  <c r="AI105" i="42"/>
  <c r="AH105" i="42"/>
  <c r="AG113" i="42"/>
  <c r="AF113" i="42"/>
  <c r="AE113" i="42"/>
  <c r="AD113" i="42"/>
  <c r="AC113" i="42"/>
  <c r="AI113" i="42"/>
  <c r="AH113" i="42"/>
  <c r="AG121" i="42"/>
  <c r="AF121" i="42"/>
  <c r="AE121" i="42"/>
  <c r="AD121" i="42"/>
  <c r="AC121" i="42"/>
  <c r="AI121" i="42"/>
  <c r="AH121" i="42"/>
  <c r="V129" i="42"/>
  <c r="AG129" i="42"/>
  <c r="AF129" i="42"/>
  <c r="AE129" i="42"/>
  <c r="AD129" i="42"/>
  <c r="AC129" i="42"/>
  <c r="AI129" i="42"/>
  <c r="AH129" i="42"/>
  <c r="AG137" i="42"/>
  <c r="AF137" i="42"/>
  <c r="AE137" i="42"/>
  <c r="AD137" i="42"/>
  <c r="AC137" i="42"/>
  <c r="AI137" i="42"/>
  <c r="AH137" i="42"/>
  <c r="BC145" i="42"/>
  <c r="AG145" i="42"/>
  <c r="AF145" i="42"/>
  <c r="AE145" i="42"/>
  <c r="AD145" i="42"/>
  <c r="AC145" i="42"/>
  <c r="AI145" i="42"/>
  <c r="AH145" i="42"/>
  <c r="Q153" i="42"/>
  <c r="AD153" i="42"/>
  <c r="AC153" i="42"/>
  <c r="AI153" i="42"/>
  <c r="AH153" i="42"/>
  <c r="AG153" i="42"/>
  <c r="AF153" i="42"/>
  <c r="AE153" i="42"/>
  <c r="BG161" i="42"/>
  <c r="AD161" i="42"/>
  <c r="AC161" i="42"/>
  <c r="AI161" i="42"/>
  <c r="AH161" i="42"/>
  <c r="AG161" i="42"/>
  <c r="AF161" i="42"/>
  <c r="AE161" i="42"/>
  <c r="AL169" i="42"/>
  <c r="AD169" i="42"/>
  <c r="AC169" i="42"/>
  <c r="AI169" i="42"/>
  <c r="AH169" i="42"/>
  <c r="AG169" i="42"/>
  <c r="AF169" i="42"/>
  <c r="AE169" i="42"/>
  <c r="AT177" i="42"/>
  <c r="AD177" i="42"/>
  <c r="AC177" i="42"/>
  <c r="AI177" i="42"/>
  <c r="AH177" i="42"/>
  <c r="AG177" i="42"/>
  <c r="AF177" i="42"/>
  <c r="AE177" i="42"/>
  <c r="AD185" i="42"/>
  <c r="AC185" i="42"/>
  <c r="AI185" i="42"/>
  <c r="AH185" i="42"/>
  <c r="AG185" i="42"/>
  <c r="AF185" i="42"/>
  <c r="AE185" i="42"/>
  <c r="R195" i="42"/>
  <c r="AF195" i="42"/>
  <c r="AE195" i="42"/>
  <c r="AD195" i="42"/>
  <c r="AC195" i="42"/>
  <c r="AI195" i="42"/>
  <c r="AH195" i="42"/>
  <c r="AG195" i="42"/>
  <c r="S202" i="42"/>
  <c r="AE202" i="42"/>
  <c r="AD202" i="42"/>
  <c r="AC202" i="42"/>
  <c r="AI202" i="42"/>
  <c r="AH202" i="42"/>
  <c r="AG202" i="42"/>
  <c r="AF202" i="42"/>
  <c r="BA210" i="42"/>
  <c r="AE210" i="42"/>
  <c r="AC210" i="42"/>
  <c r="AI210" i="42"/>
  <c r="AH210" i="42"/>
  <c r="AG210" i="42"/>
  <c r="AF210" i="42"/>
  <c r="AD210" i="42"/>
  <c r="AE218" i="42"/>
  <c r="AC218" i="42"/>
  <c r="AH218" i="42"/>
  <c r="AG218" i="42"/>
  <c r="AF218" i="42"/>
  <c r="AD218" i="42"/>
  <c r="AI218" i="42"/>
  <c r="BB226" i="42"/>
  <c r="AH226" i="42"/>
  <c r="AE226" i="42"/>
  <c r="AC226" i="42"/>
  <c r="AI226" i="42"/>
  <c r="AG226" i="42"/>
  <c r="AF226" i="42"/>
  <c r="AD226" i="42"/>
  <c r="AH234" i="42"/>
  <c r="AF234" i="42"/>
  <c r="AE234" i="42"/>
  <c r="AC234" i="42"/>
  <c r="AI234" i="42"/>
  <c r="AG234" i="42"/>
  <c r="AD234" i="42"/>
  <c r="AH242" i="42"/>
  <c r="AF242" i="42"/>
  <c r="AE242" i="42"/>
  <c r="AC242" i="42"/>
  <c r="AI242" i="42"/>
  <c r="AG242" i="42"/>
  <c r="AD242" i="42"/>
  <c r="X250" i="42"/>
  <c r="AH250" i="42"/>
  <c r="AF250" i="42"/>
  <c r="AE250" i="42"/>
  <c r="AC250" i="42"/>
  <c r="AI250" i="42"/>
  <c r="AG250" i="42"/>
  <c r="AD250" i="42"/>
  <c r="AH258" i="42"/>
  <c r="AF258" i="42"/>
  <c r="AE258" i="42"/>
  <c r="AC258" i="42"/>
  <c r="AI258" i="42"/>
  <c r="AG258" i="42"/>
  <c r="AD258" i="42"/>
  <c r="AH266" i="42"/>
  <c r="AF266" i="42"/>
  <c r="AE266" i="42"/>
  <c r="AC266" i="42"/>
  <c r="AI266" i="42"/>
  <c r="AG266" i="42"/>
  <c r="AD266" i="42"/>
  <c r="AZ274" i="42"/>
  <c r="AH274" i="42"/>
  <c r="AF274" i="42"/>
  <c r="AE274" i="42"/>
  <c r="AC274" i="42"/>
  <c r="AI274" i="42"/>
  <c r="AG274" i="42"/>
  <c r="AD274" i="42"/>
  <c r="AL282" i="42"/>
  <c r="AH282" i="42"/>
  <c r="AF282" i="42"/>
  <c r="AE282" i="42"/>
  <c r="AC282" i="42"/>
  <c r="AI282" i="42"/>
  <c r="AD282" i="42"/>
  <c r="AG282" i="42"/>
  <c r="BF290" i="42"/>
  <c r="AH290" i="42"/>
  <c r="AF290" i="42"/>
  <c r="AE290" i="42"/>
  <c r="AC290" i="42"/>
  <c r="AI290" i="42"/>
  <c r="AG290" i="42"/>
  <c r="AD290" i="42"/>
  <c r="R298" i="42"/>
  <c r="AH298" i="42"/>
  <c r="AF298" i="42"/>
  <c r="AE298" i="42"/>
  <c r="AC298" i="42"/>
  <c r="AI298" i="42"/>
  <c r="AG298" i="42"/>
  <c r="AD298" i="42"/>
  <c r="Q41" i="42"/>
  <c r="AG41" i="42"/>
  <c r="AF41" i="42"/>
  <c r="AE41" i="42"/>
  <c r="AD41" i="42"/>
  <c r="AC41" i="42"/>
  <c r="AI41" i="42"/>
  <c r="AH41" i="42"/>
  <c r="U57" i="42"/>
  <c r="AG57" i="42"/>
  <c r="AF57" i="42"/>
  <c r="AE57" i="42"/>
  <c r="AD57" i="42"/>
  <c r="AC57" i="42"/>
  <c r="AI57" i="42"/>
  <c r="AH57" i="42"/>
  <c r="AG73" i="42"/>
  <c r="AF73" i="42"/>
  <c r="AE73" i="42"/>
  <c r="AD73" i="42"/>
  <c r="AC73" i="42"/>
  <c r="AI73" i="42"/>
  <c r="AH73" i="42"/>
  <c r="AQ89" i="42"/>
  <c r="AG89" i="42"/>
  <c r="AF89" i="42"/>
  <c r="AE89" i="42"/>
  <c r="AD89" i="42"/>
  <c r="AC89" i="42"/>
  <c r="AI89" i="42"/>
  <c r="AH89" i="42"/>
  <c r="AH106" i="42"/>
  <c r="AG106" i="42"/>
  <c r="AF106" i="42"/>
  <c r="AE106" i="42"/>
  <c r="AD106" i="42"/>
  <c r="AC106" i="42"/>
  <c r="AI106" i="42"/>
  <c r="AV122" i="42"/>
  <c r="AH122" i="42"/>
  <c r="AG122" i="42"/>
  <c r="AF122" i="42"/>
  <c r="AE122" i="42"/>
  <c r="AD122" i="42"/>
  <c r="AC122" i="42"/>
  <c r="AI122" i="42"/>
  <c r="BD138" i="42"/>
  <c r="AH138" i="42"/>
  <c r="AG138" i="42"/>
  <c r="AF138" i="42"/>
  <c r="AE138" i="42"/>
  <c r="AD138" i="42"/>
  <c r="AC138" i="42"/>
  <c r="AI138" i="42"/>
  <c r="BF154" i="42"/>
  <c r="AE154" i="42"/>
  <c r="AD154" i="42"/>
  <c r="AC154" i="42"/>
  <c r="AI154" i="42"/>
  <c r="AH154" i="42"/>
  <c r="AG154" i="42"/>
  <c r="AF154" i="42"/>
  <c r="AE178" i="42"/>
  <c r="AD178" i="42"/>
  <c r="AC178" i="42"/>
  <c r="AI178" i="42"/>
  <c r="AH178" i="42"/>
  <c r="AG178" i="42"/>
  <c r="AF178" i="42"/>
  <c r="BK196" i="42"/>
  <c r="AG196" i="42"/>
  <c r="AF196" i="42"/>
  <c r="AE196" i="42"/>
  <c r="AD196" i="42"/>
  <c r="AC196" i="42"/>
  <c r="AI196" i="42"/>
  <c r="AH196" i="42"/>
  <c r="BB203" i="42"/>
  <c r="AF203" i="42"/>
  <c r="AE203" i="42"/>
  <c r="AD203" i="42"/>
  <c r="AC203" i="42"/>
  <c r="AI203" i="42"/>
  <c r="AH203" i="42"/>
  <c r="AG203" i="42"/>
  <c r="AF219" i="42"/>
  <c r="AD219" i="42"/>
  <c r="AI219" i="42"/>
  <c r="AH219" i="42"/>
  <c r="AG219" i="42"/>
  <c r="AE219" i="42"/>
  <c r="AC219" i="42"/>
  <c r="AI227" i="42"/>
  <c r="AF227" i="42"/>
  <c r="AD227" i="42"/>
  <c r="AG227" i="42"/>
  <c r="AE227" i="42"/>
  <c r="AC227" i="42"/>
  <c r="AH227" i="42"/>
  <c r="AL243" i="42"/>
  <c r="AI243" i="42"/>
  <c r="AG243" i="42"/>
  <c r="AF243" i="42"/>
  <c r="AD243" i="42"/>
  <c r="AH243" i="42"/>
  <c r="AE243" i="42"/>
  <c r="AC243" i="42"/>
  <c r="AI259" i="42"/>
  <c r="AG259" i="42"/>
  <c r="AF259" i="42"/>
  <c r="AD259" i="42"/>
  <c r="AH259" i="42"/>
  <c r="AE259" i="42"/>
  <c r="AC259" i="42"/>
  <c r="O291" i="42"/>
  <c r="AI291" i="42"/>
  <c r="AG291" i="42"/>
  <c r="AF291" i="42"/>
  <c r="AD291" i="42"/>
  <c r="AE291" i="42"/>
  <c r="AC291" i="42"/>
  <c r="AH291" i="42"/>
  <c r="AR26" i="42"/>
  <c r="AH26" i="42"/>
  <c r="AG26" i="42"/>
  <c r="AF26" i="42"/>
  <c r="AE26" i="42"/>
  <c r="AD26" i="42"/>
  <c r="AC26" i="42"/>
  <c r="AI26" i="42"/>
  <c r="AH42" i="42"/>
  <c r="AG42" i="42"/>
  <c r="AF42" i="42"/>
  <c r="AE42" i="42"/>
  <c r="AD42" i="42"/>
  <c r="AC42" i="42"/>
  <c r="AI42" i="42"/>
  <c r="AH50" i="42"/>
  <c r="AG50" i="42"/>
  <c r="AF50" i="42"/>
  <c r="AE50" i="42"/>
  <c r="AD50" i="42"/>
  <c r="AC50" i="42"/>
  <c r="AI50" i="42"/>
  <c r="BA58" i="42"/>
  <c r="AH58" i="42"/>
  <c r="AG58" i="42"/>
  <c r="AF58" i="42"/>
  <c r="AE58" i="42"/>
  <c r="AD58" i="42"/>
  <c r="AC58" i="42"/>
  <c r="AI58" i="42"/>
  <c r="AH66" i="42"/>
  <c r="AG66" i="42"/>
  <c r="AF66" i="42"/>
  <c r="AE66" i="42"/>
  <c r="AD66" i="42"/>
  <c r="AC66" i="42"/>
  <c r="AI66" i="42"/>
  <c r="BA74" i="42"/>
  <c r="AH74" i="42"/>
  <c r="AG74" i="42"/>
  <c r="AF74" i="42"/>
  <c r="AE74" i="42"/>
  <c r="AD74" i="42"/>
  <c r="AC74" i="42"/>
  <c r="AI74" i="42"/>
  <c r="AH82" i="42"/>
  <c r="AG82" i="42"/>
  <c r="AF82" i="42"/>
  <c r="AE82" i="42"/>
  <c r="AD82" i="42"/>
  <c r="AC82" i="42"/>
  <c r="AI82" i="42"/>
  <c r="O90" i="42"/>
  <c r="AH90" i="42"/>
  <c r="AG90" i="42"/>
  <c r="AF90" i="42"/>
  <c r="AE90" i="42"/>
  <c r="AD90" i="42"/>
  <c r="AC90" i="42"/>
  <c r="AI90" i="42"/>
  <c r="AP98" i="42"/>
  <c r="AH98" i="42"/>
  <c r="AG98" i="42"/>
  <c r="AF98" i="42"/>
  <c r="AE98" i="42"/>
  <c r="AD98" i="42"/>
  <c r="AC98" i="42"/>
  <c r="AI98" i="42"/>
  <c r="AX107" i="42"/>
  <c r="AI107" i="42"/>
  <c r="AH107" i="42"/>
  <c r="AG107" i="42"/>
  <c r="AF107" i="42"/>
  <c r="AE107" i="42"/>
  <c r="AD107" i="42"/>
  <c r="AC107" i="42"/>
  <c r="AY115" i="42"/>
  <c r="AI115" i="42"/>
  <c r="AH115" i="42"/>
  <c r="AG115" i="42"/>
  <c r="AF115" i="42"/>
  <c r="AE115" i="42"/>
  <c r="AD115" i="42"/>
  <c r="AC115" i="42"/>
  <c r="BC123" i="42"/>
  <c r="AI123" i="42"/>
  <c r="AH123" i="42"/>
  <c r="AG123" i="42"/>
  <c r="AF123" i="42"/>
  <c r="AE123" i="42"/>
  <c r="AD123" i="42"/>
  <c r="AC123" i="42"/>
  <c r="BF131" i="42"/>
  <c r="AI131" i="42"/>
  <c r="AH131" i="42"/>
  <c r="AG131" i="42"/>
  <c r="AF131" i="42"/>
  <c r="AE131" i="42"/>
  <c r="AD131" i="42"/>
  <c r="AC131" i="42"/>
  <c r="AI139" i="42"/>
  <c r="AH139" i="42"/>
  <c r="AG139" i="42"/>
  <c r="AF139" i="42"/>
  <c r="AE139" i="42"/>
  <c r="AD139" i="42"/>
  <c r="AC139" i="42"/>
  <c r="AI147" i="42"/>
  <c r="AH147" i="42"/>
  <c r="AG147" i="42"/>
  <c r="AF147" i="42"/>
  <c r="AE147" i="42"/>
  <c r="AD147" i="42"/>
  <c r="AC147" i="42"/>
  <c r="AT155" i="42"/>
  <c r="AF155" i="42"/>
  <c r="AE155" i="42"/>
  <c r="AD155" i="42"/>
  <c r="AC155" i="42"/>
  <c r="AI155" i="42"/>
  <c r="AH155" i="42"/>
  <c r="AG155" i="42"/>
  <c r="AF163" i="42"/>
  <c r="AE163" i="42"/>
  <c r="AD163" i="42"/>
  <c r="AC163" i="42"/>
  <c r="AI163" i="42"/>
  <c r="AH163" i="42"/>
  <c r="AG163" i="42"/>
  <c r="AS171" i="42"/>
  <c r="AF171" i="42"/>
  <c r="AE171" i="42"/>
  <c r="AD171" i="42"/>
  <c r="AC171" i="42"/>
  <c r="AI171" i="42"/>
  <c r="AH171" i="42"/>
  <c r="AG171" i="42"/>
  <c r="BB179" i="42"/>
  <c r="AF179" i="42"/>
  <c r="AE179" i="42"/>
  <c r="AD179" i="42"/>
  <c r="AC179" i="42"/>
  <c r="AI179" i="42"/>
  <c r="AH179" i="42"/>
  <c r="AG179" i="42"/>
  <c r="AF187" i="42"/>
  <c r="AE187" i="42"/>
  <c r="AD187" i="42"/>
  <c r="AC187" i="42"/>
  <c r="AI187" i="42"/>
  <c r="AH187" i="42"/>
  <c r="AG187" i="42"/>
  <c r="AH197" i="42"/>
  <c r="AG197" i="42"/>
  <c r="AF197" i="42"/>
  <c r="AE197" i="42"/>
  <c r="AD197" i="42"/>
  <c r="AC197" i="42"/>
  <c r="AI197" i="42"/>
  <c r="AS204" i="42"/>
  <c r="AG204" i="42"/>
  <c r="AF204" i="42"/>
  <c r="AE204" i="42"/>
  <c r="AD204" i="42"/>
  <c r="AC204" i="42"/>
  <c r="AI204" i="42"/>
  <c r="AH204" i="42"/>
  <c r="BK212" i="42"/>
  <c r="AG212" i="42"/>
  <c r="AE212" i="42"/>
  <c r="AH212" i="42"/>
  <c r="AF212" i="42"/>
  <c r="AD212" i="42"/>
  <c r="AC212" i="42"/>
  <c r="AI212" i="42"/>
  <c r="Y220" i="42"/>
  <c r="AG220" i="42"/>
  <c r="AE220" i="42"/>
  <c r="AD220" i="42"/>
  <c r="AC220" i="42"/>
  <c r="AI220" i="42"/>
  <c r="AH220" i="42"/>
  <c r="AF220" i="42"/>
  <c r="AH228" i="42"/>
  <c r="AG228" i="42"/>
  <c r="AE228" i="42"/>
  <c r="AC228" i="42"/>
  <c r="AI228" i="42"/>
  <c r="AF228" i="42"/>
  <c r="AD228" i="42"/>
  <c r="T236" i="42"/>
  <c r="AH236" i="42"/>
  <c r="AG236" i="42"/>
  <c r="AE236" i="42"/>
  <c r="AC236" i="42"/>
  <c r="AF236" i="42"/>
  <c r="AD236" i="42"/>
  <c r="AI236" i="42"/>
  <c r="AH244" i="42"/>
  <c r="AG244" i="42"/>
  <c r="AE244" i="42"/>
  <c r="AC244" i="42"/>
  <c r="AI244" i="42"/>
  <c r="AF244" i="42"/>
  <c r="AD244" i="42"/>
  <c r="AH252" i="42"/>
  <c r="AG252" i="42"/>
  <c r="AE252" i="42"/>
  <c r="AC252" i="42"/>
  <c r="AI252" i="42"/>
  <c r="AF252" i="42"/>
  <c r="AD252" i="42"/>
  <c r="BA260" i="42"/>
  <c r="AH260" i="42"/>
  <c r="AG260" i="42"/>
  <c r="AE260" i="42"/>
  <c r="AC260" i="42"/>
  <c r="AI260" i="42"/>
  <c r="AF260" i="42"/>
  <c r="AD260" i="42"/>
  <c r="AH268" i="42"/>
  <c r="AG268" i="42"/>
  <c r="AE268" i="42"/>
  <c r="AC268" i="42"/>
  <c r="AI268" i="42"/>
  <c r="AF268" i="42"/>
  <c r="AD268" i="42"/>
  <c r="AU276" i="42"/>
  <c r="AH276" i="42"/>
  <c r="AG276" i="42"/>
  <c r="AE276" i="42"/>
  <c r="AC276" i="42"/>
  <c r="AD276" i="42"/>
  <c r="AI276" i="42"/>
  <c r="AF276" i="42"/>
  <c r="T284" i="42"/>
  <c r="AH284" i="42"/>
  <c r="AG284" i="42"/>
  <c r="AE284" i="42"/>
  <c r="AC284" i="42"/>
  <c r="AI284" i="42"/>
  <c r="AF284" i="42"/>
  <c r="AD284" i="42"/>
  <c r="Y292" i="42"/>
  <c r="AH292" i="42"/>
  <c r="AG292" i="42"/>
  <c r="AE292" i="42"/>
  <c r="AC292" i="42"/>
  <c r="AI292" i="42"/>
  <c r="AF292" i="42"/>
  <c r="AD292" i="42"/>
  <c r="AO300" i="42"/>
  <c r="AH300" i="42"/>
  <c r="AG300" i="42"/>
  <c r="AE300" i="42"/>
  <c r="AC300" i="42"/>
  <c r="AF300" i="42"/>
  <c r="AD300" i="42"/>
  <c r="AI300" i="42"/>
  <c r="AG33" i="42"/>
  <c r="AF33" i="42"/>
  <c r="AE33" i="42"/>
  <c r="AD33" i="42"/>
  <c r="AC33" i="42"/>
  <c r="AI33" i="42"/>
  <c r="AH33" i="42"/>
  <c r="AG49" i="42"/>
  <c r="AF49" i="42"/>
  <c r="AE49" i="42"/>
  <c r="AD49" i="42"/>
  <c r="AC49" i="42"/>
  <c r="AI49" i="42"/>
  <c r="AH49" i="42"/>
  <c r="BK65" i="42"/>
  <c r="AG65" i="42"/>
  <c r="AF65" i="42"/>
  <c r="AE65" i="42"/>
  <c r="AD65" i="42"/>
  <c r="AC65" i="42"/>
  <c r="AI65" i="42"/>
  <c r="AH65" i="42"/>
  <c r="BF81" i="42"/>
  <c r="AG81" i="42"/>
  <c r="AF81" i="42"/>
  <c r="AE81" i="42"/>
  <c r="AD81" i="42"/>
  <c r="AC81" i="42"/>
  <c r="AI81" i="42"/>
  <c r="AH81" i="42"/>
  <c r="N97" i="42"/>
  <c r="AG97" i="42"/>
  <c r="AF97" i="42"/>
  <c r="AE97" i="42"/>
  <c r="AD97" i="42"/>
  <c r="AC97" i="42"/>
  <c r="AI97" i="42"/>
  <c r="AH97" i="42"/>
  <c r="BD114" i="42"/>
  <c r="AH114" i="42"/>
  <c r="AG114" i="42"/>
  <c r="AF114" i="42"/>
  <c r="AE114" i="42"/>
  <c r="AD114" i="42"/>
  <c r="AC114" i="42"/>
  <c r="AI114" i="42"/>
  <c r="AH130" i="42"/>
  <c r="AG130" i="42"/>
  <c r="AF130" i="42"/>
  <c r="AE130" i="42"/>
  <c r="AD130" i="42"/>
  <c r="AC130" i="42"/>
  <c r="AI130" i="42"/>
  <c r="AH146" i="42"/>
  <c r="AG146" i="42"/>
  <c r="AF146" i="42"/>
  <c r="AE146" i="42"/>
  <c r="AD146" i="42"/>
  <c r="AC146" i="42"/>
  <c r="AI146" i="42"/>
  <c r="AE162" i="42"/>
  <c r="AD162" i="42"/>
  <c r="AC162" i="42"/>
  <c r="AI162" i="42"/>
  <c r="AH162" i="42"/>
  <c r="AG162" i="42"/>
  <c r="AF162" i="42"/>
  <c r="P170" i="42"/>
  <c r="AE170" i="42"/>
  <c r="AD170" i="42"/>
  <c r="AC170" i="42"/>
  <c r="AI170" i="42"/>
  <c r="AH170" i="42"/>
  <c r="AG170" i="42"/>
  <c r="AF170" i="42"/>
  <c r="AN186" i="42"/>
  <c r="AE186" i="42"/>
  <c r="AD186" i="42"/>
  <c r="AC186" i="42"/>
  <c r="AI186" i="42"/>
  <c r="AH186" i="42"/>
  <c r="AG186" i="42"/>
  <c r="AF186" i="42"/>
  <c r="AF211" i="42"/>
  <c r="AD211" i="42"/>
  <c r="AC211" i="42"/>
  <c r="AI211" i="42"/>
  <c r="AH211" i="42"/>
  <c r="AG211" i="42"/>
  <c r="AE211" i="42"/>
  <c r="AP235" i="42"/>
  <c r="AI235" i="42"/>
  <c r="AG235" i="42"/>
  <c r="AF235" i="42"/>
  <c r="AD235" i="42"/>
  <c r="AH235" i="42"/>
  <c r="AE235" i="42"/>
  <c r="AC235" i="42"/>
  <c r="AI251" i="42"/>
  <c r="AG251" i="42"/>
  <c r="AF251" i="42"/>
  <c r="AD251" i="42"/>
  <c r="AH251" i="42"/>
  <c r="AE251" i="42"/>
  <c r="AC251" i="42"/>
  <c r="AA267" i="42"/>
  <c r="AI267" i="42"/>
  <c r="AG267" i="42"/>
  <c r="AF267" i="42"/>
  <c r="AD267" i="42"/>
  <c r="AC267" i="42"/>
  <c r="AH267" i="42"/>
  <c r="AE267" i="42"/>
  <c r="AM275" i="42"/>
  <c r="AI275" i="42"/>
  <c r="AG275" i="42"/>
  <c r="AF275" i="42"/>
  <c r="AD275" i="42"/>
  <c r="AH275" i="42"/>
  <c r="AE275" i="42"/>
  <c r="AC275" i="42"/>
  <c r="AI283" i="42"/>
  <c r="AG283" i="42"/>
  <c r="AF283" i="42"/>
  <c r="AD283" i="42"/>
  <c r="AH283" i="42"/>
  <c r="AE283" i="42"/>
  <c r="AC283" i="42"/>
  <c r="I299" i="42"/>
  <c r="AI299" i="42"/>
  <c r="AG299" i="42"/>
  <c r="AF299" i="42"/>
  <c r="AD299" i="42"/>
  <c r="AH299" i="42"/>
  <c r="AE299" i="42"/>
  <c r="AC299" i="42"/>
  <c r="BC34" i="42"/>
  <c r="AH34" i="42"/>
  <c r="AG34" i="42"/>
  <c r="AF34" i="42"/>
  <c r="AE34" i="42"/>
  <c r="AD34" i="42"/>
  <c r="AC34" i="42"/>
  <c r="AI34" i="42"/>
  <c r="AI27" i="42"/>
  <c r="AH27" i="42"/>
  <c r="AG27" i="42"/>
  <c r="AF27" i="42"/>
  <c r="AE27" i="42"/>
  <c r="AD27" i="42"/>
  <c r="AC27" i="42"/>
  <c r="AI35" i="42"/>
  <c r="AH35" i="42"/>
  <c r="AG35" i="42"/>
  <c r="AF35" i="42"/>
  <c r="AE35" i="42"/>
  <c r="AD35" i="42"/>
  <c r="AC35" i="42"/>
  <c r="BJ43" i="42"/>
  <c r="AI43" i="42"/>
  <c r="AH43" i="42"/>
  <c r="AG43" i="42"/>
  <c r="AF43" i="42"/>
  <c r="AE43" i="42"/>
  <c r="AD43" i="42"/>
  <c r="AC43" i="42"/>
  <c r="AI51" i="42"/>
  <c r="AH51" i="42"/>
  <c r="AG51" i="42"/>
  <c r="AF51" i="42"/>
  <c r="AE51" i="42"/>
  <c r="AD51" i="42"/>
  <c r="AC51" i="42"/>
  <c r="AZ59" i="42"/>
  <c r="AI59" i="42"/>
  <c r="AH59" i="42"/>
  <c r="AG59" i="42"/>
  <c r="AF59" i="42"/>
  <c r="AE59" i="42"/>
  <c r="AD59" i="42"/>
  <c r="AC59" i="42"/>
  <c r="AI67" i="42"/>
  <c r="AH67" i="42"/>
  <c r="AG67" i="42"/>
  <c r="AF67" i="42"/>
  <c r="AE67" i="42"/>
  <c r="AD67" i="42"/>
  <c r="AC67" i="42"/>
  <c r="AI75" i="42"/>
  <c r="AH75" i="42"/>
  <c r="AG75" i="42"/>
  <c r="AF75" i="42"/>
  <c r="AE75" i="42"/>
  <c r="AD75" i="42"/>
  <c r="AC75" i="42"/>
  <c r="AX83" i="42"/>
  <c r="AI83" i="42"/>
  <c r="AH83" i="42"/>
  <c r="AG83" i="42"/>
  <c r="AF83" i="42"/>
  <c r="AE83" i="42"/>
  <c r="AD83" i="42"/>
  <c r="AC83" i="42"/>
  <c r="BB91" i="42"/>
  <c r="AI91" i="42"/>
  <c r="AH91" i="42"/>
  <c r="AG91" i="42"/>
  <c r="AF91" i="42"/>
  <c r="AE91" i="42"/>
  <c r="AD91" i="42"/>
  <c r="AC91" i="42"/>
  <c r="AB99" i="42"/>
  <c r="AI99" i="42"/>
  <c r="AH99" i="42"/>
  <c r="AG99" i="42"/>
  <c r="AF99" i="42"/>
  <c r="AE99" i="42"/>
  <c r="AD99" i="42"/>
  <c r="AC99" i="42"/>
  <c r="AA108" i="42"/>
  <c r="AI108" i="42"/>
  <c r="AH108" i="42"/>
  <c r="AG108" i="42"/>
  <c r="AF108" i="42"/>
  <c r="AE108" i="42"/>
  <c r="AD108" i="42"/>
  <c r="AC108" i="42"/>
  <c r="BJ116" i="42"/>
  <c r="AI116" i="42"/>
  <c r="AH116" i="42"/>
  <c r="AG116" i="42"/>
  <c r="AF116" i="42"/>
  <c r="AE116" i="42"/>
  <c r="AD116" i="42"/>
  <c r="AC116" i="42"/>
  <c r="AI124" i="42"/>
  <c r="AH124" i="42"/>
  <c r="AG124" i="42"/>
  <c r="AF124" i="42"/>
  <c r="AE124" i="42"/>
  <c r="AD124" i="42"/>
  <c r="AC124" i="42"/>
  <c r="AI132" i="42"/>
  <c r="AH132" i="42"/>
  <c r="AG132" i="42"/>
  <c r="AF132" i="42"/>
  <c r="AE132" i="42"/>
  <c r="AD132" i="42"/>
  <c r="AC132" i="42"/>
  <c r="AI140" i="42"/>
  <c r="AH140" i="42"/>
  <c r="AG140" i="42"/>
  <c r="AF140" i="42"/>
  <c r="AE140" i="42"/>
  <c r="AD140" i="42"/>
  <c r="AC140" i="42"/>
  <c r="AI148" i="42"/>
  <c r="AH148" i="42"/>
  <c r="AG148" i="42"/>
  <c r="AF148" i="42"/>
  <c r="AE148" i="42"/>
  <c r="AD148" i="42"/>
  <c r="AC148" i="42"/>
  <c r="AG156" i="42"/>
  <c r="AF156" i="42"/>
  <c r="AE156" i="42"/>
  <c r="AD156" i="42"/>
  <c r="AC156" i="42"/>
  <c r="AI156" i="42"/>
  <c r="AH156" i="42"/>
  <c r="AG164" i="42"/>
  <c r="AF164" i="42"/>
  <c r="AE164" i="42"/>
  <c r="AD164" i="42"/>
  <c r="AC164" i="42"/>
  <c r="AI164" i="42"/>
  <c r="AH164" i="42"/>
  <c r="AV172" i="42"/>
  <c r="AG172" i="42"/>
  <c r="AF172" i="42"/>
  <c r="AE172" i="42"/>
  <c r="AD172" i="42"/>
  <c r="AC172" i="42"/>
  <c r="AI172" i="42"/>
  <c r="AH172" i="42"/>
  <c r="AA180" i="42"/>
  <c r="AG180" i="42"/>
  <c r="AF180" i="42"/>
  <c r="AE180" i="42"/>
  <c r="AD180" i="42"/>
  <c r="AC180" i="42"/>
  <c r="AI180" i="42"/>
  <c r="AH180" i="42"/>
  <c r="BD188" i="42"/>
  <c r="AG188" i="42"/>
  <c r="AF188" i="42"/>
  <c r="AE188" i="42"/>
  <c r="AD188" i="42"/>
  <c r="AC188" i="42"/>
  <c r="AI188" i="42"/>
  <c r="AH188" i="42"/>
  <c r="AI198" i="42"/>
  <c r="AH198" i="42"/>
  <c r="AG198" i="42"/>
  <c r="AF198" i="42"/>
  <c r="AE198" i="42"/>
  <c r="AD198" i="42"/>
  <c r="AC198" i="42"/>
  <c r="AL205" i="42"/>
  <c r="AH205" i="42"/>
  <c r="AG205" i="42"/>
  <c r="AF205" i="42"/>
  <c r="AE205" i="42"/>
  <c r="AD205" i="42"/>
  <c r="AC205" i="42"/>
  <c r="AI205" i="42"/>
  <c r="AP213" i="42"/>
  <c r="AH213" i="42"/>
  <c r="AF213" i="42"/>
  <c r="AI213" i="42"/>
  <c r="AG213" i="42"/>
  <c r="AE213" i="42"/>
  <c r="AD213" i="42"/>
  <c r="AC213" i="42"/>
  <c r="AT221" i="42"/>
  <c r="AH221" i="42"/>
  <c r="AF221" i="42"/>
  <c r="AI221" i="42"/>
  <c r="AG221" i="42"/>
  <c r="AE221" i="42"/>
  <c r="AD221" i="42"/>
  <c r="AC221" i="42"/>
  <c r="AC229" i="42"/>
  <c r="AI229" i="42"/>
  <c r="AH229" i="42"/>
  <c r="AF229" i="42"/>
  <c r="AD229" i="42"/>
  <c r="AG229" i="42"/>
  <c r="AE229" i="42"/>
  <c r="AB237" i="42"/>
  <c r="AC237" i="42"/>
  <c r="AI237" i="42"/>
  <c r="AH237" i="42"/>
  <c r="AF237" i="42"/>
  <c r="AD237" i="42"/>
  <c r="AG237" i="42"/>
  <c r="AE237" i="42"/>
  <c r="AC245" i="42"/>
  <c r="AI245" i="42"/>
  <c r="AH245" i="42"/>
  <c r="AF245" i="42"/>
  <c r="AD245" i="42"/>
  <c r="AG245" i="42"/>
  <c r="AE245" i="42"/>
  <c r="V253" i="42"/>
  <c r="AC253" i="42"/>
  <c r="AI253" i="42"/>
  <c r="AH253" i="42"/>
  <c r="AF253" i="42"/>
  <c r="AD253" i="42"/>
  <c r="AG253" i="42"/>
  <c r="AE253" i="42"/>
  <c r="AC261" i="42"/>
  <c r="AI261" i="42"/>
  <c r="AH261" i="42"/>
  <c r="AF261" i="42"/>
  <c r="AD261" i="42"/>
  <c r="AG261" i="42"/>
  <c r="AE261" i="42"/>
  <c r="AC269" i="42"/>
  <c r="AI269" i="42"/>
  <c r="AH269" i="42"/>
  <c r="AF269" i="42"/>
  <c r="AD269" i="42"/>
  <c r="AG269" i="42"/>
  <c r="AE269" i="42"/>
  <c r="AC277" i="42"/>
  <c r="AI277" i="42"/>
  <c r="AH277" i="42"/>
  <c r="AF277" i="42"/>
  <c r="AD277" i="42"/>
  <c r="AG277" i="42"/>
  <c r="AE277" i="42"/>
  <c r="M285" i="42"/>
  <c r="AC285" i="42"/>
  <c r="AI285" i="42"/>
  <c r="AH285" i="42"/>
  <c r="AF285" i="42"/>
  <c r="AD285" i="42"/>
  <c r="AE285" i="42"/>
  <c r="AG285" i="42"/>
  <c r="AC293" i="42"/>
  <c r="AI293" i="42"/>
  <c r="AH293" i="42"/>
  <c r="AF293" i="42"/>
  <c r="AD293" i="42"/>
  <c r="AG293" i="42"/>
  <c r="AE293" i="42"/>
  <c r="AO301" i="42"/>
  <c r="AC301" i="42"/>
  <c r="AI301" i="42"/>
  <c r="AH301" i="42"/>
  <c r="AF301" i="42"/>
  <c r="AD301" i="42"/>
  <c r="AG301" i="42"/>
  <c r="AE301" i="42"/>
  <c r="E1863" i="40"/>
  <c r="H1863" i="40"/>
  <c r="E1864" i="40"/>
  <c r="H1864" i="40"/>
  <c r="E1656" i="40"/>
  <c r="H1552" i="40"/>
  <c r="H1553" i="40"/>
  <c r="E1554" i="40"/>
  <c r="H1554" i="40"/>
  <c r="E1562" i="40"/>
  <c r="H1562" i="40"/>
  <c r="E1557" i="40"/>
  <c r="H1557" i="40"/>
  <c r="E1570" i="40"/>
  <c r="H1570" i="40"/>
  <c r="H1569" i="40"/>
  <c r="E1569" i="40"/>
  <c r="E1553" i="40"/>
  <c r="E1552" i="40"/>
  <c r="BG105" i="42"/>
  <c r="AT72" i="42"/>
  <c r="AM41" i="42"/>
  <c r="N72" i="42"/>
  <c r="P72" i="42"/>
  <c r="W72" i="42"/>
  <c r="AY76" i="42"/>
  <c r="AK72" i="42"/>
  <c r="AY72" i="42"/>
  <c r="AZ288" i="42"/>
  <c r="BK155" i="42"/>
  <c r="BF133" i="42"/>
  <c r="AN275" i="42"/>
  <c r="AW253" i="42"/>
  <c r="AX253" i="42"/>
  <c r="AY275" i="42"/>
  <c r="BB290" i="42"/>
  <c r="BF90" i="42"/>
  <c r="AL265" i="42"/>
  <c r="BC285" i="42"/>
  <c r="BJ177" i="42"/>
  <c r="AY166" i="42"/>
  <c r="BB186" i="42"/>
  <c r="AS223" i="42"/>
  <c r="P76" i="42"/>
  <c r="AT133" i="42"/>
  <c r="BD160" i="42"/>
  <c r="BF186" i="42"/>
  <c r="BB231" i="42"/>
  <c r="P41" i="42"/>
  <c r="AV76" i="42"/>
  <c r="BE133" i="42"/>
  <c r="AQ37" i="42"/>
  <c r="BF41" i="42"/>
  <c r="BJ72" i="42"/>
  <c r="BH76" i="42"/>
  <c r="BG129" i="42"/>
  <c r="BG133" i="42"/>
  <c r="V177" i="42"/>
  <c r="AZ205" i="42"/>
  <c r="BD220" i="42"/>
  <c r="AU241" i="42"/>
  <c r="BD262" i="42"/>
  <c r="AU37" i="42"/>
  <c r="BH41" i="42"/>
  <c r="M72" i="42"/>
  <c r="AK99" i="42"/>
  <c r="AZ275" i="42"/>
  <c r="K37" i="42"/>
  <c r="BF37" i="42"/>
  <c r="AA81" i="42"/>
  <c r="AT84" i="42"/>
  <c r="Q90" i="42"/>
  <c r="T92" i="42"/>
  <c r="Q37" i="42"/>
  <c r="AM57" i="42"/>
  <c r="AB285" i="42"/>
  <c r="AL288" i="42"/>
  <c r="H205" i="42"/>
  <c r="AL237" i="42"/>
  <c r="G241" i="42"/>
  <c r="O222" i="42"/>
  <c r="R226" i="42"/>
  <c r="I231" i="42"/>
  <c r="AA233" i="42"/>
  <c r="BJ237" i="42"/>
  <c r="R241" i="42"/>
  <c r="J256" i="42"/>
  <c r="AP26" i="42"/>
  <c r="U37" i="42"/>
  <c r="AN57" i="42"/>
  <c r="AU72" i="42"/>
  <c r="BG81" i="42"/>
  <c r="AT90" i="42"/>
  <c r="BJ92" i="42"/>
  <c r="AY105" i="42"/>
  <c r="AW122" i="42"/>
  <c r="BJ126" i="42"/>
  <c r="AT129" i="42"/>
  <c r="K133" i="42"/>
  <c r="AU135" i="42"/>
  <c r="AO145" i="42"/>
  <c r="BC149" i="42"/>
  <c r="AP169" i="42"/>
  <c r="AN180" i="42"/>
  <c r="BH202" i="42"/>
  <c r="AU205" i="42"/>
  <c r="BI208" i="42"/>
  <c r="AP220" i="42"/>
  <c r="BE222" i="42"/>
  <c r="BG226" i="42"/>
  <c r="AQ231" i="42"/>
  <c r="AK241" i="42"/>
  <c r="M253" i="42"/>
  <c r="AU26" i="42"/>
  <c r="AA37" i="42"/>
  <c r="I72" i="42"/>
  <c r="AV72" i="42"/>
  <c r="N76" i="42"/>
  <c r="AU90" i="42"/>
  <c r="BD105" i="42"/>
  <c r="BF109" i="42"/>
  <c r="AY122" i="42"/>
  <c r="BB129" i="42"/>
  <c r="O133" i="42"/>
  <c r="AP145" i="42"/>
  <c r="AN160" i="42"/>
  <c r="BJ180" i="42"/>
  <c r="AV205" i="42"/>
  <c r="BB220" i="42"/>
  <c r="BA231" i="42"/>
  <c r="BJ239" i="42"/>
  <c r="AM241" i="42"/>
  <c r="AU253" i="42"/>
  <c r="AK285" i="42"/>
  <c r="AR288" i="42"/>
  <c r="BC288" i="42"/>
  <c r="Y294" i="42"/>
  <c r="BE264" i="42"/>
  <c r="BI270" i="42"/>
  <c r="Q301" i="42"/>
  <c r="BE122" i="42"/>
  <c r="BJ145" i="42"/>
  <c r="W81" i="42"/>
  <c r="BB94" i="42"/>
  <c r="O122" i="42"/>
  <c r="AA128" i="42"/>
  <c r="H145" i="42"/>
  <c r="U237" i="42"/>
  <c r="AK264" i="42"/>
  <c r="BJ118" i="42"/>
  <c r="V122" i="42"/>
  <c r="BG128" i="42"/>
  <c r="Q145" i="42"/>
  <c r="AQ153" i="42"/>
  <c r="BE157" i="42"/>
  <c r="AL183" i="42"/>
  <c r="AA202" i="42"/>
  <c r="N205" i="42"/>
  <c r="AR287" i="42"/>
  <c r="BD37" i="42"/>
  <c r="AL60" i="42"/>
  <c r="Y81" i="42"/>
  <c r="AB84" i="42"/>
  <c r="R122" i="42"/>
  <c r="BC128" i="42"/>
  <c r="L145" i="42"/>
  <c r="BG237" i="42"/>
  <c r="I241" i="42"/>
  <c r="AZ260" i="42"/>
  <c r="AL57" i="42"/>
  <c r="W74" i="42"/>
  <c r="BE81" i="42"/>
  <c r="BB84" i="42"/>
  <c r="T90" i="42"/>
  <c r="AA92" i="42"/>
  <c r="Y122" i="42"/>
  <c r="R145" i="42"/>
  <c r="BJ153" i="42"/>
  <c r="Q169" i="42"/>
  <c r="BA188" i="42"/>
  <c r="AK202" i="42"/>
  <c r="O205" i="42"/>
  <c r="AU208" i="42"/>
  <c r="U90" i="42"/>
  <c r="BF92" i="42"/>
  <c r="BA114" i="42"/>
  <c r="AP122" i="42"/>
  <c r="AK145" i="42"/>
  <c r="N149" i="42"/>
  <c r="AM169" i="42"/>
  <c r="BB188" i="42"/>
  <c r="AN202" i="42"/>
  <c r="K220" i="42"/>
  <c r="U222" i="42"/>
  <c r="Z226" i="42"/>
  <c r="U241" i="42"/>
  <c r="T285" i="42"/>
  <c r="X288" i="42"/>
  <c r="BD106" i="42"/>
  <c r="AT106" i="42"/>
  <c r="AO106" i="42"/>
  <c r="X106" i="42"/>
  <c r="Z106" i="42"/>
  <c r="AV141" i="42"/>
  <c r="AK141" i="42"/>
  <c r="X141" i="42"/>
  <c r="Z141" i="42"/>
  <c r="AX185" i="42"/>
  <c r="S185" i="42"/>
  <c r="AO185" i="42"/>
  <c r="H211" i="42"/>
  <c r="BI211" i="42"/>
  <c r="BK211" i="42"/>
  <c r="AJ216" i="42"/>
  <c r="V216" i="42"/>
  <c r="BH216" i="42"/>
  <c r="AN31" i="42"/>
  <c r="AV31" i="42"/>
  <c r="AQ106" i="42"/>
  <c r="I141" i="42"/>
  <c r="S150" i="42"/>
  <c r="AN150" i="42"/>
  <c r="AV182" i="42"/>
  <c r="T182" i="42"/>
  <c r="AT182" i="42"/>
  <c r="AY185" i="42"/>
  <c r="U211" i="42"/>
  <c r="BF49" i="42"/>
  <c r="AR49" i="42"/>
  <c r="U49" i="42"/>
  <c r="AQ49" i="42"/>
  <c r="H82" i="42"/>
  <c r="BH82" i="42"/>
  <c r="BC106" i="42"/>
  <c r="BG119" i="42"/>
  <c r="AY119" i="42"/>
  <c r="L119" i="42"/>
  <c r="AU119" i="42"/>
  <c r="I119" i="42"/>
  <c r="AL119" i="42"/>
  <c r="B119" i="42"/>
  <c r="AP119" i="42"/>
  <c r="G119" i="42"/>
  <c r="N141" i="42"/>
  <c r="BF147" i="42"/>
  <c r="BB147" i="42"/>
  <c r="AK147" i="42"/>
  <c r="AN147" i="42"/>
  <c r="Y150" i="42"/>
  <c r="I182" i="42"/>
  <c r="AO199" i="42"/>
  <c r="AX199" i="42"/>
  <c r="AJ211" i="42"/>
  <c r="BB257" i="42"/>
  <c r="Y257" i="42"/>
  <c r="S33" i="42"/>
  <c r="BF33" i="42"/>
  <c r="T49" i="42"/>
  <c r="AV107" i="42"/>
  <c r="Z107" i="42"/>
  <c r="S107" i="42"/>
  <c r="AY107" i="42"/>
  <c r="L107" i="42"/>
  <c r="BF107" i="42"/>
  <c r="O107" i="42"/>
  <c r="J119" i="42"/>
  <c r="Z137" i="42"/>
  <c r="AO137" i="42"/>
  <c r="AT141" i="42"/>
  <c r="BC147" i="42"/>
  <c r="AB164" i="42"/>
  <c r="AS164" i="42"/>
  <c r="Z164" i="42"/>
  <c r="AA164" i="42"/>
  <c r="R182" i="42"/>
  <c r="X199" i="42"/>
  <c r="AM211" i="42"/>
  <c r="Z228" i="42"/>
  <c r="L228" i="42"/>
  <c r="W228" i="42"/>
  <c r="AV251" i="42"/>
  <c r="X251" i="42"/>
  <c r="S251" i="42"/>
  <c r="Q251" i="42"/>
  <c r="BF251" i="42"/>
  <c r="P251" i="42"/>
  <c r="T84" i="42"/>
  <c r="AM107" i="42"/>
  <c r="AL118" i="42"/>
  <c r="Z118" i="42"/>
  <c r="Q118" i="42"/>
  <c r="Y118" i="42"/>
  <c r="AA119" i="42"/>
  <c r="BJ143" i="42"/>
  <c r="BB143" i="42"/>
  <c r="BF143" i="42"/>
  <c r="AL161" i="42"/>
  <c r="BI161" i="42"/>
  <c r="AT161" i="42"/>
  <c r="Q161" i="42"/>
  <c r="AO161" i="42"/>
  <c r="R233" i="42"/>
  <c r="AW233" i="42"/>
  <c r="V236" i="42"/>
  <c r="BC251" i="42"/>
  <c r="AT37" i="42"/>
  <c r="O37" i="42"/>
  <c r="AL37" i="42"/>
  <c r="H37" i="42"/>
  <c r="BH37" i="42"/>
  <c r="AJ37" i="42"/>
  <c r="G37" i="42"/>
  <c r="AV37" i="42"/>
  <c r="AW107" i="42"/>
  <c r="AA118" i="42"/>
  <c r="AW119" i="42"/>
  <c r="AA129" i="42"/>
  <c r="Q129" i="42"/>
  <c r="C129" i="42"/>
  <c r="J129" i="42"/>
  <c r="AU133" i="42"/>
  <c r="G133" i="42"/>
  <c r="AA133" i="42"/>
  <c r="BJ133" i="42"/>
  <c r="V133" i="42"/>
  <c r="Z133" i="42"/>
  <c r="AT153" i="42"/>
  <c r="P161" i="42"/>
  <c r="AO177" i="42"/>
  <c r="N177" i="42"/>
  <c r="G177" i="42"/>
  <c r="H177" i="42"/>
  <c r="AT205" i="42"/>
  <c r="G205" i="42"/>
  <c r="Z205" i="42"/>
  <c r="BD205" i="42"/>
  <c r="P205" i="42"/>
  <c r="BJ205" i="42"/>
  <c r="U205" i="42"/>
  <c r="AJ231" i="42"/>
  <c r="T231" i="42"/>
  <c r="BF231" i="42"/>
  <c r="J231" i="42"/>
  <c r="BH231" i="42"/>
  <c r="R231" i="42"/>
  <c r="S233" i="42"/>
  <c r="AV236" i="42"/>
  <c r="I256" i="42"/>
  <c r="B256" i="42"/>
  <c r="AW256" i="42"/>
  <c r="AV256" i="42"/>
  <c r="M256" i="42"/>
  <c r="AL261" i="42"/>
  <c r="U261" i="42"/>
  <c r="BH257" i="42"/>
  <c r="AA21" i="42"/>
  <c r="BB21" i="42"/>
  <c r="AV21" i="42"/>
  <c r="AB21" i="42"/>
  <c r="AT49" i="42"/>
  <c r="BH84" i="42"/>
  <c r="U84" i="42"/>
  <c r="AZ84" i="42"/>
  <c r="O84" i="42"/>
  <c r="AU84" i="42"/>
  <c r="H84" i="42"/>
  <c r="AW84" i="42"/>
  <c r="I84" i="42"/>
  <c r="U251" i="42"/>
  <c r="AX21" i="42"/>
  <c r="AX41" i="42"/>
  <c r="AL41" i="42"/>
  <c r="S41" i="42"/>
  <c r="U41" i="42"/>
  <c r="C84" i="42"/>
  <c r="W87" i="42"/>
  <c r="AY87" i="42"/>
  <c r="X107" i="42"/>
  <c r="V119" i="42"/>
  <c r="AK149" i="42"/>
  <c r="AO149" i="42"/>
  <c r="Z149" i="42"/>
  <c r="O149" i="42"/>
  <c r="P149" i="42"/>
  <c r="AK220" i="42"/>
  <c r="T220" i="42"/>
  <c r="BF220" i="42"/>
  <c r="O220" i="42"/>
  <c r="Q220" i="42"/>
  <c r="AS225" i="42"/>
  <c r="AX251" i="42"/>
  <c r="G107" i="42"/>
  <c r="Q119" i="42"/>
  <c r="Y137" i="42"/>
  <c r="BJ141" i="42"/>
  <c r="AV164" i="42"/>
  <c r="BA182" i="42"/>
  <c r="AR199" i="42"/>
  <c r="AN228" i="42"/>
  <c r="L236" i="42"/>
  <c r="AW236" i="42"/>
  <c r="AX236" i="42"/>
  <c r="BG283" i="42"/>
  <c r="V283" i="42"/>
  <c r="X72" i="42"/>
  <c r="BG72" i="42"/>
  <c r="AA105" i="42"/>
  <c r="B122" i="42"/>
  <c r="AN122" i="42"/>
  <c r="Q128" i="42"/>
  <c r="L223" i="42"/>
  <c r="BJ275" i="42"/>
  <c r="O282" i="42"/>
  <c r="K287" i="42"/>
  <c r="K289" i="42"/>
  <c r="S292" i="42"/>
  <c r="K295" i="42"/>
  <c r="AK122" i="42"/>
  <c r="BG122" i="42"/>
  <c r="AB72" i="42"/>
  <c r="BH72" i="42"/>
  <c r="AB105" i="42"/>
  <c r="G122" i="42"/>
  <c r="AO122" i="42"/>
  <c r="Y128" i="42"/>
  <c r="Z223" i="42"/>
  <c r="S282" i="42"/>
  <c r="M287" i="42"/>
  <c r="O289" i="42"/>
  <c r="V292" i="42"/>
  <c r="Q295" i="42"/>
  <c r="K304" i="42"/>
  <c r="AM282" i="42"/>
  <c r="T287" i="42"/>
  <c r="AA295" i="42"/>
  <c r="AV304" i="42"/>
  <c r="L72" i="42"/>
  <c r="AR72" i="42"/>
  <c r="Q122" i="42"/>
  <c r="BB160" i="42"/>
  <c r="U253" i="42"/>
  <c r="V270" i="42"/>
  <c r="I275" i="42"/>
  <c r="BA282" i="42"/>
  <c r="X287" i="42"/>
  <c r="U290" i="42"/>
  <c r="AW295" i="42"/>
  <c r="BC270" i="42"/>
  <c r="BC282" i="42"/>
  <c r="AM287" i="42"/>
  <c r="X290" i="42"/>
  <c r="K301" i="42"/>
  <c r="BD287" i="42"/>
  <c r="AV294" i="42"/>
  <c r="BJ287" i="42"/>
  <c r="AT45" i="42"/>
  <c r="AR45" i="42"/>
  <c r="BC50" i="42"/>
  <c r="BB50" i="42"/>
  <c r="AN71" i="42"/>
  <c r="AU71" i="42"/>
  <c r="AY113" i="42"/>
  <c r="BD113" i="42"/>
  <c r="Y113" i="42"/>
  <c r="C113" i="42"/>
  <c r="BB113" i="42"/>
  <c r="Q113" i="42"/>
  <c r="BA113" i="42"/>
  <c r="P113" i="42"/>
  <c r="AN113" i="42"/>
  <c r="AT125" i="42"/>
  <c r="BC125" i="42"/>
  <c r="AS125" i="42"/>
  <c r="AT162" i="42"/>
  <c r="H162" i="42"/>
  <c r="AS162" i="42"/>
  <c r="C162" i="42"/>
  <c r="Y162" i="42"/>
  <c r="S162" i="42"/>
  <c r="BI162" i="42"/>
  <c r="BB247" i="42"/>
  <c r="K247" i="42"/>
  <c r="AN247" i="42"/>
  <c r="AA247" i="42"/>
  <c r="Y247" i="42"/>
  <c r="BJ247" i="42"/>
  <c r="T45" i="42"/>
  <c r="Y47" i="42"/>
  <c r="BD69" i="42"/>
  <c r="BB69" i="42"/>
  <c r="AZ69" i="42"/>
  <c r="BF87" i="42"/>
  <c r="AM87" i="42"/>
  <c r="O87" i="42"/>
  <c r="AZ87" i="42"/>
  <c r="AL87" i="42"/>
  <c r="K87" i="42"/>
  <c r="AA87" i="42"/>
  <c r="BH87" i="42"/>
  <c r="Z96" i="42"/>
  <c r="X96" i="42"/>
  <c r="BB96" i="42"/>
  <c r="BF108" i="42"/>
  <c r="AO108" i="42"/>
  <c r="I108" i="42"/>
  <c r="AN108" i="42"/>
  <c r="G108" i="42"/>
  <c r="AT108" i="42"/>
  <c r="V110" i="42"/>
  <c r="BA110" i="42"/>
  <c r="H113" i="42"/>
  <c r="AO113" i="42"/>
  <c r="AK125" i="42"/>
  <c r="G162" i="42"/>
  <c r="AS163" i="42"/>
  <c r="T163" i="42"/>
  <c r="R163" i="42"/>
  <c r="AY173" i="42"/>
  <c r="L173" i="42"/>
  <c r="AN173" i="42"/>
  <c r="AW173" i="42"/>
  <c r="AM173" i="42"/>
  <c r="BC178" i="42"/>
  <c r="BB178" i="42"/>
  <c r="AL196" i="42"/>
  <c r="AT200" i="42"/>
  <c r="I200" i="42"/>
  <c r="AK200" i="42"/>
  <c r="U200" i="42"/>
  <c r="R200" i="42"/>
  <c r="AP201" i="42"/>
  <c r="AO201" i="42"/>
  <c r="BE213" i="42"/>
  <c r="W213" i="42"/>
  <c r="AR213" i="42"/>
  <c r="I213" i="42"/>
  <c r="Z213" i="42"/>
  <c r="Y213" i="42"/>
  <c r="AT213" i="42"/>
  <c r="AV221" i="42"/>
  <c r="M221" i="42"/>
  <c r="BA221" i="42"/>
  <c r="N221" i="42"/>
  <c r="T221" i="42"/>
  <c r="BJ221" i="42"/>
  <c r="L221" i="42"/>
  <c r="AX221" i="42"/>
  <c r="AZ234" i="42"/>
  <c r="AP234" i="42"/>
  <c r="AJ244" i="42"/>
  <c r="BD244" i="42"/>
  <c r="B247" i="42"/>
  <c r="AP248" i="42"/>
  <c r="S248" i="42"/>
  <c r="AK248" i="42"/>
  <c r="M248" i="42"/>
  <c r="S25" i="42"/>
  <c r="AV35" i="42"/>
  <c r="AY35" i="42"/>
  <c r="U45" i="42"/>
  <c r="AN47" i="42"/>
  <c r="Z69" i="42"/>
  <c r="AN75" i="42"/>
  <c r="AJ75" i="42"/>
  <c r="B87" i="42"/>
  <c r="AJ87" i="42"/>
  <c r="BJ87" i="42"/>
  <c r="Q96" i="42"/>
  <c r="BK96" i="42"/>
  <c r="C108" i="42"/>
  <c r="AU108" i="42"/>
  <c r="T110" i="42"/>
  <c r="I113" i="42"/>
  <c r="AV113" i="42"/>
  <c r="AB120" i="42"/>
  <c r="AQ126" i="42"/>
  <c r="AY126" i="42"/>
  <c r="AS126" i="42"/>
  <c r="BK126" i="42"/>
  <c r="AQ155" i="42"/>
  <c r="J155" i="42"/>
  <c r="AW155" i="42"/>
  <c r="K155" i="42"/>
  <c r="BJ155" i="42"/>
  <c r="O155" i="42"/>
  <c r="BC155" i="42"/>
  <c r="I155" i="42"/>
  <c r="J162" i="42"/>
  <c r="AQ163" i="42"/>
  <c r="H173" i="42"/>
  <c r="T174" i="42"/>
  <c r="K200" i="42"/>
  <c r="G213" i="42"/>
  <c r="AW213" i="42"/>
  <c r="C221" i="42"/>
  <c r="AR232" i="42"/>
  <c r="V232" i="42"/>
  <c r="Q244" i="42"/>
  <c r="J247" i="42"/>
  <c r="K248" i="42"/>
  <c r="AJ25" i="42"/>
  <c r="P33" i="42"/>
  <c r="AZ35" i="42"/>
  <c r="Q42" i="42"/>
  <c r="BB42" i="42"/>
  <c r="Y45" i="42"/>
  <c r="AQ73" i="42"/>
  <c r="AL73" i="42"/>
  <c r="V75" i="42"/>
  <c r="AU81" i="42"/>
  <c r="T81" i="42"/>
  <c r="AT81" i="42"/>
  <c r="R81" i="42"/>
  <c r="AM81" i="42"/>
  <c r="BJ81" i="42"/>
  <c r="C87" i="42"/>
  <c r="AN87" i="42"/>
  <c r="R96" i="42"/>
  <c r="X101" i="42"/>
  <c r="N108" i="42"/>
  <c r="AV108" i="42"/>
  <c r="AL110" i="42"/>
  <c r="J113" i="42"/>
  <c r="BF113" i="42"/>
  <c r="AW120" i="42"/>
  <c r="C126" i="42"/>
  <c r="BD137" i="42"/>
  <c r="AA137" i="42"/>
  <c r="I137" i="42"/>
  <c r="BI137" i="42"/>
  <c r="AL137" i="42"/>
  <c r="G137" i="42"/>
  <c r="AU137" i="42"/>
  <c r="L137" i="42"/>
  <c r="AQ137" i="42"/>
  <c r="K137" i="42"/>
  <c r="AV137" i="42"/>
  <c r="O146" i="42"/>
  <c r="AO146" i="42"/>
  <c r="BK152" i="42"/>
  <c r="BJ152" i="42"/>
  <c r="R155" i="42"/>
  <c r="AM157" i="42"/>
  <c r="AX157" i="42"/>
  <c r="L157" i="42"/>
  <c r="Q157" i="42"/>
  <c r="AL157" i="42"/>
  <c r="AK157" i="42"/>
  <c r="BB158" i="42"/>
  <c r="K162" i="42"/>
  <c r="K173" i="42"/>
  <c r="AW174" i="42"/>
  <c r="M200" i="42"/>
  <c r="H213" i="42"/>
  <c r="BF213" i="42"/>
  <c r="AX218" i="42"/>
  <c r="BE218" i="42"/>
  <c r="J221" i="42"/>
  <c r="AZ236" i="42"/>
  <c r="BD236" i="42"/>
  <c r="AO236" i="42"/>
  <c r="U236" i="42"/>
  <c r="G236" i="42"/>
  <c r="AY236" i="42"/>
  <c r="AK236" i="42"/>
  <c r="M236" i="42"/>
  <c r="BH236" i="42"/>
  <c r="AQ236" i="42"/>
  <c r="R236" i="42"/>
  <c r="BG236" i="42"/>
  <c r="AN236" i="42"/>
  <c r="Q236" i="42"/>
  <c r="W236" i="42"/>
  <c r="BB236" i="42"/>
  <c r="H242" i="42"/>
  <c r="AR242" i="42"/>
  <c r="BA242" i="42"/>
  <c r="AT242" i="42"/>
  <c r="R244" i="42"/>
  <c r="N247" i="42"/>
  <c r="AS248" i="42"/>
  <c r="BC21" i="42"/>
  <c r="AM25" i="42"/>
  <c r="BG29" i="42"/>
  <c r="AT29" i="42"/>
  <c r="AB33" i="42"/>
  <c r="AQ42" i="42"/>
  <c r="AU45" i="42"/>
  <c r="AX48" i="42"/>
  <c r="BE68" i="42"/>
  <c r="Q68" i="42"/>
  <c r="N68" i="42"/>
  <c r="R70" i="42"/>
  <c r="V73" i="42"/>
  <c r="AS75" i="42"/>
  <c r="B81" i="42"/>
  <c r="AO81" i="42"/>
  <c r="G87" i="42"/>
  <c r="AU87" i="42"/>
  <c r="S96" i="42"/>
  <c r="O108" i="42"/>
  <c r="BC108" i="42"/>
  <c r="AM110" i="42"/>
  <c r="L113" i="42"/>
  <c r="T126" i="42"/>
  <c r="BK128" i="42"/>
  <c r="AY128" i="42"/>
  <c r="Z128" i="42"/>
  <c r="B128" i="42"/>
  <c r="AM128" i="42"/>
  <c r="N128" i="42"/>
  <c r="BJ128" i="42"/>
  <c r="AK128" i="42"/>
  <c r="J128" i="42"/>
  <c r="AS128" i="42"/>
  <c r="C137" i="42"/>
  <c r="BA137" i="42"/>
  <c r="AP146" i="42"/>
  <c r="T155" i="42"/>
  <c r="N157" i="42"/>
  <c r="AO162" i="42"/>
  <c r="N173" i="42"/>
  <c r="BG175" i="42"/>
  <c r="AW175" i="42"/>
  <c r="BF175" i="42"/>
  <c r="O188" i="42"/>
  <c r="AX188" i="42"/>
  <c r="Y188" i="42"/>
  <c r="K188" i="42"/>
  <c r="AN200" i="42"/>
  <c r="M213" i="42"/>
  <c r="AB218" i="42"/>
  <c r="W221" i="42"/>
  <c r="B236" i="42"/>
  <c r="Z236" i="42"/>
  <c r="BE236" i="42"/>
  <c r="J242" i="42"/>
  <c r="S244" i="42"/>
  <c r="V247" i="42"/>
  <c r="BC248" i="42"/>
  <c r="P21" i="42"/>
  <c r="BD21" i="42"/>
  <c r="BC25" i="42"/>
  <c r="AJ33" i="42"/>
  <c r="BD36" i="42"/>
  <c r="BG45" i="42"/>
  <c r="BG48" i="42"/>
  <c r="BB59" i="42"/>
  <c r="AL68" i="42"/>
  <c r="AB70" i="42"/>
  <c r="X73" i="42"/>
  <c r="AW75" i="42"/>
  <c r="C81" i="42"/>
  <c r="AQ81" i="42"/>
  <c r="Q87" i="42"/>
  <c r="AV87" i="42"/>
  <c r="AS96" i="42"/>
  <c r="BE99" i="42"/>
  <c r="AS99" i="42"/>
  <c r="T108" i="42"/>
  <c r="BG108" i="42"/>
  <c r="AO110" i="42"/>
  <c r="X113" i="42"/>
  <c r="T114" i="42"/>
  <c r="AO118" i="42"/>
  <c r="J118" i="42"/>
  <c r="BA118" i="42"/>
  <c r="N118" i="42"/>
  <c r="AV118" i="42"/>
  <c r="L118" i="42"/>
  <c r="AP118" i="42"/>
  <c r="W126" i="42"/>
  <c r="G128" i="42"/>
  <c r="AV128" i="42"/>
  <c r="BB132" i="42"/>
  <c r="BD132" i="42"/>
  <c r="N137" i="42"/>
  <c r="BC137" i="42"/>
  <c r="AS146" i="42"/>
  <c r="AK155" i="42"/>
  <c r="P157" i="42"/>
  <c r="AP162" i="42"/>
  <c r="W167" i="42"/>
  <c r="V173" i="42"/>
  <c r="J188" i="42"/>
  <c r="AR200" i="42"/>
  <c r="O213" i="42"/>
  <c r="AJ221" i="42"/>
  <c r="AR227" i="42"/>
  <c r="BG227" i="42"/>
  <c r="C236" i="42"/>
  <c r="AJ236" i="42"/>
  <c r="BI236" i="42"/>
  <c r="V242" i="42"/>
  <c r="AU244" i="42"/>
  <c r="AO247" i="42"/>
  <c r="R257" i="42"/>
  <c r="AS257" i="42"/>
  <c r="H257" i="42"/>
  <c r="AK257" i="42"/>
  <c r="Q257" i="42"/>
  <c r="Q21" i="42"/>
  <c r="AT22" i="42"/>
  <c r="BJ22" i="42"/>
  <c r="AM33" i="42"/>
  <c r="BG36" i="42"/>
  <c r="AQ41" i="42"/>
  <c r="I41" i="42"/>
  <c r="AT41" i="42"/>
  <c r="BH45" i="42"/>
  <c r="AU49" i="42"/>
  <c r="Y49" i="42"/>
  <c r="BG49" i="42"/>
  <c r="BD59" i="42"/>
  <c r="AT64" i="42"/>
  <c r="AB64" i="42"/>
  <c r="AM68" i="42"/>
  <c r="AM70" i="42"/>
  <c r="BG73" i="42"/>
  <c r="AB76" i="42"/>
  <c r="Y76" i="42"/>
  <c r="BJ76" i="42"/>
  <c r="G81" i="42"/>
  <c r="BC81" i="42"/>
  <c r="R87" i="42"/>
  <c r="AW87" i="42"/>
  <c r="AU96" i="42"/>
  <c r="S99" i="42"/>
  <c r="V108" i="42"/>
  <c r="BJ108" i="42"/>
  <c r="AA113" i="42"/>
  <c r="V114" i="42"/>
  <c r="G118" i="42"/>
  <c r="BB118" i="42"/>
  <c r="AA126" i="42"/>
  <c r="O128" i="42"/>
  <c r="AW128" i="42"/>
  <c r="AL132" i="42"/>
  <c r="Q137" i="42"/>
  <c r="BG137" i="42"/>
  <c r="AB147" i="42"/>
  <c r="T147" i="42"/>
  <c r="K147" i="42"/>
  <c r="BG147" i="42"/>
  <c r="G147" i="42"/>
  <c r="AM155" i="42"/>
  <c r="AA157" i="42"/>
  <c r="AU162" i="42"/>
  <c r="Y167" i="42"/>
  <c r="X173" i="42"/>
  <c r="AY177" i="42"/>
  <c r="R177" i="42"/>
  <c r="BI177" i="42"/>
  <c r="Q177" i="42"/>
  <c r="AM177" i="42"/>
  <c r="Z177" i="42"/>
  <c r="AU177" i="42"/>
  <c r="AA188" i="42"/>
  <c r="AV200" i="42"/>
  <c r="U213" i="42"/>
  <c r="AK221" i="42"/>
  <c r="AN227" i="42"/>
  <c r="I236" i="42"/>
  <c r="AL236" i="42"/>
  <c r="S237" i="42"/>
  <c r="K237" i="42"/>
  <c r="BA237" i="42"/>
  <c r="AT237" i="42"/>
  <c r="Y242" i="42"/>
  <c r="AX247" i="42"/>
  <c r="BI250" i="42"/>
  <c r="AR250" i="42"/>
  <c r="AN250" i="42"/>
  <c r="BC250" i="42"/>
  <c r="B257" i="42"/>
  <c r="S21" i="42"/>
  <c r="AN26" i="42"/>
  <c r="AQ31" i="42"/>
  <c r="AQ33" i="42"/>
  <c r="BG37" i="42"/>
  <c r="BB37" i="42"/>
  <c r="AB37" i="42"/>
  <c r="I37" i="42"/>
  <c r="Y37" i="42"/>
  <c r="AX37" i="42"/>
  <c r="K41" i="42"/>
  <c r="AU41" i="42"/>
  <c r="S49" i="42"/>
  <c r="BH49" i="42"/>
  <c r="AV64" i="42"/>
  <c r="BA68" i="42"/>
  <c r="BG70" i="42"/>
  <c r="M76" i="42"/>
  <c r="O81" i="42"/>
  <c r="BD81" i="42"/>
  <c r="BF84" i="42"/>
  <c r="BK84" i="42"/>
  <c r="AQ84" i="42"/>
  <c r="K84" i="42"/>
  <c r="BJ84" i="42"/>
  <c r="AL84" i="42"/>
  <c r="J84" i="42"/>
  <c r="AA84" i="42"/>
  <c r="U87" i="42"/>
  <c r="AX87" i="42"/>
  <c r="AV96" i="42"/>
  <c r="AA99" i="42"/>
  <c r="V105" i="42"/>
  <c r="Q105" i="42"/>
  <c r="Y108" i="42"/>
  <c r="AL113" i="42"/>
  <c r="AY114" i="42"/>
  <c r="H118" i="42"/>
  <c r="BC118" i="42"/>
  <c r="AB126" i="42"/>
  <c r="P128" i="42"/>
  <c r="BB128" i="42"/>
  <c r="AO132" i="42"/>
  <c r="W137" i="42"/>
  <c r="AA147" i="42"/>
  <c r="AN155" i="42"/>
  <c r="AW157" i="42"/>
  <c r="BG162" i="42"/>
  <c r="AB167" i="42"/>
  <c r="AX173" i="42"/>
  <c r="B177" i="42"/>
  <c r="AV177" i="42"/>
  <c r="R181" i="42"/>
  <c r="BI181" i="42"/>
  <c r="AT188" i="42"/>
  <c r="BI200" i="42"/>
  <c r="BH210" i="42"/>
  <c r="V210" i="42"/>
  <c r="AK213" i="42"/>
  <c r="AN221" i="42"/>
  <c r="AQ223" i="42"/>
  <c r="G223" i="42"/>
  <c r="S223" i="42"/>
  <c r="Q223" i="42"/>
  <c r="K236" i="42"/>
  <c r="AS236" i="42"/>
  <c r="G237" i="42"/>
  <c r="AJ242" i="42"/>
  <c r="BD247" i="42"/>
  <c r="G250" i="42"/>
  <c r="S257" i="42"/>
  <c r="BD257" i="42"/>
  <c r="BB272" i="42"/>
  <c r="BI272" i="42"/>
  <c r="O272" i="42"/>
  <c r="AW272" i="42"/>
  <c r="C272" i="42"/>
  <c r="BJ272" i="42"/>
  <c r="K272" i="42"/>
  <c r="S272" i="42"/>
  <c r="R272" i="42"/>
  <c r="B272" i="42"/>
  <c r="AU272" i="42"/>
  <c r="AP272" i="42"/>
  <c r="AK272" i="42"/>
  <c r="AT272" i="42"/>
  <c r="BE106" i="42"/>
  <c r="AX134" i="42"/>
  <c r="BD134" i="42"/>
  <c r="W134" i="42"/>
  <c r="Z211" i="42"/>
  <c r="AR211" i="42"/>
  <c r="AS231" i="42"/>
  <c r="Q231" i="42"/>
  <c r="AW231" i="42"/>
  <c r="K231" i="42"/>
  <c r="AK231" i="42"/>
  <c r="Z72" i="42"/>
  <c r="AJ82" i="42"/>
  <c r="AO94" i="42"/>
  <c r="AP97" i="42"/>
  <c r="W106" i="42"/>
  <c r="BE109" i="42"/>
  <c r="BK115" i="42"/>
  <c r="BD122" i="42"/>
  <c r="AL122" i="42"/>
  <c r="N122" i="42"/>
  <c r="AA122" i="42"/>
  <c r="BA122" i="42"/>
  <c r="AB129" i="42"/>
  <c r="P129" i="42"/>
  <c r="BE129" i="42"/>
  <c r="BC133" i="42"/>
  <c r="AV133" i="42"/>
  <c r="T133" i="42"/>
  <c r="AP133" i="42"/>
  <c r="H133" i="42"/>
  <c r="AO133" i="42"/>
  <c r="AL134" i="42"/>
  <c r="BE141" i="42"/>
  <c r="L141" i="42"/>
  <c r="Y141" i="42"/>
  <c r="BI141" i="42"/>
  <c r="AM145" i="42"/>
  <c r="AL145" i="42"/>
  <c r="BD145" i="42"/>
  <c r="N145" i="42"/>
  <c r="BA145" i="42"/>
  <c r="AM160" i="42"/>
  <c r="AP166" i="42"/>
  <c r="AX166" i="42"/>
  <c r="BD169" i="42"/>
  <c r="BE169" i="42"/>
  <c r="P169" i="42"/>
  <c r="S182" i="42"/>
  <c r="AQ182" i="42"/>
  <c r="K183" i="42"/>
  <c r="B211" i="42"/>
  <c r="BI212" i="42"/>
  <c r="AN222" i="42"/>
  <c r="AK222" i="42"/>
  <c r="O226" i="42"/>
  <c r="BH226" i="42"/>
  <c r="AS228" i="42"/>
  <c r="AL228" i="42"/>
  <c r="G231" i="42"/>
  <c r="AL231" i="42"/>
  <c r="BB233" i="42"/>
  <c r="Q233" i="42"/>
  <c r="AL241" i="42"/>
  <c r="AW241" i="42"/>
  <c r="L241" i="42"/>
  <c r="BK241" i="42"/>
  <c r="N241" i="42"/>
  <c r="AV241" i="42"/>
  <c r="AJ251" i="42"/>
  <c r="AM251" i="42"/>
  <c r="BB251" i="42"/>
  <c r="Z262" i="42"/>
  <c r="S265" i="42"/>
  <c r="AX275" i="42"/>
  <c r="N275" i="42"/>
  <c r="U275" i="42"/>
  <c r="W275" i="42"/>
  <c r="BI261" i="42"/>
  <c r="BF261" i="42"/>
  <c r="I281" i="42"/>
  <c r="AM274" i="42"/>
  <c r="BH281" i="42"/>
  <c r="O262" i="42"/>
  <c r="K265" i="42"/>
  <c r="Y119" i="42"/>
  <c r="AX205" i="42"/>
  <c r="BI205" i="42"/>
  <c r="AA205" i="42"/>
  <c r="C205" i="42"/>
  <c r="AK205" i="42"/>
  <c r="AZ220" i="42"/>
  <c r="L220" i="42"/>
  <c r="AQ220" i="42"/>
  <c r="AL256" i="42"/>
  <c r="AN256" i="42"/>
  <c r="BJ256" i="42"/>
  <c r="Q270" i="42"/>
  <c r="Q285" i="42"/>
  <c r="AP285" i="42"/>
  <c r="H287" i="42"/>
  <c r="AY289" i="42"/>
  <c r="AZ289" i="42"/>
  <c r="AK289" i="42"/>
  <c r="BB289" i="42"/>
  <c r="H289" i="42"/>
  <c r="M289" i="42"/>
  <c r="X289" i="42"/>
  <c r="W287" i="42"/>
  <c r="AY287" i="42"/>
  <c r="AU289" i="42"/>
  <c r="BE304" i="42"/>
  <c r="BE149" i="42"/>
  <c r="Q304" i="42"/>
  <c r="BA290" i="42"/>
  <c r="AO304" i="42"/>
  <c r="BB123" i="42"/>
  <c r="BD42" i="42"/>
  <c r="U68" i="42"/>
  <c r="AQ68" i="42"/>
  <c r="M71" i="42"/>
  <c r="BB71" i="42"/>
  <c r="L78" i="42"/>
  <c r="AK78" i="42"/>
  <c r="I80" i="42"/>
  <c r="Y80" i="42"/>
  <c r="AU83" i="42"/>
  <c r="C114" i="42"/>
  <c r="AX53" i="42"/>
  <c r="AA53" i="42"/>
  <c r="G53" i="42"/>
  <c r="AB53" i="42"/>
  <c r="BC53" i="42"/>
  <c r="AV78" i="42"/>
  <c r="X78" i="42"/>
  <c r="G78" i="42"/>
  <c r="W78" i="42"/>
  <c r="AW78" i="42"/>
  <c r="BF80" i="42"/>
  <c r="AO80" i="42"/>
  <c r="O80" i="42"/>
  <c r="V80" i="42"/>
  <c r="AU80" i="42"/>
  <c r="AV104" i="42"/>
  <c r="AS104" i="42"/>
  <c r="J156" i="42"/>
  <c r="AA156" i="42"/>
  <c r="O156" i="42"/>
  <c r="BK168" i="42"/>
  <c r="AU168" i="42"/>
  <c r="T190" i="42"/>
  <c r="BG190" i="42"/>
  <c r="BF190" i="42"/>
  <c r="AP195" i="42"/>
  <c r="V195" i="42"/>
  <c r="BA197" i="42"/>
  <c r="AN197" i="42"/>
  <c r="V197" i="42"/>
  <c r="I197" i="42"/>
  <c r="BC197" i="42"/>
  <c r="AM197" i="42"/>
  <c r="R197" i="42"/>
  <c r="C197" i="42"/>
  <c r="AX197" i="42"/>
  <c r="AL197" i="42"/>
  <c r="Q197" i="42"/>
  <c r="B197" i="42"/>
  <c r="W197" i="42"/>
  <c r="AU197" i="42"/>
  <c r="Q198" i="42"/>
  <c r="W198" i="42"/>
  <c r="U198" i="42"/>
  <c r="AS206" i="42"/>
  <c r="Y206" i="42"/>
  <c r="AO219" i="42"/>
  <c r="AL219" i="42"/>
  <c r="AJ224" i="42"/>
  <c r="U224" i="42"/>
  <c r="K224" i="42"/>
  <c r="AT224" i="42"/>
  <c r="AP224" i="42"/>
  <c r="AR229" i="42"/>
  <c r="N229" i="42"/>
  <c r="AN229" i="42"/>
  <c r="J229" i="42"/>
  <c r="BG229" i="42"/>
  <c r="Z229" i="42"/>
  <c r="AB229" i="42"/>
  <c r="S229" i="42"/>
  <c r="BB229" i="42"/>
  <c r="AZ258" i="42"/>
  <c r="H258" i="42"/>
  <c r="AT258" i="42"/>
  <c r="AA258" i="42"/>
  <c r="Q258" i="42"/>
  <c r="K258" i="42"/>
  <c r="J258" i="42"/>
  <c r="G46" i="42"/>
  <c r="BD46" i="42"/>
  <c r="H53" i="42"/>
  <c r="AJ53" i="42"/>
  <c r="BD53" i="42"/>
  <c r="BC62" i="42"/>
  <c r="O62" i="42"/>
  <c r="BA62" i="42"/>
  <c r="AW71" i="42"/>
  <c r="AV74" i="42"/>
  <c r="R74" i="42"/>
  <c r="Y74" i="42"/>
  <c r="BC74" i="42"/>
  <c r="B78" i="42"/>
  <c r="Y78" i="42"/>
  <c r="AY78" i="42"/>
  <c r="G80" i="42"/>
  <c r="W80" i="42"/>
  <c r="AV80" i="42"/>
  <c r="BG89" i="42"/>
  <c r="AJ89" i="42"/>
  <c r="I89" i="42"/>
  <c r="BF89" i="42"/>
  <c r="AA89" i="42"/>
  <c r="G89" i="42"/>
  <c r="AT89" i="42"/>
  <c r="AX91" i="42"/>
  <c r="AO97" i="42"/>
  <c r="K97" i="42"/>
  <c r="AN97" i="42"/>
  <c r="I97" i="42"/>
  <c r="AT97" i="42"/>
  <c r="AU102" i="42"/>
  <c r="Q104" i="42"/>
  <c r="AW127" i="42"/>
  <c r="AA127" i="42"/>
  <c r="C156" i="42"/>
  <c r="BC171" i="42"/>
  <c r="R171" i="42"/>
  <c r="AO171" i="42"/>
  <c r="AB171" i="42"/>
  <c r="AT171" i="42"/>
  <c r="N190" i="42"/>
  <c r="K195" i="42"/>
  <c r="G197" i="42"/>
  <c r="Y197" i="42"/>
  <c r="AV197" i="42"/>
  <c r="AP198" i="42"/>
  <c r="AN206" i="42"/>
  <c r="AB219" i="42"/>
  <c r="B224" i="42"/>
  <c r="C229" i="42"/>
  <c r="BD229" i="42"/>
  <c r="AM245" i="42"/>
  <c r="AP245" i="42"/>
  <c r="BH245" i="42"/>
  <c r="M245" i="42"/>
  <c r="P245" i="42"/>
  <c r="O245" i="42"/>
  <c r="G258" i="42"/>
  <c r="AX31" i="42"/>
  <c r="AA34" i="42"/>
  <c r="BJ36" i="42"/>
  <c r="BC42" i="42"/>
  <c r="O46" i="42"/>
  <c r="K53" i="42"/>
  <c r="AL53" i="42"/>
  <c r="BF53" i="42"/>
  <c r="AY60" i="42"/>
  <c r="R60" i="42"/>
  <c r="AO60" i="42"/>
  <c r="N62" i="42"/>
  <c r="BE62" i="42"/>
  <c r="BI68" i="42"/>
  <c r="AT68" i="42"/>
  <c r="Y68" i="42"/>
  <c r="L68" i="42"/>
  <c r="R68" i="42"/>
  <c r="AO68" i="42"/>
  <c r="BD68" i="42"/>
  <c r="J71" i="42"/>
  <c r="AZ71" i="42"/>
  <c r="B74" i="42"/>
  <c r="AB74" i="42"/>
  <c r="BE74" i="42"/>
  <c r="I78" i="42"/>
  <c r="AB78" i="42"/>
  <c r="BA78" i="42"/>
  <c r="H80" i="42"/>
  <c r="X80" i="42"/>
  <c r="AY80" i="42"/>
  <c r="AL83" i="42"/>
  <c r="S88" i="42"/>
  <c r="Q88" i="42"/>
  <c r="L89" i="42"/>
  <c r="AU89" i="42"/>
  <c r="L97" i="42"/>
  <c r="AY97" i="42"/>
  <c r="BG102" i="42"/>
  <c r="AB104" i="42"/>
  <c r="T109" i="42"/>
  <c r="Q109" i="42"/>
  <c r="O109" i="42"/>
  <c r="AV114" i="42"/>
  <c r="X114" i="42"/>
  <c r="H114" i="42"/>
  <c r="BJ114" i="42"/>
  <c r="AP114" i="42"/>
  <c r="R114" i="42"/>
  <c r="BG114" i="42"/>
  <c r="AO114" i="42"/>
  <c r="Q114" i="42"/>
  <c r="Y114" i="42"/>
  <c r="BC114" i="42"/>
  <c r="G127" i="42"/>
  <c r="L156" i="42"/>
  <c r="AX159" i="42"/>
  <c r="S159" i="42"/>
  <c r="I171" i="42"/>
  <c r="BF171" i="42"/>
  <c r="Z178" i="42"/>
  <c r="Q178" i="42"/>
  <c r="BI178" i="42"/>
  <c r="L178" i="42"/>
  <c r="BD178" i="42"/>
  <c r="V190" i="42"/>
  <c r="H197" i="42"/>
  <c r="Z197" i="42"/>
  <c r="AW197" i="42"/>
  <c r="AS198" i="42"/>
  <c r="BB201" i="42"/>
  <c r="P201" i="42"/>
  <c r="BC201" i="42"/>
  <c r="M201" i="42"/>
  <c r="BH201" i="42"/>
  <c r="S201" i="42"/>
  <c r="BE201" i="42"/>
  <c r="K201" i="42"/>
  <c r="AS201" i="42"/>
  <c r="BD212" i="42"/>
  <c r="Q212" i="42"/>
  <c r="V212" i="42"/>
  <c r="AV212" i="42"/>
  <c r="AJ212" i="42"/>
  <c r="AP219" i="42"/>
  <c r="G224" i="42"/>
  <c r="L229" i="42"/>
  <c r="BE229" i="42"/>
  <c r="BB234" i="42"/>
  <c r="AA234" i="42"/>
  <c r="B234" i="42"/>
  <c r="AW234" i="42"/>
  <c r="R234" i="42"/>
  <c r="BI234" i="42"/>
  <c r="AB234" i="42"/>
  <c r="AR234" i="42"/>
  <c r="J234" i="42"/>
  <c r="AQ234" i="42"/>
  <c r="I234" i="42"/>
  <c r="BE234" i="42"/>
  <c r="R245" i="42"/>
  <c r="AN34" i="42"/>
  <c r="L36" i="42"/>
  <c r="Y46" i="42"/>
  <c r="L52" i="42"/>
  <c r="O53" i="42"/>
  <c r="AM53" i="42"/>
  <c r="P60" i="42"/>
  <c r="AR60" i="42"/>
  <c r="P62" i="42"/>
  <c r="BG62" i="42"/>
  <c r="B68" i="42"/>
  <c r="BH70" i="42"/>
  <c r="AK70" i="42"/>
  <c r="AK74" i="42"/>
  <c r="O88" i="42"/>
  <c r="M89" i="42"/>
  <c r="AV89" i="42"/>
  <c r="BI104" i="42"/>
  <c r="R112" i="42"/>
  <c r="AK114" i="42"/>
  <c r="AQ135" i="42"/>
  <c r="V135" i="42"/>
  <c r="S135" i="42"/>
  <c r="AA136" i="42"/>
  <c r="AS144" i="42"/>
  <c r="AB144" i="42"/>
  <c r="AP156" i="42"/>
  <c r="L158" i="42"/>
  <c r="AT158" i="42"/>
  <c r="AP158" i="42"/>
  <c r="T159" i="42"/>
  <c r="K171" i="42"/>
  <c r="BG171" i="42"/>
  <c r="W175" i="42"/>
  <c r="AT175" i="42"/>
  <c r="X175" i="42"/>
  <c r="J176" i="42"/>
  <c r="AL176" i="42"/>
  <c r="AB176" i="42"/>
  <c r="H178" i="42"/>
  <c r="AW187" i="42"/>
  <c r="AV187" i="42"/>
  <c r="AX187" i="42"/>
  <c r="S187" i="42"/>
  <c r="AA190" i="42"/>
  <c r="AX195" i="42"/>
  <c r="K197" i="42"/>
  <c r="AA197" i="42"/>
  <c r="BD197" i="42"/>
  <c r="BF198" i="42"/>
  <c r="B201" i="42"/>
  <c r="BK201" i="42"/>
  <c r="AO204" i="42"/>
  <c r="AP208" i="42"/>
  <c r="V208" i="42"/>
  <c r="Q208" i="42"/>
  <c r="O208" i="42"/>
  <c r="H212" i="42"/>
  <c r="AA214" i="42"/>
  <c r="Y214" i="42"/>
  <c r="V214" i="42"/>
  <c r="S224" i="42"/>
  <c r="M229" i="42"/>
  <c r="N234" i="42"/>
  <c r="BF234" i="42"/>
  <c r="AT239" i="42"/>
  <c r="U239" i="42"/>
  <c r="T239" i="42"/>
  <c r="R239" i="42"/>
  <c r="N239" i="42"/>
  <c r="V245" i="42"/>
  <c r="BH253" i="42"/>
  <c r="AV253" i="42"/>
  <c r="AK253" i="42"/>
  <c r="Q253" i="42"/>
  <c r="C253" i="42"/>
  <c r="BE253" i="42"/>
  <c r="AR253" i="42"/>
  <c r="W253" i="42"/>
  <c r="I253" i="42"/>
  <c r="BA253" i="42"/>
  <c r="AL253" i="42"/>
  <c r="O253" i="42"/>
  <c r="BI253" i="42"/>
  <c r="AP253" i="42"/>
  <c r="R253" i="42"/>
  <c r="BF253" i="42"/>
  <c r="AN253" i="42"/>
  <c r="P253" i="42"/>
  <c r="Y253" i="42"/>
  <c r="BC253" i="42"/>
  <c r="AX258" i="42"/>
  <c r="AV24" i="42"/>
  <c r="M31" i="42"/>
  <c r="BK31" i="42"/>
  <c r="AZ34" i="42"/>
  <c r="U36" i="42"/>
  <c r="O42" i="42"/>
  <c r="AA46" i="42"/>
  <c r="U52" i="42"/>
  <c r="P53" i="42"/>
  <c r="AQ53" i="42"/>
  <c r="P58" i="42"/>
  <c r="Q60" i="42"/>
  <c r="AZ60" i="42"/>
  <c r="R62" i="42"/>
  <c r="X65" i="42"/>
  <c r="G68" i="42"/>
  <c r="V68" i="42"/>
  <c r="AR68" i="42"/>
  <c r="BJ68" i="42"/>
  <c r="L70" i="42"/>
  <c r="AR70" i="42"/>
  <c r="Q71" i="42"/>
  <c r="BD71" i="42"/>
  <c r="BI73" i="42"/>
  <c r="Z73" i="42"/>
  <c r="AU73" i="42"/>
  <c r="I74" i="42"/>
  <c r="AM74" i="42"/>
  <c r="BJ74" i="42"/>
  <c r="N78" i="42"/>
  <c r="AM78" i="42"/>
  <c r="BG78" i="42"/>
  <c r="L80" i="42"/>
  <c r="Z80" i="42"/>
  <c r="BE80" i="42"/>
  <c r="AQ86" i="42"/>
  <c r="AL86" i="42"/>
  <c r="U88" i="42"/>
  <c r="O89" i="42"/>
  <c r="AW89" i="42"/>
  <c r="V97" i="42"/>
  <c r="BD97" i="42"/>
  <c r="K103" i="42"/>
  <c r="AU105" i="42"/>
  <c r="S105" i="42"/>
  <c r="BJ105" i="42"/>
  <c r="AQ105" i="42"/>
  <c r="R105" i="42"/>
  <c r="AL105" i="42"/>
  <c r="BI105" i="42"/>
  <c r="Z109" i="42"/>
  <c r="S112" i="42"/>
  <c r="G114" i="42"/>
  <c r="AL114" i="42"/>
  <c r="AU125" i="42"/>
  <c r="N125" i="42"/>
  <c r="S125" i="42"/>
  <c r="BK125" i="42"/>
  <c r="R125" i="42"/>
  <c r="BD125" i="42"/>
  <c r="O135" i="42"/>
  <c r="AV144" i="42"/>
  <c r="BD148" i="42"/>
  <c r="AS148" i="42"/>
  <c r="P151" i="42"/>
  <c r="AQ156" i="42"/>
  <c r="J158" i="42"/>
  <c r="AT159" i="42"/>
  <c r="AW163" i="42"/>
  <c r="O163" i="42"/>
  <c r="AN163" i="42"/>
  <c r="AB163" i="42"/>
  <c r="AT163" i="42"/>
  <c r="AS167" i="42"/>
  <c r="AT167" i="42"/>
  <c r="G167" i="42"/>
  <c r="AO167" i="42"/>
  <c r="B167" i="42"/>
  <c r="AW167" i="42"/>
  <c r="O171" i="42"/>
  <c r="BK171" i="42"/>
  <c r="N175" i="42"/>
  <c r="X176" i="42"/>
  <c r="K178" i="42"/>
  <c r="BD182" i="42"/>
  <c r="AW182" i="42"/>
  <c r="Z182" i="42"/>
  <c r="J182" i="42"/>
  <c r="BF182" i="42"/>
  <c r="AO182" i="42"/>
  <c r="N182" i="42"/>
  <c r="BE182" i="42"/>
  <c r="AL182" i="42"/>
  <c r="L182" i="42"/>
  <c r="W182" i="42"/>
  <c r="BB182" i="42"/>
  <c r="AT185" i="42"/>
  <c r="G185" i="42"/>
  <c r="AK185" i="42"/>
  <c r="V185" i="42"/>
  <c r="BF185" i="42"/>
  <c r="Q187" i="42"/>
  <c r="BA190" i="42"/>
  <c r="BA195" i="42"/>
  <c r="M197" i="42"/>
  <c r="AK197" i="42"/>
  <c r="BE197" i="42"/>
  <c r="AS199" i="42"/>
  <c r="G199" i="42"/>
  <c r="BF199" i="42"/>
  <c r="S199" i="42"/>
  <c r="BE199" i="42"/>
  <c r="P199" i="42"/>
  <c r="BD199" i="42"/>
  <c r="H201" i="42"/>
  <c r="BD202" i="42"/>
  <c r="AL202" i="42"/>
  <c r="G202" i="42"/>
  <c r="AS202" i="42"/>
  <c r="R202" i="42"/>
  <c r="BC202" i="42"/>
  <c r="Y202" i="42"/>
  <c r="BA202" i="42"/>
  <c r="U202" i="42"/>
  <c r="AR202" i="42"/>
  <c r="AR204" i="42"/>
  <c r="K208" i="42"/>
  <c r="S212" i="42"/>
  <c r="BB214" i="42"/>
  <c r="Z224" i="42"/>
  <c r="O229" i="42"/>
  <c r="Q234" i="42"/>
  <c r="W239" i="42"/>
  <c r="AO245" i="42"/>
  <c r="B253" i="42"/>
  <c r="Z253" i="42"/>
  <c r="BD253" i="42"/>
  <c r="BJ258" i="42"/>
  <c r="BG21" i="42"/>
  <c r="AL21" i="42"/>
  <c r="K21" i="42"/>
  <c r="AJ21" i="42"/>
  <c r="BG25" i="42"/>
  <c r="AQ25" i="42"/>
  <c r="BF25" i="42"/>
  <c r="O31" i="42"/>
  <c r="W36" i="42"/>
  <c r="Y42" i="42"/>
  <c r="AB46" i="42"/>
  <c r="AL52" i="42"/>
  <c r="Q53" i="42"/>
  <c r="AU53" i="42"/>
  <c r="AK58" i="42"/>
  <c r="U60" i="42"/>
  <c r="BA60" i="42"/>
  <c r="AK62" i="42"/>
  <c r="Z65" i="42"/>
  <c r="H68" i="42"/>
  <c r="W68" i="42"/>
  <c r="AV68" i="42"/>
  <c r="N70" i="42"/>
  <c r="AY70" i="42"/>
  <c r="V71" i="42"/>
  <c r="BI72" i="42"/>
  <c r="AW72" i="42"/>
  <c r="AL72" i="42"/>
  <c r="R72" i="42"/>
  <c r="G72" i="42"/>
  <c r="Q72" i="42"/>
  <c r="AM72" i="42"/>
  <c r="AZ72" i="42"/>
  <c r="M73" i="42"/>
  <c r="AW73" i="42"/>
  <c r="L74" i="42"/>
  <c r="AO74" i="42"/>
  <c r="BB75" i="42"/>
  <c r="M75" i="42"/>
  <c r="BG75" i="42"/>
  <c r="AU77" i="42"/>
  <c r="O78" i="42"/>
  <c r="AO78" i="42"/>
  <c r="BH78" i="42"/>
  <c r="M80" i="42"/>
  <c r="AL80" i="42"/>
  <c r="BG80" i="42"/>
  <c r="AA86" i="42"/>
  <c r="AU88" i="42"/>
  <c r="U89" i="42"/>
  <c r="BE89" i="42"/>
  <c r="BA96" i="42"/>
  <c r="AL96" i="42"/>
  <c r="P96" i="42"/>
  <c r="AY96" i="42"/>
  <c r="AB96" i="42"/>
  <c r="O96" i="42"/>
  <c r="AA96" i="42"/>
  <c r="BF96" i="42"/>
  <c r="W97" i="42"/>
  <c r="BE97" i="42"/>
  <c r="AL103" i="42"/>
  <c r="C105" i="42"/>
  <c r="AN105" i="42"/>
  <c r="AU109" i="42"/>
  <c r="AV112" i="42"/>
  <c r="I114" i="42"/>
  <c r="AM114" i="42"/>
  <c r="C125" i="42"/>
  <c r="P135" i="42"/>
  <c r="W140" i="42"/>
  <c r="BB140" i="42"/>
  <c r="AY142" i="42"/>
  <c r="AX142" i="42"/>
  <c r="BA148" i="42"/>
  <c r="BD156" i="42"/>
  <c r="K158" i="42"/>
  <c r="AW159" i="42"/>
  <c r="G163" i="42"/>
  <c r="BG163" i="42"/>
  <c r="N167" i="42"/>
  <c r="BE167" i="42"/>
  <c r="S171" i="42"/>
  <c r="S175" i="42"/>
  <c r="AU176" i="42"/>
  <c r="AB178" i="42"/>
  <c r="B182" i="42"/>
  <c r="Y182" i="42"/>
  <c r="BG182" i="42"/>
  <c r="I185" i="42"/>
  <c r="BJ185" i="42"/>
  <c r="BI188" i="42"/>
  <c r="AN188" i="42"/>
  <c r="Q188" i="42"/>
  <c r="AW188" i="42"/>
  <c r="T188" i="42"/>
  <c r="AV188" i="42"/>
  <c r="R188" i="42"/>
  <c r="AB188" i="42"/>
  <c r="AV189" i="42"/>
  <c r="V189" i="42"/>
  <c r="BJ190" i="42"/>
  <c r="O197" i="42"/>
  <c r="AP197" i="42"/>
  <c r="BF197" i="42"/>
  <c r="C199" i="42"/>
  <c r="BD200" i="42"/>
  <c r="AP200" i="42"/>
  <c r="V200" i="42"/>
  <c r="H200" i="42"/>
  <c r="BC200" i="42"/>
  <c r="AM200" i="42"/>
  <c r="Q200" i="42"/>
  <c r="BA200" i="42"/>
  <c r="AL200" i="42"/>
  <c r="N200" i="42"/>
  <c r="W200" i="42"/>
  <c r="AW200" i="42"/>
  <c r="U201" i="42"/>
  <c r="B202" i="42"/>
  <c r="AU202" i="42"/>
  <c r="U208" i="42"/>
  <c r="Y212" i="42"/>
  <c r="B215" i="42"/>
  <c r="Z215" i="42"/>
  <c r="BA224" i="42"/>
  <c r="AL229" i="42"/>
  <c r="T234" i="42"/>
  <c r="O235" i="42"/>
  <c r="AA239" i="42"/>
  <c r="AW245" i="42"/>
  <c r="G253" i="42"/>
  <c r="AA253" i="42"/>
  <c r="BF254" i="42"/>
  <c r="AL254" i="42"/>
  <c r="I21" i="42"/>
  <c r="AM21" i="42"/>
  <c r="Y22" i="42"/>
  <c r="O25" i="42"/>
  <c r="U29" i="42"/>
  <c r="U31" i="42"/>
  <c r="AX33" i="42"/>
  <c r="K33" i="42"/>
  <c r="BC33" i="42"/>
  <c r="AL35" i="42"/>
  <c r="AB36" i="42"/>
  <c r="BB41" i="42"/>
  <c r="AA41" i="42"/>
  <c r="H41" i="42"/>
  <c r="Y41" i="42"/>
  <c r="BC41" i="42"/>
  <c r="AA42" i="42"/>
  <c r="AQ46" i="42"/>
  <c r="AR50" i="42"/>
  <c r="AV52" i="42"/>
  <c r="S53" i="42"/>
  <c r="AV53" i="42"/>
  <c r="V60" i="42"/>
  <c r="BD60" i="42"/>
  <c r="AM62" i="42"/>
  <c r="AJ65" i="42"/>
  <c r="I68" i="42"/>
  <c r="Z68" i="42"/>
  <c r="AY68" i="42"/>
  <c r="V69" i="42"/>
  <c r="O70" i="42"/>
  <c r="BA70" i="42"/>
  <c r="X71" i="42"/>
  <c r="B72" i="42"/>
  <c r="U72" i="42"/>
  <c r="AN72" i="42"/>
  <c r="BC72" i="42"/>
  <c r="O73" i="42"/>
  <c r="AZ73" i="42"/>
  <c r="N74" i="42"/>
  <c r="AR74" i="42"/>
  <c r="O75" i="42"/>
  <c r="BI76" i="42"/>
  <c r="Z76" i="42"/>
  <c r="AT76" i="42"/>
  <c r="BD77" i="42"/>
  <c r="P78" i="42"/>
  <c r="AR78" i="42"/>
  <c r="BJ78" i="42"/>
  <c r="N80" i="42"/>
  <c r="AP80" i="42"/>
  <c r="BH80" i="42"/>
  <c r="BJ86" i="42"/>
  <c r="AW88" i="42"/>
  <c r="X89" i="42"/>
  <c r="BJ89" i="42"/>
  <c r="C96" i="42"/>
  <c r="AM96" i="42"/>
  <c r="BG96" i="42"/>
  <c r="X97" i="42"/>
  <c r="BA103" i="42"/>
  <c r="G105" i="42"/>
  <c r="AO105" i="42"/>
  <c r="BD107" i="42"/>
  <c r="AP107" i="42"/>
  <c r="Q107" i="42"/>
  <c r="BK107" i="42"/>
  <c r="AN107" i="42"/>
  <c r="P107" i="42"/>
  <c r="AB107" i="42"/>
  <c r="BG107" i="42"/>
  <c r="AV109" i="42"/>
  <c r="K114" i="42"/>
  <c r="AQ114" i="42"/>
  <c r="Q125" i="42"/>
  <c r="AO135" i="42"/>
  <c r="Z140" i="42"/>
  <c r="BI142" i="42"/>
  <c r="AB152" i="42"/>
  <c r="BF156" i="42"/>
  <c r="O158" i="42"/>
  <c r="W160" i="42"/>
  <c r="I160" i="42"/>
  <c r="BK160" i="42"/>
  <c r="H160" i="42"/>
  <c r="J163" i="42"/>
  <c r="BJ163" i="42"/>
  <c r="Y166" i="42"/>
  <c r="P166" i="42"/>
  <c r="O166" i="42"/>
  <c r="P167" i="42"/>
  <c r="BG167" i="42"/>
  <c r="T171" i="42"/>
  <c r="BJ173" i="42"/>
  <c r="AQ173" i="42"/>
  <c r="W173" i="42"/>
  <c r="G173" i="42"/>
  <c r="AP173" i="42"/>
  <c r="R173" i="42"/>
  <c r="BI173" i="42"/>
  <c r="AO173" i="42"/>
  <c r="Q173" i="42"/>
  <c r="Y173" i="42"/>
  <c r="BC173" i="42"/>
  <c r="T175" i="42"/>
  <c r="AV176" i="42"/>
  <c r="AK178" i="42"/>
  <c r="Z180" i="42"/>
  <c r="C182" i="42"/>
  <c r="AB182" i="42"/>
  <c r="BJ182" i="42"/>
  <c r="N185" i="42"/>
  <c r="W186" i="42"/>
  <c r="I186" i="42"/>
  <c r="B186" i="42"/>
  <c r="C188" i="42"/>
  <c r="AK188" i="42"/>
  <c r="S189" i="42"/>
  <c r="P197" i="42"/>
  <c r="AR197" i="42"/>
  <c r="BH197" i="42"/>
  <c r="J199" i="42"/>
  <c r="B200" i="42"/>
  <c r="X200" i="42"/>
  <c r="AZ200" i="42"/>
  <c r="AL201" i="42"/>
  <c r="C202" i="42"/>
  <c r="AX202" i="42"/>
  <c r="AN208" i="42"/>
  <c r="AZ212" i="42"/>
  <c r="BE215" i="42"/>
  <c r="BH224" i="42"/>
  <c r="BD228" i="42"/>
  <c r="AA228" i="42"/>
  <c r="I228" i="42"/>
  <c r="AV228" i="42"/>
  <c r="N228" i="42"/>
  <c r="BH228" i="42"/>
  <c r="Y228" i="42"/>
  <c r="BB228" i="42"/>
  <c r="Q228" i="42"/>
  <c r="AY228" i="42"/>
  <c r="M228" i="42"/>
  <c r="AW228" i="42"/>
  <c r="AP229" i="42"/>
  <c r="Y234" i="42"/>
  <c r="AO235" i="42"/>
  <c r="AV239" i="42"/>
  <c r="AX245" i="42"/>
  <c r="H253" i="42"/>
  <c r="AM253" i="42"/>
  <c r="Q254" i="42"/>
  <c r="X260" i="42"/>
  <c r="V260" i="42"/>
  <c r="BH260" i="42"/>
  <c r="Q260" i="42"/>
  <c r="Z260" i="42"/>
  <c r="AM260" i="42"/>
  <c r="S260" i="42"/>
  <c r="O21" i="42"/>
  <c r="AQ21" i="42"/>
  <c r="P25" i="42"/>
  <c r="AJ26" i="42"/>
  <c r="AR29" i="42"/>
  <c r="W31" i="42"/>
  <c r="O33" i="42"/>
  <c r="BD33" i="42"/>
  <c r="AX36" i="42"/>
  <c r="G41" i="42"/>
  <c r="AJ41" i="42"/>
  <c r="BD41" i="42"/>
  <c r="AB42" i="42"/>
  <c r="BJ45" i="42"/>
  <c r="BB46" i="42"/>
  <c r="AN48" i="42"/>
  <c r="AT50" i="42"/>
  <c r="U53" i="42"/>
  <c r="BB53" i="42"/>
  <c r="AK60" i="42"/>
  <c r="BE60" i="42"/>
  <c r="AN62" i="42"/>
  <c r="Z64" i="42"/>
  <c r="AQ65" i="42"/>
  <c r="M68" i="42"/>
  <c r="AK68" i="42"/>
  <c r="AZ68" i="42"/>
  <c r="X69" i="42"/>
  <c r="P70" i="42"/>
  <c r="BC70" i="42"/>
  <c r="Z71" i="42"/>
  <c r="H72" i="42"/>
  <c r="V72" i="42"/>
  <c r="AO72" i="42"/>
  <c r="BD72" i="42"/>
  <c r="Q73" i="42"/>
  <c r="BD73" i="42"/>
  <c r="P74" i="42"/>
  <c r="AY74" i="42"/>
  <c r="T75" i="42"/>
  <c r="L76" i="42"/>
  <c r="AU76" i="42"/>
  <c r="U78" i="42"/>
  <c r="AT78" i="42"/>
  <c r="R80" i="42"/>
  <c r="AR80" i="42"/>
  <c r="AX81" i="42"/>
  <c r="AL81" i="42"/>
  <c r="P81" i="42"/>
  <c r="AW81" i="42"/>
  <c r="AJ81" i="42"/>
  <c r="X81" i="42"/>
  <c r="AV81" i="42"/>
  <c r="BE87" i="42"/>
  <c r="AT87" i="42"/>
  <c r="Y87" i="42"/>
  <c r="M87" i="42"/>
  <c r="BD87" i="42"/>
  <c r="AP87" i="42"/>
  <c r="X87" i="42"/>
  <c r="L87" i="42"/>
  <c r="T87" i="42"/>
  <c r="AO87" i="42"/>
  <c r="BG87" i="42"/>
  <c r="AY88" i="42"/>
  <c r="Y89" i="42"/>
  <c r="AP90" i="42"/>
  <c r="AN90" i="42"/>
  <c r="BH90" i="42"/>
  <c r="G96" i="42"/>
  <c r="AO96" i="42"/>
  <c r="BJ96" i="42"/>
  <c r="Y97" i="42"/>
  <c r="P105" i="42"/>
  <c r="AX105" i="42"/>
  <c r="C107" i="42"/>
  <c r="AL107" i="42"/>
  <c r="AY109" i="42"/>
  <c r="N114" i="42"/>
  <c r="AW114" i="42"/>
  <c r="P120" i="42"/>
  <c r="AA125" i="42"/>
  <c r="BE132" i="42"/>
  <c r="Q132" i="42"/>
  <c r="P132" i="42"/>
  <c r="AS135" i="42"/>
  <c r="BA140" i="42"/>
  <c r="AQ147" i="42"/>
  <c r="P147" i="42"/>
  <c r="AX147" i="42"/>
  <c r="S147" i="42"/>
  <c r="AW147" i="42"/>
  <c r="O147" i="42"/>
  <c r="AO147" i="42"/>
  <c r="L150" i="42"/>
  <c r="BK150" i="42"/>
  <c r="BB150" i="42"/>
  <c r="AL152" i="42"/>
  <c r="V158" i="42"/>
  <c r="S160" i="42"/>
  <c r="K163" i="42"/>
  <c r="BK163" i="42"/>
  <c r="Q166" i="42"/>
  <c r="T167" i="42"/>
  <c r="BK167" i="42"/>
  <c r="AQ171" i="42"/>
  <c r="C173" i="42"/>
  <c r="AK173" i="42"/>
  <c r="BD173" i="42"/>
  <c r="AV175" i="42"/>
  <c r="BG177" i="42"/>
  <c r="AQ177" i="42"/>
  <c r="T177" i="42"/>
  <c r="C177" i="42"/>
  <c r="BD177" i="42"/>
  <c r="AL177" i="42"/>
  <c r="L177" i="42"/>
  <c r="BA177" i="42"/>
  <c r="AA177" i="42"/>
  <c r="I177" i="42"/>
  <c r="Y177" i="42"/>
  <c r="BE177" i="42"/>
  <c r="AY178" i="42"/>
  <c r="G182" i="42"/>
  <c r="AP182" i="42"/>
  <c r="J183" i="42"/>
  <c r="AY183" i="42"/>
  <c r="AO183" i="42"/>
  <c r="O185" i="42"/>
  <c r="Z186" i="42"/>
  <c r="G188" i="42"/>
  <c r="AL188" i="42"/>
  <c r="BA189" i="42"/>
  <c r="U197" i="42"/>
  <c r="AT197" i="42"/>
  <c r="BI197" i="42"/>
  <c r="W199" i="42"/>
  <c r="C200" i="42"/>
  <c r="Z200" i="42"/>
  <c r="BE200" i="42"/>
  <c r="AM201" i="42"/>
  <c r="P202" i="42"/>
  <c r="BF202" i="42"/>
  <c r="AT208" i="42"/>
  <c r="AT211" i="42"/>
  <c r="O211" i="42"/>
  <c r="AV211" i="42"/>
  <c r="N211" i="42"/>
  <c r="BF211" i="42"/>
  <c r="S211" i="42"/>
  <c r="BC211" i="42"/>
  <c r="K211" i="42"/>
  <c r="AS211" i="42"/>
  <c r="BA212" i="42"/>
  <c r="BI224" i="42"/>
  <c r="C228" i="42"/>
  <c r="BI228" i="42"/>
  <c r="AX229" i="42"/>
  <c r="O232" i="42"/>
  <c r="BB232" i="42"/>
  <c r="AO234" i="42"/>
  <c r="AW239" i="42"/>
  <c r="BH246" i="42"/>
  <c r="AK246" i="42"/>
  <c r="K253" i="42"/>
  <c r="AT253" i="42"/>
  <c r="Y254" i="42"/>
  <c r="C260" i="42"/>
  <c r="BC46" i="42"/>
  <c r="BB268" i="42"/>
  <c r="S268" i="42"/>
  <c r="V268" i="42"/>
  <c r="I268" i="42"/>
  <c r="AJ258" i="42"/>
  <c r="BD260" i="42"/>
  <c r="BJ268" i="42"/>
  <c r="AS271" i="42"/>
  <c r="X271" i="42"/>
  <c r="Y271" i="42"/>
  <c r="B271" i="42"/>
  <c r="S252" i="42"/>
  <c r="Z252" i="42"/>
  <c r="AS252" i="42"/>
  <c r="Y252" i="42"/>
  <c r="L24" i="42"/>
  <c r="AY31" i="42"/>
  <c r="G42" i="42"/>
  <c r="BH74" i="42"/>
  <c r="AK103" i="42"/>
  <c r="Q103" i="42"/>
  <c r="BC127" i="42"/>
  <c r="BF269" i="42"/>
  <c r="X269" i="42"/>
  <c r="AN269" i="42"/>
  <c r="L31" i="42"/>
  <c r="G74" i="42"/>
  <c r="BA97" i="42"/>
  <c r="Y276" i="42"/>
  <c r="AK276" i="42"/>
  <c r="R84" i="42"/>
  <c r="AN84" i="42"/>
  <c r="BC84" i="42"/>
  <c r="BB110" i="42"/>
  <c r="G110" i="42"/>
  <c r="BK110" i="42"/>
  <c r="BG118" i="42"/>
  <c r="AQ118" i="42"/>
  <c r="T118" i="42"/>
  <c r="C118" i="42"/>
  <c r="R118" i="42"/>
  <c r="AS118" i="42"/>
  <c r="BK118" i="42"/>
  <c r="AY149" i="42"/>
  <c r="AX155" i="42"/>
  <c r="X155" i="42"/>
  <c r="G155" i="42"/>
  <c r="W155" i="42"/>
  <c r="BA155" i="42"/>
  <c r="BJ169" i="42"/>
  <c r="AP209" i="42"/>
  <c r="BK209" i="42"/>
  <c r="AX226" i="42"/>
  <c r="AB226" i="42"/>
  <c r="AN226" i="42"/>
  <c r="AR226" i="42"/>
  <c r="L227" i="42"/>
  <c r="AO227" i="42"/>
  <c r="AT227" i="42"/>
  <c r="BH237" i="42"/>
  <c r="AO237" i="42"/>
  <c r="M237" i="42"/>
  <c r="BD237" i="42"/>
  <c r="Y237" i="42"/>
  <c r="AY237" i="42"/>
  <c r="O237" i="42"/>
  <c r="AN237" i="42"/>
  <c r="AR240" i="42"/>
  <c r="AZ240" i="42"/>
  <c r="AL248" i="42"/>
  <c r="B248" i="42"/>
  <c r="X248" i="42"/>
  <c r="BI248" i="42"/>
  <c r="N248" i="42"/>
  <c r="AV248" i="42"/>
  <c r="BI264" i="42"/>
  <c r="N264" i="42"/>
  <c r="Z264" i="42"/>
  <c r="BK264" i="42"/>
  <c r="I264" i="42"/>
  <c r="T37" i="42"/>
  <c r="AR37" i="42"/>
  <c r="B84" i="42"/>
  <c r="S84" i="42"/>
  <c r="AP84" i="42"/>
  <c r="AL94" i="42"/>
  <c r="BE108" i="42"/>
  <c r="AK108" i="42"/>
  <c r="K108" i="42"/>
  <c r="W108" i="42"/>
  <c r="AW108" i="42"/>
  <c r="S110" i="42"/>
  <c r="B118" i="42"/>
  <c r="W118" i="42"/>
  <c r="AT118" i="42"/>
  <c r="BI119" i="42"/>
  <c r="AO119" i="42"/>
  <c r="K119" i="42"/>
  <c r="X119" i="42"/>
  <c r="BC119" i="42"/>
  <c r="BF122" i="42"/>
  <c r="AT122" i="42"/>
  <c r="X122" i="42"/>
  <c r="C122" i="42"/>
  <c r="W122" i="42"/>
  <c r="AU122" i="42"/>
  <c r="BI122" i="42"/>
  <c r="BC126" i="42"/>
  <c r="Y126" i="42"/>
  <c r="AT126" i="42"/>
  <c r="AU129" i="42"/>
  <c r="BE137" i="42"/>
  <c r="AP137" i="42"/>
  <c r="R137" i="42"/>
  <c r="B137" i="42"/>
  <c r="V137" i="42"/>
  <c r="AT137" i="42"/>
  <c r="BJ137" i="42"/>
  <c r="AX141" i="42"/>
  <c r="O141" i="42"/>
  <c r="AQ141" i="42"/>
  <c r="L149" i="42"/>
  <c r="BA149" i="42"/>
  <c r="AV153" i="42"/>
  <c r="R153" i="42"/>
  <c r="B155" i="42"/>
  <c r="AA155" i="42"/>
  <c r="BB155" i="42"/>
  <c r="BJ161" i="42"/>
  <c r="N161" i="42"/>
  <c r="AX162" i="42"/>
  <c r="BD162" i="42"/>
  <c r="T162" i="42"/>
  <c r="Z162" i="42"/>
  <c r="BK162" i="42"/>
  <c r="J164" i="42"/>
  <c r="N169" i="42"/>
  <c r="AQ181" i="42"/>
  <c r="W209" i="42"/>
  <c r="BB221" i="42"/>
  <c r="AR221" i="42"/>
  <c r="O221" i="42"/>
  <c r="AY221" i="42"/>
  <c r="Y221" i="42"/>
  <c r="B221" i="42"/>
  <c r="Z221" i="42"/>
  <c r="BH221" i="42"/>
  <c r="BH223" i="42"/>
  <c r="U223" i="42"/>
  <c r="AT223" i="42"/>
  <c r="K223" i="42"/>
  <c r="AN223" i="42"/>
  <c r="AY223" i="42"/>
  <c r="J226" i="42"/>
  <c r="J227" i="42"/>
  <c r="B237" i="42"/>
  <c r="AR237" i="42"/>
  <c r="AW247" i="42"/>
  <c r="R247" i="42"/>
  <c r="BF247" i="42"/>
  <c r="AL247" i="42"/>
  <c r="C247" i="42"/>
  <c r="BA247" i="42"/>
  <c r="O247" i="42"/>
  <c r="AM247" i="42"/>
  <c r="J248" i="42"/>
  <c r="BA248" i="42"/>
  <c r="AV257" i="42"/>
  <c r="W257" i="42"/>
  <c r="C257" i="42"/>
  <c r="BI257" i="42"/>
  <c r="AL257" i="42"/>
  <c r="J257" i="42"/>
  <c r="BE257" i="42"/>
  <c r="AA257" i="42"/>
  <c r="G257" i="42"/>
  <c r="AT257" i="42"/>
  <c r="N257" i="42"/>
  <c r="AR257" i="42"/>
  <c r="U264" i="42"/>
  <c r="BH273" i="42"/>
  <c r="X273" i="42"/>
  <c r="C273" i="42"/>
  <c r="AP273" i="42"/>
  <c r="H273" i="42"/>
  <c r="AN273" i="42"/>
  <c r="G273" i="42"/>
  <c r="BK273" i="42"/>
  <c r="W273" i="42"/>
  <c r="AQ273" i="42"/>
  <c r="AK273" i="42"/>
  <c r="K273" i="42"/>
  <c r="BG273" i="42"/>
  <c r="I273" i="42"/>
  <c r="BJ278" i="42"/>
  <c r="AJ278" i="42"/>
  <c r="AZ264" i="42"/>
  <c r="BB266" i="42"/>
  <c r="BI266" i="42"/>
  <c r="Q273" i="42"/>
  <c r="Q261" i="42"/>
  <c r="R261" i="42"/>
  <c r="BJ261" i="42"/>
  <c r="AX261" i="42"/>
  <c r="BA264" i="42"/>
  <c r="BI267" i="42"/>
  <c r="U267" i="42"/>
  <c r="AW267" i="42"/>
  <c r="AN267" i="42"/>
  <c r="T273" i="42"/>
  <c r="AY276" i="42"/>
  <c r="AJ276" i="42"/>
  <c r="M276" i="42"/>
  <c r="BG276" i="42"/>
  <c r="AQ276" i="42"/>
  <c r="P276" i="42"/>
  <c r="BF276" i="42"/>
  <c r="AN276" i="42"/>
  <c r="O276" i="42"/>
  <c r="BC276" i="42"/>
  <c r="AA276" i="42"/>
  <c r="H276" i="42"/>
  <c r="BI276" i="42"/>
  <c r="W276" i="42"/>
  <c r="BD276" i="42"/>
  <c r="U276" i="42"/>
  <c r="AV276" i="42"/>
  <c r="T276" i="42"/>
  <c r="AT276" i="42"/>
  <c r="G276" i="42"/>
  <c r="AS276" i="42"/>
  <c r="C276" i="42"/>
  <c r="AT273" i="42"/>
  <c r="K276" i="42"/>
  <c r="V113" i="42"/>
  <c r="S128" i="42"/>
  <c r="AT128" i="42"/>
  <c r="X133" i="42"/>
  <c r="BG213" i="42"/>
  <c r="AO213" i="42"/>
  <c r="N213" i="42"/>
  <c r="X213" i="42"/>
  <c r="AY213" i="42"/>
  <c r="BG220" i="42"/>
  <c r="AL220" i="42"/>
  <c r="C220" i="42"/>
  <c r="AO220" i="42"/>
  <c r="AP225" i="42"/>
  <c r="AJ225" i="42"/>
  <c r="U233" i="42"/>
  <c r="AX233" i="42"/>
  <c r="BH233" i="42"/>
  <c r="BF244" i="42"/>
  <c r="BI244" i="42"/>
  <c r="BH251" i="42"/>
  <c r="AN251" i="42"/>
  <c r="K251" i="42"/>
  <c r="AO251" i="42"/>
  <c r="B251" i="42"/>
  <c r="AR251" i="42"/>
  <c r="AX265" i="42"/>
  <c r="H265" i="42"/>
  <c r="AT270" i="42"/>
  <c r="W270" i="42"/>
  <c r="U270" i="42"/>
  <c r="P275" i="42"/>
  <c r="AR275" i="42"/>
  <c r="BK279" i="42"/>
  <c r="AK279" i="42"/>
  <c r="AP284" i="42"/>
  <c r="Y284" i="42"/>
  <c r="AR274" i="42"/>
  <c r="T274" i="42"/>
  <c r="Q274" i="42"/>
  <c r="S275" i="42"/>
  <c r="AT280" i="42"/>
  <c r="X280" i="42"/>
  <c r="H284" i="42"/>
  <c r="AL283" i="42"/>
  <c r="BJ283" i="42"/>
  <c r="O283" i="42"/>
  <c r="BA283" i="42"/>
  <c r="AX283" i="42"/>
  <c r="AT283" i="42"/>
  <c r="AB283" i="42"/>
  <c r="BH275" i="42"/>
  <c r="AV275" i="42"/>
  <c r="AK275" i="42"/>
  <c r="Q275" i="42"/>
  <c r="C275" i="42"/>
  <c r="BI275" i="42"/>
  <c r="AU275" i="42"/>
  <c r="AA275" i="42"/>
  <c r="M275" i="42"/>
  <c r="BG275" i="42"/>
  <c r="AT275" i="42"/>
  <c r="X275" i="42"/>
  <c r="L275" i="42"/>
  <c r="BD275" i="42"/>
  <c r="AP275" i="42"/>
  <c r="V275" i="42"/>
  <c r="H275" i="42"/>
  <c r="AB275" i="42"/>
  <c r="BC275" i="42"/>
  <c r="L283" i="42"/>
  <c r="G275" i="42"/>
  <c r="AL275" i="42"/>
  <c r="BF275" i="42"/>
  <c r="S283" i="42"/>
  <c r="AN293" i="42"/>
  <c r="AX293" i="42"/>
  <c r="Z293" i="42"/>
  <c r="C293" i="42"/>
  <c r="Y205" i="42"/>
  <c r="AT231" i="42"/>
  <c r="U231" i="42"/>
  <c r="C231" i="42"/>
  <c r="W231" i="42"/>
  <c r="AZ231" i="42"/>
  <c r="AJ256" i="42"/>
  <c r="AQ288" i="42"/>
  <c r="I288" i="42"/>
  <c r="C288" i="42"/>
  <c r="B293" i="42"/>
  <c r="K293" i="42"/>
  <c r="AT256" i="42"/>
  <c r="AM290" i="42"/>
  <c r="O290" i="42"/>
  <c r="L290" i="42"/>
  <c r="AL290" i="42"/>
  <c r="AS292" i="42"/>
  <c r="AQ292" i="42"/>
  <c r="H292" i="42"/>
  <c r="O293" i="42"/>
  <c r="I290" i="42"/>
  <c r="C292" i="42"/>
  <c r="R293" i="42"/>
  <c r="BF293" i="42"/>
  <c r="S295" i="42"/>
  <c r="I298" i="42"/>
  <c r="R304" i="42"/>
  <c r="Q298" i="42"/>
  <c r="BD295" i="42"/>
  <c r="S298" i="42"/>
  <c r="AL289" i="42"/>
  <c r="C295" i="42"/>
  <c r="AW298" i="42"/>
  <c r="O236" i="42"/>
  <c r="AA236" i="42"/>
  <c r="AT236" i="42"/>
  <c r="BF236" i="42"/>
  <c r="AN272" i="42"/>
  <c r="AP287" i="42"/>
  <c r="C289" i="42"/>
  <c r="AN289" i="42"/>
  <c r="J295" i="42"/>
  <c r="BG184" i="42"/>
  <c r="AV184" i="42"/>
  <c r="AB184" i="42"/>
  <c r="Q184" i="42"/>
  <c r="B184" i="42"/>
  <c r="AY184" i="42"/>
  <c r="AK184" i="42"/>
  <c r="O184" i="42"/>
  <c r="AW184" i="42"/>
  <c r="AA184" i="42"/>
  <c r="N184" i="42"/>
  <c r="AQ184" i="42"/>
  <c r="S184" i="42"/>
  <c r="BF184" i="42"/>
  <c r="AP184" i="42"/>
  <c r="R184" i="42"/>
  <c r="BE184" i="42"/>
  <c r="AO184" i="42"/>
  <c r="L184" i="42"/>
  <c r="BD184" i="42"/>
  <c r="AL184" i="42"/>
  <c r="J184" i="42"/>
  <c r="BB184" i="42"/>
  <c r="Z184" i="42"/>
  <c r="I184" i="42"/>
  <c r="BA184" i="42"/>
  <c r="Y184" i="42"/>
  <c r="G184" i="42"/>
  <c r="AT184" i="42"/>
  <c r="W184" i="42"/>
  <c r="C184" i="42"/>
  <c r="C54" i="42"/>
  <c r="AT56" i="42"/>
  <c r="AY82" i="42"/>
  <c r="Z82" i="42"/>
  <c r="B82" i="42"/>
  <c r="BC82" i="42"/>
  <c r="W82" i="42"/>
  <c r="AW82" i="42"/>
  <c r="T82" i="42"/>
  <c r="AV82" i="42"/>
  <c r="S82" i="42"/>
  <c r="AT82" i="42"/>
  <c r="Q82" i="42"/>
  <c r="AP82" i="42"/>
  <c r="M82" i="42"/>
  <c r="BK82" i="42"/>
  <c r="AM82" i="42"/>
  <c r="K82" i="42"/>
  <c r="AV98" i="42"/>
  <c r="BF101" i="42"/>
  <c r="BJ101" i="42"/>
  <c r="AN101" i="42"/>
  <c r="L101" i="42"/>
  <c r="AY101" i="42"/>
  <c r="R101" i="42"/>
  <c r="AT101" i="42"/>
  <c r="O101" i="42"/>
  <c r="AQ101" i="42"/>
  <c r="N101" i="42"/>
  <c r="AP101" i="42"/>
  <c r="H101" i="42"/>
  <c r="BK101" i="42"/>
  <c r="AB101" i="42"/>
  <c r="C101" i="42"/>
  <c r="BD101" i="42"/>
  <c r="B101" i="42"/>
  <c r="Z101" i="42"/>
  <c r="BD130" i="42"/>
  <c r="AP130" i="42"/>
  <c r="V130" i="42"/>
  <c r="C130" i="42"/>
  <c r="BB130" i="42"/>
  <c r="AN130" i="42"/>
  <c r="Q130" i="42"/>
  <c r="BK130" i="42"/>
  <c r="AT130" i="42"/>
  <c r="T130" i="42"/>
  <c r="BJ130" i="42"/>
  <c r="AS130" i="42"/>
  <c r="R130" i="42"/>
  <c r="BI130" i="42"/>
  <c r="AO130" i="42"/>
  <c r="P130" i="42"/>
  <c r="BG130" i="42"/>
  <c r="AL130" i="42"/>
  <c r="O130" i="42"/>
  <c r="BA130" i="42"/>
  <c r="AB130" i="42"/>
  <c r="K130" i="42"/>
  <c r="AY130" i="42"/>
  <c r="G130" i="42"/>
  <c r="B130" i="42"/>
  <c r="AA130" i="42"/>
  <c r="AX130" i="42"/>
  <c r="Z130" i="42"/>
  <c r="BD165" i="42"/>
  <c r="AT165" i="42"/>
  <c r="AA165" i="42"/>
  <c r="Q165" i="42"/>
  <c r="G165" i="42"/>
  <c r="BC165" i="42"/>
  <c r="AP165" i="42"/>
  <c r="X165" i="42"/>
  <c r="L165" i="42"/>
  <c r="BA165" i="42"/>
  <c r="AO165" i="42"/>
  <c r="W165" i="42"/>
  <c r="K165" i="42"/>
  <c r="BE165" i="42"/>
  <c r="AM165" i="42"/>
  <c r="P165" i="42"/>
  <c r="AY165" i="42"/>
  <c r="AL165" i="42"/>
  <c r="O165" i="42"/>
  <c r="AX165" i="42"/>
  <c r="AK165" i="42"/>
  <c r="N165" i="42"/>
  <c r="AW165" i="42"/>
  <c r="Z165" i="42"/>
  <c r="I165" i="42"/>
  <c r="BJ165" i="42"/>
  <c r="AV165" i="42"/>
  <c r="Y165" i="42"/>
  <c r="H165" i="42"/>
  <c r="BI165" i="42"/>
  <c r="AU165" i="42"/>
  <c r="V165" i="42"/>
  <c r="C165" i="42"/>
  <c r="BG165" i="42"/>
  <c r="T165" i="42"/>
  <c r="AQ165" i="42"/>
  <c r="B165" i="42"/>
  <c r="AS184" i="42"/>
  <c r="BG39" i="42"/>
  <c r="Y39" i="42"/>
  <c r="BJ39" i="42"/>
  <c r="X39" i="42"/>
  <c r="BB39" i="42"/>
  <c r="T39" i="42"/>
  <c r="AZ39" i="42"/>
  <c r="O39" i="42"/>
  <c r="AV39" i="42"/>
  <c r="M39" i="42"/>
  <c r="L39" i="42"/>
  <c r="AQ39" i="42"/>
  <c r="AP39" i="42"/>
  <c r="C39" i="42"/>
  <c r="AJ66" i="42"/>
  <c r="BK66" i="42"/>
  <c r="AY66" i="42"/>
  <c r="AV66" i="42"/>
  <c r="AB66" i="42"/>
  <c r="N66" i="42"/>
  <c r="L66" i="42"/>
  <c r="X130" i="42"/>
  <c r="R165" i="42"/>
  <c r="BJ249" i="42"/>
  <c r="AV249" i="42"/>
  <c r="AK249" i="42"/>
  <c r="R249" i="42"/>
  <c r="G249" i="42"/>
  <c r="BH249" i="42"/>
  <c r="AT249" i="42"/>
  <c r="Z249" i="42"/>
  <c r="M249" i="42"/>
  <c r="AU249" i="42"/>
  <c r="Y249" i="42"/>
  <c r="I249" i="42"/>
  <c r="BB249" i="42"/>
  <c r="AJ249" i="42"/>
  <c r="J249" i="42"/>
  <c r="BA249" i="42"/>
  <c r="AA249" i="42"/>
  <c r="H249" i="42"/>
  <c r="BC249" i="42"/>
  <c r="U249" i="42"/>
  <c r="AZ249" i="42"/>
  <c r="S249" i="42"/>
  <c r="AS249" i="42"/>
  <c r="Q249" i="42"/>
  <c r="AR249" i="42"/>
  <c r="P249" i="42"/>
  <c r="AP249" i="42"/>
  <c r="N249" i="42"/>
  <c r="AO249" i="42"/>
  <c r="C249" i="42"/>
  <c r="BK249" i="42"/>
  <c r="BE249" i="42"/>
  <c r="AL249" i="42"/>
  <c r="B249" i="42"/>
  <c r="BI98" i="42"/>
  <c r="AN98" i="42"/>
  <c r="B98" i="42"/>
  <c r="AL98" i="42"/>
  <c r="Y98" i="42"/>
  <c r="W98" i="42"/>
  <c r="BG98" i="42"/>
  <c r="T98" i="42"/>
  <c r="BF98" i="42"/>
  <c r="O98" i="42"/>
  <c r="AX98" i="42"/>
  <c r="L98" i="42"/>
  <c r="BB54" i="42"/>
  <c r="AM54" i="42"/>
  <c r="Q54" i="42"/>
  <c r="BJ54" i="42"/>
  <c r="AR54" i="42"/>
  <c r="U54" i="42"/>
  <c r="BF54" i="42"/>
  <c r="AP54" i="42"/>
  <c r="S54" i="42"/>
  <c r="BD54" i="42"/>
  <c r="AN54" i="42"/>
  <c r="P54" i="42"/>
  <c r="BC54" i="42"/>
  <c r="AL54" i="42"/>
  <c r="M54" i="42"/>
  <c r="K54" i="42"/>
  <c r="AX54" i="42"/>
  <c r="G54" i="42"/>
  <c r="AJ54" i="42"/>
  <c r="Y54" i="42"/>
  <c r="AZ54" i="42"/>
  <c r="AY61" i="42"/>
  <c r="O61" i="42"/>
  <c r="AU61" i="42"/>
  <c r="AQ61" i="42"/>
  <c r="AJ61" i="42"/>
  <c r="Z61" i="42"/>
  <c r="BI61" i="42"/>
  <c r="BK61" i="42"/>
  <c r="Y61" i="42"/>
  <c r="V61" i="42"/>
  <c r="BJ121" i="42"/>
  <c r="AS121" i="42"/>
  <c r="BI121" i="42"/>
  <c r="L121" i="42"/>
  <c r="Y121" i="42"/>
  <c r="BH29" i="42"/>
  <c r="AU29" i="42"/>
  <c r="AA29" i="42"/>
  <c r="K29" i="42"/>
  <c r="BF29" i="42"/>
  <c r="AQ29" i="42"/>
  <c r="S29" i="42"/>
  <c r="BD29" i="42"/>
  <c r="AM29" i="42"/>
  <c r="Q29" i="42"/>
  <c r="BC29" i="42"/>
  <c r="AL29" i="42"/>
  <c r="P29" i="42"/>
  <c r="BB29" i="42"/>
  <c r="AJ29" i="42"/>
  <c r="O29" i="42"/>
  <c r="I29" i="42"/>
  <c r="AV29" i="42"/>
  <c r="Y29" i="42"/>
  <c r="H29" i="42"/>
  <c r="AX29" i="42"/>
  <c r="AB29" i="42"/>
  <c r="BD40" i="42"/>
  <c r="T40" i="42"/>
  <c r="AB40" i="42"/>
  <c r="BJ40" i="42"/>
  <c r="U40" i="42"/>
  <c r="BH40" i="42"/>
  <c r="Q40" i="42"/>
  <c r="AX40" i="42"/>
  <c r="L40" i="42"/>
  <c r="K40" i="42"/>
  <c r="AV40" i="42"/>
  <c r="AT40" i="42"/>
  <c r="G40" i="42"/>
  <c r="AX44" i="42"/>
  <c r="AT54" i="42"/>
  <c r="BG61" i="42"/>
  <c r="BE64" i="42"/>
  <c r="AU64" i="42"/>
  <c r="AK64" i="42"/>
  <c r="R64" i="42"/>
  <c r="H64" i="42"/>
  <c r="BD64" i="42"/>
  <c r="AR64" i="42"/>
  <c r="Y64" i="42"/>
  <c r="N64" i="42"/>
  <c r="BC64" i="42"/>
  <c r="AQ64" i="42"/>
  <c r="X64" i="42"/>
  <c r="M64" i="42"/>
  <c r="BA64" i="42"/>
  <c r="AO64" i="42"/>
  <c r="W64" i="42"/>
  <c r="L64" i="42"/>
  <c r="AZ64" i="42"/>
  <c r="AN64" i="42"/>
  <c r="V64" i="42"/>
  <c r="I64" i="42"/>
  <c r="BJ64" i="42"/>
  <c r="U64" i="42"/>
  <c r="BI64" i="42"/>
  <c r="AW64" i="42"/>
  <c r="AL64" i="42"/>
  <c r="Q64" i="42"/>
  <c r="B64" i="42"/>
  <c r="AM64" i="42"/>
  <c r="G64" i="42"/>
  <c r="AY64" i="42"/>
  <c r="BH64" i="42"/>
  <c r="AZ67" i="42"/>
  <c r="AJ67" i="42"/>
  <c r="BF94" i="42"/>
  <c r="BG94" i="42"/>
  <c r="AS94" i="42"/>
  <c r="Y94" i="42"/>
  <c r="J94" i="42"/>
  <c r="BA94" i="42"/>
  <c r="AB94" i="42"/>
  <c r="O94" i="42"/>
  <c r="AY94" i="42"/>
  <c r="AA94" i="42"/>
  <c r="L94" i="42"/>
  <c r="AW94" i="42"/>
  <c r="Z94" i="42"/>
  <c r="H94" i="42"/>
  <c r="BK94" i="42"/>
  <c r="AT94" i="42"/>
  <c r="X94" i="42"/>
  <c r="G94" i="42"/>
  <c r="BJ94" i="42"/>
  <c r="AQ94" i="42"/>
  <c r="T94" i="42"/>
  <c r="C94" i="42"/>
  <c r="BD94" i="42"/>
  <c r="AP94" i="42"/>
  <c r="R94" i="42"/>
  <c r="B94" i="42"/>
  <c r="X111" i="42"/>
  <c r="AT111" i="42"/>
  <c r="AQ111" i="42"/>
  <c r="AA111" i="42"/>
  <c r="O111" i="42"/>
  <c r="K111" i="42"/>
  <c r="B111" i="42"/>
  <c r="AW130" i="42"/>
  <c r="AN165" i="42"/>
  <c r="BA196" i="42"/>
  <c r="AU196" i="42"/>
  <c r="V196" i="42"/>
  <c r="C196" i="42"/>
  <c r="BB196" i="42"/>
  <c r="Z196" i="42"/>
  <c r="I196" i="42"/>
  <c r="AZ196" i="42"/>
  <c r="W196" i="42"/>
  <c r="B196" i="42"/>
  <c r="BJ196" i="42"/>
  <c r="AA196" i="42"/>
  <c r="BE196" i="42"/>
  <c r="T196" i="42"/>
  <c r="BD196" i="42"/>
  <c r="Q196" i="42"/>
  <c r="AX196" i="42"/>
  <c r="O196" i="42"/>
  <c r="AR196" i="42"/>
  <c r="N196" i="42"/>
  <c r="AP196" i="42"/>
  <c r="K196" i="42"/>
  <c r="AO196" i="42"/>
  <c r="J196" i="42"/>
  <c r="W249" i="42"/>
  <c r="AZ56" i="42"/>
  <c r="S56" i="42"/>
  <c r="AR56" i="42"/>
  <c r="AP56" i="42"/>
  <c r="AM56" i="42"/>
  <c r="Y56" i="42"/>
  <c r="BF56" i="42"/>
  <c r="BD56" i="42"/>
  <c r="W56" i="42"/>
  <c r="X56" i="42"/>
  <c r="BJ27" i="42"/>
  <c r="AZ30" i="42"/>
  <c r="AN30" i="42"/>
  <c r="AB30" i="42"/>
  <c r="Y30" i="42"/>
  <c r="W30" i="42"/>
  <c r="BK30" i="42"/>
  <c r="O30" i="42"/>
  <c r="BB30" i="42"/>
  <c r="G30" i="42"/>
  <c r="BC30" i="42"/>
  <c r="M30" i="42"/>
  <c r="BK39" i="42"/>
  <c r="G29" i="42"/>
  <c r="AY30" i="42"/>
  <c r="AM40" i="42"/>
  <c r="AV54" i="42"/>
  <c r="O64" i="42"/>
  <c r="O67" i="42"/>
  <c r="AL82" i="42"/>
  <c r="P94" i="42"/>
  <c r="BA101" i="42"/>
  <c r="BC111" i="42"/>
  <c r="BA131" i="42"/>
  <c r="AA131" i="42"/>
  <c r="I131" i="42"/>
  <c r="BI131" i="42"/>
  <c r="AN131" i="42"/>
  <c r="J131" i="42"/>
  <c r="BC131" i="42"/>
  <c r="W131" i="42"/>
  <c r="AY131" i="42"/>
  <c r="T131" i="42"/>
  <c r="AW131" i="42"/>
  <c r="R131" i="42"/>
  <c r="AT131" i="42"/>
  <c r="O131" i="42"/>
  <c r="AP131" i="42"/>
  <c r="K131" i="42"/>
  <c r="G131" i="42"/>
  <c r="BK131" i="42"/>
  <c r="B131" i="42"/>
  <c r="AO131" i="42"/>
  <c r="AK131" i="42"/>
  <c r="BF165" i="42"/>
  <c r="BE207" i="42"/>
  <c r="AX207" i="42"/>
  <c r="Y207" i="42"/>
  <c r="BA207" i="42"/>
  <c r="W207" i="42"/>
  <c r="BF207" i="42"/>
  <c r="AA207" i="42"/>
  <c r="BB207" i="42"/>
  <c r="S207" i="42"/>
  <c r="AN207" i="42"/>
  <c r="AM207" i="42"/>
  <c r="AL207" i="42"/>
  <c r="BJ207" i="42"/>
  <c r="R207" i="42"/>
  <c r="BH207" i="42"/>
  <c r="P207" i="42"/>
  <c r="AU207" i="42"/>
  <c r="C207" i="42"/>
  <c r="AV207" i="42"/>
  <c r="N207" i="42"/>
  <c r="BD249" i="42"/>
  <c r="AU55" i="42"/>
  <c r="O55" i="42"/>
  <c r="BJ55" i="42"/>
  <c r="AV55" i="42"/>
  <c r="AJ55" i="42"/>
  <c r="AA55" i="42"/>
  <c r="P55" i="42"/>
  <c r="C55" i="42"/>
  <c r="J98" i="42"/>
  <c r="AL39" i="42"/>
  <c r="G56" i="42"/>
  <c r="T184" i="42"/>
  <c r="BG32" i="42"/>
  <c r="BF32" i="42"/>
  <c r="AM32" i="42"/>
  <c r="Q32" i="42"/>
  <c r="BF28" i="42"/>
  <c r="AL28" i="42"/>
  <c r="BG28" i="42"/>
  <c r="BD28" i="42"/>
  <c r="AN28" i="42"/>
  <c r="T28" i="42"/>
  <c r="S28" i="42"/>
  <c r="L28" i="42"/>
  <c r="AT44" i="42"/>
  <c r="AN44" i="42"/>
  <c r="AV44" i="42"/>
  <c r="AL44" i="42"/>
  <c r="U44" i="42"/>
  <c r="T44" i="42"/>
  <c r="L44" i="42"/>
  <c r="I44" i="42"/>
  <c r="BJ44" i="42"/>
  <c r="X54" i="42"/>
  <c r="AW61" i="42"/>
  <c r="T29" i="42"/>
  <c r="AN40" i="42"/>
  <c r="BK54" i="42"/>
  <c r="P64" i="42"/>
  <c r="BE82" i="42"/>
  <c r="Q94" i="42"/>
  <c r="BB101" i="42"/>
  <c r="BF111" i="42"/>
  <c r="X131" i="42"/>
  <c r="AS207" i="42"/>
  <c r="BH266" i="42"/>
  <c r="BD268" i="42"/>
  <c r="AR268" i="42"/>
  <c r="Y268" i="42"/>
  <c r="N268" i="42"/>
  <c r="BK268" i="42"/>
  <c r="AW268" i="42"/>
  <c r="AJ268" i="42"/>
  <c r="P268" i="42"/>
  <c r="BA268" i="42"/>
  <c r="AM268" i="42"/>
  <c r="R268" i="42"/>
  <c r="C268" i="42"/>
  <c r="BH268" i="42"/>
  <c r="AP268" i="42"/>
  <c r="Q268" i="42"/>
  <c r="BF268" i="42"/>
  <c r="AO268" i="42"/>
  <c r="O268" i="42"/>
  <c r="BE268" i="42"/>
  <c r="AL268" i="42"/>
  <c r="J268" i="42"/>
  <c r="AU268" i="42"/>
  <c r="H268" i="42"/>
  <c r="AS268" i="42"/>
  <c r="G268" i="42"/>
  <c r="AZ268" i="42"/>
  <c r="W269" i="42"/>
  <c r="BJ269" i="42"/>
  <c r="AU69" i="42"/>
  <c r="Q69" i="42"/>
  <c r="X268" i="42"/>
  <c r="G269" i="42"/>
  <c r="AW269" i="42"/>
  <c r="BD136" i="42"/>
  <c r="AB136" i="42"/>
  <c r="L136" i="42"/>
  <c r="AS136" i="42"/>
  <c r="O136" i="42"/>
  <c r="AM136" i="42"/>
  <c r="BK136" i="42"/>
  <c r="AV168" i="42"/>
  <c r="AY172" i="42"/>
  <c r="BI172" i="42"/>
  <c r="AA172" i="42"/>
  <c r="H172" i="42"/>
  <c r="AS172" i="42"/>
  <c r="J172" i="42"/>
  <c r="AQ172" i="42"/>
  <c r="I172" i="42"/>
  <c r="BJ179" i="42"/>
  <c r="AO179" i="42"/>
  <c r="I179" i="42"/>
  <c r="BA179" i="42"/>
  <c r="J179" i="42"/>
  <c r="AX179" i="42"/>
  <c r="G179" i="42"/>
  <c r="BC179" i="42"/>
  <c r="AY181" i="42"/>
  <c r="AN181" i="42"/>
  <c r="T181" i="42"/>
  <c r="I181" i="42"/>
  <c r="BA181" i="42"/>
  <c r="AL181" i="42"/>
  <c r="Q181" i="42"/>
  <c r="C181" i="42"/>
  <c r="AX181" i="42"/>
  <c r="AB181" i="42"/>
  <c r="P181" i="42"/>
  <c r="B181" i="42"/>
  <c r="AO209" i="42"/>
  <c r="X210" i="42"/>
  <c r="AT217" i="42"/>
  <c r="O217" i="42"/>
  <c r="BH217" i="42"/>
  <c r="Z217" i="42"/>
  <c r="BF217" i="42"/>
  <c r="R217" i="42"/>
  <c r="BD217" i="42"/>
  <c r="K217" i="42"/>
  <c r="AQ217" i="42"/>
  <c r="BC246" i="42"/>
  <c r="AO246" i="42"/>
  <c r="U246" i="42"/>
  <c r="G246" i="42"/>
  <c r="AV246" i="42"/>
  <c r="Z246" i="42"/>
  <c r="J246" i="42"/>
  <c r="AZ246" i="42"/>
  <c r="AJ246" i="42"/>
  <c r="H246" i="42"/>
  <c r="AW246" i="42"/>
  <c r="V246" i="42"/>
  <c r="AU246" i="42"/>
  <c r="S246" i="42"/>
  <c r="AL246" i="42"/>
  <c r="BK246" i="42"/>
  <c r="BC91" i="42"/>
  <c r="BK91" i="42"/>
  <c r="G91" i="42"/>
  <c r="BI93" i="42"/>
  <c r="AP93" i="42"/>
  <c r="BK103" i="42"/>
  <c r="AW103" i="42"/>
  <c r="AB103" i="42"/>
  <c r="O103" i="42"/>
  <c r="AN103" i="42"/>
  <c r="BC112" i="42"/>
  <c r="AY112" i="42"/>
  <c r="AA112" i="42"/>
  <c r="G112" i="42"/>
  <c r="AV116" i="42"/>
  <c r="B120" i="42"/>
  <c r="BD152" i="42"/>
  <c r="AW152" i="42"/>
  <c r="V152" i="42"/>
  <c r="BA152" i="42"/>
  <c r="W152" i="42"/>
  <c r="AY152" i="42"/>
  <c r="S152" i="42"/>
  <c r="I168" i="42"/>
  <c r="BE172" i="42"/>
  <c r="AT181" i="42"/>
  <c r="B210" i="42"/>
  <c r="AJ210" i="42"/>
  <c r="BJ210" i="42"/>
  <c r="BE216" i="42"/>
  <c r="AP216" i="42"/>
  <c r="S216" i="42"/>
  <c r="B216" i="42"/>
  <c r="BI216" i="42"/>
  <c r="AQ216" i="42"/>
  <c r="R216" i="42"/>
  <c r="BA216" i="42"/>
  <c r="Z216" i="42"/>
  <c r="G216" i="42"/>
  <c r="AZ216" i="42"/>
  <c r="Y216" i="42"/>
  <c r="C216" i="42"/>
  <c r="AL216" i="42"/>
  <c r="AX217" i="42"/>
  <c r="BC23" i="42"/>
  <c r="L23" i="42"/>
  <c r="T25" i="42"/>
  <c r="AX45" i="42"/>
  <c r="AJ45" i="42"/>
  <c r="P45" i="42"/>
  <c r="AA45" i="42"/>
  <c r="BK59" i="42"/>
  <c r="AR59" i="42"/>
  <c r="BK117" i="42"/>
  <c r="AS123" i="42"/>
  <c r="AY123" i="42"/>
  <c r="C123" i="42"/>
  <c r="AP123" i="42"/>
  <c r="AU154" i="42"/>
  <c r="Z154" i="42"/>
  <c r="Q154" i="42"/>
  <c r="BI154" i="42"/>
  <c r="O154" i="42"/>
  <c r="BG154" i="42"/>
  <c r="BF168" i="42"/>
  <c r="W168" i="42"/>
  <c r="BJ168" i="42"/>
  <c r="N168" i="42"/>
  <c r="AW168" i="42"/>
  <c r="L168" i="42"/>
  <c r="BK203" i="42"/>
  <c r="AS203" i="42"/>
  <c r="BI203" i="42"/>
  <c r="Z203" i="42"/>
  <c r="BE203" i="42"/>
  <c r="X203" i="42"/>
  <c r="AX255" i="42"/>
  <c r="W112" i="42"/>
  <c r="BB112" i="42"/>
  <c r="BG123" i="42"/>
  <c r="BK132" i="42"/>
  <c r="AY132" i="42"/>
  <c r="AM132" i="42"/>
  <c r="S132" i="42"/>
  <c r="H132" i="42"/>
  <c r="BJ132" i="42"/>
  <c r="AV132" i="42"/>
  <c r="AA132" i="42"/>
  <c r="O132" i="42"/>
  <c r="BJ140" i="42"/>
  <c r="AP140" i="42"/>
  <c r="Q140" i="42"/>
  <c r="AV140" i="42"/>
  <c r="S140" i="42"/>
  <c r="BI140" i="42"/>
  <c r="AM152" i="42"/>
  <c r="W153" i="42"/>
  <c r="N172" i="42"/>
  <c r="W181" i="42"/>
  <c r="BJ204" i="42"/>
  <c r="BH204" i="42"/>
  <c r="AL204" i="42"/>
  <c r="C204" i="42"/>
  <c r="BE204" i="42"/>
  <c r="Y204" i="42"/>
  <c r="BB204" i="42"/>
  <c r="W204" i="42"/>
  <c r="C217" i="42"/>
  <c r="BJ25" i="42"/>
  <c r="BB25" i="42"/>
  <c r="AL25" i="42"/>
  <c r="Q25" i="42"/>
  <c r="AR25" i="42"/>
  <c r="BG59" i="42"/>
  <c r="AJ69" i="42"/>
  <c r="AA268" i="42"/>
  <c r="U269" i="42"/>
  <c r="BE120" i="42"/>
  <c r="BF120" i="42"/>
  <c r="AS120" i="42"/>
  <c r="Z120" i="42"/>
  <c r="O120" i="42"/>
  <c r="Q120" i="42"/>
  <c r="AK120" i="42"/>
  <c r="AY120" i="42"/>
  <c r="AW172" i="42"/>
  <c r="BJ174" i="42"/>
  <c r="BG174" i="42"/>
  <c r="AT174" i="42"/>
  <c r="X174" i="42"/>
  <c r="H174" i="42"/>
  <c r="AY174" i="42"/>
  <c r="AK174" i="42"/>
  <c r="L174" i="42"/>
  <c r="AX174" i="42"/>
  <c r="Z174" i="42"/>
  <c r="K174" i="42"/>
  <c r="V174" i="42"/>
  <c r="BC174" i="42"/>
  <c r="V181" i="42"/>
  <c r="AS181" i="42"/>
  <c r="BJ181" i="42"/>
  <c r="BJ203" i="42"/>
  <c r="AZ209" i="42"/>
  <c r="BC209" i="42"/>
  <c r="AL209" i="42"/>
  <c r="P209" i="42"/>
  <c r="BE209" i="42"/>
  <c r="AK209" i="42"/>
  <c r="K209" i="42"/>
  <c r="BH209" i="42"/>
  <c r="AJ209" i="42"/>
  <c r="G209" i="42"/>
  <c r="BB209" i="42"/>
  <c r="Z209" i="42"/>
  <c r="C209" i="42"/>
  <c r="BC210" i="42"/>
  <c r="AO210" i="42"/>
  <c r="U210" i="42"/>
  <c r="G210" i="42"/>
  <c r="AW210" i="42"/>
  <c r="AA210" i="42"/>
  <c r="J210" i="42"/>
  <c r="BF210" i="42"/>
  <c r="AL210" i="42"/>
  <c r="O210" i="42"/>
  <c r="BB210" i="42"/>
  <c r="AK210" i="42"/>
  <c r="K210" i="42"/>
  <c r="AY215" i="42"/>
  <c r="AA215" i="42"/>
  <c r="K215" i="42"/>
  <c r="BI215" i="42"/>
  <c r="AR215" i="42"/>
  <c r="S215" i="42"/>
  <c r="AT215" i="42"/>
  <c r="U215" i="42"/>
  <c r="AS215" i="42"/>
  <c r="R215" i="42"/>
  <c r="AJ215" i="42"/>
  <c r="BH215" i="42"/>
  <c r="AJ263" i="42"/>
  <c r="BJ263" i="42"/>
  <c r="P263" i="42"/>
  <c r="X263" i="42"/>
  <c r="AW263" i="42"/>
  <c r="AR263" i="42"/>
  <c r="BC92" i="42"/>
  <c r="X92" i="42"/>
  <c r="R103" i="42"/>
  <c r="BC103" i="42"/>
  <c r="AU115" i="42"/>
  <c r="K117" i="42"/>
  <c r="R120" i="42"/>
  <c r="BA120" i="42"/>
  <c r="K123" i="42"/>
  <c r="R132" i="42"/>
  <c r="AP132" i="42"/>
  <c r="C136" i="42"/>
  <c r="AQ136" i="42"/>
  <c r="AB140" i="42"/>
  <c r="AQ148" i="42"/>
  <c r="H148" i="42"/>
  <c r="AP148" i="42"/>
  <c r="AM148" i="42"/>
  <c r="BF153" i="42"/>
  <c r="BG153" i="42"/>
  <c r="AU153" i="42"/>
  <c r="AA153" i="42"/>
  <c r="P153" i="42"/>
  <c r="B153" i="42"/>
  <c r="BD153" i="42"/>
  <c r="AP153" i="42"/>
  <c r="V153" i="42"/>
  <c r="H153" i="42"/>
  <c r="BC153" i="42"/>
  <c r="AO153" i="42"/>
  <c r="T153" i="42"/>
  <c r="G153" i="42"/>
  <c r="B154" i="42"/>
  <c r="BJ159" i="42"/>
  <c r="AV159" i="42"/>
  <c r="AA159" i="42"/>
  <c r="K159" i="42"/>
  <c r="BC159" i="42"/>
  <c r="AN159" i="42"/>
  <c r="R159" i="42"/>
  <c r="BB159" i="42"/>
  <c r="AM159" i="42"/>
  <c r="P159" i="42"/>
  <c r="W159" i="42"/>
  <c r="Y174" i="42"/>
  <c r="BD174" i="42"/>
  <c r="K179" i="42"/>
  <c r="BG179" i="42"/>
  <c r="G181" i="42"/>
  <c r="BJ189" i="42"/>
  <c r="AY189" i="42"/>
  <c r="AA189" i="42"/>
  <c r="K189" i="42"/>
  <c r="BF189" i="42"/>
  <c r="AO189" i="42"/>
  <c r="O189" i="42"/>
  <c r="BE189" i="42"/>
  <c r="AN189" i="42"/>
  <c r="N189" i="42"/>
  <c r="W189" i="42"/>
  <c r="BB189" i="42"/>
  <c r="W203" i="42"/>
  <c r="BE206" i="42"/>
  <c r="BH206" i="42"/>
  <c r="AO206" i="42"/>
  <c r="P206" i="42"/>
  <c r="BF206" i="42"/>
  <c r="AK206" i="42"/>
  <c r="J206" i="42"/>
  <c r="BC206" i="42"/>
  <c r="Z206" i="42"/>
  <c r="B206" i="42"/>
  <c r="B209" i="42"/>
  <c r="BE214" i="42"/>
  <c r="AN214" i="42"/>
  <c r="S214" i="42"/>
  <c r="BI214" i="42"/>
  <c r="AR214" i="42"/>
  <c r="T214" i="42"/>
  <c r="BG214" i="42"/>
  <c r="AL214" i="42"/>
  <c r="K214" i="42"/>
  <c r="BF214" i="42"/>
  <c r="AK214" i="42"/>
  <c r="J214" i="42"/>
  <c r="AL215" i="42"/>
  <c r="C246" i="42"/>
  <c r="AM246" i="42"/>
  <c r="M263" i="42"/>
  <c r="BK266" i="42"/>
  <c r="BA266" i="42"/>
  <c r="Z266" i="42"/>
  <c r="C266" i="42"/>
  <c r="AS266" i="42"/>
  <c r="P266" i="42"/>
  <c r="AW266" i="42"/>
  <c r="V266" i="42"/>
  <c r="AT266" i="42"/>
  <c r="K266" i="42"/>
  <c r="AP266" i="42"/>
  <c r="J266" i="42"/>
  <c r="AO266" i="42"/>
  <c r="B266" i="42"/>
  <c r="X266" i="42"/>
  <c r="Q266" i="42"/>
  <c r="AV45" i="42"/>
  <c r="AT48" i="42"/>
  <c r="AV48" i="42"/>
  <c r="BH50" i="42"/>
  <c r="BD50" i="42"/>
  <c r="Y50" i="42"/>
  <c r="BG69" i="42"/>
  <c r="M77" i="42"/>
  <c r="BC83" i="42"/>
  <c r="P83" i="42"/>
  <c r="BG83" i="42"/>
  <c r="BB86" i="42"/>
  <c r="AO86" i="42"/>
  <c r="AU86" i="42"/>
  <c r="J91" i="42"/>
  <c r="B92" i="42"/>
  <c r="AN92" i="42"/>
  <c r="H93" i="42"/>
  <c r="B103" i="42"/>
  <c r="S103" i="42"/>
  <c r="AP103" i="42"/>
  <c r="BF103" i="42"/>
  <c r="BA106" i="42"/>
  <c r="AP106" i="42"/>
  <c r="Y106" i="42"/>
  <c r="AA106" i="42"/>
  <c r="AU106" i="42"/>
  <c r="BF106" i="42"/>
  <c r="B112" i="42"/>
  <c r="AB112" i="42"/>
  <c r="BG112" i="42"/>
  <c r="C115" i="42"/>
  <c r="B116" i="42"/>
  <c r="AA117" i="42"/>
  <c r="G120" i="42"/>
  <c r="S120" i="42"/>
  <c r="AO120" i="42"/>
  <c r="BB120" i="42"/>
  <c r="O123" i="42"/>
  <c r="AV124" i="42"/>
  <c r="AT124" i="42"/>
  <c r="BG124" i="42"/>
  <c r="C132" i="42"/>
  <c r="V132" i="42"/>
  <c r="AQ132" i="42"/>
  <c r="BF132" i="42"/>
  <c r="N136" i="42"/>
  <c r="AU136" i="42"/>
  <c r="H140" i="42"/>
  <c r="AL140" i="42"/>
  <c r="BK140" i="42"/>
  <c r="BB142" i="42"/>
  <c r="AS142" i="42"/>
  <c r="AW142" i="42"/>
  <c r="BC143" i="42"/>
  <c r="W143" i="42"/>
  <c r="AQ143" i="42"/>
  <c r="AL144" i="42"/>
  <c r="C144" i="42"/>
  <c r="BE144" i="42"/>
  <c r="O144" i="42"/>
  <c r="AY144" i="42"/>
  <c r="N144" i="42"/>
  <c r="BF144" i="42"/>
  <c r="J148" i="42"/>
  <c r="BK148" i="42"/>
  <c r="H152" i="42"/>
  <c r="AN152" i="42"/>
  <c r="C153" i="42"/>
  <c r="Y153" i="42"/>
  <c r="AX153" i="42"/>
  <c r="C154" i="42"/>
  <c r="B159" i="42"/>
  <c r="X159" i="42"/>
  <c r="BA159" i="42"/>
  <c r="BF161" i="42"/>
  <c r="AY161" i="42"/>
  <c r="AM161" i="42"/>
  <c r="T161" i="42"/>
  <c r="H161" i="42"/>
  <c r="BE161" i="42"/>
  <c r="AQ161" i="42"/>
  <c r="W161" i="42"/>
  <c r="I161" i="42"/>
  <c r="BD161" i="42"/>
  <c r="AP161" i="42"/>
  <c r="V161" i="42"/>
  <c r="G161" i="42"/>
  <c r="R161" i="42"/>
  <c r="AU161" i="42"/>
  <c r="J168" i="42"/>
  <c r="BF169" i="42"/>
  <c r="BA169" i="42"/>
  <c r="AO169" i="42"/>
  <c r="V169" i="42"/>
  <c r="I169" i="42"/>
  <c r="BI169" i="42"/>
  <c r="AU169" i="42"/>
  <c r="Z169" i="42"/>
  <c r="L169" i="42"/>
  <c r="BG169" i="42"/>
  <c r="AT169" i="42"/>
  <c r="Y169" i="42"/>
  <c r="K169" i="42"/>
  <c r="R169" i="42"/>
  <c r="AQ169" i="42"/>
  <c r="S172" i="42"/>
  <c r="BF172" i="42"/>
  <c r="C174" i="42"/>
  <c r="AL174" i="42"/>
  <c r="BF174" i="42"/>
  <c r="P179" i="42"/>
  <c r="BF180" i="42"/>
  <c r="AB180" i="42"/>
  <c r="I180" i="42"/>
  <c r="AW180" i="42"/>
  <c r="Q180" i="42"/>
  <c r="AQ180" i="42"/>
  <c r="O180" i="42"/>
  <c r="AP180" i="42"/>
  <c r="H181" i="42"/>
  <c r="Y181" i="42"/>
  <c r="AW181" i="42"/>
  <c r="B189" i="42"/>
  <c r="Z189" i="42"/>
  <c r="BI189" i="42"/>
  <c r="AM203" i="42"/>
  <c r="J204" i="42"/>
  <c r="AU204" i="42"/>
  <c r="K206" i="42"/>
  <c r="AT206" i="42"/>
  <c r="J209" i="42"/>
  <c r="AT209" i="42"/>
  <c r="C210" i="42"/>
  <c r="AN210" i="42"/>
  <c r="BK210" i="42"/>
  <c r="B214" i="42"/>
  <c r="AQ214" i="42"/>
  <c r="G215" i="42"/>
  <c r="AN215" i="42"/>
  <c r="I216" i="42"/>
  <c r="AO216" i="42"/>
  <c r="G217" i="42"/>
  <c r="AP218" i="42"/>
  <c r="BB218" i="42"/>
  <c r="Q218" i="42"/>
  <c r="AQ218" i="42"/>
  <c r="AS218" i="42"/>
  <c r="AL218" i="42"/>
  <c r="BH218" i="42"/>
  <c r="AJ243" i="42"/>
  <c r="K246" i="42"/>
  <c r="AP246" i="42"/>
  <c r="R263" i="42"/>
  <c r="O266" i="42"/>
  <c r="BC269" i="42"/>
  <c r="AR269" i="42"/>
  <c r="Z269" i="42"/>
  <c r="P269" i="42"/>
  <c r="C269" i="42"/>
  <c r="BE269" i="42"/>
  <c r="AT269" i="42"/>
  <c r="Y269" i="42"/>
  <c r="N269" i="42"/>
  <c r="BH269" i="42"/>
  <c r="AV269" i="42"/>
  <c r="AK269" i="42"/>
  <c r="Q269" i="42"/>
  <c r="B269" i="42"/>
  <c r="BA269" i="42"/>
  <c r="AM269" i="42"/>
  <c r="O269" i="42"/>
  <c r="AZ269" i="42"/>
  <c r="AL269" i="42"/>
  <c r="M269" i="42"/>
  <c r="AX269" i="42"/>
  <c r="AA269" i="42"/>
  <c r="K269" i="42"/>
  <c r="AP269" i="42"/>
  <c r="I269" i="42"/>
  <c r="AO269" i="42"/>
  <c r="H269" i="42"/>
  <c r="AU269" i="42"/>
  <c r="Y23" i="42"/>
  <c r="G25" i="42"/>
  <c r="U25" i="42"/>
  <c r="AT25" i="42"/>
  <c r="BH25" i="42"/>
  <c r="BB33" i="42"/>
  <c r="AL33" i="42"/>
  <c r="Q33" i="42"/>
  <c r="T33" i="42"/>
  <c r="AR33" i="42"/>
  <c r="BG33" i="42"/>
  <c r="BG35" i="42"/>
  <c r="W35" i="42"/>
  <c r="BK35" i="42"/>
  <c r="AV43" i="42"/>
  <c r="BB43" i="42"/>
  <c r="G45" i="42"/>
  <c r="AB45" i="42"/>
  <c r="BB45" i="42"/>
  <c r="L48" i="42"/>
  <c r="BB49" i="42"/>
  <c r="AL49" i="42"/>
  <c r="Q49" i="42"/>
  <c r="AA49" i="42"/>
  <c r="AV49" i="42"/>
  <c r="G50" i="42"/>
  <c r="AQ51" i="42"/>
  <c r="BG57" i="42"/>
  <c r="S57" i="42"/>
  <c r="AX57" i="42"/>
  <c r="AJ59" i="42"/>
  <c r="BI59" i="42"/>
  <c r="BJ62" i="42"/>
  <c r="AV62" i="42"/>
  <c r="Y62" i="42"/>
  <c r="L62" i="42"/>
  <c r="U62" i="42"/>
  <c r="AR62" i="42"/>
  <c r="BH62" i="42"/>
  <c r="AW65" i="42"/>
  <c r="M65" i="42"/>
  <c r="AT65" i="42"/>
  <c r="H69" i="42"/>
  <c r="AL69" i="42"/>
  <c r="BI69" i="42"/>
  <c r="BG76" i="42"/>
  <c r="BA76" i="42"/>
  <c r="AO76" i="42"/>
  <c r="V76" i="42"/>
  <c r="I76" i="42"/>
  <c r="Q76" i="42"/>
  <c r="AL76" i="42"/>
  <c r="AZ76" i="42"/>
  <c r="T77" i="42"/>
  <c r="C83" i="42"/>
  <c r="BK83" i="42"/>
  <c r="C86" i="42"/>
  <c r="AX86" i="42"/>
  <c r="BB88" i="42"/>
  <c r="BD88" i="42"/>
  <c r="X88" i="42"/>
  <c r="C88" i="42"/>
  <c r="Z88" i="42"/>
  <c r="BH88" i="42"/>
  <c r="BK90" i="42"/>
  <c r="AV90" i="42"/>
  <c r="Z90" i="42"/>
  <c r="C90" i="42"/>
  <c r="W90" i="42"/>
  <c r="AY90" i="42"/>
  <c r="S91" i="42"/>
  <c r="I92" i="42"/>
  <c r="AQ92" i="42"/>
  <c r="R93" i="42"/>
  <c r="BC97" i="42"/>
  <c r="AQ97" i="42"/>
  <c r="Z97" i="42"/>
  <c r="P97" i="42"/>
  <c r="C97" i="42"/>
  <c r="O97" i="42"/>
  <c r="AA97" i="42"/>
  <c r="AU97" i="42"/>
  <c r="BF97" i="42"/>
  <c r="C103" i="42"/>
  <c r="T103" i="42"/>
  <c r="AQ103" i="42"/>
  <c r="BI103" i="42"/>
  <c r="B106" i="42"/>
  <c r="AK106" i="42"/>
  <c r="AV106" i="42"/>
  <c r="BG106" i="42"/>
  <c r="H112" i="42"/>
  <c r="AK112" i="42"/>
  <c r="BI112" i="42"/>
  <c r="N115" i="42"/>
  <c r="O116" i="42"/>
  <c r="AU117" i="42"/>
  <c r="H120" i="42"/>
  <c r="T120" i="42"/>
  <c r="AP120" i="42"/>
  <c r="BC120" i="42"/>
  <c r="X123" i="42"/>
  <c r="K124" i="42"/>
  <c r="G132" i="42"/>
  <c r="X132" i="42"/>
  <c r="AS132" i="42"/>
  <c r="BG132" i="42"/>
  <c r="BA135" i="42"/>
  <c r="AK135" i="42"/>
  <c r="L135" i="42"/>
  <c r="BB135" i="42"/>
  <c r="Y135" i="42"/>
  <c r="I135" i="42"/>
  <c r="W135" i="42"/>
  <c r="AX135" i="42"/>
  <c r="S136" i="42"/>
  <c r="AV136" i="42"/>
  <c r="I140" i="42"/>
  <c r="AM140" i="42"/>
  <c r="BG141" i="42"/>
  <c r="AW141" i="42"/>
  <c r="AM141" i="42"/>
  <c r="V141" i="42"/>
  <c r="K141" i="42"/>
  <c r="BF141" i="42"/>
  <c r="AU141" i="42"/>
  <c r="AA141" i="42"/>
  <c r="P141" i="42"/>
  <c r="B141" i="42"/>
  <c r="Q141" i="42"/>
  <c r="AL141" i="42"/>
  <c r="AY141" i="42"/>
  <c r="T142" i="42"/>
  <c r="B143" i="42"/>
  <c r="J144" i="42"/>
  <c r="BJ144" i="42"/>
  <c r="BF146" i="42"/>
  <c r="P146" i="42"/>
  <c r="Z146" i="42"/>
  <c r="X146" i="42"/>
  <c r="AU146" i="42"/>
  <c r="N148" i="42"/>
  <c r="BD149" i="42"/>
  <c r="AT149" i="42"/>
  <c r="AA149" i="42"/>
  <c r="Q149" i="42"/>
  <c r="G149" i="42"/>
  <c r="BJ149" i="42"/>
  <c r="AX149" i="42"/>
  <c r="AM149" i="42"/>
  <c r="T149" i="42"/>
  <c r="H149" i="42"/>
  <c r="BI149" i="42"/>
  <c r="AW149" i="42"/>
  <c r="AL149" i="42"/>
  <c r="R149" i="42"/>
  <c r="C149" i="42"/>
  <c r="V149" i="42"/>
  <c r="AP149" i="42"/>
  <c r="BF149" i="42"/>
  <c r="I152" i="42"/>
  <c r="AP152" i="42"/>
  <c r="I153" i="42"/>
  <c r="Z153" i="42"/>
  <c r="AY153" i="42"/>
  <c r="AB154" i="42"/>
  <c r="BA157" i="42"/>
  <c r="AP157" i="42"/>
  <c r="Y157" i="42"/>
  <c r="O157" i="42"/>
  <c r="B157" i="42"/>
  <c r="BC157" i="42"/>
  <c r="AO157" i="42"/>
  <c r="W157" i="42"/>
  <c r="K157" i="42"/>
  <c r="AY157" i="42"/>
  <c r="AN157" i="42"/>
  <c r="V157" i="42"/>
  <c r="I157" i="42"/>
  <c r="R157" i="42"/>
  <c r="AQ157" i="42"/>
  <c r="BF157" i="42"/>
  <c r="G159" i="42"/>
  <c r="AB159" i="42"/>
  <c r="BF159" i="42"/>
  <c r="B161" i="42"/>
  <c r="Y161" i="42"/>
  <c r="AV161" i="42"/>
  <c r="BJ166" i="42"/>
  <c r="BD166" i="42"/>
  <c r="AO166" i="42"/>
  <c r="T166" i="42"/>
  <c r="C166" i="42"/>
  <c r="AU166" i="42"/>
  <c r="X166" i="42"/>
  <c r="G166" i="42"/>
  <c r="BI166" i="42"/>
  <c r="AT166" i="42"/>
  <c r="V166" i="42"/>
  <c r="B166" i="42"/>
  <c r="Z166" i="42"/>
  <c r="BC166" i="42"/>
  <c r="X168" i="42"/>
  <c r="B169" i="42"/>
  <c r="T169" i="42"/>
  <c r="AV169" i="42"/>
  <c r="AK170" i="42"/>
  <c r="W172" i="42"/>
  <c r="BJ172" i="42"/>
  <c r="G174" i="42"/>
  <c r="AN174" i="42"/>
  <c r="BI174" i="42"/>
  <c r="Y179" i="42"/>
  <c r="H180" i="42"/>
  <c r="AY180" i="42"/>
  <c r="K181" i="42"/>
  <c r="Z181" i="42"/>
  <c r="BB181" i="42"/>
  <c r="C189" i="42"/>
  <c r="AB189" i="42"/>
  <c r="BB190" i="42"/>
  <c r="AY190" i="42"/>
  <c r="Z190" i="42"/>
  <c r="C190" i="42"/>
  <c r="AV190" i="42"/>
  <c r="S190" i="42"/>
  <c r="AS190" i="42"/>
  <c r="O190" i="42"/>
  <c r="AL190" i="42"/>
  <c r="Y191" i="42"/>
  <c r="AN191" i="42"/>
  <c r="W191" i="42"/>
  <c r="AN203" i="42"/>
  <c r="M204" i="42"/>
  <c r="BA204" i="42"/>
  <c r="N206" i="42"/>
  <c r="AV206" i="42"/>
  <c r="N209" i="42"/>
  <c r="AU209" i="42"/>
  <c r="I210" i="42"/>
  <c r="AR210" i="42"/>
  <c r="I214" i="42"/>
  <c r="AT214" i="42"/>
  <c r="I215" i="42"/>
  <c r="AQ215" i="42"/>
  <c r="K216" i="42"/>
  <c r="AS216" i="42"/>
  <c r="I217" i="42"/>
  <c r="G218" i="42"/>
  <c r="AX219" i="42"/>
  <c r="Q219" i="42"/>
  <c r="AT219" i="42"/>
  <c r="L219" i="42"/>
  <c r="BH219" i="42"/>
  <c r="U219" i="42"/>
  <c r="BE219" i="42"/>
  <c r="N219" i="42"/>
  <c r="BD219" i="42"/>
  <c r="BE244" i="42"/>
  <c r="AR244" i="42"/>
  <c r="X244" i="42"/>
  <c r="J244" i="42"/>
  <c r="BK244" i="42"/>
  <c r="AV244" i="42"/>
  <c r="Z244" i="42"/>
  <c r="N244" i="42"/>
  <c r="AZ244" i="42"/>
  <c r="AA244" i="42"/>
  <c r="I244" i="42"/>
  <c r="BB244" i="42"/>
  <c r="Y244" i="42"/>
  <c r="G244" i="42"/>
  <c r="AX244" i="42"/>
  <c r="U244" i="42"/>
  <c r="B244" i="42"/>
  <c r="AL244" i="42"/>
  <c r="BJ244" i="42"/>
  <c r="O246" i="42"/>
  <c r="AT246" i="42"/>
  <c r="AR252" i="42"/>
  <c r="R252" i="42"/>
  <c r="BF252" i="42"/>
  <c r="AA252" i="42"/>
  <c r="H252" i="42"/>
  <c r="BB252" i="42"/>
  <c r="X252" i="42"/>
  <c r="AP252" i="42"/>
  <c r="G252" i="42"/>
  <c r="AL252" i="42"/>
  <c r="C252" i="42"/>
  <c r="AX252" i="42"/>
  <c r="AZ254" i="42"/>
  <c r="AK254" i="42"/>
  <c r="P254" i="42"/>
  <c r="BK254" i="42"/>
  <c r="AT254" i="42"/>
  <c r="X254" i="42"/>
  <c r="G254" i="42"/>
  <c r="AV254" i="42"/>
  <c r="Z254" i="42"/>
  <c r="J254" i="42"/>
  <c r="BD254" i="42"/>
  <c r="AJ254" i="42"/>
  <c r="C254" i="42"/>
  <c r="BC254" i="42"/>
  <c r="U254" i="42"/>
  <c r="BB254" i="42"/>
  <c r="S254" i="42"/>
  <c r="AP254" i="42"/>
  <c r="AS259" i="42"/>
  <c r="H259" i="42"/>
  <c r="S259" i="42"/>
  <c r="AP259" i="42"/>
  <c r="N259" i="42"/>
  <c r="BH261" i="42"/>
  <c r="AW261" i="42"/>
  <c r="AM261" i="42"/>
  <c r="V261" i="42"/>
  <c r="K261" i="42"/>
  <c r="BA261" i="42"/>
  <c r="AO261" i="42"/>
  <c r="W261" i="42"/>
  <c r="I261" i="42"/>
  <c r="BD261" i="42"/>
  <c r="AR261" i="42"/>
  <c r="Y261" i="42"/>
  <c r="N261" i="42"/>
  <c r="AZ261" i="42"/>
  <c r="AK261" i="42"/>
  <c r="O261" i="42"/>
  <c r="AV261" i="42"/>
  <c r="Z261" i="42"/>
  <c r="H261" i="42"/>
  <c r="BE261" i="42"/>
  <c r="AA261" i="42"/>
  <c r="C261" i="42"/>
  <c r="BC261" i="42"/>
  <c r="X261" i="42"/>
  <c r="B261" i="42"/>
  <c r="AN261" i="42"/>
  <c r="AU263" i="42"/>
  <c r="AA266" i="42"/>
  <c r="AV23" i="42"/>
  <c r="H25" i="42"/>
  <c r="Y25" i="42"/>
  <c r="AU25" i="42"/>
  <c r="BB26" i="42"/>
  <c r="X26" i="42"/>
  <c r="AZ26" i="42"/>
  <c r="AZ31" i="42"/>
  <c r="Y31" i="42"/>
  <c r="I31" i="42"/>
  <c r="X31" i="42"/>
  <c r="BB31" i="42"/>
  <c r="G33" i="42"/>
  <c r="U33" i="42"/>
  <c r="AT33" i="42"/>
  <c r="BH33" i="42"/>
  <c r="K35" i="42"/>
  <c r="AL36" i="42"/>
  <c r="G36" i="42"/>
  <c r="AN36" i="42"/>
  <c r="L43" i="42"/>
  <c r="O45" i="42"/>
  <c r="AL45" i="42"/>
  <c r="BC45" i="42"/>
  <c r="T48" i="42"/>
  <c r="G49" i="42"/>
  <c r="AB49" i="42"/>
  <c r="AX49" i="42"/>
  <c r="AA50" i="42"/>
  <c r="AN52" i="42"/>
  <c r="BG52" i="42"/>
  <c r="G57" i="42"/>
  <c r="AZ57" i="42"/>
  <c r="AN59" i="42"/>
  <c r="BG60" i="42"/>
  <c r="BC60" i="42"/>
  <c r="AQ60" i="42"/>
  <c r="W60" i="42"/>
  <c r="B60" i="42"/>
  <c r="Y60" i="42"/>
  <c r="AT60" i="42"/>
  <c r="BH60" i="42"/>
  <c r="B62" i="42"/>
  <c r="W62" i="42"/>
  <c r="AT62" i="42"/>
  <c r="J65" i="42"/>
  <c r="AU65" i="42"/>
  <c r="J69" i="42"/>
  <c r="AN69" i="42"/>
  <c r="BE70" i="42"/>
  <c r="AO70" i="42"/>
  <c r="U70" i="42"/>
  <c r="B70" i="42"/>
  <c r="W70" i="42"/>
  <c r="AT70" i="42"/>
  <c r="BJ70" i="42"/>
  <c r="B76" i="42"/>
  <c r="R76" i="42"/>
  <c r="AM76" i="42"/>
  <c r="BC76" i="42"/>
  <c r="V77" i="42"/>
  <c r="G83" i="42"/>
  <c r="G86" i="42"/>
  <c r="AZ86" i="42"/>
  <c r="G88" i="42"/>
  <c r="AL88" i="42"/>
  <c r="BH89" i="42"/>
  <c r="BC89" i="42"/>
  <c r="AO89" i="42"/>
  <c r="W89" i="42"/>
  <c r="K89" i="42"/>
  <c r="P89" i="42"/>
  <c r="AL89" i="42"/>
  <c r="AX89" i="42"/>
  <c r="B90" i="42"/>
  <c r="AB90" i="42"/>
  <c r="BB90" i="42"/>
  <c r="U91" i="42"/>
  <c r="K92" i="42"/>
  <c r="AT92" i="42"/>
  <c r="T93" i="42"/>
  <c r="B97" i="42"/>
  <c r="Q97" i="42"/>
  <c r="AK97" i="42"/>
  <c r="AV97" i="42"/>
  <c r="BG97" i="42"/>
  <c r="BF99" i="42"/>
  <c r="AU99" i="42"/>
  <c r="P99" i="42"/>
  <c r="AT99" i="42"/>
  <c r="S102" i="42"/>
  <c r="H103" i="42"/>
  <c r="V103" i="42"/>
  <c r="AT103" i="42"/>
  <c r="BJ103" i="42"/>
  <c r="C106" i="42"/>
  <c r="AL106" i="42"/>
  <c r="AW106" i="42"/>
  <c r="BI106" i="42"/>
  <c r="BC109" i="42"/>
  <c r="AM109" i="42"/>
  <c r="H109" i="42"/>
  <c r="AB109" i="42"/>
  <c r="BI109" i="42"/>
  <c r="J112" i="42"/>
  <c r="AM112" i="42"/>
  <c r="BJ112" i="42"/>
  <c r="P115" i="42"/>
  <c r="Y116" i="42"/>
  <c r="BI117" i="42"/>
  <c r="I120" i="42"/>
  <c r="X120" i="42"/>
  <c r="AQ120" i="42"/>
  <c r="BG120" i="42"/>
  <c r="Y123" i="42"/>
  <c r="R124" i="42"/>
  <c r="I132" i="42"/>
  <c r="Y132" i="42"/>
  <c r="AU132" i="42"/>
  <c r="BI133" i="42"/>
  <c r="AX133" i="42"/>
  <c r="AN133" i="42"/>
  <c r="W133" i="42"/>
  <c r="L133" i="42"/>
  <c r="BD133" i="42"/>
  <c r="AQ133" i="42"/>
  <c r="Y133" i="42"/>
  <c r="N133" i="42"/>
  <c r="P133" i="42"/>
  <c r="AK133" i="42"/>
  <c r="AW133" i="42"/>
  <c r="AP134" i="42"/>
  <c r="S134" i="42"/>
  <c r="B135" i="42"/>
  <c r="X135" i="42"/>
  <c r="BC135" i="42"/>
  <c r="W136" i="42"/>
  <c r="AY136" i="42"/>
  <c r="J140" i="42"/>
  <c r="AS140" i="42"/>
  <c r="C141" i="42"/>
  <c r="R141" i="42"/>
  <c r="AN141" i="42"/>
  <c r="BA141" i="42"/>
  <c r="Y142" i="42"/>
  <c r="T143" i="42"/>
  <c r="R144" i="42"/>
  <c r="BF145" i="42"/>
  <c r="BG145" i="42"/>
  <c r="AU145" i="42"/>
  <c r="AA145" i="42"/>
  <c r="P145" i="42"/>
  <c r="B145" i="42"/>
  <c r="BI145" i="42"/>
  <c r="AT145" i="42"/>
  <c r="Y145" i="42"/>
  <c r="K145" i="42"/>
  <c r="BE145" i="42"/>
  <c r="AQ145" i="42"/>
  <c r="W145" i="42"/>
  <c r="I145" i="42"/>
  <c r="T145" i="42"/>
  <c r="AV145" i="42"/>
  <c r="B146" i="42"/>
  <c r="BC146" i="42"/>
  <c r="S148" i="42"/>
  <c r="B149" i="42"/>
  <c r="W149" i="42"/>
  <c r="AQ149" i="42"/>
  <c r="BG149" i="42"/>
  <c r="J152" i="42"/>
  <c r="AV152" i="42"/>
  <c r="K153" i="42"/>
  <c r="AK153" i="42"/>
  <c r="BA153" i="42"/>
  <c r="AK154" i="42"/>
  <c r="C157" i="42"/>
  <c r="T157" i="42"/>
  <c r="AT157" i="42"/>
  <c r="BG157" i="42"/>
  <c r="I159" i="42"/>
  <c r="AK159" i="42"/>
  <c r="BG159" i="42"/>
  <c r="C161" i="42"/>
  <c r="Z161" i="42"/>
  <c r="AX161" i="42"/>
  <c r="H166" i="42"/>
  <c r="AK166" i="42"/>
  <c r="BF166" i="42"/>
  <c r="AA168" i="42"/>
  <c r="C169" i="42"/>
  <c r="W169" i="42"/>
  <c r="AX169" i="42"/>
  <c r="AO170" i="42"/>
  <c r="X172" i="42"/>
  <c r="BK172" i="42"/>
  <c r="O174" i="42"/>
  <c r="AO174" i="42"/>
  <c r="BE175" i="42"/>
  <c r="AN175" i="42"/>
  <c r="P175" i="42"/>
  <c r="BC175" i="42"/>
  <c r="AB175" i="42"/>
  <c r="J175" i="42"/>
  <c r="BB175" i="42"/>
  <c r="Y175" i="42"/>
  <c r="G175" i="42"/>
  <c r="AM175" i="42"/>
  <c r="BK175" i="42"/>
  <c r="AA179" i="42"/>
  <c r="J180" i="42"/>
  <c r="BA180" i="42"/>
  <c r="L181" i="42"/>
  <c r="AA181" i="42"/>
  <c r="BD181" i="42"/>
  <c r="G189" i="42"/>
  <c r="AP189" i="42"/>
  <c r="B190" i="42"/>
  <c r="AN190" i="42"/>
  <c r="BK198" i="42"/>
  <c r="AM198" i="42"/>
  <c r="AO198" i="42"/>
  <c r="X198" i="42"/>
  <c r="AZ198" i="42"/>
  <c r="AR203" i="42"/>
  <c r="Q204" i="42"/>
  <c r="BI204" i="42"/>
  <c r="Q206" i="42"/>
  <c r="AZ206" i="42"/>
  <c r="BJ208" i="42"/>
  <c r="AW208" i="42"/>
  <c r="AL208" i="42"/>
  <c r="R208" i="42"/>
  <c r="C208" i="42"/>
  <c r="BE208" i="42"/>
  <c r="AR208" i="42"/>
  <c r="W208" i="42"/>
  <c r="I208" i="42"/>
  <c r="BA208" i="42"/>
  <c r="AK208" i="42"/>
  <c r="N208" i="42"/>
  <c r="AZ208" i="42"/>
  <c r="AA208" i="42"/>
  <c r="M208" i="42"/>
  <c r="X208" i="42"/>
  <c r="BC208" i="42"/>
  <c r="Q209" i="42"/>
  <c r="AV209" i="42"/>
  <c r="P210" i="42"/>
  <c r="AT210" i="42"/>
  <c r="L214" i="42"/>
  <c r="AV214" i="42"/>
  <c r="L215" i="42"/>
  <c r="BA215" i="42"/>
  <c r="L216" i="42"/>
  <c r="AT216" i="42"/>
  <c r="T217" i="42"/>
  <c r="O218" i="42"/>
  <c r="C219" i="42"/>
  <c r="BJ219" i="42"/>
  <c r="AQ222" i="42"/>
  <c r="L222" i="42"/>
  <c r="AX222" i="42"/>
  <c r="T222" i="42"/>
  <c r="BI222" i="42"/>
  <c r="AA222" i="42"/>
  <c r="BG222" i="42"/>
  <c r="Y222" i="42"/>
  <c r="AT222" i="42"/>
  <c r="AN225" i="42"/>
  <c r="G225" i="42"/>
  <c r="BG225" i="42"/>
  <c r="T225" i="42"/>
  <c r="BH225" i="42"/>
  <c r="S225" i="42"/>
  <c r="BD225" i="42"/>
  <c r="K225" i="42"/>
  <c r="AX225" i="42"/>
  <c r="J225" i="42"/>
  <c r="BB240" i="42"/>
  <c r="R240" i="42"/>
  <c r="AK240" i="42"/>
  <c r="AY240" i="42"/>
  <c r="H244" i="42"/>
  <c r="AN244" i="42"/>
  <c r="BD245" i="42"/>
  <c r="AT245" i="42"/>
  <c r="AA245" i="42"/>
  <c r="Q245" i="42"/>
  <c r="G245" i="42"/>
  <c r="BE245" i="42"/>
  <c r="AR245" i="42"/>
  <c r="Y245" i="42"/>
  <c r="N245" i="42"/>
  <c r="BA245" i="42"/>
  <c r="AN245" i="42"/>
  <c r="U245" i="42"/>
  <c r="C245" i="42"/>
  <c r="BJ245" i="42"/>
  <c r="AV245" i="42"/>
  <c r="X245" i="42"/>
  <c r="I245" i="42"/>
  <c r="BI245" i="42"/>
  <c r="AU245" i="42"/>
  <c r="W245" i="42"/>
  <c r="H245" i="42"/>
  <c r="Z245" i="42"/>
  <c r="AZ245" i="42"/>
  <c r="P246" i="42"/>
  <c r="BB246" i="42"/>
  <c r="M252" i="42"/>
  <c r="AZ252" i="42"/>
  <c r="H254" i="42"/>
  <c r="AS254" i="42"/>
  <c r="Y259" i="42"/>
  <c r="G261" i="42"/>
  <c r="AP261" i="42"/>
  <c r="BC263" i="42"/>
  <c r="AJ266" i="42"/>
  <c r="Z268" i="42"/>
  <c r="R269" i="42"/>
  <c r="BD269" i="42"/>
  <c r="BF21" i="42"/>
  <c r="AR21" i="42"/>
  <c r="U21" i="42"/>
  <c r="H21" i="42"/>
  <c r="T21" i="42"/>
  <c r="AT21" i="42"/>
  <c r="BH21" i="42"/>
  <c r="BJ23" i="42"/>
  <c r="I25" i="42"/>
  <c r="AA25" i="42"/>
  <c r="AV25" i="42"/>
  <c r="C26" i="42"/>
  <c r="BC26" i="42"/>
  <c r="C31" i="42"/>
  <c r="AL31" i="42"/>
  <c r="BG31" i="42"/>
  <c r="H33" i="42"/>
  <c r="Y33" i="42"/>
  <c r="AU33" i="42"/>
  <c r="BB34" i="42"/>
  <c r="O34" i="42"/>
  <c r="L35" i="42"/>
  <c r="H36" i="42"/>
  <c r="AU36" i="42"/>
  <c r="AT38" i="42"/>
  <c r="AR38" i="42"/>
  <c r="Y43" i="42"/>
  <c r="Q45" i="42"/>
  <c r="AM45" i="42"/>
  <c r="BD45" i="42"/>
  <c r="AV47" i="42"/>
  <c r="BB47" i="42"/>
  <c r="U48" i="42"/>
  <c r="O49" i="42"/>
  <c r="AJ49" i="42"/>
  <c r="BC49" i="42"/>
  <c r="AB50" i="42"/>
  <c r="I52" i="42"/>
  <c r="BJ52" i="42"/>
  <c r="H57" i="42"/>
  <c r="BB57" i="42"/>
  <c r="AQ59" i="42"/>
  <c r="G60" i="42"/>
  <c r="Z60" i="42"/>
  <c r="AU60" i="42"/>
  <c r="BI60" i="42"/>
  <c r="G62" i="42"/>
  <c r="X62" i="42"/>
  <c r="AW62" i="42"/>
  <c r="N63" i="42"/>
  <c r="L65" i="42"/>
  <c r="BD65" i="42"/>
  <c r="M69" i="42"/>
  <c r="AQ69" i="42"/>
  <c r="G70" i="42"/>
  <c r="X70" i="42"/>
  <c r="AV70" i="42"/>
  <c r="AQ71" i="42"/>
  <c r="O71" i="42"/>
  <c r="AJ71" i="42"/>
  <c r="BG71" i="42"/>
  <c r="G76" i="42"/>
  <c r="U76" i="42"/>
  <c r="AQ76" i="42"/>
  <c r="BD76" i="42"/>
  <c r="AJ77" i="42"/>
  <c r="AQ79" i="42"/>
  <c r="S83" i="42"/>
  <c r="U86" i="42"/>
  <c r="BD86" i="42"/>
  <c r="H88" i="42"/>
  <c r="AN88" i="42"/>
  <c r="B89" i="42"/>
  <c r="R89" i="42"/>
  <c r="AM89" i="42"/>
  <c r="AZ89" i="42"/>
  <c r="K90" i="42"/>
  <c r="AJ90" i="42"/>
  <c r="BC90" i="42"/>
  <c r="AL91" i="42"/>
  <c r="O92" i="42"/>
  <c r="AW92" i="42"/>
  <c r="AL93" i="42"/>
  <c r="O95" i="42"/>
  <c r="G97" i="42"/>
  <c r="R97" i="42"/>
  <c r="AL97" i="42"/>
  <c r="AW97" i="42"/>
  <c r="BI97" i="42"/>
  <c r="G99" i="42"/>
  <c r="BC99" i="42"/>
  <c r="AK102" i="42"/>
  <c r="I103" i="42"/>
  <c r="X103" i="42"/>
  <c r="AU103" i="42"/>
  <c r="Z104" i="42"/>
  <c r="G106" i="42"/>
  <c r="AM106" i="42"/>
  <c r="AX106" i="42"/>
  <c r="BJ106" i="42"/>
  <c r="BI108" i="42"/>
  <c r="BD108" i="42"/>
  <c r="AQ108" i="42"/>
  <c r="X108" i="42"/>
  <c r="L108" i="42"/>
  <c r="P108" i="42"/>
  <c r="AL108" i="42"/>
  <c r="AX108" i="42"/>
  <c r="B109" i="42"/>
  <c r="AK109" i="42"/>
  <c r="P112" i="42"/>
  <c r="AP112" i="42"/>
  <c r="BK112" i="42"/>
  <c r="BI114" i="42"/>
  <c r="AX114" i="42"/>
  <c r="AN114" i="42"/>
  <c r="W114" i="42"/>
  <c r="L114" i="42"/>
  <c r="O114" i="42"/>
  <c r="Z114" i="42"/>
  <c r="AT114" i="42"/>
  <c r="BE114" i="42"/>
  <c r="Z115" i="42"/>
  <c r="AL116" i="42"/>
  <c r="J120" i="42"/>
  <c r="Y120" i="42"/>
  <c r="AT120" i="42"/>
  <c r="BJ120" i="42"/>
  <c r="Z123" i="42"/>
  <c r="AM124" i="42"/>
  <c r="BE126" i="42"/>
  <c r="BB126" i="42"/>
  <c r="AO126" i="42"/>
  <c r="G126" i="42"/>
  <c r="AV126" i="42"/>
  <c r="Z126" i="42"/>
  <c r="AL126" i="42"/>
  <c r="BD126" i="42"/>
  <c r="J132" i="42"/>
  <c r="Z132" i="42"/>
  <c r="AW132" i="42"/>
  <c r="B133" i="42"/>
  <c r="Q133" i="42"/>
  <c r="AL133" i="42"/>
  <c r="AY133" i="42"/>
  <c r="G134" i="42"/>
  <c r="C135" i="42"/>
  <c r="AM135" i="42"/>
  <c r="BF135" i="42"/>
  <c r="X136" i="42"/>
  <c r="BB136" i="42"/>
  <c r="N140" i="42"/>
  <c r="AW140" i="42"/>
  <c r="G141" i="42"/>
  <c r="T141" i="42"/>
  <c r="AO141" i="42"/>
  <c r="BC141" i="42"/>
  <c r="AB142" i="42"/>
  <c r="AK143" i="42"/>
  <c r="W144" i="42"/>
  <c r="C145" i="42"/>
  <c r="V145" i="42"/>
  <c r="AX145" i="42"/>
  <c r="J146" i="42"/>
  <c r="BG146" i="42"/>
  <c r="V148" i="42"/>
  <c r="I149" i="42"/>
  <c r="X149" i="42"/>
  <c r="AU149" i="42"/>
  <c r="AS150" i="42"/>
  <c r="BD150" i="42"/>
  <c r="K150" i="42"/>
  <c r="AP150" i="42"/>
  <c r="AO150" i="42"/>
  <c r="BJ151" i="42"/>
  <c r="BE151" i="42"/>
  <c r="AS151" i="42"/>
  <c r="Q152" i="42"/>
  <c r="BB152" i="42"/>
  <c r="L153" i="42"/>
  <c r="AL153" i="42"/>
  <c r="BE153" i="42"/>
  <c r="AT154" i="42"/>
  <c r="G157" i="42"/>
  <c r="X157" i="42"/>
  <c r="AU157" i="42"/>
  <c r="BI157" i="42"/>
  <c r="J159" i="42"/>
  <c r="AO159" i="42"/>
  <c r="BK159" i="42"/>
  <c r="K161" i="42"/>
  <c r="AA161" i="42"/>
  <c r="BA161" i="42"/>
  <c r="AW164" i="42"/>
  <c r="N164" i="42"/>
  <c r="BJ164" i="42"/>
  <c r="X164" i="42"/>
  <c r="BI164" i="42"/>
  <c r="O164" i="42"/>
  <c r="AY164" i="42"/>
  <c r="K166" i="42"/>
  <c r="AL166" i="42"/>
  <c r="BG166" i="42"/>
  <c r="AB168" i="42"/>
  <c r="G169" i="42"/>
  <c r="AA169" i="42"/>
  <c r="AY169" i="42"/>
  <c r="BC170" i="42"/>
  <c r="Z172" i="42"/>
  <c r="P174" i="42"/>
  <c r="AP174" i="42"/>
  <c r="B175" i="42"/>
  <c r="AO175" i="42"/>
  <c r="BE176" i="42"/>
  <c r="BB176" i="42"/>
  <c r="V176" i="42"/>
  <c r="W176" i="42"/>
  <c r="BD176" i="42"/>
  <c r="L176" i="42"/>
  <c r="AW176" i="42"/>
  <c r="AB179" i="42"/>
  <c r="R180" i="42"/>
  <c r="BB180" i="42"/>
  <c r="N181" i="42"/>
  <c r="AO181" i="42"/>
  <c r="BE181" i="42"/>
  <c r="AW183" i="42"/>
  <c r="AN183" i="42"/>
  <c r="B183" i="42"/>
  <c r="BJ183" i="42"/>
  <c r="W183" i="42"/>
  <c r="BI183" i="42"/>
  <c r="L183" i="42"/>
  <c r="BE183" i="42"/>
  <c r="I189" i="42"/>
  <c r="AS189" i="42"/>
  <c r="I190" i="42"/>
  <c r="AO190" i="42"/>
  <c r="AO195" i="42"/>
  <c r="AK195" i="42"/>
  <c r="W195" i="42"/>
  <c r="BB195" i="42"/>
  <c r="B198" i="42"/>
  <c r="BC198" i="42"/>
  <c r="AV203" i="42"/>
  <c r="R204" i="42"/>
  <c r="BH205" i="42"/>
  <c r="AW205" i="42"/>
  <c r="AM205" i="42"/>
  <c r="V205" i="42"/>
  <c r="K205" i="42"/>
  <c r="BC205" i="42"/>
  <c r="AP205" i="42"/>
  <c r="X205" i="42"/>
  <c r="M205" i="42"/>
  <c r="BA205" i="42"/>
  <c r="AO205" i="42"/>
  <c r="W205" i="42"/>
  <c r="I205" i="42"/>
  <c r="Q205" i="42"/>
  <c r="AN205" i="42"/>
  <c r="BE205" i="42"/>
  <c r="U206" i="42"/>
  <c r="BB206" i="42"/>
  <c r="B208" i="42"/>
  <c r="Z208" i="42"/>
  <c r="BD208" i="42"/>
  <c r="S209" i="42"/>
  <c r="AX209" i="42"/>
  <c r="R210" i="42"/>
  <c r="AU210" i="42"/>
  <c r="O214" i="42"/>
  <c r="AX214" i="42"/>
  <c r="Q215" i="42"/>
  <c r="BB215" i="42"/>
  <c r="O216" i="42"/>
  <c r="AY216" i="42"/>
  <c r="AJ217" i="42"/>
  <c r="T218" i="42"/>
  <c r="G219" i="42"/>
  <c r="BE220" i="42"/>
  <c r="AT220" i="42"/>
  <c r="AJ220" i="42"/>
  <c r="R220" i="42"/>
  <c r="G220" i="42"/>
  <c r="AY220" i="42"/>
  <c r="AN220" i="42"/>
  <c r="U220" i="42"/>
  <c r="I220" i="42"/>
  <c r="BI220" i="42"/>
  <c r="AW220" i="42"/>
  <c r="AA220" i="42"/>
  <c r="N220" i="42"/>
  <c r="BH220" i="42"/>
  <c r="AV220" i="42"/>
  <c r="Z220" i="42"/>
  <c r="M220" i="42"/>
  <c r="V220" i="42"/>
  <c r="AS220" i="42"/>
  <c r="B222" i="42"/>
  <c r="AV222" i="42"/>
  <c r="O225" i="42"/>
  <c r="AZ233" i="42"/>
  <c r="AJ233" i="42"/>
  <c r="N233" i="42"/>
  <c r="BF233" i="42"/>
  <c r="AK233" i="42"/>
  <c r="K233" i="42"/>
  <c r="BG233" i="42"/>
  <c r="AB233" i="42"/>
  <c r="G233" i="42"/>
  <c r="AP233" i="42"/>
  <c r="J233" i="42"/>
  <c r="BI233" i="42"/>
  <c r="AO233" i="42"/>
  <c r="C233" i="42"/>
  <c r="AS233" i="42"/>
  <c r="BA239" i="42"/>
  <c r="AL239" i="42"/>
  <c r="S239" i="42"/>
  <c r="C239" i="42"/>
  <c r="BB239" i="42"/>
  <c r="AK239" i="42"/>
  <c r="Q239" i="42"/>
  <c r="BE239" i="42"/>
  <c r="AJ239" i="42"/>
  <c r="K239" i="42"/>
  <c r="BH239" i="42"/>
  <c r="AP239" i="42"/>
  <c r="J239" i="42"/>
  <c r="BF239" i="42"/>
  <c r="AB239" i="42"/>
  <c r="I239" i="42"/>
  <c r="AQ239" i="42"/>
  <c r="L240" i="42"/>
  <c r="O244" i="42"/>
  <c r="AP244" i="42"/>
  <c r="B245" i="42"/>
  <c r="AK245" i="42"/>
  <c r="BC245" i="42"/>
  <c r="Q246" i="42"/>
  <c r="BE246" i="42"/>
  <c r="N252" i="42"/>
  <c r="BE252" i="42"/>
  <c r="N254" i="42"/>
  <c r="AU254" i="42"/>
  <c r="BC259" i="42"/>
  <c r="M261" i="42"/>
  <c r="AT261" i="42"/>
  <c r="BH263" i="42"/>
  <c r="G21" i="42"/>
  <c r="Y21" i="42"/>
  <c r="AU21" i="42"/>
  <c r="AJ22" i="42"/>
  <c r="BD24" i="42"/>
  <c r="BJ24" i="42"/>
  <c r="K25" i="42"/>
  <c r="AB25" i="42"/>
  <c r="AX25" i="42"/>
  <c r="AA26" i="42"/>
  <c r="BJ26" i="42"/>
  <c r="K31" i="42"/>
  <c r="AM31" i="42"/>
  <c r="BJ31" i="42"/>
  <c r="I33" i="42"/>
  <c r="AA33" i="42"/>
  <c r="AV33" i="42"/>
  <c r="L34" i="42"/>
  <c r="Y35" i="42"/>
  <c r="I36" i="42"/>
  <c r="AV36" i="42"/>
  <c r="P38" i="42"/>
  <c r="BJ41" i="42"/>
  <c r="AV41" i="42"/>
  <c r="AB41" i="42"/>
  <c r="O41" i="42"/>
  <c r="T41" i="42"/>
  <c r="AR41" i="42"/>
  <c r="BG41" i="42"/>
  <c r="AN43" i="42"/>
  <c r="S45" i="42"/>
  <c r="AQ45" i="42"/>
  <c r="BF45" i="42"/>
  <c r="L47" i="42"/>
  <c r="AL48" i="42"/>
  <c r="P49" i="42"/>
  <c r="AM49" i="42"/>
  <c r="BD49" i="42"/>
  <c r="AQ50" i="42"/>
  <c r="K52" i="42"/>
  <c r="BH53" i="42"/>
  <c r="AT53" i="42"/>
  <c r="Y53" i="42"/>
  <c r="I53" i="42"/>
  <c r="T53" i="42"/>
  <c r="AR53" i="42"/>
  <c r="BJ53" i="42"/>
  <c r="Q57" i="42"/>
  <c r="AS59" i="42"/>
  <c r="N60" i="42"/>
  <c r="AB60" i="42"/>
  <c r="AV60" i="42"/>
  <c r="BJ60" i="42"/>
  <c r="I62" i="42"/>
  <c r="AB62" i="42"/>
  <c r="AY62" i="42"/>
  <c r="AJ63" i="42"/>
  <c r="U65" i="42"/>
  <c r="BI65" i="42"/>
  <c r="O69" i="42"/>
  <c r="AW69" i="42"/>
  <c r="I70" i="42"/>
  <c r="Y70" i="42"/>
  <c r="AW70" i="42"/>
  <c r="H71" i="42"/>
  <c r="AL71" i="42"/>
  <c r="BI71" i="42"/>
  <c r="H76" i="42"/>
  <c r="W76" i="42"/>
  <c r="AR76" i="42"/>
  <c r="BE76" i="42"/>
  <c r="AL77" i="42"/>
  <c r="AW80" i="42"/>
  <c r="AB80" i="42"/>
  <c r="P80" i="42"/>
  <c r="B80" i="42"/>
  <c r="Q80" i="42"/>
  <c r="AN80" i="42"/>
  <c r="BD80" i="42"/>
  <c r="AB83" i="42"/>
  <c r="Y86" i="42"/>
  <c r="BG86" i="42"/>
  <c r="L88" i="42"/>
  <c r="AP88" i="42"/>
  <c r="C89" i="42"/>
  <c r="T89" i="42"/>
  <c r="AN89" i="42"/>
  <c r="BD89" i="42"/>
  <c r="M90" i="42"/>
  <c r="AM90" i="42"/>
  <c r="BE90" i="42"/>
  <c r="AO91" i="42"/>
  <c r="R92" i="42"/>
  <c r="AZ92" i="42"/>
  <c r="BA93" i="42"/>
  <c r="BD96" i="42"/>
  <c r="AQ96" i="42"/>
  <c r="Y96" i="42"/>
  <c r="N96" i="42"/>
  <c r="V96" i="42"/>
  <c r="AP96" i="42"/>
  <c r="BE96" i="42"/>
  <c r="H97" i="42"/>
  <c r="T97" i="42"/>
  <c r="AM97" i="42"/>
  <c r="AX97" i="42"/>
  <c r="BJ97" i="42"/>
  <c r="R99" i="42"/>
  <c r="BD99" i="42"/>
  <c r="AM102" i="42"/>
  <c r="J103" i="42"/>
  <c r="AA103" i="42"/>
  <c r="AY103" i="42"/>
  <c r="N104" i="42"/>
  <c r="V106" i="42"/>
  <c r="AN106" i="42"/>
  <c r="AY106" i="42"/>
  <c r="B108" i="42"/>
  <c r="R108" i="42"/>
  <c r="AM108" i="42"/>
  <c r="BA108" i="42"/>
  <c r="C109" i="42"/>
  <c r="AT109" i="42"/>
  <c r="Q112" i="42"/>
  <c r="AT112" i="42"/>
  <c r="BJ113" i="42"/>
  <c r="AP113" i="42"/>
  <c r="S113" i="42"/>
  <c r="G113" i="42"/>
  <c r="R113" i="42"/>
  <c r="AQ113" i="42"/>
  <c r="B114" i="42"/>
  <c r="P114" i="42"/>
  <c r="AA114" i="42"/>
  <c r="AU114" i="42"/>
  <c r="BF114" i="42"/>
  <c r="AK115" i="42"/>
  <c r="AX116" i="42"/>
  <c r="N120" i="42"/>
  <c r="AA120" i="42"/>
  <c r="AV120" i="42"/>
  <c r="BK120" i="42"/>
  <c r="AM123" i="42"/>
  <c r="BF125" i="42"/>
  <c r="BA125" i="42"/>
  <c r="X125" i="42"/>
  <c r="BE125" i="42"/>
  <c r="AB125" i="42"/>
  <c r="AP125" i="42"/>
  <c r="B126" i="42"/>
  <c r="AP126" i="42"/>
  <c r="BG126" i="42"/>
  <c r="BA128" i="42"/>
  <c r="AO128" i="42"/>
  <c r="T128" i="42"/>
  <c r="I128" i="42"/>
  <c r="BE128" i="42"/>
  <c r="AQ128" i="42"/>
  <c r="X128" i="42"/>
  <c r="H128" i="42"/>
  <c r="R128" i="42"/>
  <c r="AP128" i="42"/>
  <c r="BF128" i="42"/>
  <c r="N132" i="42"/>
  <c r="AB132" i="42"/>
  <c r="BA132" i="42"/>
  <c r="C133" i="42"/>
  <c r="R133" i="42"/>
  <c r="AM133" i="42"/>
  <c r="BA133" i="42"/>
  <c r="K134" i="42"/>
  <c r="K135" i="42"/>
  <c r="AN135" i="42"/>
  <c r="BJ135" i="42"/>
  <c r="Z136" i="42"/>
  <c r="BF136" i="42"/>
  <c r="V140" i="42"/>
  <c r="AY140" i="42"/>
  <c r="H141" i="42"/>
  <c r="W141" i="42"/>
  <c r="AP141" i="42"/>
  <c r="BD141" i="42"/>
  <c r="AK142" i="42"/>
  <c r="AS143" i="42"/>
  <c r="AA144" i="42"/>
  <c r="G145" i="42"/>
  <c r="Z145" i="42"/>
  <c r="AY145" i="42"/>
  <c r="L146" i="42"/>
  <c r="X148" i="42"/>
  <c r="K149" i="42"/>
  <c r="Y149" i="42"/>
  <c r="AV149" i="42"/>
  <c r="H150" i="42"/>
  <c r="K151" i="42"/>
  <c r="R152" i="42"/>
  <c r="BI152" i="42"/>
  <c r="N153" i="42"/>
  <c r="AM153" i="42"/>
  <c r="BI153" i="42"/>
  <c r="AW154" i="42"/>
  <c r="H157" i="42"/>
  <c r="Z157" i="42"/>
  <c r="AV157" i="42"/>
  <c r="BJ157" i="42"/>
  <c r="O159" i="42"/>
  <c r="AQ159" i="42"/>
  <c r="BA160" i="42"/>
  <c r="V160" i="42"/>
  <c r="AY160" i="42"/>
  <c r="L160" i="42"/>
  <c r="AQ160" i="42"/>
  <c r="J160" i="42"/>
  <c r="AP160" i="42"/>
  <c r="L161" i="42"/>
  <c r="AK161" i="42"/>
  <c r="BC161" i="42"/>
  <c r="I164" i="42"/>
  <c r="BK164" i="42"/>
  <c r="L166" i="42"/>
  <c r="AN166" i="42"/>
  <c r="AS168" i="42"/>
  <c r="H169" i="42"/>
  <c r="AK169" i="42"/>
  <c r="BC169" i="42"/>
  <c r="AX171" i="42"/>
  <c r="AA171" i="42"/>
  <c r="J171" i="42"/>
  <c r="BB171" i="42"/>
  <c r="Y171" i="42"/>
  <c r="G171" i="42"/>
  <c r="AW171" i="42"/>
  <c r="X171" i="42"/>
  <c r="B171" i="42"/>
  <c r="AN171" i="42"/>
  <c r="BJ171" i="42"/>
  <c r="AP172" i="42"/>
  <c r="Q174" i="42"/>
  <c r="AU174" i="42"/>
  <c r="K175" i="42"/>
  <c r="AS175" i="42"/>
  <c r="I176" i="42"/>
  <c r="AK179" i="42"/>
  <c r="X180" i="42"/>
  <c r="BI180" i="42"/>
  <c r="O181" i="42"/>
  <c r="AP181" i="42"/>
  <c r="BG181" i="42"/>
  <c r="G183" i="42"/>
  <c r="BG183" i="42"/>
  <c r="BB185" i="42"/>
  <c r="AS185" i="42"/>
  <c r="R185" i="42"/>
  <c r="BE185" i="42"/>
  <c r="AA185" i="42"/>
  <c r="C185" i="42"/>
  <c r="BA185" i="42"/>
  <c r="Z185" i="42"/>
  <c r="B185" i="42"/>
  <c r="AN185" i="42"/>
  <c r="Q189" i="42"/>
  <c r="AT189" i="42"/>
  <c r="J190" i="42"/>
  <c r="AX190" i="42"/>
  <c r="I195" i="42"/>
  <c r="BJ195" i="42"/>
  <c r="G198" i="42"/>
  <c r="BE198" i="42"/>
  <c r="AU201" i="42"/>
  <c r="Y201" i="42"/>
  <c r="J201" i="42"/>
  <c r="AZ201" i="42"/>
  <c r="W201" i="42"/>
  <c r="G201" i="42"/>
  <c r="AT201" i="42"/>
  <c r="V201" i="42"/>
  <c r="C201" i="42"/>
  <c r="Z201" i="42"/>
  <c r="BD201" i="42"/>
  <c r="BA203" i="42"/>
  <c r="Z204" i="42"/>
  <c r="B205" i="42"/>
  <c r="R205" i="42"/>
  <c r="AR205" i="42"/>
  <c r="BF205" i="42"/>
  <c r="X206" i="42"/>
  <c r="BI206" i="42"/>
  <c r="H208" i="42"/>
  <c r="AM208" i="42"/>
  <c r="BF208" i="42"/>
  <c r="V209" i="42"/>
  <c r="BI209" i="42"/>
  <c r="S210" i="42"/>
  <c r="AX210" i="42"/>
  <c r="U214" i="42"/>
  <c r="BA214" i="42"/>
  <c r="V215" i="42"/>
  <c r="BD215" i="42"/>
  <c r="U216" i="42"/>
  <c r="BD216" i="42"/>
  <c r="AK217" i="42"/>
  <c r="Z218" i="42"/>
  <c r="Y219" i="42"/>
  <c r="B220" i="42"/>
  <c r="W220" i="42"/>
  <c r="AX220" i="42"/>
  <c r="I222" i="42"/>
  <c r="BB222" i="42"/>
  <c r="Z225" i="42"/>
  <c r="AX227" i="42"/>
  <c r="R227" i="42"/>
  <c r="BD227" i="42"/>
  <c r="N227" i="42"/>
  <c r="BJ227" i="42"/>
  <c r="Y227" i="42"/>
  <c r="AB227" i="42"/>
  <c r="U227" i="42"/>
  <c r="BH227" i="42"/>
  <c r="B233" i="42"/>
  <c r="AT233" i="42"/>
  <c r="G239" i="42"/>
  <c r="AS239" i="42"/>
  <c r="T240" i="42"/>
  <c r="P244" i="42"/>
  <c r="AS244" i="42"/>
  <c r="K245" i="42"/>
  <c r="AL245" i="42"/>
  <c r="BF245" i="42"/>
  <c r="X246" i="42"/>
  <c r="BF246" i="42"/>
  <c r="O252" i="42"/>
  <c r="BK252" i="42"/>
  <c r="O254" i="42"/>
  <c r="BE254" i="42"/>
  <c r="BA258" i="42"/>
  <c r="AN258" i="42"/>
  <c r="R258" i="42"/>
  <c r="C258" i="42"/>
  <c r="BB258" i="42"/>
  <c r="AL258" i="42"/>
  <c r="P258" i="42"/>
  <c r="BH258" i="42"/>
  <c r="AP258" i="42"/>
  <c r="U258" i="42"/>
  <c r="B258" i="42"/>
  <c r="AW258" i="42"/>
  <c r="V258" i="42"/>
  <c r="BK258" i="42"/>
  <c r="AS258" i="42"/>
  <c r="O258" i="42"/>
  <c r="BI258" i="42"/>
  <c r="Z258" i="42"/>
  <c r="BD258" i="42"/>
  <c r="X258" i="42"/>
  <c r="AO258" i="42"/>
  <c r="BJ260" i="42"/>
  <c r="AW260" i="42"/>
  <c r="AL260" i="42"/>
  <c r="R260" i="42"/>
  <c r="G260" i="42"/>
  <c r="BF260" i="42"/>
  <c r="AS260" i="42"/>
  <c r="Y260" i="42"/>
  <c r="J260" i="42"/>
  <c r="BK260" i="42"/>
  <c r="AV260" i="42"/>
  <c r="AA260" i="42"/>
  <c r="O260" i="42"/>
  <c r="BE260" i="42"/>
  <c r="AO260" i="42"/>
  <c r="P260" i="42"/>
  <c r="BB260" i="42"/>
  <c r="AJ260" i="42"/>
  <c r="I260" i="42"/>
  <c r="AR260" i="42"/>
  <c r="N260" i="42"/>
  <c r="AP260" i="42"/>
  <c r="H260" i="42"/>
  <c r="AU260" i="42"/>
  <c r="P261" i="42"/>
  <c r="AU261" i="42"/>
  <c r="BD266" i="42"/>
  <c r="AV268" i="42"/>
  <c r="V269" i="42"/>
  <c r="BI269" i="42"/>
  <c r="BA147" i="42"/>
  <c r="AM147" i="42"/>
  <c r="R147" i="42"/>
  <c r="W147" i="42"/>
  <c r="AT147" i="42"/>
  <c r="BJ147" i="42"/>
  <c r="BB163" i="42"/>
  <c r="AA163" i="42"/>
  <c r="I163" i="42"/>
  <c r="X163" i="42"/>
  <c r="AX163" i="42"/>
  <c r="BF173" i="42"/>
  <c r="AV173" i="42"/>
  <c r="AL173" i="42"/>
  <c r="T173" i="42"/>
  <c r="I173" i="42"/>
  <c r="O173" i="42"/>
  <c r="Z173" i="42"/>
  <c r="AT173" i="42"/>
  <c r="BE173" i="42"/>
  <c r="AX212" i="42"/>
  <c r="BJ212" i="42"/>
  <c r="AM212" i="42"/>
  <c r="M212" i="42"/>
  <c r="AS212" i="42"/>
  <c r="N212" i="42"/>
  <c r="AL212" i="42"/>
  <c r="BJ213" i="42"/>
  <c r="AX213" i="42"/>
  <c r="AM213" i="42"/>
  <c r="V213" i="42"/>
  <c r="K213" i="42"/>
  <c r="BH213" i="42"/>
  <c r="AV213" i="42"/>
  <c r="AA213" i="42"/>
  <c r="P213" i="42"/>
  <c r="B213" i="42"/>
  <c r="Q213" i="42"/>
  <c r="AL213" i="42"/>
  <c r="BA213" i="42"/>
  <c r="BE228" i="42"/>
  <c r="AT228" i="42"/>
  <c r="AJ228" i="42"/>
  <c r="R228" i="42"/>
  <c r="G228" i="42"/>
  <c r="AZ228" i="42"/>
  <c r="AO228" i="42"/>
  <c r="V228" i="42"/>
  <c r="K228" i="42"/>
  <c r="AX228" i="42"/>
  <c r="AK228" i="42"/>
  <c r="O228" i="42"/>
  <c r="T228" i="42"/>
  <c r="AP228" i="42"/>
  <c r="BF228" i="42"/>
  <c r="AY232" i="42"/>
  <c r="AX232" i="42"/>
  <c r="AQ232" i="42"/>
  <c r="L232" i="42"/>
  <c r="BD235" i="42"/>
  <c r="V235" i="42"/>
  <c r="BE241" i="42"/>
  <c r="BF241" i="42"/>
  <c r="AR241" i="42"/>
  <c r="S241" i="42"/>
  <c r="C241" i="42"/>
  <c r="BA241" i="42"/>
  <c r="AJ241" i="42"/>
  <c r="J241" i="42"/>
  <c r="AS241" i="42"/>
  <c r="Q241" i="42"/>
  <c r="X241" i="42"/>
  <c r="BC241" i="42"/>
  <c r="BB264" i="42"/>
  <c r="BF264" i="42"/>
  <c r="AN264" i="42"/>
  <c r="S264" i="42"/>
  <c r="B264" i="42"/>
  <c r="BJ264" i="42"/>
  <c r="AT264" i="42"/>
  <c r="R264" i="42"/>
  <c r="AV264" i="42"/>
  <c r="V264" i="42"/>
  <c r="C264" i="42"/>
  <c r="AW264" i="42"/>
  <c r="O264" i="42"/>
  <c r="AM264" i="42"/>
  <c r="J264" i="42"/>
  <c r="AL264" i="42"/>
  <c r="BC267" i="42"/>
  <c r="BJ267" i="42"/>
  <c r="AM267" i="42"/>
  <c r="H267" i="42"/>
  <c r="BK267" i="42"/>
  <c r="AK267" i="42"/>
  <c r="B267" i="42"/>
  <c r="AT267" i="42"/>
  <c r="I267" i="42"/>
  <c r="BF267" i="42"/>
  <c r="R267" i="42"/>
  <c r="AZ267" i="42"/>
  <c r="O267" i="42"/>
  <c r="AX267" i="42"/>
  <c r="G267" i="42"/>
  <c r="BB270" i="42"/>
  <c r="AM270" i="42"/>
  <c r="S270" i="42"/>
  <c r="B270" i="42"/>
  <c r="AV270" i="42"/>
  <c r="Z270" i="42"/>
  <c r="J270" i="42"/>
  <c r="AX270" i="42"/>
  <c r="AK270" i="42"/>
  <c r="O270" i="42"/>
  <c r="BH270" i="42"/>
  <c r="AN270" i="42"/>
  <c r="K270" i="42"/>
  <c r="BF270" i="42"/>
  <c r="AL270" i="42"/>
  <c r="H270" i="42"/>
  <c r="BE270" i="42"/>
  <c r="AJ270" i="42"/>
  <c r="G270" i="42"/>
  <c r="AU270" i="42"/>
  <c r="W37" i="42"/>
  <c r="S37" i="42"/>
  <c r="AM37" i="42"/>
  <c r="BC37" i="42"/>
  <c r="AT42" i="42"/>
  <c r="AT46" i="42"/>
  <c r="BG68" i="42"/>
  <c r="P68" i="42"/>
  <c r="AB68" i="42"/>
  <c r="AU68" i="42"/>
  <c r="BH68" i="42"/>
  <c r="O72" i="42"/>
  <c r="Y72" i="42"/>
  <c r="AQ72" i="42"/>
  <c r="BA72" i="42"/>
  <c r="BJ73" i="42"/>
  <c r="AN73" i="42"/>
  <c r="BI74" i="42"/>
  <c r="U74" i="42"/>
  <c r="AT74" i="42"/>
  <c r="AU75" i="42"/>
  <c r="R78" i="42"/>
  <c r="AN78" i="42"/>
  <c r="BC78" i="42"/>
  <c r="BH81" i="42"/>
  <c r="U81" i="42"/>
  <c r="AN81" i="42"/>
  <c r="AZ81" i="42"/>
  <c r="Q84" i="42"/>
  <c r="AJ84" i="42"/>
  <c r="AY84" i="42"/>
  <c r="P87" i="42"/>
  <c r="Z87" i="42"/>
  <c r="AQ87" i="42"/>
  <c r="BC87" i="42"/>
  <c r="BB105" i="42"/>
  <c r="Y105" i="42"/>
  <c r="AW105" i="42"/>
  <c r="BK105" i="42"/>
  <c r="BB107" i="42"/>
  <c r="V107" i="42"/>
  <c r="AU107" i="42"/>
  <c r="BI107" i="42"/>
  <c r="BC110" i="42"/>
  <c r="AX110" i="42"/>
  <c r="BE118" i="42"/>
  <c r="P118" i="42"/>
  <c r="AB118" i="42"/>
  <c r="AY118" i="42"/>
  <c r="T119" i="42"/>
  <c r="AS119" i="42"/>
  <c r="BJ119" i="42"/>
  <c r="BC122" i="42"/>
  <c r="AQ122" i="42"/>
  <c r="Z122" i="42"/>
  <c r="P122" i="42"/>
  <c r="T122" i="42"/>
  <c r="AM122" i="42"/>
  <c r="AX122" i="42"/>
  <c r="BJ122" i="42"/>
  <c r="T127" i="42"/>
  <c r="BF137" i="42"/>
  <c r="AY137" i="42"/>
  <c r="AM137" i="42"/>
  <c r="T137" i="42"/>
  <c r="H137" i="42"/>
  <c r="P137" i="42"/>
  <c r="AK137" i="42"/>
  <c r="AX137" i="42"/>
  <c r="B147" i="42"/>
  <c r="X147" i="42"/>
  <c r="AV147" i="42"/>
  <c r="BK147" i="42"/>
  <c r="BB156" i="42"/>
  <c r="X156" i="42"/>
  <c r="AU156" i="42"/>
  <c r="B163" i="42"/>
  <c r="Y163" i="42"/>
  <c r="BF163" i="42"/>
  <c r="BF167" i="42"/>
  <c r="AM167" i="42"/>
  <c r="X167" i="42"/>
  <c r="BB167" i="42"/>
  <c r="B173" i="42"/>
  <c r="P173" i="42"/>
  <c r="AA173" i="42"/>
  <c r="AU173" i="42"/>
  <c r="BG173" i="42"/>
  <c r="BF177" i="42"/>
  <c r="BC177" i="42"/>
  <c r="AP177" i="42"/>
  <c r="W177" i="42"/>
  <c r="K177" i="42"/>
  <c r="P177" i="42"/>
  <c r="AK177" i="42"/>
  <c r="AX177" i="42"/>
  <c r="AP178" i="42"/>
  <c r="J178" i="42"/>
  <c r="AL178" i="42"/>
  <c r="BF188" i="42"/>
  <c r="AQ188" i="42"/>
  <c r="V188" i="42"/>
  <c r="I188" i="42"/>
  <c r="S188" i="42"/>
  <c r="AP188" i="42"/>
  <c r="BG188" i="42"/>
  <c r="G212" i="42"/>
  <c r="AR212" i="42"/>
  <c r="C213" i="42"/>
  <c r="R213" i="42"/>
  <c r="AN213" i="42"/>
  <c r="BB213" i="42"/>
  <c r="AS224" i="42"/>
  <c r="O224" i="42"/>
  <c r="BD224" i="42"/>
  <c r="Y224" i="42"/>
  <c r="AY224" i="42"/>
  <c r="L224" i="42"/>
  <c r="AO224" i="42"/>
  <c r="B228" i="42"/>
  <c r="U228" i="42"/>
  <c r="AQ228" i="42"/>
  <c r="BG228" i="42"/>
  <c r="K232" i="42"/>
  <c r="BJ234" i="42"/>
  <c r="AY234" i="42"/>
  <c r="AL234" i="42"/>
  <c r="S234" i="42"/>
  <c r="G234" i="42"/>
  <c r="BG234" i="42"/>
  <c r="AS234" i="42"/>
  <c r="Z234" i="42"/>
  <c r="M234" i="42"/>
  <c r="BA234" i="42"/>
  <c r="AJ234" i="42"/>
  <c r="O234" i="42"/>
  <c r="W234" i="42"/>
  <c r="AV234" i="42"/>
  <c r="L235" i="42"/>
  <c r="B241" i="42"/>
  <c r="Z241" i="42"/>
  <c r="BD241" i="42"/>
  <c r="H264" i="42"/>
  <c r="AU264" i="42"/>
  <c r="S267" i="42"/>
  <c r="P270" i="42"/>
  <c r="AW270" i="42"/>
  <c r="AJ274" i="42"/>
  <c r="BA274" i="42"/>
  <c r="AP274" i="42"/>
  <c r="V274" i="42"/>
  <c r="I274" i="42"/>
  <c r="BG274" i="42"/>
  <c r="AS274" i="42"/>
  <c r="Y274" i="42"/>
  <c r="K274" i="42"/>
  <c r="BF274" i="42"/>
  <c r="AQ274" i="42"/>
  <c r="S274" i="42"/>
  <c r="BB274" i="42"/>
  <c r="AL274" i="42"/>
  <c r="P274" i="42"/>
  <c r="AX274" i="42"/>
  <c r="AB274" i="42"/>
  <c r="N274" i="42"/>
  <c r="BK274" i="42"/>
  <c r="AV274" i="42"/>
  <c r="AA274" i="42"/>
  <c r="H274" i="42"/>
  <c r="BJ274" i="42"/>
  <c r="AU274" i="42"/>
  <c r="X274" i="42"/>
  <c r="G274" i="42"/>
  <c r="BD274" i="42"/>
  <c r="Y262" i="42"/>
  <c r="AT262" i="42"/>
  <c r="H262" i="42"/>
  <c r="U262" i="42"/>
  <c r="V272" i="42"/>
  <c r="O274" i="42"/>
  <c r="BH274" i="42"/>
  <c r="BK272" i="42"/>
  <c r="AV272" i="42"/>
  <c r="Z272" i="42"/>
  <c r="J272" i="42"/>
  <c r="BA272" i="42"/>
  <c r="AJ272" i="42"/>
  <c r="H272" i="42"/>
  <c r="BE272" i="42"/>
  <c r="AL272" i="42"/>
  <c r="N272" i="42"/>
  <c r="W272" i="42"/>
  <c r="BF272" i="42"/>
  <c r="BC129" i="42"/>
  <c r="AP129" i="42"/>
  <c r="S155" i="42"/>
  <c r="AO155" i="42"/>
  <c r="BF155" i="42"/>
  <c r="BC158" i="42"/>
  <c r="AS158" i="42"/>
  <c r="V162" i="42"/>
  <c r="BC162" i="42"/>
  <c r="O182" i="42"/>
  <c r="AK182" i="42"/>
  <c r="AY182" i="42"/>
  <c r="N197" i="42"/>
  <c r="X197" i="42"/>
  <c r="AO197" i="42"/>
  <c r="AZ197" i="42"/>
  <c r="BJ197" i="42"/>
  <c r="BJ199" i="42"/>
  <c r="AL199" i="42"/>
  <c r="O200" i="42"/>
  <c r="AA200" i="42"/>
  <c r="AU200" i="42"/>
  <c r="BF200" i="42"/>
  <c r="X202" i="42"/>
  <c r="AT202" i="42"/>
  <c r="BJ202" i="42"/>
  <c r="BA211" i="42"/>
  <c r="AA211" i="42"/>
  <c r="I211" i="42"/>
  <c r="X211" i="42"/>
  <c r="AZ211" i="42"/>
  <c r="BE221" i="42"/>
  <c r="AP221" i="42"/>
  <c r="V221" i="42"/>
  <c r="G221" i="42"/>
  <c r="S221" i="42"/>
  <c r="AO221" i="42"/>
  <c r="BF221" i="42"/>
  <c r="BJ229" i="42"/>
  <c r="AS229" i="42"/>
  <c r="W229" i="42"/>
  <c r="G229" i="42"/>
  <c r="AT229" i="42"/>
  <c r="U229" i="42"/>
  <c r="B229" i="42"/>
  <c r="Y229" i="42"/>
  <c r="AY229" i="42"/>
  <c r="BB242" i="42"/>
  <c r="BK242" i="42"/>
  <c r="W242" i="42"/>
  <c r="BI242" i="42"/>
  <c r="M242" i="42"/>
  <c r="AV242" i="42"/>
  <c r="BD256" i="42"/>
  <c r="U256" i="42"/>
  <c r="AK256" i="42"/>
  <c r="BC257" i="42"/>
  <c r="AP257" i="42"/>
  <c r="U257" i="42"/>
  <c r="I257" i="42"/>
  <c r="P257" i="42"/>
  <c r="AJ257" i="42"/>
  <c r="AX257" i="42"/>
  <c r="BK265" i="42"/>
  <c r="Y265" i="42"/>
  <c r="BD265" i="42"/>
  <c r="AR278" i="42"/>
  <c r="AS279" i="42"/>
  <c r="AJ280" i="42"/>
  <c r="Q281" i="42"/>
  <c r="U282" i="42"/>
  <c r="BG282" i="42"/>
  <c r="AS277" i="42"/>
  <c r="AX277" i="42"/>
  <c r="BI278" i="42"/>
  <c r="BI279" i="42"/>
  <c r="AR280" i="42"/>
  <c r="AQ281" i="42"/>
  <c r="AK282" i="42"/>
  <c r="BK285" i="42"/>
  <c r="AZ285" i="42"/>
  <c r="BG285" i="42"/>
  <c r="AS285" i="42"/>
  <c r="AA285" i="42"/>
  <c r="O285" i="42"/>
  <c r="AX285" i="42"/>
  <c r="AJ285" i="42"/>
  <c r="P285" i="42"/>
  <c r="BJ285" i="42"/>
  <c r="AT285" i="42"/>
  <c r="Y285" i="42"/>
  <c r="K285" i="42"/>
  <c r="BH285" i="42"/>
  <c r="AR285" i="42"/>
  <c r="X285" i="42"/>
  <c r="I285" i="42"/>
  <c r="BD285" i="42"/>
  <c r="AQ285" i="42"/>
  <c r="U285" i="42"/>
  <c r="H285" i="42"/>
  <c r="BB285" i="42"/>
  <c r="AL285" i="42"/>
  <c r="S285" i="42"/>
  <c r="C285" i="42"/>
  <c r="AU285" i="42"/>
  <c r="X277" i="42"/>
  <c r="G285" i="42"/>
  <c r="BA285" i="42"/>
  <c r="BG278" i="42"/>
  <c r="BD278" i="42"/>
  <c r="W278" i="42"/>
  <c r="AZ278" i="42"/>
  <c r="S278" i="42"/>
  <c r="AX278" i="42"/>
  <c r="O278" i="42"/>
  <c r="AV278" i="42"/>
  <c r="K278" i="42"/>
  <c r="AN278" i="42"/>
  <c r="C278" i="42"/>
  <c r="BF279" i="42"/>
  <c r="BA279" i="42"/>
  <c r="S279" i="42"/>
  <c r="BD279" i="42"/>
  <c r="V279" i="42"/>
  <c r="BC279" i="42"/>
  <c r="Q279" i="42"/>
  <c r="AY279" i="42"/>
  <c r="L279" i="42"/>
  <c r="AQ279" i="42"/>
  <c r="G279" i="42"/>
  <c r="BG280" i="42"/>
  <c r="AZ280" i="42"/>
  <c r="AA280" i="42"/>
  <c r="K280" i="42"/>
  <c r="BJ280" i="42"/>
  <c r="AQ280" i="42"/>
  <c r="P280" i="42"/>
  <c r="BH280" i="42"/>
  <c r="AP280" i="42"/>
  <c r="O280" i="42"/>
  <c r="BD280" i="42"/>
  <c r="AL280" i="42"/>
  <c r="M280" i="42"/>
  <c r="BA280" i="42"/>
  <c r="Y280" i="42"/>
  <c r="C280" i="42"/>
  <c r="AX280" i="42"/>
  <c r="H278" i="42"/>
  <c r="I279" i="42"/>
  <c r="H280" i="42"/>
  <c r="BB280" i="42"/>
  <c r="BH282" i="42"/>
  <c r="AU282" i="42"/>
  <c r="AB282" i="42"/>
  <c r="L282" i="42"/>
  <c r="AX282" i="42"/>
  <c r="AJ282" i="42"/>
  <c r="K282" i="42"/>
  <c r="AV282" i="42"/>
  <c r="X282" i="42"/>
  <c r="I282" i="42"/>
  <c r="BK282" i="42"/>
  <c r="AT282" i="42"/>
  <c r="V282" i="42"/>
  <c r="G282" i="42"/>
  <c r="BF282" i="42"/>
  <c r="AP282" i="42"/>
  <c r="T282" i="42"/>
  <c r="AR282" i="42"/>
  <c r="N286" i="42"/>
  <c r="V278" i="42"/>
  <c r="AB279" i="42"/>
  <c r="S280" i="42"/>
  <c r="BK280" i="42"/>
  <c r="BD223" i="42"/>
  <c r="AA223" i="42"/>
  <c r="B223" i="42"/>
  <c r="AJ223" i="42"/>
  <c r="BI223" i="42"/>
  <c r="BJ231" i="42"/>
  <c r="AV231" i="42"/>
  <c r="AB231" i="42"/>
  <c r="N231" i="42"/>
  <c r="S231" i="42"/>
  <c r="AP231" i="42"/>
  <c r="BE231" i="42"/>
  <c r="BK247" i="42"/>
  <c r="AT247" i="42"/>
  <c r="W247" i="42"/>
  <c r="G247" i="42"/>
  <c r="U247" i="42"/>
  <c r="AS247" i="42"/>
  <c r="BJ248" i="42"/>
  <c r="AW248" i="42"/>
  <c r="V248" i="42"/>
  <c r="AA248" i="42"/>
  <c r="BE248" i="42"/>
  <c r="BJ251" i="42"/>
  <c r="AT251" i="42"/>
  <c r="W251" i="42"/>
  <c r="AA251" i="42"/>
  <c r="AZ251" i="42"/>
  <c r="S256" i="42"/>
  <c r="BI256" i="42"/>
  <c r="M257" i="42"/>
  <c r="Z257" i="42"/>
  <c r="AU257" i="42"/>
  <c r="BK257" i="42"/>
  <c r="AS265" i="42"/>
  <c r="AR271" i="42"/>
  <c r="M271" i="42"/>
  <c r="AA278" i="42"/>
  <c r="AJ279" i="42"/>
  <c r="U280" i="42"/>
  <c r="BK281" i="42"/>
  <c r="BA281" i="42"/>
  <c r="G281" i="42"/>
  <c r="AN281" i="42"/>
  <c r="AK281" i="42"/>
  <c r="Y281" i="42"/>
  <c r="BI281" i="42"/>
  <c r="O281" i="42"/>
  <c r="P282" i="42"/>
  <c r="BB282" i="42"/>
  <c r="AN300" i="42"/>
  <c r="H288" i="42"/>
  <c r="AK288" i="42"/>
  <c r="BA288" i="42"/>
  <c r="BD291" i="42"/>
  <c r="BC291" i="42"/>
  <c r="BE296" i="42"/>
  <c r="BD296" i="42"/>
  <c r="AP296" i="42"/>
  <c r="AS226" i="42"/>
  <c r="N236" i="42"/>
  <c r="Y236" i="42"/>
  <c r="AP236" i="42"/>
  <c r="V237" i="42"/>
  <c r="AX237" i="42"/>
  <c r="N253" i="42"/>
  <c r="X253" i="42"/>
  <c r="AO253" i="42"/>
  <c r="AZ253" i="42"/>
  <c r="BJ253" i="42"/>
  <c r="BI273" i="42"/>
  <c r="BA273" i="42"/>
  <c r="U273" i="42"/>
  <c r="AY273" i="42"/>
  <c r="BD284" i="42"/>
  <c r="AS284" i="42"/>
  <c r="O288" i="42"/>
  <c r="AM288" i="42"/>
  <c r="BF288" i="42"/>
  <c r="W289" i="42"/>
  <c r="AL291" i="42"/>
  <c r="I296" i="42"/>
  <c r="BB283" i="42"/>
  <c r="W283" i="42"/>
  <c r="AN283" i="42"/>
  <c r="P288" i="42"/>
  <c r="AP288" i="42"/>
  <c r="BG288" i="42"/>
  <c r="S296" i="42"/>
  <c r="K283" i="42"/>
  <c r="AQ283" i="42"/>
  <c r="S288" i="42"/>
  <c r="BD289" i="42"/>
  <c r="AP289" i="42"/>
  <c r="U289" i="42"/>
  <c r="G289" i="42"/>
  <c r="BK289" i="42"/>
  <c r="AV289" i="42"/>
  <c r="AJ289" i="42"/>
  <c r="N289" i="42"/>
  <c r="AT289" i="42"/>
  <c r="T289" i="42"/>
  <c r="BI289" i="42"/>
  <c r="AQ289" i="42"/>
  <c r="Q289" i="42"/>
  <c r="Y289" i="42"/>
  <c r="BF289" i="42"/>
  <c r="BD294" i="42"/>
  <c r="AW294" i="42"/>
  <c r="J294" i="42"/>
  <c r="BE294" i="42"/>
  <c r="BE297" i="42"/>
  <c r="AP297" i="42"/>
  <c r="S297" i="42"/>
  <c r="I297" i="42"/>
  <c r="BD288" i="42"/>
  <c r="AT288" i="42"/>
  <c r="AB288" i="42"/>
  <c r="Q288" i="42"/>
  <c r="G288" i="42"/>
  <c r="BI288" i="42"/>
  <c r="AY288" i="42"/>
  <c r="AN288" i="42"/>
  <c r="W288" i="42"/>
  <c r="M288" i="42"/>
  <c r="BJ288" i="42"/>
  <c r="AV288" i="42"/>
  <c r="AA288" i="42"/>
  <c r="N288" i="42"/>
  <c r="BH288" i="42"/>
  <c r="AU288" i="42"/>
  <c r="Y288" i="42"/>
  <c r="L288" i="42"/>
  <c r="V288" i="42"/>
  <c r="AX288" i="42"/>
  <c r="BE300" i="42"/>
  <c r="Z300" i="42"/>
  <c r="B300" i="42"/>
  <c r="BF300" i="42"/>
  <c r="Y300" i="42"/>
  <c r="AP300" i="42"/>
  <c r="J300" i="42"/>
  <c r="AA300" i="42"/>
  <c r="R300" i="42"/>
  <c r="Q300" i="42"/>
  <c r="BD300" i="42"/>
  <c r="K300" i="42"/>
  <c r="AX300" i="42"/>
  <c r="I300" i="42"/>
  <c r="AV300" i="42"/>
  <c r="C300" i="42"/>
  <c r="K302" i="42"/>
  <c r="S302" i="42"/>
  <c r="Y301" i="42"/>
  <c r="AV302" i="42"/>
  <c r="O275" i="42"/>
  <c r="Y275" i="42"/>
  <c r="AQ275" i="42"/>
  <c r="BA275" i="42"/>
  <c r="Q276" i="42"/>
  <c r="AL276" i="42"/>
  <c r="BB276" i="42"/>
  <c r="BC292" i="42"/>
  <c r="AJ292" i="42"/>
  <c r="BA292" i="42"/>
  <c r="M292" i="42"/>
  <c r="AY292" i="42"/>
  <c r="AO298" i="42"/>
  <c r="AN301" i="42"/>
  <c r="AN303" i="42"/>
  <c r="AV290" i="42"/>
  <c r="N290" i="42"/>
  <c r="BH290" i="42"/>
  <c r="AK290" i="42"/>
  <c r="AR290" i="42"/>
  <c r="AW293" i="42"/>
  <c r="G293" i="42"/>
  <c r="Y293" i="42"/>
  <c r="AP293" i="42"/>
  <c r="AV295" i="42"/>
  <c r="BF295" i="42"/>
  <c r="R295" i="42"/>
  <c r="AO295" i="42"/>
  <c r="I295" i="42"/>
  <c r="AP295" i="42"/>
  <c r="AP298" i="42"/>
  <c r="BD301" i="42"/>
  <c r="R301" i="42"/>
  <c r="Z301" i="42"/>
  <c r="AV301" i="42"/>
  <c r="J301" i="42"/>
  <c r="AP301" i="42"/>
  <c r="AV298" i="42"/>
  <c r="J298" i="42"/>
  <c r="Y298" i="42"/>
  <c r="AX298" i="42"/>
  <c r="K298" i="42"/>
  <c r="BE298" i="42"/>
  <c r="B301" i="42"/>
  <c r="AX301" i="42"/>
  <c r="BE299" i="42"/>
  <c r="AP299" i="42"/>
  <c r="C301" i="42"/>
  <c r="BF301" i="42"/>
  <c r="AJ287" i="42"/>
  <c r="BH287" i="42"/>
  <c r="AP304" i="42"/>
  <c r="I304" i="42"/>
  <c r="Q287" i="42"/>
  <c r="AV287" i="42"/>
  <c r="AA304" i="42"/>
  <c r="AP27" i="42"/>
  <c r="M22" i="42"/>
  <c r="AA22" i="42"/>
  <c r="AU22" i="42"/>
  <c r="BK22" i="42"/>
  <c r="M23" i="42"/>
  <c r="AA23" i="42"/>
  <c r="AX23" i="42"/>
  <c r="BK23" i="42"/>
  <c r="M24" i="42"/>
  <c r="AJ24" i="42"/>
  <c r="AX24" i="42"/>
  <c r="BK24" i="42"/>
  <c r="BE26" i="42"/>
  <c r="AW26" i="42"/>
  <c r="AO26" i="42"/>
  <c r="Z26" i="42"/>
  <c r="B26" i="42"/>
  <c r="BI26" i="42"/>
  <c r="BA26" i="42"/>
  <c r="AS26" i="42"/>
  <c r="AK26" i="42"/>
  <c r="BH26" i="42"/>
  <c r="AX26" i="42"/>
  <c r="AM26" i="42"/>
  <c r="AV26" i="42"/>
  <c r="AL26" i="42"/>
  <c r="BF26" i="42"/>
  <c r="BG26" i="42"/>
  <c r="AB26" i="42"/>
  <c r="AY26" i="42"/>
  <c r="C27" i="42"/>
  <c r="U27" i="42"/>
  <c r="AQ27" i="42"/>
  <c r="Q28" i="42"/>
  <c r="AM28" i="42"/>
  <c r="L30" i="42"/>
  <c r="AA30" i="42"/>
  <c r="S32" i="42"/>
  <c r="AN32" i="42"/>
  <c r="M34" i="42"/>
  <c r="AB34" i="42"/>
  <c r="I35" i="42"/>
  <c r="X35" i="42"/>
  <c r="AX35" i="42"/>
  <c r="BE36" i="42"/>
  <c r="AW36" i="42"/>
  <c r="AO36" i="42"/>
  <c r="Z36" i="42"/>
  <c r="R36" i="42"/>
  <c r="J36" i="42"/>
  <c r="B36" i="42"/>
  <c r="BI36" i="42"/>
  <c r="BA36" i="42"/>
  <c r="AS36" i="42"/>
  <c r="AK36" i="42"/>
  <c r="V36" i="42"/>
  <c r="N36" i="42"/>
  <c r="BC36" i="42"/>
  <c r="AR36" i="42"/>
  <c r="AA36" i="42"/>
  <c r="P36" i="42"/>
  <c r="AQ36" i="42"/>
  <c r="O36" i="42"/>
  <c r="BB36" i="42"/>
  <c r="Y36" i="42"/>
  <c r="BK36" i="42"/>
  <c r="AZ36" i="42"/>
  <c r="AP36" i="42"/>
  <c r="X36" i="42"/>
  <c r="M36" i="42"/>
  <c r="C36" i="42"/>
  <c r="T36" i="42"/>
  <c r="AT36" i="42"/>
  <c r="BH36" i="42"/>
  <c r="Q38" i="42"/>
  <c r="BE42" i="42"/>
  <c r="AW42" i="42"/>
  <c r="AO42" i="42"/>
  <c r="Z42" i="42"/>
  <c r="R42" i="42"/>
  <c r="J42" i="42"/>
  <c r="B42" i="42"/>
  <c r="BI42" i="42"/>
  <c r="BA42" i="42"/>
  <c r="AS42" i="42"/>
  <c r="AK42" i="42"/>
  <c r="V42" i="42"/>
  <c r="N42" i="42"/>
  <c r="BK42" i="42"/>
  <c r="AZ42" i="42"/>
  <c r="AP42" i="42"/>
  <c r="X42" i="42"/>
  <c r="M42" i="42"/>
  <c r="C42" i="42"/>
  <c r="BH42" i="42"/>
  <c r="AX42" i="42"/>
  <c r="AM42" i="42"/>
  <c r="U42" i="42"/>
  <c r="K42" i="42"/>
  <c r="BF42" i="42"/>
  <c r="AU42" i="42"/>
  <c r="AJ42" i="42"/>
  <c r="S42" i="42"/>
  <c r="H42" i="42"/>
  <c r="BG42" i="42"/>
  <c r="AV42" i="42"/>
  <c r="AL42" i="42"/>
  <c r="T42" i="42"/>
  <c r="I42" i="42"/>
  <c r="W42" i="42"/>
  <c r="AY42" i="42"/>
  <c r="I43" i="42"/>
  <c r="AL43" i="42"/>
  <c r="BG43" i="42"/>
  <c r="Q44" i="42"/>
  <c r="BE46" i="42"/>
  <c r="AW46" i="42"/>
  <c r="AO46" i="42"/>
  <c r="Z46" i="42"/>
  <c r="R46" i="42"/>
  <c r="B46" i="42"/>
  <c r="BI46" i="42"/>
  <c r="BA46" i="42"/>
  <c r="AS46" i="42"/>
  <c r="AK46" i="42"/>
  <c r="V46" i="42"/>
  <c r="N46" i="42"/>
  <c r="BK46" i="42"/>
  <c r="AZ46" i="42"/>
  <c r="AP46" i="42"/>
  <c r="X46" i="42"/>
  <c r="M46" i="42"/>
  <c r="C46" i="42"/>
  <c r="BH46" i="42"/>
  <c r="AX46" i="42"/>
  <c r="AM46" i="42"/>
  <c r="U46" i="42"/>
  <c r="AU46" i="42"/>
  <c r="BG46" i="42"/>
  <c r="AV46" i="42"/>
  <c r="AL46" i="42"/>
  <c r="T46" i="42"/>
  <c r="BF46" i="42"/>
  <c r="AJ46" i="42"/>
  <c r="S46" i="42"/>
  <c r="W46" i="42"/>
  <c r="AY46" i="42"/>
  <c r="I47" i="42"/>
  <c r="AL47" i="42"/>
  <c r="BG47" i="42"/>
  <c r="Q48" i="42"/>
  <c r="C51" i="42"/>
  <c r="AN51" i="42"/>
  <c r="BE52" i="42"/>
  <c r="AW52" i="42"/>
  <c r="AO52" i="42"/>
  <c r="Z52" i="42"/>
  <c r="R52" i="42"/>
  <c r="J52" i="42"/>
  <c r="B52" i="42"/>
  <c r="BI52" i="42"/>
  <c r="BA52" i="42"/>
  <c r="AS52" i="42"/>
  <c r="AK52" i="42"/>
  <c r="V52" i="42"/>
  <c r="N52" i="42"/>
  <c r="BF52" i="42"/>
  <c r="AU52" i="42"/>
  <c r="AJ52" i="42"/>
  <c r="S52" i="42"/>
  <c r="H52" i="42"/>
  <c r="BD52" i="42"/>
  <c r="AT52" i="42"/>
  <c r="AB52" i="42"/>
  <c r="Q52" i="42"/>
  <c r="G52" i="42"/>
  <c r="BC52" i="42"/>
  <c r="AR52" i="42"/>
  <c r="AA52" i="42"/>
  <c r="P52" i="42"/>
  <c r="BB52" i="42"/>
  <c r="AQ52" i="42"/>
  <c r="Y52" i="42"/>
  <c r="O52" i="42"/>
  <c r="BK52" i="42"/>
  <c r="AZ52" i="42"/>
  <c r="AP52" i="42"/>
  <c r="X52" i="42"/>
  <c r="M52" i="42"/>
  <c r="C52" i="42"/>
  <c r="AM52" i="42"/>
  <c r="BE38" i="42"/>
  <c r="AW38" i="42"/>
  <c r="AO38" i="42"/>
  <c r="Z38" i="42"/>
  <c r="R38" i="42"/>
  <c r="B38" i="42"/>
  <c r="BI38" i="42"/>
  <c r="BA38" i="42"/>
  <c r="AS38" i="42"/>
  <c r="AK38" i="42"/>
  <c r="V38" i="42"/>
  <c r="N38" i="42"/>
  <c r="BK38" i="42"/>
  <c r="AZ38" i="42"/>
  <c r="AP38" i="42"/>
  <c r="X38" i="42"/>
  <c r="M38" i="42"/>
  <c r="C38" i="42"/>
  <c r="BH38" i="42"/>
  <c r="AX38" i="42"/>
  <c r="AM38" i="42"/>
  <c r="U38" i="42"/>
  <c r="K38" i="42"/>
  <c r="BG38" i="42"/>
  <c r="AL38" i="42"/>
  <c r="T38" i="42"/>
  <c r="AU38" i="42"/>
  <c r="AV38" i="42"/>
  <c r="AJ38" i="42"/>
  <c r="BF38" i="42"/>
  <c r="S38" i="42"/>
  <c r="AP51" i="42"/>
  <c r="BE27" i="42"/>
  <c r="AW27" i="42"/>
  <c r="AO27" i="42"/>
  <c r="Z27" i="42"/>
  <c r="R27" i="42"/>
  <c r="J27" i="42"/>
  <c r="B27" i="42"/>
  <c r="BI27" i="42"/>
  <c r="BA27" i="42"/>
  <c r="AS27" i="42"/>
  <c r="AK27" i="42"/>
  <c r="V27" i="42"/>
  <c r="N27" i="42"/>
  <c r="BF27" i="42"/>
  <c r="AU27" i="42"/>
  <c r="AJ27" i="42"/>
  <c r="S27" i="42"/>
  <c r="BD27" i="42"/>
  <c r="AB27" i="42"/>
  <c r="Q27" i="42"/>
  <c r="G27" i="42"/>
  <c r="BC27" i="42"/>
  <c r="AR27" i="42"/>
  <c r="AA27" i="42"/>
  <c r="AT27" i="42"/>
  <c r="P27" i="42"/>
  <c r="AB22" i="42"/>
  <c r="BK27" i="42"/>
  <c r="BE32" i="42"/>
  <c r="AW32" i="42"/>
  <c r="AO32" i="42"/>
  <c r="Z32" i="42"/>
  <c r="R32" i="42"/>
  <c r="J32" i="42"/>
  <c r="B32" i="42"/>
  <c r="BI32" i="42"/>
  <c r="BA32" i="42"/>
  <c r="AS32" i="42"/>
  <c r="AK32" i="42"/>
  <c r="V32" i="42"/>
  <c r="N32" i="42"/>
  <c r="BC32" i="42"/>
  <c r="AR32" i="42"/>
  <c r="AA32" i="42"/>
  <c r="P32" i="42"/>
  <c r="BB32" i="42"/>
  <c r="AQ32" i="42"/>
  <c r="Y32" i="42"/>
  <c r="O32" i="42"/>
  <c r="BK32" i="42"/>
  <c r="AZ32" i="42"/>
  <c r="AP32" i="42"/>
  <c r="X32" i="42"/>
  <c r="M32" i="42"/>
  <c r="C32" i="42"/>
  <c r="AT32" i="42"/>
  <c r="P23" i="42"/>
  <c r="C24" i="42"/>
  <c r="X27" i="42"/>
  <c r="G32" i="42"/>
  <c r="U32" i="42"/>
  <c r="AU32" i="42"/>
  <c r="BJ32" i="42"/>
  <c r="BE34" i="42"/>
  <c r="AW34" i="42"/>
  <c r="AO34" i="42"/>
  <c r="Z34" i="42"/>
  <c r="R34" i="42"/>
  <c r="J34" i="42"/>
  <c r="B34" i="42"/>
  <c r="BI34" i="42"/>
  <c r="BA34" i="42"/>
  <c r="AS34" i="42"/>
  <c r="AK34" i="42"/>
  <c r="V34" i="42"/>
  <c r="N34" i="42"/>
  <c r="BH34" i="42"/>
  <c r="AX34" i="42"/>
  <c r="AM34" i="42"/>
  <c r="U34" i="42"/>
  <c r="K34" i="42"/>
  <c r="BG34" i="42"/>
  <c r="AV34" i="42"/>
  <c r="AL34" i="42"/>
  <c r="T34" i="42"/>
  <c r="AU34" i="42"/>
  <c r="I34" i="42"/>
  <c r="AJ34" i="42"/>
  <c r="H34" i="42"/>
  <c r="BF34" i="42"/>
  <c r="S34" i="42"/>
  <c r="P34" i="42"/>
  <c r="AP34" i="42"/>
  <c r="BD34" i="42"/>
  <c r="Y38" i="42"/>
  <c r="BB38" i="42"/>
  <c r="M43" i="42"/>
  <c r="AP43" i="42"/>
  <c r="BK43" i="42"/>
  <c r="M47" i="42"/>
  <c r="AP47" i="42"/>
  <c r="BK47" i="42"/>
  <c r="L51" i="42"/>
  <c r="T27" i="42"/>
  <c r="BE51" i="42"/>
  <c r="AW51" i="42"/>
  <c r="AO51" i="42"/>
  <c r="Z51" i="42"/>
  <c r="R51" i="42"/>
  <c r="J51" i="42"/>
  <c r="B51" i="42"/>
  <c r="BI51" i="42"/>
  <c r="BA51" i="42"/>
  <c r="AS51" i="42"/>
  <c r="AK51" i="42"/>
  <c r="V51" i="42"/>
  <c r="N51" i="42"/>
  <c r="BH51" i="42"/>
  <c r="AX51" i="42"/>
  <c r="AM51" i="42"/>
  <c r="U51" i="42"/>
  <c r="K51" i="42"/>
  <c r="BG51" i="42"/>
  <c r="AV51" i="42"/>
  <c r="AL51" i="42"/>
  <c r="T51" i="42"/>
  <c r="BF51" i="42"/>
  <c r="AU51" i="42"/>
  <c r="AJ51" i="42"/>
  <c r="S51" i="42"/>
  <c r="BD51" i="42"/>
  <c r="AT51" i="42"/>
  <c r="AB51" i="42"/>
  <c r="Q51" i="42"/>
  <c r="G51" i="42"/>
  <c r="BC51" i="42"/>
  <c r="AR51" i="42"/>
  <c r="AA51" i="42"/>
  <c r="P51" i="42"/>
  <c r="BK51" i="42"/>
  <c r="BE22" i="42"/>
  <c r="AW22" i="42"/>
  <c r="AO22" i="42"/>
  <c r="Z22" i="42"/>
  <c r="R22" i="42"/>
  <c r="B22" i="42"/>
  <c r="BI22" i="42"/>
  <c r="BA22" i="42"/>
  <c r="AS22" i="42"/>
  <c r="AK22" i="42"/>
  <c r="V22" i="42"/>
  <c r="N22" i="42"/>
  <c r="BH22" i="42"/>
  <c r="AX22" i="42"/>
  <c r="AM22" i="42"/>
  <c r="U22" i="42"/>
  <c r="BG22" i="42"/>
  <c r="AV22" i="42"/>
  <c r="AL22" i="42"/>
  <c r="T22" i="42"/>
  <c r="AY23" i="42"/>
  <c r="BE28" i="42"/>
  <c r="AW28" i="42"/>
  <c r="AO28" i="42"/>
  <c r="Z28" i="42"/>
  <c r="R28" i="42"/>
  <c r="B28" i="42"/>
  <c r="BI28" i="42"/>
  <c r="BA28" i="42"/>
  <c r="AS28" i="42"/>
  <c r="AK28" i="42"/>
  <c r="V28" i="42"/>
  <c r="N28" i="42"/>
  <c r="BC28" i="42"/>
  <c r="AR28" i="42"/>
  <c r="AA28" i="42"/>
  <c r="P28" i="42"/>
  <c r="BB28" i="42"/>
  <c r="AQ28" i="42"/>
  <c r="Y28" i="42"/>
  <c r="O28" i="42"/>
  <c r="BK28" i="42"/>
  <c r="AZ28" i="42"/>
  <c r="AP28" i="42"/>
  <c r="X28" i="42"/>
  <c r="M28" i="42"/>
  <c r="C28" i="42"/>
  <c r="BH28" i="42"/>
  <c r="Q22" i="42"/>
  <c r="AN22" i="42"/>
  <c r="BB22" i="42"/>
  <c r="T23" i="42"/>
  <c r="AN23" i="42"/>
  <c r="BB23" i="42"/>
  <c r="G24" i="42"/>
  <c r="T24" i="42"/>
  <c r="AN24" i="42"/>
  <c r="Y27" i="42"/>
  <c r="G28" i="42"/>
  <c r="U28" i="42"/>
  <c r="AU28" i="42"/>
  <c r="BJ28" i="42"/>
  <c r="BE30" i="42"/>
  <c r="AW30" i="42"/>
  <c r="AO30" i="42"/>
  <c r="Z30" i="42"/>
  <c r="R30" i="42"/>
  <c r="B30" i="42"/>
  <c r="BI30" i="42"/>
  <c r="BA30" i="42"/>
  <c r="AS30" i="42"/>
  <c r="AK30" i="42"/>
  <c r="V30" i="42"/>
  <c r="N30" i="42"/>
  <c r="BH30" i="42"/>
  <c r="AX30" i="42"/>
  <c r="AM30" i="42"/>
  <c r="U30" i="42"/>
  <c r="K30" i="42"/>
  <c r="AV30" i="42"/>
  <c r="AL30" i="42"/>
  <c r="T30" i="42"/>
  <c r="S30" i="42"/>
  <c r="BG30" i="42"/>
  <c r="BF30" i="42"/>
  <c r="AU30" i="42"/>
  <c r="AJ30" i="42"/>
  <c r="P30" i="42"/>
  <c r="AP30" i="42"/>
  <c r="BD30" i="42"/>
  <c r="W32" i="42"/>
  <c r="AV32" i="42"/>
  <c r="C34" i="42"/>
  <c r="Q34" i="42"/>
  <c r="AQ34" i="42"/>
  <c r="BJ34" i="42"/>
  <c r="M35" i="42"/>
  <c r="AM35" i="42"/>
  <c r="BB35" i="42"/>
  <c r="AA38" i="42"/>
  <c r="BC38" i="42"/>
  <c r="O43" i="42"/>
  <c r="AQ43" i="42"/>
  <c r="BE44" i="42"/>
  <c r="AW44" i="42"/>
  <c r="AO44" i="42"/>
  <c r="Z44" i="42"/>
  <c r="R44" i="42"/>
  <c r="J44" i="42"/>
  <c r="B44" i="42"/>
  <c r="BI44" i="42"/>
  <c r="BA44" i="42"/>
  <c r="AS44" i="42"/>
  <c r="AK44" i="42"/>
  <c r="V44" i="42"/>
  <c r="N44" i="42"/>
  <c r="BF44" i="42"/>
  <c r="AU44" i="42"/>
  <c r="AJ44" i="42"/>
  <c r="S44" i="42"/>
  <c r="H44" i="42"/>
  <c r="BC44" i="42"/>
  <c r="AR44" i="42"/>
  <c r="AA44" i="42"/>
  <c r="P44" i="42"/>
  <c r="BK44" i="42"/>
  <c r="AZ44" i="42"/>
  <c r="AP44" i="42"/>
  <c r="X44" i="42"/>
  <c r="M44" i="42"/>
  <c r="C44" i="42"/>
  <c r="BB44" i="42"/>
  <c r="AQ44" i="42"/>
  <c r="Y44" i="42"/>
  <c r="O44" i="42"/>
  <c r="W44" i="42"/>
  <c r="AY44" i="42"/>
  <c r="O47" i="42"/>
  <c r="AQ47" i="42"/>
  <c r="BE48" i="42"/>
  <c r="AW48" i="42"/>
  <c r="AO48" i="42"/>
  <c r="Z48" i="42"/>
  <c r="R48" i="42"/>
  <c r="B48" i="42"/>
  <c r="BI48" i="42"/>
  <c r="BA48" i="42"/>
  <c r="AS48" i="42"/>
  <c r="AK48" i="42"/>
  <c r="V48" i="42"/>
  <c r="N48" i="42"/>
  <c r="BF48" i="42"/>
  <c r="AU48" i="42"/>
  <c r="AJ48" i="42"/>
  <c r="S48" i="42"/>
  <c r="BC48" i="42"/>
  <c r="AR48" i="42"/>
  <c r="AA48" i="42"/>
  <c r="P48" i="42"/>
  <c r="BB48" i="42"/>
  <c r="AQ48" i="42"/>
  <c r="Y48" i="42"/>
  <c r="O48" i="42"/>
  <c r="BK48" i="42"/>
  <c r="AP48" i="42"/>
  <c r="X48" i="42"/>
  <c r="M48" i="42"/>
  <c r="AZ48" i="42"/>
  <c r="C48" i="42"/>
  <c r="W48" i="42"/>
  <c r="AY48" i="42"/>
  <c r="M51" i="42"/>
  <c r="AY51" i="42"/>
  <c r="Y51" i="42"/>
  <c r="AY22" i="42"/>
  <c r="BE24" i="42"/>
  <c r="AW24" i="42"/>
  <c r="AO24" i="42"/>
  <c r="Z24" i="42"/>
  <c r="R24" i="42"/>
  <c r="B24" i="42"/>
  <c r="BI24" i="42"/>
  <c r="BA24" i="42"/>
  <c r="AS24" i="42"/>
  <c r="AK24" i="42"/>
  <c r="V24" i="42"/>
  <c r="N24" i="42"/>
  <c r="BC24" i="42"/>
  <c r="AR24" i="42"/>
  <c r="AA24" i="42"/>
  <c r="P24" i="42"/>
  <c r="AQ24" i="42"/>
  <c r="O24" i="42"/>
  <c r="BB24" i="42"/>
  <c r="Y24" i="42"/>
  <c r="AL24" i="42"/>
  <c r="AY24" i="42"/>
  <c r="W27" i="42"/>
  <c r="T32" i="42"/>
  <c r="C22" i="42"/>
  <c r="K27" i="42"/>
  <c r="AY27" i="42"/>
  <c r="S22" i="42"/>
  <c r="AP22" i="42"/>
  <c r="BC22" i="42"/>
  <c r="U23" i="42"/>
  <c r="AP23" i="42"/>
  <c r="U24" i="42"/>
  <c r="AP24" i="42"/>
  <c r="BF24" i="42"/>
  <c r="G26" i="42"/>
  <c r="AQ26" i="42"/>
  <c r="BD26" i="42"/>
  <c r="L27" i="42"/>
  <c r="AL27" i="42"/>
  <c r="AZ27" i="42"/>
  <c r="W28" i="42"/>
  <c r="AV28" i="42"/>
  <c r="C30" i="42"/>
  <c r="Q30" i="42"/>
  <c r="AQ30" i="42"/>
  <c r="BJ30" i="42"/>
  <c r="AB32" i="42"/>
  <c r="AX32" i="42"/>
  <c r="W34" i="42"/>
  <c r="AR34" i="42"/>
  <c r="BK34" i="42"/>
  <c r="O35" i="42"/>
  <c r="AN35" i="42"/>
  <c r="K36" i="42"/>
  <c r="AJ36" i="42"/>
  <c r="AY36" i="42"/>
  <c r="G38" i="42"/>
  <c r="AB38" i="42"/>
  <c r="BD38" i="42"/>
  <c r="BE40" i="42"/>
  <c r="AW40" i="42"/>
  <c r="AO40" i="42"/>
  <c r="Z40" i="42"/>
  <c r="R40" i="42"/>
  <c r="J40" i="42"/>
  <c r="B40" i="42"/>
  <c r="BI40" i="42"/>
  <c r="BA40" i="42"/>
  <c r="AS40" i="42"/>
  <c r="AK40" i="42"/>
  <c r="V40" i="42"/>
  <c r="N40" i="42"/>
  <c r="BF40" i="42"/>
  <c r="AU40" i="42"/>
  <c r="AJ40" i="42"/>
  <c r="S40" i="42"/>
  <c r="BC40" i="42"/>
  <c r="AR40" i="42"/>
  <c r="AA40" i="42"/>
  <c r="P40" i="42"/>
  <c r="C40" i="42"/>
  <c r="BB40" i="42"/>
  <c r="AQ40" i="42"/>
  <c r="Y40" i="42"/>
  <c r="O40" i="42"/>
  <c r="BK40" i="42"/>
  <c r="AZ40" i="42"/>
  <c r="AP40" i="42"/>
  <c r="X40" i="42"/>
  <c r="M40" i="42"/>
  <c r="W40" i="42"/>
  <c r="AY40" i="42"/>
  <c r="L42" i="42"/>
  <c r="AN42" i="42"/>
  <c r="BJ42" i="42"/>
  <c r="T43" i="42"/>
  <c r="G44" i="42"/>
  <c r="AB44" i="42"/>
  <c r="BD44" i="42"/>
  <c r="L46" i="42"/>
  <c r="AN46" i="42"/>
  <c r="BJ46" i="42"/>
  <c r="T47" i="42"/>
  <c r="G48" i="42"/>
  <c r="AB48" i="42"/>
  <c r="BD48" i="42"/>
  <c r="O51" i="42"/>
  <c r="AZ51" i="42"/>
  <c r="T52" i="42"/>
  <c r="AY52" i="42"/>
  <c r="BH27" i="42"/>
  <c r="BE23" i="42"/>
  <c r="AW23" i="42"/>
  <c r="AO23" i="42"/>
  <c r="Z23" i="42"/>
  <c r="R23" i="42"/>
  <c r="J23" i="42"/>
  <c r="B23" i="42"/>
  <c r="BI23" i="42"/>
  <c r="BA23" i="42"/>
  <c r="AS23" i="42"/>
  <c r="AK23" i="42"/>
  <c r="V23" i="42"/>
  <c r="N23" i="42"/>
  <c r="BF23" i="42"/>
  <c r="AU23" i="42"/>
  <c r="AJ23" i="42"/>
  <c r="S23" i="42"/>
  <c r="H23" i="42"/>
  <c r="AT23" i="42"/>
  <c r="AB23" i="42"/>
  <c r="G23" i="42"/>
  <c r="BD23" i="42"/>
  <c r="Q23" i="42"/>
  <c r="AL23" i="42"/>
  <c r="Q24" i="42"/>
  <c r="AY38" i="42"/>
  <c r="AM23" i="42"/>
  <c r="W22" i="42"/>
  <c r="BD22" i="42"/>
  <c r="I23" i="42"/>
  <c r="AQ23" i="42"/>
  <c r="BG23" i="42"/>
  <c r="W24" i="42"/>
  <c r="AT24" i="42"/>
  <c r="BG24" i="42"/>
  <c r="X34" i="42"/>
  <c r="AT34" i="42"/>
  <c r="L38" i="42"/>
  <c r="AN38" i="42"/>
  <c r="BJ38" i="42"/>
  <c r="BE43" i="42"/>
  <c r="AW43" i="42"/>
  <c r="AO43" i="42"/>
  <c r="Z43" i="42"/>
  <c r="R43" i="42"/>
  <c r="J43" i="42"/>
  <c r="B43" i="42"/>
  <c r="BI43" i="42"/>
  <c r="BA43" i="42"/>
  <c r="AS43" i="42"/>
  <c r="AK43" i="42"/>
  <c r="V43" i="42"/>
  <c r="N43" i="42"/>
  <c r="BH43" i="42"/>
  <c r="AX43" i="42"/>
  <c r="AM43" i="42"/>
  <c r="U43" i="42"/>
  <c r="K43" i="42"/>
  <c r="BF43" i="42"/>
  <c r="AU43" i="42"/>
  <c r="AJ43" i="42"/>
  <c r="S43" i="42"/>
  <c r="H43" i="42"/>
  <c r="BC43" i="42"/>
  <c r="AR43" i="42"/>
  <c r="AA43" i="42"/>
  <c r="P43" i="42"/>
  <c r="BD43" i="42"/>
  <c r="AT43" i="42"/>
  <c r="AB43" i="42"/>
  <c r="Q43" i="42"/>
  <c r="G43" i="42"/>
  <c r="W43" i="42"/>
  <c r="AY43" i="42"/>
  <c r="BE47" i="42"/>
  <c r="AW47" i="42"/>
  <c r="AO47" i="42"/>
  <c r="Z47" i="42"/>
  <c r="R47" i="42"/>
  <c r="J47" i="42"/>
  <c r="B47" i="42"/>
  <c r="BI47" i="42"/>
  <c r="BA47" i="42"/>
  <c r="AS47" i="42"/>
  <c r="AK47" i="42"/>
  <c r="V47" i="42"/>
  <c r="N47" i="42"/>
  <c r="BH47" i="42"/>
  <c r="AX47" i="42"/>
  <c r="AM47" i="42"/>
  <c r="U47" i="42"/>
  <c r="K47" i="42"/>
  <c r="BF47" i="42"/>
  <c r="AU47" i="42"/>
  <c r="AJ47" i="42"/>
  <c r="S47" i="42"/>
  <c r="H47" i="42"/>
  <c r="AR47" i="42"/>
  <c r="BD47" i="42"/>
  <c r="AT47" i="42"/>
  <c r="AB47" i="42"/>
  <c r="Q47" i="42"/>
  <c r="G47" i="42"/>
  <c r="BC47" i="42"/>
  <c r="AA47" i="42"/>
  <c r="P47" i="42"/>
  <c r="W47" i="42"/>
  <c r="AY47" i="42"/>
  <c r="W51" i="42"/>
  <c r="BB51" i="42"/>
  <c r="O22" i="42"/>
  <c r="O23" i="42"/>
  <c r="AV27" i="42"/>
  <c r="BH32" i="42"/>
  <c r="P22" i="42"/>
  <c r="AZ22" i="42"/>
  <c r="C23" i="42"/>
  <c r="AZ23" i="42"/>
  <c r="S24" i="42"/>
  <c r="AM24" i="42"/>
  <c r="AZ24" i="42"/>
  <c r="AX27" i="42"/>
  <c r="AT28" i="42"/>
  <c r="G22" i="42"/>
  <c r="AQ22" i="42"/>
  <c r="W23" i="42"/>
  <c r="M27" i="42"/>
  <c r="AM27" i="42"/>
  <c r="BB27" i="42"/>
  <c r="AB28" i="42"/>
  <c r="AX28" i="42"/>
  <c r="K32" i="42"/>
  <c r="AJ32" i="42"/>
  <c r="AY32" i="42"/>
  <c r="BE35" i="42"/>
  <c r="AW35" i="42"/>
  <c r="AO35" i="42"/>
  <c r="Z35" i="42"/>
  <c r="R35" i="42"/>
  <c r="J35" i="42"/>
  <c r="B35" i="42"/>
  <c r="BI35" i="42"/>
  <c r="BA35" i="42"/>
  <c r="AS35" i="42"/>
  <c r="AK35" i="42"/>
  <c r="V35" i="42"/>
  <c r="N35" i="42"/>
  <c r="BF35" i="42"/>
  <c r="AU35" i="42"/>
  <c r="AJ35" i="42"/>
  <c r="S35" i="42"/>
  <c r="H35" i="42"/>
  <c r="AT35" i="42"/>
  <c r="AB35" i="42"/>
  <c r="Q35" i="42"/>
  <c r="AA35" i="42"/>
  <c r="BD35" i="42"/>
  <c r="G35" i="42"/>
  <c r="AR35" i="42"/>
  <c r="BC35" i="42"/>
  <c r="P35" i="42"/>
  <c r="T35" i="42"/>
  <c r="AP35" i="42"/>
  <c r="BH35" i="42"/>
  <c r="X22" i="42"/>
  <c r="AR22" i="42"/>
  <c r="BF22" i="42"/>
  <c r="K23" i="42"/>
  <c r="X23" i="42"/>
  <c r="AR23" i="42"/>
  <c r="BH23" i="42"/>
  <c r="X24" i="42"/>
  <c r="AU24" i="42"/>
  <c r="BH24" i="42"/>
  <c r="Y26" i="42"/>
  <c r="AT26" i="42"/>
  <c r="BK26" i="42"/>
  <c r="O27" i="42"/>
  <c r="AN27" i="42"/>
  <c r="BG27" i="42"/>
  <c r="K28" i="42"/>
  <c r="AJ28" i="42"/>
  <c r="AY28" i="42"/>
  <c r="X30" i="42"/>
  <c r="AT30" i="42"/>
  <c r="BE31" i="42"/>
  <c r="AW31" i="42"/>
  <c r="AO31" i="42"/>
  <c r="Z31" i="42"/>
  <c r="R31" i="42"/>
  <c r="J31" i="42"/>
  <c r="B31" i="42"/>
  <c r="BI31" i="42"/>
  <c r="BA31" i="42"/>
  <c r="AS31" i="42"/>
  <c r="AK31" i="42"/>
  <c r="V31" i="42"/>
  <c r="N31" i="42"/>
  <c r="BF31" i="42"/>
  <c r="AU31" i="42"/>
  <c r="AJ31" i="42"/>
  <c r="S31" i="42"/>
  <c r="H31" i="42"/>
  <c r="AT31" i="42"/>
  <c r="AB31" i="42"/>
  <c r="Q31" i="42"/>
  <c r="G31" i="42"/>
  <c r="AA31" i="42"/>
  <c r="BD31" i="42"/>
  <c r="BC31" i="42"/>
  <c r="AR31" i="42"/>
  <c r="P31" i="42"/>
  <c r="T31" i="42"/>
  <c r="AP31" i="42"/>
  <c r="BH31" i="42"/>
  <c r="L32" i="42"/>
  <c r="AL32" i="42"/>
  <c r="BD32" i="42"/>
  <c r="G34" i="42"/>
  <c r="Y34" i="42"/>
  <c r="AY34" i="42"/>
  <c r="C35" i="42"/>
  <c r="U35" i="42"/>
  <c r="AQ35" i="42"/>
  <c r="BJ35" i="42"/>
  <c r="Q36" i="42"/>
  <c r="AM36" i="42"/>
  <c r="BF36" i="42"/>
  <c r="O38" i="42"/>
  <c r="AQ38" i="42"/>
  <c r="BE39" i="42"/>
  <c r="AW39" i="42"/>
  <c r="AO39" i="42"/>
  <c r="Z39" i="42"/>
  <c r="R39" i="42"/>
  <c r="B39" i="42"/>
  <c r="BI39" i="42"/>
  <c r="BA39" i="42"/>
  <c r="AS39" i="42"/>
  <c r="AK39" i="42"/>
  <c r="V39" i="42"/>
  <c r="N39" i="42"/>
  <c r="BH39" i="42"/>
  <c r="AX39" i="42"/>
  <c r="AM39" i="42"/>
  <c r="U39" i="42"/>
  <c r="K39" i="42"/>
  <c r="BF39" i="42"/>
  <c r="AU39" i="42"/>
  <c r="AJ39" i="42"/>
  <c r="S39" i="42"/>
  <c r="AB39" i="42"/>
  <c r="P39" i="42"/>
  <c r="BD39" i="42"/>
  <c r="AT39" i="42"/>
  <c r="Q39" i="42"/>
  <c r="G39" i="42"/>
  <c r="AR39" i="42"/>
  <c r="BC39" i="42"/>
  <c r="AA39" i="42"/>
  <c r="W39" i="42"/>
  <c r="AY39" i="42"/>
  <c r="AL40" i="42"/>
  <c r="BG40" i="42"/>
  <c r="P42" i="42"/>
  <c r="AR42" i="42"/>
  <c r="C43" i="42"/>
  <c r="X43" i="42"/>
  <c r="AZ43" i="42"/>
  <c r="K44" i="42"/>
  <c r="AM44" i="42"/>
  <c r="BH44" i="42"/>
  <c r="P46" i="42"/>
  <c r="AR46" i="42"/>
  <c r="C47" i="42"/>
  <c r="X47" i="42"/>
  <c r="AZ47" i="42"/>
  <c r="AM48" i="42"/>
  <c r="BH48" i="42"/>
  <c r="X51" i="42"/>
  <c r="BJ51" i="42"/>
  <c r="W52" i="42"/>
  <c r="BH52" i="42"/>
  <c r="BE55" i="42"/>
  <c r="AW55" i="42"/>
  <c r="AO55" i="42"/>
  <c r="Z55" i="42"/>
  <c r="R55" i="42"/>
  <c r="J55" i="42"/>
  <c r="B55" i="42"/>
  <c r="BI55" i="42"/>
  <c r="BA55" i="42"/>
  <c r="AS55" i="42"/>
  <c r="AK55" i="42"/>
  <c r="V55" i="42"/>
  <c r="N55" i="42"/>
  <c r="BG55" i="42"/>
  <c r="AY55" i="42"/>
  <c r="AQ55" i="42"/>
  <c r="AB55" i="42"/>
  <c r="T55" i="42"/>
  <c r="L55" i="42"/>
  <c r="BF55" i="42"/>
  <c r="AT55" i="42"/>
  <c r="Y55" i="42"/>
  <c r="M55" i="42"/>
  <c r="BD55" i="42"/>
  <c r="AR55" i="42"/>
  <c r="X55" i="42"/>
  <c r="K55" i="42"/>
  <c r="BC55" i="42"/>
  <c r="AP55" i="42"/>
  <c r="W55" i="42"/>
  <c r="I55" i="42"/>
  <c r="BB55" i="42"/>
  <c r="AN55" i="42"/>
  <c r="U55" i="42"/>
  <c r="H55" i="42"/>
  <c r="AZ55" i="42"/>
  <c r="AM55" i="42"/>
  <c r="S55" i="42"/>
  <c r="G55" i="42"/>
  <c r="BK55" i="42"/>
  <c r="AX55" i="42"/>
  <c r="AL55" i="42"/>
  <c r="Q55" i="42"/>
  <c r="BH55" i="42"/>
  <c r="BF58" i="42"/>
  <c r="AX58" i="42"/>
  <c r="AP58" i="42"/>
  <c r="AA58" i="42"/>
  <c r="S58" i="42"/>
  <c r="C58" i="42"/>
  <c r="BD58" i="42"/>
  <c r="AU58" i="42"/>
  <c r="AL58" i="42"/>
  <c r="V58" i="42"/>
  <c r="BI58" i="42"/>
  <c r="AZ58" i="42"/>
  <c r="AQ58" i="42"/>
  <c r="Z58" i="42"/>
  <c r="Q58" i="42"/>
  <c r="BG58" i="42"/>
  <c r="AW58" i="42"/>
  <c r="AN58" i="42"/>
  <c r="X58" i="42"/>
  <c r="O58" i="42"/>
  <c r="AY58" i="42"/>
  <c r="AJ58" i="42"/>
  <c r="BK58" i="42"/>
  <c r="AV58" i="42"/>
  <c r="AB58" i="42"/>
  <c r="BJ58" i="42"/>
  <c r="AT58" i="42"/>
  <c r="Y58" i="42"/>
  <c r="BH58" i="42"/>
  <c r="AS58" i="42"/>
  <c r="W58" i="42"/>
  <c r="BE58" i="42"/>
  <c r="AR58" i="42"/>
  <c r="U58" i="42"/>
  <c r="G58" i="42"/>
  <c r="BC58" i="42"/>
  <c r="AO58" i="42"/>
  <c r="T58" i="42"/>
  <c r="BB58" i="42"/>
  <c r="AM58" i="42"/>
  <c r="R58" i="42"/>
  <c r="B58" i="42"/>
  <c r="BF63" i="42"/>
  <c r="AX63" i="42"/>
  <c r="AP63" i="42"/>
  <c r="AA63" i="42"/>
  <c r="S63" i="42"/>
  <c r="K63" i="42"/>
  <c r="C63" i="42"/>
  <c r="BH63" i="42"/>
  <c r="AY63" i="42"/>
  <c r="AO63" i="42"/>
  <c r="Y63" i="42"/>
  <c r="P63" i="42"/>
  <c r="G63" i="42"/>
  <c r="BC63" i="42"/>
  <c r="AT63" i="42"/>
  <c r="AK63" i="42"/>
  <c r="U63" i="42"/>
  <c r="L63" i="42"/>
  <c r="B63" i="42"/>
  <c r="BJ63" i="42"/>
  <c r="BA63" i="42"/>
  <c r="AR63" i="42"/>
  <c r="AB63" i="42"/>
  <c r="R63" i="42"/>
  <c r="I63" i="42"/>
  <c r="O63" i="42"/>
  <c r="AL63" i="42"/>
  <c r="AZ63" i="42"/>
  <c r="BF67" i="42"/>
  <c r="AX67" i="42"/>
  <c r="AP67" i="42"/>
  <c r="AA67" i="42"/>
  <c r="S67" i="42"/>
  <c r="K67" i="42"/>
  <c r="C67" i="42"/>
  <c r="BC67" i="42"/>
  <c r="AT67" i="42"/>
  <c r="AK67" i="42"/>
  <c r="U67" i="42"/>
  <c r="L67" i="42"/>
  <c r="B67" i="42"/>
  <c r="BH67" i="42"/>
  <c r="AY67" i="42"/>
  <c r="AO67" i="42"/>
  <c r="Y67" i="42"/>
  <c r="P67" i="42"/>
  <c r="G67" i="42"/>
  <c r="BE67" i="42"/>
  <c r="AV67" i="42"/>
  <c r="AM67" i="42"/>
  <c r="W67" i="42"/>
  <c r="N67" i="42"/>
  <c r="Q67" i="42"/>
  <c r="AL67" i="42"/>
  <c r="BA67" i="42"/>
  <c r="BF79" i="42"/>
  <c r="AX79" i="42"/>
  <c r="AP79" i="42"/>
  <c r="AA79" i="42"/>
  <c r="S79" i="42"/>
  <c r="K79" i="42"/>
  <c r="C79" i="42"/>
  <c r="BH79" i="42"/>
  <c r="AY79" i="42"/>
  <c r="AO79" i="42"/>
  <c r="Y79" i="42"/>
  <c r="P79" i="42"/>
  <c r="G79" i="42"/>
  <c r="BG79" i="42"/>
  <c r="AW79" i="42"/>
  <c r="AN79" i="42"/>
  <c r="X79" i="42"/>
  <c r="O79" i="42"/>
  <c r="BE79" i="42"/>
  <c r="AV79" i="42"/>
  <c r="AM79" i="42"/>
  <c r="W79" i="42"/>
  <c r="N79" i="42"/>
  <c r="BD79" i="42"/>
  <c r="AU79" i="42"/>
  <c r="AL79" i="42"/>
  <c r="V79" i="42"/>
  <c r="M79" i="42"/>
  <c r="BC79" i="42"/>
  <c r="AT79" i="42"/>
  <c r="AK79" i="42"/>
  <c r="U79" i="42"/>
  <c r="L79" i="42"/>
  <c r="B79" i="42"/>
  <c r="BJ79" i="42"/>
  <c r="BA79" i="42"/>
  <c r="AR79" i="42"/>
  <c r="AB79" i="42"/>
  <c r="R79" i="42"/>
  <c r="I79" i="42"/>
  <c r="AS79" i="42"/>
  <c r="Q63" i="42"/>
  <c r="AM63" i="42"/>
  <c r="BB63" i="42"/>
  <c r="BF66" i="42"/>
  <c r="AX66" i="42"/>
  <c r="AP66" i="42"/>
  <c r="AA66" i="42"/>
  <c r="S66" i="42"/>
  <c r="K66" i="42"/>
  <c r="C66" i="42"/>
  <c r="BD66" i="42"/>
  <c r="AU66" i="42"/>
  <c r="AL66" i="42"/>
  <c r="V66" i="42"/>
  <c r="M66" i="42"/>
  <c r="BI66" i="42"/>
  <c r="AZ66" i="42"/>
  <c r="AQ66" i="42"/>
  <c r="Z66" i="42"/>
  <c r="Q66" i="42"/>
  <c r="H66" i="42"/>
  <c r="BG66" i="42"/>
  <c r="AW66" i="42"/>
  <c r="AN66" i="42"/>
  <c r="X66" i="42"/>
  <c r="O66" i="42"/>
  <c r="P66" i="42"/>
  <c r="AK66" i="42"/>
  <c r="BA66" i="42"/>
  <c r="R67" i="42"/>
  <c r="AN67" i="42"/>
  <c r="BB67" i="42"/>
  <c r="H79" i="42"/>
  <c r="AZ79" i="42"/>
  <c r="AJ50" i="42"/>
  <c r="AU50" i="42"/>
  <c r="BF50" i="42"/>
  <c r="BE56" i="42"/>
  <c r="AW56" i="42"/>
  <c r="AO56" i="42"/>
  <c r="Z56" i="42"/>
  <c r="R56" i="42"/>
  <c r="B56" i="42"/>
  <c r="BI56" i="42"/>
  <c r="BA56" i="42"/>
  <c r="AS56" i="42"/>
  <c r="AK56" i="42"/>
  <c r="V56" i="42"/>
  <c r="BG56" i="42"/>
  <c r="AY56" i="42"/>
  <c r="AQ56" i="42"/>
  <c r="AB56" i="42"/>
  <c r="T56" i="42"/>
  <c r="AA56" i="42"/>
  <c r="AU56" i="42"/>
  <c r="BH56" i="42"/>
  <c r="I57" i="42"/>
  <c r="W57" i="42"/>
  <c r="AP57" i="42"/>
  <c r="BC57" i="42"/>
  <c r="BF61" i="42"/>
  <c r="AX61" i="42"/>
  <c r="AP61" i="42"/>
  <c r="AA61" i="42"/>
  <c r="S61" i="42"/>
  <c r="C61" i="42"/>
  <c r="BJ61" i="42"/>
  <c r="BA61" i="42"/>
  <c r="AR61" i="42"/>
  <c r="AB61" i="42"/>
  <c r="R61" i="42"/>
  <c r="BE61" i="42"/>
  <c r="AV61" i="42"/>
  <c r="AM61" i="42"/>
  <c r="W61" i="42"/>
  <c r="BC61" i="42"/>
  <c r="AT61" i="42"/>
  <c r="AK61" i="42"/>
  <c r="U61" i="42"/>
  <c r="B61" i="42"/>
  <c r="P61" i="42"/>
  <c r="AL61" i="42"/>
  <c r="AZ61" i="42"/>
  <c r="T63" i="42"/>
  <c r="AN63" i="42"/>
  <c r="BD63" i="42"/>
  <c r="BF65" i="42"/>
  <c r="AX65" i="42"/>
  <c r="AP65" i="42"/>
  <c r="AA65" i="42"/>
  <c r="S65" i="42"/>
  <c r="K65" i="42"/>
  <c r="C65" i="42"/>
  <c r="BE65" i="42"/>
  <c r="AV65" i="42"/>
  <c r="AM65" i="42"/>
  <c r="W65" i="42"/>
  <c r="N65" i="42"/>
  <c r="BJ65" i="42"/>
  <c r="BA65" i="42"/>
  <c r="AR65" i="42"/>
  <c r="AB65" i="42"/>
  <c r="R65" i="42"/>
  <c r="I65" i="42"/>
  <c r="BH65" i="42"/>
  <c r="AY65" i="42"/>
  <c r="AO65" i="42"/>
  <c r="Y65" i="42"/>
  <c r="P65" i="42"/>
  <c r="G65" i="42"/>
  <c r="O65" i="42"/>
  <c r="AK65" i="42"/>
  <c r="AZ65" i="42"/>
  <c r="B66" i="42"/>
  <c r="R66" i="42"/>
  <c r="AM66" i="42"/>
  <c r="BB66" i="42"/>
  <c r="T67" i="42"/>
  <c r="AQ67" i="42"/>
  <c r="BD67" i="42"/>
  <c r="J79" i="42"/>
  <c r="BB79" i="42"/>
  <c r="BI85" i="42"/>
  <c r="BA85" i="42"/>
  <c r="AS85" i="42"/>
  <c r="AK85" i="42"/>
  <c r="V85" i="42"/>
  <c r="N85" i="42"/>
  <c r="BF85" i="42"/>
  <c r="AW85" i="42"/>
  <c r="AN85" i="42"/>
  <c r="X85" i="42"/>
  <c r="O85" i="42"/>
  <c r="BD85" i="42"/>
  <c r="AU85" i="42"/>
  <c r="AL85" i="42"/>
  <c r="U85" i="42"/>
  <c r="C85" i="42"/>
  <c r="BC85" i="42"/>
  <c r="AQ85" i="42"/>
  <c r="Y85" i="42"/>
  <c r="BB85" i="42"/>
  <c r="AP85" i="42"/>
  <c r="W85" i="42"/>
  <c r="AZ85" i="42"/>
  <c r="AO85" i="42"/>
  <c r="T85" i="42"/>
  <c r="BK85" i="42"/>
  <c r="AY85" i="42"/>
  <c r="AM85" i="42"/>
  <c r="S85" i="42"/>
  <c r="BJ85" i="42"/>
  <c r="AX85" i="42"/>
  <c r="AJ85" i="42"/>
  <c r="R85" i="42"/>
  <c r="G85" i="42"/>
  <c r="BH85" i="42"/>
  <c r="AV85" i="42"/>
  <c r="AB85" i="42"/>
  <c r="Q85" i="42"/>
  <c r="BG85" i="42"/>
  <c r="AT85" i="42"/>
  <c r="AA85" i="42"/>
  <c r="P85" i="42"/>
  <c r="B85" i="42"/>
  <c r="BH95" i="42"/>
  <c r="AZ95" i="42"/>
  <c r="AR95" i="42"/>
  <c r="AJ95" i="42"/>
  <c r="U95" i="42"/>
  <c r="M95" i="42"/>
  <c r="BD95" i="42"/>
  <c r="AU95" i="42"/>
  <c r="AL95" i="42"/>
  <c r="V95" i="42"/>
  <c r="L95" i="42"/>
  <c r="C95" i="42"/>
  <c r="BF95" i="42"/>
  <c r="AV95" i="42"/>
  <c r="AK95" i="42"/>
  <c r="BE95" i="42"/>
  <c r="AT95" i="42"/>
  <c r="AB95" i="42"/>
  <c r="R95" i="42"/>
  <c r="H95" i="42"/>
  <c r="BB95" i="42"/>
  <c r="AQ95" i="42"/>
  <c r="Z95" i="42"/>
  <c r="P95" i="42"/>
  <c r="AY95" i="42"/>
  <c r="AA95" i="42"/>
  <c r="N95" i="42"/>
  <c r="AX95" i="42"/>
  <c r="Y95" i="42"/>
  <c r="K95" i="42"/>
  <c r="BK95" i="42"/>
  <c r="AW95" i="42"/>
  <c r="X95" i="42"/>
  <c r="J95" i="42"/>
  <c r="BJ95" i="42"/>
  <c r="AS95" i="42"/>
  <c r="W95" i="42"/>
  <c r="I95" i="42"/>
  <c r="BI95" i="42"/>
  <c r="AP95" i="42"/>
  <c r="T95" i="42"/>
  <c r="G95" i="42"/>
  <c r="BG95" i="42"/>
  <c r="AO95" i="42"/>
  <c r="S95" i="42"/>
  <c r="BC95" i="42"/>
  <c r="AN95" i="42"/>
  <c r="Q95" i="42"/>
  <c r="B95" i="42"/>
  <c r="BE21" i="42"/>
  <c r="AW21" i="42"/>
  <c r="AO21" i="42"/>
  <c r="Z21" i="42"/>
  <c r="R21" i="42"/>
  <c r="J21" i="42"/>
  <c r="B21" i="42"/>
  <c r="BI21" i="42"/>
  <c r="BA21" i="42"/>
  <c r="AS21" i="42"/>
  <c r="AK21" i="42"/>
  <c r="V21" i="42"/>
  <c r="N21" i="42"/>
  <c r="BE29" i="42"/>
  <c r="AW29" i="42"/>
  <c r="AO29" i="42"/>
  <c r="Z29" i="42"/>
  <c r="R29" i="42"/>
  <c r="J29" i="42"/>
  <c r="B29" i="42"/>
  <c r="BI29" i="42"/>
  <c r="BA29" i="42"/>
  <c r="AS29" i="42"/>
  <c r="AK29" i="42"/>
  <c r="V29" i="42"/>
  <c r="N29" i="42"/>
  <c r="BJ29" i="42"/>
  <c r="BE33" i="42"/>
  <c r="AW33" i="42"/>
  <c r="AO33" i="42"/>
  <c r="Z33" i="42"/>
  <c r="R33" i="42"/>
  <c r="J33" i="42"/>
  <c r="B33" i="42"/>
  <c r="BI33" i="42"/>
  <c r="BA33" i="42"/>
  <c r="AS33" i="42"/>
  <c r="AK33" i="42"/>
  <c r="V33" i="42"/>
  <c r="N33" i="42"/>
  <c r="L41" i="42"/>
  <c r="W41" i="42"/>
  <c r="AN41" i="42"/>
  <c r="AY41" i="42"/>
  <c r="BE45" i="42"/>
  <c r="AW45" i="42"/>
  <c r="AO45" i="42"/>
  <c r="Z45" i="42"/>
  <c r="R45" i="42"/>
  <c r="B45" i="42"/>
  <c r="BI45" i="42"/>
  <c r="BA45" i="42"/>
  <c r="AS45" i="42"/>
  <c r="AK45" i="42"/>
  <c r="V45" i="42"/>
  <c r="N45" i="42"/>
  <c r="L45" i="42"/>
  <c r="W45" i="42"/>
  <c r="AN45" i="42"/>
  <c r="AY45" i="42"/>
  <c r="BE49" i="42"/>
  <c r="AW49" i="42"/>
  <c r="AO49" i="42"/>
  <c r="Z49" i="42"/>
  <c r="R49" i="42"/>
  <c r="B49" i="42"/>
  <c r="BI49" i="42"/>
  <c r="BA49" i="42"/>
  <c r="AS49" i="42"/>
  <c r="AK49" i="42"/>
  <c r="V49" i="42"/>
  <c r="N49" i="42"/>
  <c r="W49" i="42"/>
  <c r="AN49" i="42"/>
  <c r="AY49" i="42"/>
  <c r="BJ49" i="42"/>
  <c r="T50" i="42"/>
  <c r="AL50" i="42"/>
  <c r="AV50" i="42"/>
  <c r="BG50" i="42"/>
  <c r="BE53" i="42"/>
  <c r="AW53" i="42"/>
  <c r="AO53" i="42"/>
  <c r="Z53" i="42"/>
  <c r="R53" i="42"/>
  <c r="J53" i="42"/>
  <c r="B53" i="42"/>
  <c r="BI53" i="42"/>
  <c r="BA53" i="42"/>
  <c r="AS53" i="42"/>
  <c r="AK53" i="42"/>
  <c r="V53" i="42"/>
  <c r="N53" i="42"/>
  <c r="BG53" i="42"/>
  <c r="L53" i="42"/>
  <c r="W53" i="42"/>
  <c r="AN53" i="42"/>
  <c r="AY53" i="42"/>
  <c r="BK53" i="42"/>
  <c r="C56" i="42"/>
  <c r="AJ56" i="42"/>
  <c r="AV56" i="42"/>
  <c r="BJ56" i="42"/>
  <c r="K57" i="42"/>
  <c r="X57" i="42"/>
  <c r="AR57" i="42"/>
  <c r="BD57" i="42"/>
  <c r="Z59" i="42"/>
  <c r="AU59" i="42"/>
  <c r="BJ59" i="42"/>
  <c r="Q61" i="42"/>
  <c r="AN61" i="42"/>
  <c r="BB61" i="42"/>
  <c r="V63" i="42"/>
  <c r="AQ63" i="42"/>
  <c r="BE63" i="42"/>
  <c r="B65" i="42"/>
  <c r="Q65" i="42"/>
  <c r="AL65" i="42"/>
  <c r="BB65" i="42"/>
  <c r="T66" i="42"/>
  <c r="AO66" i="42"/>
  <c r="BC66" i="42"/>
  <c r="H67" i="42"/>
  <c r="V67" i="42"/>
  <c r="AR67" i="42"/>
  <c r="BG67" i="42"/>
  <c r="Q79" i="42"/>
  <c r="BI79" i="42"/>
  <c r="L21" i="42"/>
  <c r="W21" i="42"/>
  <c r="AN21" i="42"/>
  <c r="AY21" i="42"/>
  <c r="BJ21" i="42"/>
  <c r="BE25" i="42"/>
  <c r="AW25" i="42"/>
  <c r="AO25" i="42"/>
  <c r="Z25" i="42"/>
  <c r="R25" i="42"/>
  <c r="J25" i="42"/>
  <c r="B25" i="42"/>
  <c r="BI25" i="42"/>
  <c r="BA25" i="42"/>
  <c r="AS25" i="42"/>
  <c r="AK25" i="42"/>
  <c r="V25" i="42"/>
  <c r="N25" i="42"/>
  <c r="L25" i="42"/>
  <c r="W25" i="42"/>
  <c r="AN25" i="42"/>
  <c r="AY25" i="42"/>
  <c r="L29" i="42"/>
  <c r="W29" i="42"/>
  <c r="AN29" i="42"/>
  <c r="AY29" i="42"/>
  <c r="L33" i="42"/>
  <c r="W33" i="42"/>
  <c r="AN33" i="42"/>
  <c r="AY33" i="42"/>
  <c r="BJ33" i="42"/>
  <c r="BE37" i="42"/>
  <c r="AW37" i="42"/>
  <c r="AO37" i="42"/>
  <c r="Z37" i="42"/>
  <c r="R37" i="42"/>
  <c r="J37" i="42"/>
  <c r="B37" i="42"/>
  <c r="BI37" i="42"/>
  <c r="BA37" i="42"/>
  <c r="AS37" i="42"/>
  <c r="AK37" i="42"/>
  <c r="V37" i="42"/>
  <c r="N37" i="42"/>
  <c r="L37" i="42"/>
  <c r="AN37" i="42"/>
  <c r="AY37" i="42"/>
  <c r="BJ37" i="42"/>
  <c r="BE41" i="42"/>
  <c r="AW41" i="42"/>
  <c r="AO41" i="42"/>
  <c r="Z41" i="42"/>
  <c r="R41" i="42"/>
  <c r="J41" i="42"/>
  <c r="B41" i="42"/>
  <c r="BI41" i="42"/>
  <c r="BA41" i="42"/>
  <c r="AS41" i="42"/>
  <c r="AK41" i="42"/>
  <c r="V41" i="42"/>
  <c r="N41" i="42"/>
  <c r="C21" i="42"/>
  <c r="M21" i="42"/>
  <c r="X21" i="42"/>
  <c r="AP21" i="42"/>
  <c r="AZ21" i="42"/>
  <c r="BK21" i="42"/>
  <c r="C25" i="42"/>
  <c r="M25" i="42"/>
  <c r="X25" i="42"/>
  <c r="AP25" i="42"/>
  <c r="AZ25" i="42"/>
  <c r="BK25" i="42"/>
  <c r="C29" i="42"/>
  <c r="M29" i="42"/>
  <c r="X29" i="42"/>
  <c r="AP29" i="42"/>
  <c r="AZ29" i="42"/>
  <c r="BK29" i="42"/>
  <c r="C33" i="42"/>
  <c r="M33" i="42"/>
  <c r="X33" i="42"/>
  <c r="AP33" i="42"/>
  <c r="AZ33" i="42"/>
  <c r="BK33" i="42"/>
  <c r="C37" i="42"/>
  <c r="M37" i="42"/>
  <c r="X37" i="42"/>
  <c r="AP37" i="42"/>
  <c r="AZ37" i="42"/>
  <c r="BK37" i="42"/>
  <c r="C41" i="42"/>
  <c r="M41" i="42"/>
  <c r="X41" i="42"/>
  <c r="AP41" i="42"/>
  <c r="AZ41" i="42"/>
  <c r="BK41" i="42"/>
  <c r="C45" i="42"/>
  <c r="M45" i="42"/>
  <c r="X45" i="42"/>
  <c r="AP45" i="42"/>
  <c r="AZ45" i="42"/>
  <c r="BK45" i="42"/>
  <c r="C49" i="42"/>
  <c r="X49" i="42"/>
  <c r="AP49" i="42"/>
  <c r="AZ49" i="42"/>
  <c r="BK49" i="42"/>
  <c r="U50" i="42"/>
  <c r="AM50" i="42"/>
  <c r="AX50" i="42"/>
  <c r="C53" i="42"/>
  <c r="M53" i="42"/>
  <c r="X53" i="42"/>
  <c r="AP53" i="42"/>
  <c r="AZ53" i="42"/>
  <c r="BE54" i="42"/>
  <c r="AW54" i="42"/>
  <c r="AO54" i="42"/>
  <c r="Z54" i="42"/>
  <c r="R54" i="42"/>
  <c r="B54" i="42"/>
  <c r="BI54" i="42"/>
  <c r="BA54" i="42"/>
  <c r="AS54" i="42"/>
  <c r="AK54" i="42"/>
  <c r="V54" i="42"/>
  <c r="N54" i="42"/>
  <c r="BG54" i="42"/>
  <c r="AY54" i="42"/>
  <c r="AQ54" i="42"/>
  <c r="AB54" i="42"/>
  <c r="T54" i="42"/>
  <c r="L54" i="42"/>
  <c r="O54" i="42"/>
  <c r="AA54" i="42"/>
  <c r="AU54" i="42"/>
  <c r="BH54" i="42"/>
  <c r="Q56" i="42"/>
  <c r="AL56" i="42"/>
  <c r="AX56" i="42"/>
  <c r="BK56" i="42"/>
  <c r="M57" i="42"/>
  <c r="Y57" i="42"/>
  <c r="AT57" i="42"/>
  <c r="AB59" i="42"/>
  <c r="AW59" i="42"/>
  <c r="T61" i="42"/>
  <c r="AO61" i="42"/>
  <c r="BD61" i="42"/>
  <c r="H63" i="42"/>
  <c r="W63" i="42"/>
  <c r="AS63" i="42"/>
  <c r="BG63" i="42"/>
  <c r="T65" i="42"/>
  <c r="AN65" i="42"/>
  <c r="BC65" i="42"/>
  <c r="G66" i="42"/>
  <c r="U66" i="42"/>
  <c r="AR66" i="42"/>
  <c r="BE66" i="42"/>
  <c r="I67" i="42"/>
  <c r="X67" i="42"/>
  <c r="AS67" i="42"/>
  <c r="BI67" i="42"/>
  <c r="BF69" i="42"/>
  <c r="AX69" i="42"/>
  <c r="AP69" i="42"/>
  <c r="AA69" i="42"/>
  <c r="S69" i="42"/>
  <c r="K69" i="42"/>
  <c r="C69" i="42"/>
  <c r="BJ69" i="42"/>
  <c r="BA69" i="42"/>
  <c r="AR69" i="42"/>
  <c r="AB69" i="42"/>
  <c r="R69" i="42"/>
  <c r="I69" i="42"/>
  <c r="BH69" i="42"/>
  <c r="AY69" i="42"/>
  <c r="AO69" i="42"/>
  <c r="Y69" i="42"/>
  <c r="P69" i="42"/>
  <c r="G69" i="42"/>
  <c r="BE69" i="42"/>
  <c r="AV69" i="42"/>
  <c r="AM69" i="42"/>
  <c r="W69" i="42"/>
  <c r="N69" i="42"/>
  <c r="BC69" i="42"/>
  <c r="AT69" i="42"/>
  <c r="AK69" i="42"/>
  <c r="U69" i="42"/>
  <c r="L69" i="42"/>
  <c r="B69" i="42"/>
  <c r="T69" i="42"/>
  <c r="AS69" i="42"/>
  <c r="BK69" i="42"/>
  <c r="BF71" i="42"/>
  <c r="AX71" i="42"/>
  <c r="AP71" i="42"/>
  <c r="AA71" i="42"/>
  <c r="S71" i="42"/>
  <c r="K71" i="42"/>
  <c r="C71" i="42"/>
  <c r="BH71" i="42"/>
  <c r="AY71" i="42"/>
  <c r="AO71" i="42"/>
  <c r="Y71" i="42"/>
  <c r="P71" i="42"/>
  <c r="G71" i="42"/>
  <c r="BE71" i="42"/>
  <c r="AV71" i="42"/>
  <c r="AM71" i="42"/>
  <c r="W71" i="42"/>
  <c r="N71" i="42"/>
  <c r="BC71" i="42"/>
  <c r="AT71" i="42"/>
  <c r="AK71" i="42"/>
  <c r="U71" i="42"/>
  <c r="L71" i="42"/>
  <c r="B71" i="42"/>
  <c r="BJ71" i="42"/>
  <c r="BA71" i="42"/>
  <c r="AR71" i="42"/>
  <c r="AB71" i="42"/>
  <c r="R71" i="42"/>
  <c r="I71" i="42"/>
  <c r="T71" i="42"/>
  <c r="AS71" i="42"/>
  <c r="BK71" i="42"/>
  <c r="BF75" i="42"/>
  <c r="AX75" i="42"/>
  <c r="AP75" i="42"/>
  <c r="AA75" i="42"/>
  <c r="S75" i="42"/>
  <c r="C75" i="42"/>
  <c r="BC75" i="42"/>
  <c r="AT75" i="42"/>
  <c r="AK75" i="42"/>
  <c r="U75" i="42"/>
  <c r="L75" i="42"/>
  <c r="B75" i="42"/>
  <c r="BJ75" i="42"/>
  <c r="BA75" i="42"/>
  <c r="AR75" i="42"/>
  <c r="AB75" i="42"/>
  <c r="R75" i="42"/>
  <c r="BI75" i="42"/>
  <c r="AZ75" i="42"/>
  <c r="AQ75" i="42"/>
  <c r="Z75" i="42"/>
  <c r="Q75" i="42"/>
  <c r="BH75" i="42"/>
  <c r="AY75" i="42"/>
  <c r="AO75" i="42"/>
  <c r="Y75" i="42"/>
  <c r="P75" i="42"/>
  <c r="G75" i="42"/>
  <c r="BE75" i="42"/>
  <c r="AV75" i="42"/>
  <c r="AM75" i="42"/>
  <c r="W75" i="42"/>
  <c r="N75" i="42"/>
  <c r="X75" i="42"/>
  <c r="BD75" i="42"/>
  <c r="BF77" i="42"/>
  <c r="AX77" i="42"/>
  <c r="AP77" i="42"/>
  <c r="AA77" i="42"/>
  <c r="S77" i="42"/>
  <c r="C77" i="42"/>
  <c r="BJ77" i="42"/>
  <c r="BA77" i="42"/>
  <c r="AR77" i="42"/>
  <c r="AB77" i="42"/>
  <c r="R77" i="42"/>
  <c r="BI77" i="42"/>
  <c r="AZ77" i="42"/>
  <c r="AQ77" i="42"/>
  <c r="Z77" i="42"/>
  <c r="Q77" i="42"/>
  <c r="BH77" i="42"/>
  <c r="AY77" i="42"/>
  <c r="AO77" i="42"/>
  <c r="Y77" i="42"/>
  <c r="P77" i="42"/>
  <c r="G77" i="42"/>
  <c r="BG77" i="42"/>
  <c r="AW77" i="42"/>
  <c r="AN77" i="42"/>
  <c r="X77" i="42"/>
  <c r="O77" i="42"/>
  <c r="BE77" i="42"/>
  <c r="AV77" i="42"/>
  <c r="AM77" i="42"/>
  <c r="W77" i="42"/>
  <c r="N77" i="42"/>
  <c r="BC77" i="42"/>
  <c r="AT77" i="42"/>
  <c r="AK77" i="42"/>
  <c r="U77" i="42"/>
  <c r="L77" i="42"/>
  <c r="B77" i="42"/>
  <c r="AS77" i="42"/>
  <c r="T79" i="42"/>
  <c r="BK79" i="42"/>
  <c r="Z85" i="42"/>
  <c r="AM95" i="42"/>
  <c r="BE50" i="42"/>
  <c r="AW50" i="42"/>
  <c r="AO50" i="42"/>
  <c r="Z50" i="42"/>
  <c r="B50" i="42"/>
  <c r="BI50" i="42"/>
  <c r="BA50" i="42"/>
  <c r="AS50" i="42"/>
  <c r="AK50" i="42"/>
  <c r="V50" i="42"/>
  <c r="W50" i="42"/>
  <c r="AN50" i="42"/>
  <c r="AY50" i="42"/>
  <c r="BJ50" i="42"/>
  <c r="BF57" i="42"/>
  <c r="BE57" i="42"/>
  <c r="AW57" i="42"/>
  <c r="AO57" i="42"/>
  <c r="Z57" i="42"/>
  <c r="R57" i="42"/>
  <c r="J57" i="42"/>
  <c r="B57" i="42"/>
  <c r="BJ57" i="42"/>
  <c r="BA57" i="42"/>
  <c r="AS57" i="42"/>
  <c r="AK57" i="42"/>
  <c r="V57" i="42"/>
  <c r="N57" i="42"/>
  <c r="BH57" i="42"/>
  <c r="AY57" i="42"/>
  <c r="AQ57" i="42"/>
  <c r="AB57" i="42"/>
  <c r="T57" i="42"/>
  <c r="L57" i="42"/>
  <c r="O57" i="42"/>
  <c r="AA57" i="42"/>
  <c r="AU57" i="42"/>
  <c r="BI57" i="42"/>
  <c r="J63" i="42"/>
  <c r="X63" i="42"/>
  <c r="AU63" i="42"/>
  <c r="BI63" i="42"/>
  <c r="I66" i="42"/>
  <c r="W66" i="42"/>
  <c r="AS66" i="42"/>
  <c r="BH66" i="42"/>
  <c r="J67" i="42"/>
  <c r="Z67" i="42"/>
  <c r="AU67" i="42"/>
  <c r="BJ67" i="42"/>
  <c r="Z79" i="42"/>
  <c r="AR85" i="42"/>
  <c r="BA95" i="42"/>
  <c r="C50" i="42"/>
  <c r="X50" i="42"/>
  <c r="AP50" i="42"/>
  <c r="AZ50" i="42"/>
  <c r="BK50" i="42"/>
  <c r="U56" i="42"/>
  <c r="AN56" i="42"/>
  <c r="BB56" i="42"/>
  <c r="C57" i="42"/>
  <c r="P57" i="42"/>
  <c r="AJ57" i="42"/>
  <c r="AV57" i="42"/>
  <c r="BK57" i="42"/>
  <c r="BF59" i="42"/>
  <c r="AX59" i="42"/>
  <c r="AP59" i="42"/>
  <c r="AA59" i="42"/>
  <c r="C59" i="42"/>
  <c r="BC59" i="42"/>
  <c r="AT59" i="42"/>
  <c r="AK59" i="42"/>
  <c r="B59" i="42"/>
  <c r="BH59" i="42"/>
  <c r="AY59" i="42"/>
  <c r="AO59" i="42"/>
  <c r="Y59" i="42"/>
  <c r="G59" i="42"/>
  <c r="BE59" i="42"/>
  <c r="AV59" i="42"/>
  <c r="AM59" i="42"/>
  <c r="AL59" i="42"/>
  <c r="BA59" i="42"/>
  <c r="X61" i="42"/>
  <c r="AS61" i="42"/>
  <c r="BH61" i="42"/>
  <c r="M63" i="42"/>
  <c r="Z63" i="42"/>
  <c r="AV63" i="42"/>
  <c r="BK63" i="42"/>
  <c r="H65" i="42"/>
  <c r="V65" i="42"/>
  <c r="AS65" i="42"/>
  <c r="BG65" i="42"/>
  <c r="J66" i="42"/>
  <c r="Y66" i="42"/>
  <c r="AT66" i="42"/>
  <c r="BJ66" i="42"/>
  <c r="M67" i="42"/>
  <c r="AB67" i="42"/>
  <c r="AW67" i="42"/>
  <c r="BK67" i="42"/>
  <c r="AL75" i="42"/>
  <c r="BK75" i="42"/>
  <c r="BB77" i="42"/>
  <c r="AJ79" i="42"/>
  <c r="BE85" i="42"/>
  <c r="BF62" i="42"/>
  <c r="AX62" i="42"/>
  <c r="AP62" i="42"/>
  <c r="AA62" i="42"/>
  <c r="S62" i="42"/>
  <c r="K62" i="42"/>
  <c r="C62" i="42"/>
  <c r="J62" i="42"/>
  <c r="T62" i="42"/>
  <c r="AJ62" i="42"/>
  <c r="AS62" i="42"/>
  <c r="BB62" i="42"/>
  <c r="BK62" i="42"/>
  <c r="BF70" i="42"/>
  <c r="AX70" i="42"/>
  <c r="AP70" i="42"/>
  <c r="AA70" i="42"/>
  <c r="S70" i="42"/>
  <c r="K70" i="42"/>
  <c r="C70" i="42"/>
  <c r="J70" i="42"/>
  <c r="T70" i="42"/>
  <c r="AJ70" i="42"/>
  <c r="AS70" i="42"/>
  <c r="BB70" i="42"/>
  <c r="BK70" i="42"/>
  <c r="G73" i="42"/>
  <c r="P73" i="42"/>
  <c r="Y73" i="42"/>
  <c r="AO73" i="42"/>
  <c r="AY73" i="42"/>
  <c r="BH73" i="42"/>
  <c r="O74" i="42"/>
  <c r="X74" i="42"/>
  <c r="AN74" i="42"/>
  <c r="AW74" i="42"/>
  <c r="BG74" i="42"/>
  <c r="BF78" i="42"/>
  <c r="AX78" i="42"/>
  <c r="AP78" i="42"/>
  <c r="AA78" i="42"/>
  <c r="S78" i="42"/>
  <c r="K78" i="42"/>
  <c r="C78" i="42"/>
  <c r="J78" i="42"/>
  <c r="T78" i="42"/>
  <c r="AJ78" i="42"/>
  <c r="AS78" i="42"/>
  <c r="BB78" i="42"/>
  <c r="BK78" i="42"/>
  <c r="BI82" i="42"/>
  <c r="BA82" i="42"/>
  <c r="AS82" i="42"/>
  <c r="AK82" i="42"/>
  <c r="V82" i="42"/>
  <c r="N82" i="42"/>
  <c r="BJ82" i="42"/>
  <c r="AZ82" i="42"/>
  <c r="AQ82" i="42"/>
  <c r="AA82" i="42"/>
  <c r="R82" i="42"/>
  <c r="I82" i="42"/>
  <c r="BG82" i="42"/>
  <c r="AX82" i="42"/>
  <c r="AO82" i="42"/>
  <c r="Y82" i="42"/>
  <c r="P82" i="42"/>
  <c r="G82" i="42"/>
  <c r="L82" i="42"/>
  <c r="X82" i="42"/>
  <c r="AR82" i="42"/>
  <c r="BD82" i="42"/>
  <c r="R83" i="42"/>
  <c r="AJ83" i="42"/>
  <c r="AV83" i="42"/>
  <c r="BJ83" i="42"/>
  <c r="AN86" i="42"/>
  <c r="AY86" i="42"/>
  <c r="BK86" i="42"/>
  <c r="AM88" i="42"/>
  <c r="AX88" i="42"/>
  <c r="BK88" i="42"/>
  <c r="I91" i="42"/>
  <c r="T91" i="42"/>
  <c r="AM91" i="42"/>
  <c r="AZ91" i="42"/>
  <c r="BI92" i="42"/>
  <c r="BA92" i="42"/>
  <c r="AS92" i="42"/>
  <c r="AK92" i="42"/>
  <c r="V92" i="42"/>
  <c r="N92" i="42"/>
  <c r="BG92" i="42"/>
  <c r="AX92" i="42"/>
  <c r="AO92" i="42"/>
  <c r="Y92" i="42"/>
  <c r="P92" i="42"/>
  <c r="G92" i="42"/>
  <c r="BE92" i="42"/>
  <c r="AV92" i="42"/>
  <c r="AM92" i="42"/>
  <c r="W92" i="42"/>
  <c r="M92" i="42"/>
  <c r="L92" i="42"/>
  <c r="Z92" i="42"/>
  <c r="AR92" i="42"/>
  <c r="BD92" i="42"/>
  <c r="G93" i="42"/>
  <c r="S93" i="42"/>
  <c r="AM93" i="42"/>
  <c r="BC93" i="42"/>
  <c r="O60" i="42"/>
  <c r="X60" i="42"/>
  <c r="AN60" i="42"/>
  <c r="AW60" i="42"/>
  <c r="M62" i="42"/>
  <c r="V62" i="42"/>
  <c r="AL62" i="42"/>
  <c r="AU62" i="42"/>
  <c r="BD62" i="42"/>
  <c r="BF64" i="42"/>
  <c r="AX64" i="42"/>
  <c r="AP64" i="42"/>
  <c r="AA64" i="42"/>
  <c r="S64" i="42"/>
  <c r="K64" i="42"/>
  <c r="C64" i="42"/>
  <c r="J64" i="42"/>
  <c r="T64" i="42"/>
  <c r="AJ64" i="42"/>
  <c r="AS64" i="42"/>
  <c r="BB64" i="42"/>
  <c r="BK64" i="42"/>
  <c r="O68" i="42"/>
  <c r="X68" i="42"/>
  <c r="AN68" i="42"/>
  <c r="AW68" i="42"/>
  <c r="M70" i="42"/>
  <c r="V70" i="42"/>
  <c r="AL70" i="42"/>
  <c r="AU70" i="42"/>
  <c r="BD70" i="42"/>
  <c r="BF72" i="42"/>
  <c r="AX72" i="42"/>
  <c r="AP72" i="42"/>
  <c r="AA72" i="42"/>
  <c r="S72" i="42"/>
  <c r="K72" i="42"/>
  <c r="C72" i="42"/>
  <c r="J72" i="42"/>
  <c r="T72" i="42"/>
  <c r="AJ72" i="42"/>
  <c r="AS72" i="42"/>
  <c r="BB72" i="42"/>
  <c r="BK72" i="42"/>
  <c r="R73" i="42"/>
  <c r="AB73" i="42"/>
  <c r="AR73" i="42"/>
  <c r="BA73" i="42"/>
  <c r="H74" i="42"/>
  <c r="Q74" i="42"/>
  <c r="Z74" i="42"/>
  <c r="AQ74" i="42"/>
  <c r="AZ74" i="42"/>
  <c r="O76" i="42"/>
  <c r="X76" i="42"/>
  <c r="AN76" i="42"/>
  <c r="AW76" i="42"/>
  <c r="M78" i="42"/>
  <c r="V78" i="42"/>
  <c r="AL78" i="42"/>
  <c r="AU78" i="42"/>
  <c r="BD78" i="42"/>
  <c r="BI80" i="42"/>
  <c r="BA80" i="42"/>
  <c r="AS80" i="42"/>
  <c r="AK80" i="42"/>
  <c r="BC80" i="42"/>
  <c r="AT80" i="42"/>
  <c r="AJ80" i="42"/>
  <c r="U80" i="42"/>
  <c r="BJ80" i="42"/>
  <c r="AZ80" i="42"/>
  <c r="AQ80" i="42"/>
  <c r="AA80" i="42"/>
  <c r="S80" i="42"/>
  <c r="K80" i="42"/>
  <c r="C80" i="42"/>
  <c r="J80" i="42"/>
  <c r="T80" i="42"/>
  <c r="AM80" i="42"/>
  <c r="AX80" i="42"/>
  <c r="BK80" i="42"/>
  <c r="C82" i="42"/>
  <c r="O82" i="42"/>
  <c r="AB82" i="42"/>
  <c r="AU82" i="42"/>
  <c r="BF82" i="42"/>
  <c r="I83" i="42"/>
  <c r="T83" i="42"/>
  <c r="AM83" i="42"/>
  <c r="AZ83" i="42"/>
  <c r="BI84" i="42"/>
  <c r="BA84" i="42"/>
  <c r="AS84" i="42"/>
  <c r="AK84" i="42"/>
  <c r="V84" i="42"/>
  <c r="N84" i="42"/>
  <c r="BG84" i="42"/>
  <c r="AX84" i="42"/>
  <c r="AO84" i="42"/>
  <c r="Y84" i="42"/>
  <c r="P84" i="42"/>
  <c r="G84" i="42"/>
  <c r="BE84" i="42"/>
  <c r="AV84" i="42"/>
  <c r="AM84" i="42"/>
  <c r="W84" i="42"/>
  <c r="M84" i="42"/>
  <c r="L84" i="42"/>
  <c r="Z84" i="42"/>
  <c r="AR84" i="42"/>
  <c r="BD84" i="42"/>
  <c r="X86" i="42"/>
  <c r="AP86" i="42"/>
  <c r="J88" i="42"/>
  <c r="W88" i="42"/>
  <c r="AO88" i="42"/>
  <c r="S90" i="42"/>
  <c r="AL90" i="42"/>
  <c r="AW90" i="42"/>
  <c r="K91" i="42"/>
  <c r="W91" i="42"/>
  <c r="AQ91" i="42"/>
  <c r="C92" i="42"/>
  <c r="Q92" i="42"/>
  <c r="AB92" i="42"/>
  <c r="AU92" i="42"/>
  <c r="BH92" i="42"/>
  <c r="I93" i="42"/>
  <c r="V93" i="42"/>
  <c r="AS93" i="42"/>
  <c r="BE93" i="42"/>
  <c r="K98" i="42"/>
  <c r="AM98" i="42"/>
  <c r="BH102" i="42"/>
  <c r="AZ102" i="42"/>
  <c r="AR102" i="42"/>
  <c r="AJ102" i="42"/>
  <c r="U102" i="42"/>
  <c r="BI102" i="42"/>
  <c r="AY102" i="42"/>
  <c r="BF102" i="42"/>
  <c r="AW102" i="42"/>
  <c r="AN102" i="42"/>
  <c r="X102" i="42"/>
  <c r="O102" i="42"/>
  <c r="BE102" i="42"/>
  <c r="AT102" i="42"/>
  <c r="AB102" i="42"/>
  <c r="R102" i="42"/>
  <c r="BD102" i="42"/>
  <c r="AS102" i="42"/>
  <c r="AA102" i="42"/>
  <c r="Q102" i="42"/>
  <c r="G102" i="42"/>
  <c r="BC102" i="42"/>
  <c r="AQ102" i="42"/>
  <c r="Z102" i="42"/>
  <c r="P102" i="42"/>
  <c r="BB102" i="42"/>
  <c r="AP102" i="42"/>
  <c r="Y102" i="42"/>
  <c r="N102" i="42"/>
  <c r="C102" i="42"/>
  <c r="BA102" i="42"/>
  <c r="AO102" i="42"/>
  <c r="W102" i="42"/>
  <c r="B102" i="42"/>
  <c r="BJ102" i="42"/>
  <c r="AV102" i="42"/>
  <c r="AL102" i="42"/>
  <c r="T102" i="42"/>
  <c r="AX102" i="42"/>
  <c r="BF73" i="42"/>
  <c r="AX73" i="42"/>
  <c r="AP73" i="42"/>
  <c r="AA73" i="42"/>
  <c r="S73" i="42"/>
  <c r="K73" i="42"/>
  <c r="C73" i="42"/>
  <c r="T73" i="42"/>
  <c r="AJ73" i="42"/>
  <c r="AS73" i="42"/>
  <c r="BB73" i="42"/>
  <c r="BK73" i="42"/>
  <c r="J83" i="42"/>
  <c r="U83" i="42"/>
  <c r="AO83" i="42"/>
  <c r="BB83" i="42"/>
  <c r="BI91" i="42"/>
  <c r="BA91" i="42"/>
  <c r="AS91" i="42"/>
  <c r="AK91" i="42"/>
  <c r="V91" i="42"/>
  <c r="N91" i="42"/>
  <c r="BH91" i="42"/>
  <c r="AY91" i="42"/>
  <c r="AP91" i="42"/>
  <c r="Z91" i="42"/>
  <c r="Q91" i="42"/>
  <c r="H91" i="42"/>
  <c r="BF91" i="42"/>
  <c r="AW91" i="42"/>
  <c r="AN91" i="42"/>
  <c r="X91" i="42"/>
  <c r="O91" i="42"/>
  <c r="L91" i="42"/>
  <c r="Y91" i="42"/>
  <c r="AR91" i="42"/>
  <c r="BD91" i="42"/>
  <c r="J93" i="42"/>
  <c r="Y93" i="42"/>
  <c r="AT93" i="42"/>
  <c r="BG93" i="42"/>
  <c r="B73" i="42"/>
  <c r="L73" i="42"/>
  <c r="U73" i="42"/>
  <c r="AK73" i="42"/>
  <c r="AT73" i="42"/>
  <c r="BC73" i="42"/>
  <c r="BF74" i="42"/>
  <c r="AX74" i="42"/>
  <c r="AP74" i="42"/>
  <c r="AA74" i="42"/>
  <c r="S74" i="42"/>
  <c r="K74" i="42"/>
  <c r="C74" i="42"/>
  <c r="J74" i="42"/>
  <c r="T74" i="42"/>
  <c r="AJ74" i="42"/>
  <c r="AS74" i="42"/>
  <c r="BB74" i="42"/>
  <c r="BK74" i="42"/>
  <c r="K83" i="42"/>
  <c r="W83" i="42"/>
  <c r="AQ83" i="42"/>
  <c r="BI86" i="42"/>
  <c r="BA86" i="42"/>
  <c r="AS86" i="42"/>
  <c r="AK86" i="42"/>
  <c r="V86" i="42"/>
  <c r="BE86" i="42"/>
  <c r="AV86" i="42"/>
  <c r="AM86" i="42"/>
  <c r="W86" i="42"/>
  <c r="BC86" i="42"/>
  <c r="AT86" i="42"/>
  <c r="AJ86" i="42"/>
  <c r="T86" i="42"/>
  <c r="B86" i="42"/>
  <c r="Z86" i="42"/>
  <c r="AR86" i="42"/>
  <c r="BF86" i="42"/>
  <c r="BI88" i="42"/>
  <c r="BA88" i="42"/>
  <c r="AS88" i="42"/>
  <c r="AK88" i="42"/>
  <c r="V88" i="42"/>
  <c r="N88" i="42"/>
  <c r="BC88" i="42"/>
  <c r="AT88" i="42"/>
  <c r="AJ88" i="42"/>
  <c r="T88" i="42"/>
  <c r="K88" i="42"/>
  <c r="B88" i="42"/>
  <c r="BJ88" i="42"/>
  <c r="AZ88" i="42"/>
  <c r="AQ88" i="42"/>
  <c r="AA88" i="42"/>
  <c r="R88" i="42"/>
  <c r="I88" i="42"/>
  <c r="M88" i="42"/>
  <c r="Y88" i="42"/>
  <c r="AR88" i="42"/>
  <c r="BE88" i="42"/>
  <c r="B91" i="42"/>
  <c r="M91" i="42"/>
  <c r="AA91" i="42"/>
  <c r="AT91" i="42"/>
  <c r="BE91" i="42"/>
  <c r="H92" i="42"/>
  <c r="S92" i="42"/>
  <c r="AL92" i="42"/>
  <c r="AY92" i="42"/>
  <c r="BK92" i="42"/>
  <c r="K93" i="42"/>
  <c r="AA93" i="42"/>
  <c r="AU93" i="42"/>
  <c r="BI83" i="42"/>
  <c r="BA83" i="42"/>
  <c r="AS83" i="42"/>
  <c r="AK83" i="42"/>
  <c r="V83" i="42"/>
  <c r="N83" i="42"/>
  <c r="BH83" i="42"/>
  <c r="AY83" i="42"/>
  <c r="AP83" i="42"/>
  <c r="Z83" i="42"/>
  <c r="Q83" i="42"/>
  <c r="H83" i="42"/>
  <c r="BF83" i="42"/>
  <c r="AW83" i="42"/>
  <c r="AN83" i="42"/>
  <c r="X83" i="42"/>
  <c r="O83" i="42"/>
  <c r="L83" i="42"/>
  <c r="Y83" i="42"/>
  <c r="AR83" i="42"/>
  <c r="BD83" i="42"/>
  <c r="C91" i="42"/>
  <c r="P91" i="42"/>
  <c r="AB91" i="42"/>
  <c r="AU91" i="42"/>
  <c r="BG91" i="42"/>
  <c r="BH93" i="42"/>
  <c r="AZ93" i="42"/>
  <c r="AR93" i="42"/>
  <c r="AJ93" i="42"/>
  <c r="U93" i="42"/>
  <c r="M93" i="42"/>
  <c r="BF93" i="42"/>
  <c r="AW93" i="42"/>
  <c r="AN93" i="42"/>
  <c r="X93" i="42"/>
  <c r="O93" i="42"/>
  <c r="BB93" i="42"/>
  <c r="AQ93" i="42"/>
  <c r="Z93" i="42"/>
  <c r="P93" i="42"/>
  <c r="BJ93" i="42"/>
  <c r="AY93" i="42"/>
  <c r="AO93" i="42"/>
  <c r="W93" i="42"/>
  <c r="L93" i="42"/>
  <c r="C93" i="42"/>
  <c r="N93" i="42"/>
  <c r="AB93" i="42"/>
  <c r="AV93" i="42"/>
  <c r="BK93" i="42"/>
  <c r="BF60" i="42"/>
  <c r="AX60" i="42"/>
  <c r="AP60" i="42"/>
  <c r="AA60" i="42"/>
  <c r="S60" i="42"/>
  <c r="C60" i="42"/>
  <c r="T60" i="42"/>
  <c r="AJ60" i="42"/>
  <c r="AS60" i="42"/>
  <c r="BB60" i="42"/>
  <c r="BK60" i="42"/>
  <c r="H62" i="42"/>
  <c r="Q62" i="42"/>
  <c r="Z62" i="42"/>
  <c r="AQ62" i="42"/>
  <c r="AZ62" i="42"/>
  <c r="BI62" i="42"/>
  <c r="BF68" i="42"/>
  <c r="AX68" i="42"/>
  <c r="AP68" i="42"/>
  <c r="AA68" i="42"/>
  <c r="S68" i="42"/>
  <c r="K68" i="42"/>
  <c r="C68" i="42"/>
  <c r="J68" i="42"/>
  <c r="T68" i="42"/>
  <c r="AJ68" i="42"/>
  <c r="AS68" i="42"/>
  <c r="BB68" i="42"/>
  <c r="BK68" i="42"/>
  <c r="H70" i="42"/>
  <c r="Q70" i="42"/>
  <c r="Z70" i="42"/>
  <c r="AQ70" i="42"/>
  <c r="AZ70" i="42"/>
  <c r="BI70" i="42"/>
  <c r="N73" i="42"/>
  <c r="W73" i="42"/>
  <c r="AM73" i="42"/>
  <c r="AV73" i="42"/>
  <c r="BE73" i="42"/>
  <c r="M74" i="42"/>
  <c r="V74" i="42"/>
  <c r="AL74" i="42"/>
  <c r="AU74" i="42"/>
  <c r="BD74" i="42"/>
  <c r="BF76" i="42"/>
  <c r="AX76" i="42"/>
  <c r="AP76" i="42"/>
  <c r="AA76" i="42"/>
  <c r="S76" i="42"/>
  <c r="K76" i="42"/>
  <c r="C76" i="42"/>
  <c r="J76" i="42"/>
  <c r="T76" i="42"/>
  <c r="AJ76" i="42"/>
  <c r="AS76" i="42"/>
  <c r="BB76" i="42"/>
  <c r="BK76" i="42"/>
  <c r="H78" i="42"/>
  <c r="Q78" i="42"/>
  <c r="Z78" i="42"/>
  <c r="AQ78" i="42"/>
  <c r="AZ78" i="42"/>
  <c r="BI78" i="42"/>
  <c r="J82" i="42"/>
  <c r="U82" i="42"/>
  <c r="AN82" i="42"/>
  <c r="BB82" i="42"/>
  <c r="B83" i="42"/>
  <c r="M83" i="42"/>
  <c r="AA83" i="42"/>
  <c r="AT83" i="42"/>
  <c r="BE83" i="42"/>
  <c r="AB86" i="42"/>
  <c r="AW86" i="42"/>
  <c r="BH86" i="42"/>
  <c r="P88" i="42"/>
  <c r="AB88" i="42"/>
  <c r="AV88" i="42"/>
  <c r="BG88" i="42"/>
  <c r="BI90" i="42"/>
  <c r="BA90" i="42"/>
  <c r="AS90" i="42"/>
  <c r="AK90" i="42"/>
  <c r="V90" i="42"/>
  <c r="N90" i="42"/>
  <c r="BJ90" i="42"/>
  <c r="AZ90" i="42"/>
  <c r="AQ90" i="42"/>
  <c r="AA90" i="42"/>
  <c r="R90" i="42"/>
  <c r="BG90" i="42"/>
  <c r="AX90" i="42"/>
  <c r="AO90" i="42"/>
  <c r="Y90" i="42"/>
  <c r="P90" i="42"/>
  <c r="G90" i="42"/>
  <c r="L90" i="42"/>
  <c r="X90" i="42"/>
  <c r="AR90" i="42"/>
  <c r="BD90" i="42"/>
  <c r="R91" i="42"/>
  <c r="AJ91" i="42"/>
  <c r="AV91" i="42"/>
  <c r="BJ91" i="42"/>
  <c r="J92" i="42"/>
  <c r="U92" i="42"/>
  <c r="AP92" i="42"/>
  <c r="BB92" i="42"/>
  <c r="B93" i="42"/>
  <c r="Q93" i="42"/>
  <c r="AK93" i="42"/>
  <c r="AX93" i="42"/>
  <c r="BH98" i="42"/>
  <c r="AZ98" i="42"/>
  <c r="AR98" i="42"/>
  <c r="AJ98" i="42"/>
  <c r="U98" i="42"/>
  <c r="M98" i="42"/>
  <c r="BJ98" i="42"/>
  <c r="BA98" i="42"/>
  <c r="AQ98" i="42"/>
  <c r="AA98" i="42"/>
  <c r="R98" i="42"/>
  <c r="I98" i="42"/>
  <c r="BE98" i="42"/>
  <c r="AU98" i="42"/>
  <c r="AK98" i="42"/>
  <c r="S98" i="42"/>
  <c r="H98" i="42"/>
  <c r="BD98" i="42"/>
  <c r="AT98" i="42"/>
  <c r="AB98" i="42"/>
  <c r="Q98" i="42"/>
  <c r="G98" i="42"/>
  <c r="BC98" i="42"/>
  <c r="AS98" i="42"/>
  <c r="Z98" i="42"/>
  <c r="P98" i="42"/>
  <c r="BB98" i="42"/>
  <c r="BK98" i="42"/>
  <c r="AY98" i="42"/>
  <c r="AO98" i="42"/>
  <c r="X98" i="42"/>
  <c r="N98" i="42"/>
  <c r="C98" i="42"/>
  <c r="V98" i="42"/>
  <c r="AW98" i="42"/>
  <c r="V102" i="42"/>
  <c r="BH104" i="42"/>
  <c r="AZ104" i="42"/>
  <c r="AR104" i="42"/>
  <c r="AJ104" i="42"/>
  <c r="U104" i="42"/>
  <c r="M104" i="42"/>
  <c r="BF104" i="42"/>
  <c r="AW104" i="42"/>
  <c r="AN104" i="42"/>
  <c r="X104" i="42"/>
  <c r="O104" i="42"/>
  <c r="BD104" i="42"/>
  <c r="AU104" i="42"/>
  <c r="AL104" i="42"/>
  <c r="V104" i="42"/>
  <c r="L104" i="42"/>
  <c r="C104" i="42"/>
  <c r="BC104" i="42"/>
  <c r="AQ104" i="42"/>
  <c r="Y104" i="42"/>
  <c r="K104" i="42"/>
  <c r="BB104" i="42"/>
  <c r="AP104" i="42"/>
  <c r="W104" i="42"/>
  <c r="J104" i="42"/>
  <c r="BA104" i="42"/>
  <c r="AO104" i="42"/>
  <c r="T104" i="42"/>
  <c r="I104" i="42"/>
  <c r="BK104" i="42"/>
  <c r="AY104" i="42"/>
  <c r="AM104" i="42"/>
  <c r="S104" i="42"/>
  <c r="H104" i="42"/>
  <c r="BJ104" i="42"/>
  <c r="AX104" i="42"/>
  <c r="AK104" i="42"/>
  <c r="R104" i="42"/>
  <c r="G104" i="42"/>
  <c r="BG104" i="42"/>
  <c r="AT104" i="42"/>
  <c r="AA104" i="42"/>
  <c r="P104" i="42"/>
  <c r="B104" i="42"/>
  <c r="BE104" i="42"/>
  <c r="BH111" i="42"/>
  <c r="AZ111" i="42"/>
  <c r="AR111" i="42"/>
  <c r="AJ111" i="42"/>
  <c r="U111" i="42"/>
  <c r="M111" i="42"/>
  <c r="BG111" i="42"/>
  <c r="AX111" i="42"/>
  <c r="AO111" i="42"/>
  <c r="Y111" i="42"/>
  <c r="P111" i="42"/>
  <c r="G111" i="42"/>
  <c r="BE111" i="42"/>
  <c r="AV111" i="42"/>
  <c r="AM111" i="42"/>
  <c r="W111" i="42"/>
  <c r="N111" i="42"/>
  <c r="L111" i="42"/>
  <c r="Z111" i="42"/>
  <c r="AS111" i="42"/>
  <c r="BD111" i="42"/>
  <c r="BH115" i="42"/>
  <c r="AZ115" i="42"/>
  <c r="AR115" i="42"/>
  <c r="AJ115" i="42"/>
  <c r="U115" i="42"/>
  <c r="M115" i="42"/>
  <c r="BJ115" i="42"/>
  <c r="BA115" i="42"/>
  <c r="AQ115" i="42"/>
  <c r="AA115" i="42"/>
  <c r="R115" i="42"/>
  <c r="I115" i="42"/>
  <c r="BI115" i="42"/>
  <c r="AX115" i="42"/>
  <c r="AN115" i="42"/>
  <c r="W115" i="42"/>
  <c r="L115" i="42"/>
  <c r="B115" i="42"/>
  <c r="BF115" i="42"/>
  <c r="AV115" i="42"/>
  <c r="AL115" i="42"/>
  <c r="T115" i="42"/>
  <c r="J115" i="42"/>
  <c r="O115" i="42"/>
  <c r="AB115" i="42"/>
  <c r="AW115" i="42"/>
  <c r="BH116" i="42"/>
  <c r="AZ116" i="42"/>
  <c r="AR116" i="42"/>
  <c r="AJ116" i="42"/>
  <c r="U116" i="42"/>
  <c r="BI116" i="42"/>
  <c r="AY116" i="42"/>
  <c r="AP116" i="42"/>
  <c r="Z116" i="42"/>
  <c r="Q116" i="42"/>
  <c r="BE116" i="42"/>
  <c r="AU116" i="42"/>
  <c r="AK116" i="42"/>
  <c r="S116" i="42"/>
  <c r="BC116" i="42"/>
  <c r="AS116" i="42"/>
  <c r="AA116" i="42"/>
  <c r="P116" i="42"/>
  <c r="N116" i="42"/>
  <c r="AB116" i="42"/>
  <c r="AW116" i="42"/>
  <c r="BK116" i="42"/>
  <c r="N117" i="42"/>
  <c r="AB117" i="42"/>
  <c r="AV117" i="42"/>
  <c r="N121" i="42"/>
  <c r="Z121" i="42"/>
  <c r="AV121" i="42"/>
  <c r="L124" i="42"/>
  <c r="AN124" i="42"/>
  <c r="BJ124" i="42"/>
  <c r="BH127" i="42"/>
  <c r="AZ127" i="42"/>
  <c r="AR127" i="42"/>
  <c r="AJ127" i="42"/>
  <c r="U127" i="42"/>
  <c r="M127" i="42"/>
  <c r="BE127" i="42"/>
  <c r="AV127" i="42"/>
  <c r="AM127" i="42"/>
  <c r="W127" i="42"/>
  <c r="N127" i="42"/>
  <c r="BD127" i="42"/>
  <c r="AT127" i="42"/>
  <c r="AB127" i="42"/>
  <c r="R127" i="42"/>
  <c r="BB127" i="42"/>
  <c r="AQ127" i="42"/>
  <c r="Z127" i="42"/>
  <c r="P127" i="42"/>
  <c r="BK127" i="42"/>
  <c r="BA127" i="42"/>
  <c r="AP127" i="42"/>
  <c r="Y127" i="42"/>
  <c r="O127" i="42"/>
  <c r="C127" i="42"/>
  <c r="BJ127" i="42"/>
  <c r="AY127" i="42"/>
  <c r="AO127" i="42"/>
  <c r="X127" i="42"/>
  <c r="L127" i="42"/>
  <c r="B127" i="42"/>
  <c r="V127" i="42"/>
  <c r="AX127" i="42"/>
  <c r="BH139" i="42"/>
  <c r="AZ139" i="42"/>
  <c r="AR139" i="42"/>
  <c r="AJ139" i="42"/>
  <c r="U139" i="42"/>
  <c r="M139" i="42"/>
  <c r="BI139" i="42"/>
  <c r="AY139" i="42"/>
  <c r="AP139" i="42"/>
  <c r="Z139" i="42"/>
  <c r="Q139" i="42"/>
  <c r="BD139" i="42"/>
  <c r="AU139" i="42"/>
  <c r="AL139" i="42"/>
  <c r="V139" i="42"/>
  <c r="C139" i="42"/>
  <c r="BB139" i="42"/>
  <c r="AO139" i="42"/>
  <c r="W139" i="42"/>
  <c r="BK139" i="42"/>
  <c r="AX139" i="42"/>
  <c r="AM139" i="42"/>
  <c r="S139" i="42"/>
  <c r="G139" i="42"/>
  <c r="BC139" i="42"/>
  <c r="AK139" i="42"/>
  <c r="O139" i="42"/>
  <c r="BA139" i="42"/>
  <c r="AB139" i="42"/>
  <c r="N139" i="42"/>
  <c r="AV139" i="42"/>
  <c r="Y139" i="42"/>
  <c r="BJ139" i="42"/>
  <c r="AT139" i="42"/>
  <c r="X139" i="42"/>
  <c r="BG139" i="42"/>
  <c r="AS139" i="42"/>
  <c r="T139" i="42"/>
  <c r="BF139" i="42"/>
  <c r="AQ139" i="42"/>
  <c r="R139" i="42"/>
  <c r="B139" i="42"/>
  <c r="BH117" i="42"/>
  <c r="AZ117" i="42"/>
  <c r="AR117" i="42"/>
  <c r="AJ117" i="42"/>
  <c r="U117" i="42"/>
  <c r="M117" i="42"/>
  <c r="BG117" i="42"/>
  <c r="AX117" i="42"/>
  <c r="AO117" i="42"/>
  <c r="Y117" i="42"/>
  <c r="P117" i="42"/>
  <c r="G117" i="42"/>
  <c r="BB117" i="42"/>
  <c r="AQ117" i="42"/>
  <c r="Z117" i="42"/>
  <c r="O117" i="42"/>
  <c r="BJ117" i="42"/>
  <c r="AY117" i="42"/>
  <c r="AN117" i="42"/>
  <c r="W117" i="42"/>
  <c r="L117" i="42"/>
  <c r="B117" i="42"/>
  <c r="Q117" i="42"/>
  <c r="AK117" i="42"/>
  <c r="AW117" i="42"/>
  <c r="BH121" i="42"/>
  <c r="AZ121" i="42"/>
  <c r="AR121" i="42"/>
  <c r="AJ121" i="42"/>
  <c r="U121" i="42"/>
  <c r="M121" i="42"/>
  <c r="BC121" i="42"/>
  <c r="AT121" i="42"/>
  <c r="AK121" i="42"/>
  <c r="T121" i="42"/>
  <c r="K121" i="42"/>
  <c r="B121" i="42"/>
  <c r="BG121" i="42"/>
  <c r="AW121" i="42"/>
  <c r="AM121" i="42"/>
  <c r="V121" i="42"/>
  <c r="J121" i="42"/>
  <c r="BE121" i="42"/>
  <c r="AU121" i="42"/>
  <c r="AB121" i="42"/>
  <c r="R121" i="42"/>
  <c r="H121" i="42"/>
  <c r="O121" i="42"/>
  <c r="AA121" i="42"/>
  <c r="AX121" i="42"/>
  <c r="BK121" i="42"/>
  <c r="BH138" i="42"/>
  <c r="AZ138" i="42"/>
  <c r="AR138" i="42"/>
  <c r="AJ138" i="42"/>
  <c r="U138" i="42"/>
  <c r="M138" i="42"/>
  <c r="BJ138" i="42"/>
  <c r="BA138" i="42"/>
  <c r="AQ138" i="42"/>
  <c r="AA138" i="42"/>
  <c r="R138" i="42"/>
  <c r="I138" i="42"/>
  <c r="BE138" i="42"/>
  <c r="AV138" i="42"/>
  <c r="AM138" i="42"/>
  <c r="W138" i="42"/>
  <c r="N138" i="42"/>
  <c r="BI138" i="42"/>
  <c r="AW138" i="42"/>
  <c r="AK138" i="42"/>
  <c r="Q138" i="42"/>
  <c r="BF138" i="42"/>
  <c r="AT138" i="42"/>
  <c r="Z138" i="42"/>
  <c r="O138" i="42"/>
  <c r="B138" i="42"/>
  <c r="BK138" i="42"/>
  <c r="AS138" i="42"/>
  <c r="V138" i="42"/>
  <c r="G138" i="42"/>
  <c r="BG138" i="42"/>
  <c r="AP138" i="42"/>
  <c r="T138" i="42"/>
  <c r="C138" i="42"/>
  <c r="BC138" i="42"/>
  <c r="AN138" i="42"/>
  <c r="P138" i="42"/>
  <c r="BB138" i="42"/>
  <c r="AL138" i="42"/>
  <c r="L138" i="42"/>
  <c r="AY138" i="42"/>
  <c r="AB138" i="42"/>
  <c r="K138" i="42"/>
  <c r="AX138" i="42"/>
  <c r="Y138" i="42"/>
  <c r="J138" i="42"/>
  <c r="Q81" i="42"/>
  <c r="Z81" i="42"/>
  <c r="AP81" i="42"/>
  <c r="AY81" i="42"/>
  <c r="BI87" i="42"/>
  <c r="BA87" i="42"/>
  <c r="AS87" i="42"/>
  <c r="AK87" i="42"/>
  <c r="V87" i="42"/>
  <c r="N87" i="42"/>
  <c r="J87" i="42"/>
  <c r="S87" i="42"/>
  <c r="AB87" i="42"/>
  <c r="AR87" i="42"/>
  <c r="BB87" i="42"/>
  <c r="BK87" i="42"/>
  <c r="H89" i="42"/>
  <c r="Q89" i="42"/>
  <c r="Z89" i="42"/>
  <c r="AP89" i="42"/>
  <c r="AY89" i="42"/>
  <c r="I94" i="42"/>
  <c r="S94" i="42"/>
  <c r="AK94" i="42"/>
  <c r="AU94" i="42"/>
  <c r="BH96" i="42"/>
  <c r="AZ96" i="42"/>
  <c r="AR96" i="42"/>
  <c r="AJ96" i="42"/>
  <c r="U96" i="42"/>
  <c r="BC96" i="42"/>
  <c r="AT96" i="42"/>
  <c r="AK96" i="42"/>
  <c r="T96" i="42"/>
  <c r="B96" i="42"/>
  <c r="W96" i="42"/>
  <c r="AN96" i="42"/>
  <c r="AX96" i="42"/>
  <c r="BI96" i="42"/>
  <c r="T99" i="42"/>
  <c r="AL99" i="42"/>
  <c r="AV99" i="42"/>
  <c r="Q101" i="42"/>
  <c r="AA101" i="42"/>
  <c r="AS101" i="42"/>
  <c r="BC101" i="42"/>
  <c r="BH103" i="42"/>
  <c r="AZ103" i="42"/>
  <c r="AR103" i="42"/>
  <c r="AJ103" i="42"/>
  <c r="U103" i="42"/>
  <c r="M103" i="42"/>
  <c r="BG103" i="42"/>
  <c r="AX103" i="42"/>
  <c r="AO103" i="42"/>
  <c r="Y103" i="42"/>
  <c r="P103" i="42"/>
  <c r="G103" i="42"/>
  <c r="BE103" i="42"/>
  <c r="AV103" i="42"/>
  <c r="AM103" i="42"/>
  <c r="W103" i="42"/>
  <c r="N103" i="42"/>
  <c r="L103" i="42"/>
  <c r="Z103" i="42"/>
  <c r="AS103" i="42"/>
  <c r="BD103" i="42"/>
  <c r="X105" i="42"/>
  <c r="AP105" i="42"/>
  <c r="J107" i="42"/>
  <c r="W107" i="42"/>
  <c r="AO107" i="42"/>
  <c r="S109" i="42"/>
  <c r="AL109" i="42"/>
  <c r="AW109" i="42"/>
  <c r="BK109" i="42"/>
  <c r="K110" i="42"/>
  <c r="W110" i="42"/>
  <c r="AQ110" i="42"/>
  <c r="C111" i="42"/>
  <c r="Q111" i="42"/>
  <c r="AB111" i="42"/>
  <c r="AU111" i="42"/>
  <c r="BI111" i="42"/>
  <c r="I112" i="42"/>
  <c r="T112" i="42"/>
  <c r="AO112" i="42"/>
  <c r="BA112" i="42"/>
  <c r="BH113" i="42"/>
  <c r="AZ113" i="42"/>
  <c r="AR113" i="42"/>
  <c r="AJ113" i="42"/>
  <c r="U113" i="42"/>
  <c r="M113" i="42"/>
  <c r="BC113" i="42"/>
  <c r="AT113" i="42"/>
  <c r="BG113" i="42"/>
  <c r="AW113" i="42"/>
  <c r="AM113" i="42"/>
  <c r="W113" i="42"/>
  <c r="N113" i="42"/>
  <c r="BE113" i="42"/>
  <c r="AU113" i="42"/>
  <c r="AK113" i="42"/>
  <c r="T113" i="42"/>
  <c r="K113" i="42"/>
  <c r="B113" i="42"/>
  <c r="O113" i="42"/>
  <c r="Z113" i="42"/>
  <c r="AS113" i="42"/>
  <c r="BI113" i="42"/>
  <c r="Q115" i="42"/>
  <c r="AM115" i="42"/>
  <c r="BB115" i="42"/>
  <c r="C116" i="42"/>
  <c r="R116" i="42"/>
  <c r="AM116" i="42"/>
  <c r="BA116" i="42"/>
  <c r="C117" i="42"/>
  <c r="R117" i="42"/>
  <c r="AL117" i="42"/>
  <c r="BA117" i="42"/>
  <c r="BH119" i="42"/>
  <c r="AZ119" i="42"/>
  <c r="AR119" i="42"/>
  <c r="AJ119" i="42"/>
  <c r="U119" i="42"/>
  <c r="M119" i="42"/>
  <c r="BE119" i="42"/>
  <c r="AV119" i="42"/>
  <c r="AM119" i="42"/>
  <c r="W119" i="42"/>
  <c r="N119" i="42"/>
  <c r="BD119" i="42"/>
  <c r="AT119" i="42"/>
  <c r="AB119" i="42"/>
  <c r="R119" i="42"/>
  <c r="H119" i="42"/>
  <c r="BB119" i="42"/>
  <c r="AQ119" i="42"/>
  <c r="Z119" i="42"/>
  <c r="P119" i="42"/>
  <c r="O119" i="42"/>
  <c r="AK119" i="42"/>
  <c r="AX119" i="42"/>
  <c r="BK119" i="42"/>
  <c r="C121" i="42"/>
  <c r="P121" i="42"/>
  <c r="AL121" i="42"/>
  <c r="AY121" i="42"/>
  <c r="N123" i="42"/>
  <c r="AO123" i="42"/>
  <c r="BK123" i="42"/>
  <c r="T124" i="42"/>
  <c r="AK127" i="42"/>
  <c r="BF127" i="42"/>
  <c r="H138" i="42"/>
  <c r="P139" i="42"/>
  <c r="BH99" i="42"/>
  <c r="AZ99" i="42"/>
  <c r="AR99" i="42"/>
  <c r="AJ99" i="42"/>
  <c r="U99" i="42"/>
  <c r="M99" i="42"/>
  <c r="BI99" i="42"/>
  <c r="AY99" i="42"/>
  <c r="AP99" i="42"/>
  <c r="Z99" i="42"/>
  <c r="Q99" i="42"/>
  <c r="K99" i="42"/>
  <c r="V99" i="42"/>
  <c r="AM99" i="42"/>
  <c r="AW99" i="42"/>
  <c r="BG99" i="42"/>
  <c r="BH110" i="42"/>
  <c r="AZ110" i="42"/>
  <c r="AR110" i="42"/>
  <c r="AJ110" i="42"/>
  <c r="U110" i="42"/>
  <c r="M110" i="42"/>
  <c r="BI110" i="42"/>
  <c r="AY110" i="42"/>
  <c r="AP110" i="42"/>
  <c r="Z110" i="42"/>
  <c r="Q110" i="42"/>
  <c r="BF110" i="42"/>
  <c r="AW110" i="42"/>
  <c r="AN110" i="42"/>
  <c r="X110" i="42"/>
  <c r="O110" i="42"/>
  <c r="L110" i="42"/>
  <c r="Y110" i="42"/>
  <c r="AS110" i="42"/>
  <c r="BD110" i="42"/>
  <c r="R111" i="42"/>
  <c r="AK111" i="42"/>
  <c r="AW111" i="42"/>
  <c r="BJ111" i="42"/>
  <c r="S115" i="42"/>
  <c r="AO115" i="42"/>
  <c r="BC115" i="42"/>
  <c r="T116" i="42"/>
  <c r="AN116" i="42"/>
  <c r="BB116" i="42"/>
  <c r="S117" i="42"/>
  <c r="AM117" i="42"/>
  <c r="BC117" i="42"/>
  <c r="Q121" i="42"/>
  <c r="AN121" i="42"/>
  <c r="BA121" i="42"/>
  <c r="BH124" i="42"/>
  <c r="AZ124" i="42"/>
  <c r="AR124" i="42"/>
  <c r="AJ124" i="42"/>
  <c r="U124" i="42"/>
  <c r="M124" i="42"/>
  <c r="BI124" i="42"/>
  <c r="AY124" i="42"/>
  <c r="AP124" i="42"/>
  <c r="Z124" i="42"/>
  <c r="Q124" i="42"/>
  <c r="H124" i="42"/>
  <c r="BE124" i="42"/>
  <c r="AU124" i="42"/>
  <c r="AK124" i="42"/>
  <c r="S124" i="42"/>
  <c r="I124" i="42"/>
  <c r="BC124" i="42"/>
  <c r="AS124" i="42"/>
  <c r="AA124" i="42"/>
  <c r="P124" i="42"/>
  <c r="BB124" i="42"/>
  <c r="AQ124" i="42"/>
  <c r="Y124" i="42"/>
  <c r="O124" i="42"/>
  <c r="BK124" i="42"/>
  <c r="BA124" i="42"/>
  <c r="AO124" i="42"/>
  <c r="X124" i="42"/>
  <c r="N124" i="42"/>
  <c r="C124" i="42"/>
  <c r="V124" i="42"/>
  <c r="AW124" i="42"/>
  <c r="J127" i="42"/>
  <c r="AL127" i="42"/>
  <c r="BG127" i="42"/>
  <c r="S138" i="42"/>
  <c r="AA139" i="42"/>
  <c r="BI81" i="42"/>
  <c r="BA81" i="42"/>
  <c r="AS81" i="42"/>
  <c r="AK81" i="42"/>
  <c r="V81" i="42"/>
  <c r="N81" i="42"/>
  <c r="S81" i="42"/>
  <c r="AB81" i="42"/>
  <c r="AR81" i="42"/>
  <c r="BB81" i="42"/>
  <c r="BK81" i="42"/>
  <c r="BI89" i="42"/>
  <c r="BA89" i="42"/>
  <c r="AS89" i="42"/>
  <c r="AK89" i="42"/>
  <c r="V89" i="42"/>
  <c r="N89" i="42"/>
  <c r="J89" i="42"/>
  <c r="S89" i="42"/>
  <c r="AB89" i="42"/>
  <c r="AR89" i="42"/>
  <c r="BB89" i="42"/>
  <c r="BK89" i="42"/>
  <c r="BH94" i="42"/>
  <c r="AZ94" i="42"/>
  <c r="AR94" i="42"/>
  <c r="AJ94" i="42"/>
  <c r="U94" i="42"/>
  <c r="M94" i="42"/>
  <c r="BE94" i="42"/>
  <c r="AV94" i="42"/>
  <c r="AM94" i="42"/>
  <c r="W94" i="42"/>
  <c r="N94" i="42"/>
  <c r="K94" i="42"/>
  <c r="V94" i="42"/>
  <c r="AN94" i="42"/>
  <c r="AX94" i="42"/>
  <c r="BI94" i="42"/>
  <c r="B99" i="42"/>
  <c r="L99" i="42"/>
  <c r="W99" i="42"/>
  <c r="AN99" i="42"/>
  <c r="AX99" i="42"/>
  <c r="BJ99" i="42"/>
  <c r="I101" i="42"/>
  <c r="S101" i="42"/>
  <c r="AK101" i="42"/>
  <c r="AU101" i="42"/>
  <c r="BE101" i="42"/>
  <c r="BH105" i="42"/>
  <c r="AZ105" i="42"/>
  <c r="AR105" i="42"/>
  <c r="AJ105" i="42"/>
  <c r="U105" i="42"/>
  <c r="BE105" i="42"/>
  <c r="AV105" i="42"/>
  <c r="AM105" i="42"/>
  <c r="W105" i="42"/>
  <c r="N105" i="42"/>
  <c r="BC105" i="42"/>
  <c r="AT105" i="42"/>
  <c r="AK105" i="42"/>
  <c r="T105" i="42"/>
  <c r="B105" i="42"/>
  <c r="O105" i="42"/>
  <c r="Z105" i="42"/>
  <c r="AS105" i="42"/>
  <c r="BF105" i="42"/>
  <c r="BH107" i="42"/>
  <c r="AZ107" i="42"/>
  <c r="AR107" i="42"/>
  <c r="AJ107" i="42"/>
  <c r="U107" i="42"/>
  <c r="M107" i="42"/>
  <c r="BC107" i="42"/>
  <c r="AT107" i="42"/>
  <c r="AK107" i="42"/>
  <c r="T107" i="42"/>
  <c r="K107" i="42"/>
  <c r="B107" i="42"/>
  <c r="BJ107" i="42"/>
  <c r="BA107" i="42"/>
  <c r="AQ107" i="42"/>
  <c r="AA107" i="42"/>
  <c r="R107" i="42"/>
  <c r="N107" i="42"/>
  <c r="Y107" i="42"/>
  <c r="AS107" i="42"/>
  <c r="BE107" i="42"/>
  <c r="J109" i="42"/>
  <c r="V109" i="42"/>
  <c r="AN109" i="42"/>
  <c r="BB109" i="42"/>
  <c r="B110" i="42"/>
  <c r="N110" i="42"/>
  <c r="AA110" i="42"/>
  <c r="AT110" i="42"/>
  <c r="BE110" i="42"/>
  <c r="H111" i="42"/>
  <c r="S111" i="42"/>
  <c r="AL111" i="42"/>
  <c r="AY111" i="42"/>
  <c r="BK111" i="42"/>
  <c r="K112" i="42"/>
  <c r="Y112" i="42"/>
  <c r="AQ112" i="42"/>
  <c r="AB113" i="42"/>
  <c r="AX113" i="42"/>
  <c r="BK113" i="42"/>
  <c r="G115" i="42"/>
  <c r="V115" i="42"/>
  <c r="AP115" i="42"/>
  <c r="BD115" i="42"/>
  <c r="G116" i="42"/>
  <c r="V116" i="42"/>
  <c r="AO116" i="42"/>
  <c r="BD116" i="42"/>
  <c r="H117" i="42"/>
  <c r="T117" i="42"/>
  <c r="AP117" i="42"/>
  <c r="BD117" i="42"/>
  <c r="C119" i="42"/>
  <c r="S119" i="42"/>
  <c r="AN119" i="42"/>
  <c r="BA119" i="42"/>
  <c r="S121" i="42"/>
  <c r="AO121" i="42"/>
  <c r="BB121" i="42"/>
  <c r="P123" i="42"/>
  <c r="B124" i="42"/>
  <c r="W124" i="42"/>
  <c r="AX124" i="42"/>
  <c r="K127" i="42"/>
  <c r="AN127" i="42"/>
  <c r="BI127" i="42"/>
  <c r="X138" i="42"/>
  <c r="AN139" i="42"/>
  <c r="C99" i="42"/>
  <c r="N99" i="42"/>
  <c r="X99" i="42"/>
  <c r="AO99" i="42"/>
  <c r="BA99" i="42"/>
  <c r="BK99" i="42"/>
  <c r="J101" i="42"/>
  <c r="T101" i="42"/>
  <c r="AL101" i="42"/>
  <c r="AV101" i="42"/>
  <c r="K109" i="42"/>
  <c r="W109" i="42"/>
  <c r="AP109" i="42"/>
  <c r="C110" i="42"/>
  <c r="P110" i="42"/>
  <c r="AB110" i="42"/>
  <c r="AU110" i="42"/>
  <c r="BG110" i="42"/>
  <c r="I111" i="42"/>
  <c r="T111" i="42"/>
  <c r="AN111" i="42"/>
  <c r="BA111" i="42"/>
  <c r="BH112" i="42"/>
  <c r="AZ112" i="42"/>
  <c r="AR112" i="42"/>
  <c r="AJ112" i="42"/>
  <c r="U112" i="42"/>
  <c r="M112" i="42"/>
  <c r="BF112" i="42"/>
  <c r="AW112" i="42"/>
  <c r="AN112" i="42"/>
  <c r="X112" i="42"/>
  <c r="O112" i="42"/>
  <c r="BD112" i="42"/>
  <c r="AU112" i="42"/>
  <c r="AL112" i="42"/>
  <c r="V112" i="42"/>
  <c r="L112" i="42"/>
  <c r="C112" i="42"/>
  <c r="N112" i="42"/>
  <c r="Z112" i="42"/>
  <c r="AS112" i="42"/>
  <c r="BE112" i="42"/>
  <c r="H115" i="42"/>
  <c r="X115" i="42"/>
  <c r="AS115" i="42"/>
  <c r="BE115" i="42"/>
  <c r="W116" i="42"/>
  <c r="AQ116" i="42"/>
  <c r="BF116" i="42"/>
  <c r="I117" i="42"/>
  <c r="V117" i="42"/>
  <c r="AS117" i="42"/>
  <c r="BE117" i="42"/>
  <c r="G121" i="42"/>
  <c r="W121" i="42"/>
  <c r="AP121" i="42"/>
  <c r="BD121" i="42"/>
  <c r="BH123" i="42"/>
  <c r="AZ123" i="42"/>
  <c r="AR123" i="42"/>
  <c r="AJ123" i="42"/>
  <c r="U123" i="42"/>
  <c r="M123" i="42"/>
  <c r="BJ123" i="42"/>
  <c r="BA123" i="42"/>
  <c r="AQ123" i="42"/>
  <c r="AA123" i="42"/>
  <c r="R123" i="42"/>
  <c r="I123" i="42"/>
  <c r="BI123" i="42"/>
  <c r="AX123" i="42"/>
  <c r="AN123" i="42"/>
  <c r="W123" i="42"/>
  <c r="L123" i="42"/>
  <c r="B123" i="42"/>
  <c r="BF123" i="42"/>
  <c r="AV123" i="42"/>
  <c r="AL123" i="42"/>
  <c r="T123" i="42"/>
  <c r="J123" i="42"/>
  <c r="BE123" i="42"/>
  <c r="AU123" i="42"/>
  <c r="AK123" i="42"/>
  <c r="S123" i="42"/>
  <c r="H123" i="42"/>
  <c r="BD123" i="42"/>
  <c r="AT123" i="42"/>
  <c r="AB123" i="42"/>
  <c r="Q123" i="42"/>
  <c r="G123" i="42"/>
  <c r="V123" i="42"/>
  <c r="AW123" i="42"/>
  <c r="G124" i="42"/>
  <c r="AB124" i="42"/>
  <c r="BD124" i="42"/>
  <c r="Q127" i="42"/>
  <c r="AS127" i="42"/>
  <c r="AO138" i="42"/>
  <c r="AW139" i="42"/>
  <c r="O99" i="42"/>
  <c r="Y99" i="42"/>
  <c r="AQ99" i="42"/>
  <c r="BB99" i="42"/>
  <c r="BH101" i="42"/>
  <c r="AZ101" i="42"/>
  <c r="AR101" i="42"/>
  <c r="AJ101" i="42"/>
  <c r="U101" i="42"/>
  <c r="M101" i="42"/>
  <c r="BG101" i="42"/>
  <c r="AX101" i="42"/>
  <c r="AO101" i="42"/>
  <c r="Y101" i="42"/>
  <c r="P101" i="42"/>
  <c r="G101" i="42"/>
  <c r="K101" i="42"/>
  <c r="V101" i="42"/>
  <c r="AM101" i="42"/>
  <c r="AW101" i="42"/>
  <c r="BI101" i="42"/>
  <c r="BH109" i="42"/>
  <c r="AZ109" i="42"/>
  <c r="AR109" i="42"/>
  <c r="AJ109" i="42"/>
  <c r="U109" i="42"/>
  <c r="M109" i="42"/>
  <c r="BJ109" i="42"/>
  <c r="BA109" i="42"/>
  <c r="AQ109" i="42"/>
  <c r="AA109" i="42"/>
  <c r="R109" i="42"/>
  <c r="I109" i="42"/>
  <c r="BG109" i="42"/>
  <c r="AX109" i="42"/>
  <c r="AO109" i="42"/>
  <c r="Y109" i="42"/>
  <c r="P109" i="42"/>
  <c r="G109" i="42"/>
  <c r="L109" i="42"/>
  <c r="X109" i="42"/>
  <c r="AS109" i="42"/>
  <c r="BD109" i="42"/>
  <c r="R110" i="42"/>
  <c r="AK110" i="42"/>
  <c r="AV110" i="42"/>
  <c r="BJ110" i="42"/>
  <c r="J111" i="42"/>
  <c r="V111" i="42"/>
  <c r="AP111" i="42"/>
  <c r="BB111" i="42"/>
  <c r="K115" i="42"/>
  <c r="Y115" i="42"/>
  <c r="AT115" i="42"/>
  <c r="BG115" i="42"/>
  <c r="X116" i="42"/>
  <c r="AT116" i="42"/>
  <c r="BG116" i="42"/>
  <c r="J117" i="42"/>
  <c r="X117" i="42"/>
  <c r="AT117" i="42"/>
  <c r="BF117" i="42"/>
  <c r="I121" i="42"/>
  <c r="X121" i="42"/>
  <c r="AQ121" i="42"/>
  <c r="BF121" i="42"/>
  <c r="J124" i="42"/>
  <c r="AL124" i="42"/>
  <c r="BF124" i="42"/>
  <c r="S127" i="42"/>
  <c r="AU127" i="42"/>
  <c r="AU138" i="42"/>
  <c r="BE139" i="42"/>
  <c r="BH134" i="42"/>
  <c r="AZ134" i="42"/>
  <c r="AR134" i="42"/>
  <c r="AJ134" i="42"/>
  <c r="U134" i="42"/>
  <c r="M134" i="42"/>
  <c r="BJ134" i="42"/>
  <c r="BA134" i="42"/>
  <c r="AQ134" i="42"/>
  <c r="AA134" i="42"/>
  <c r="R134" i="42"/>
  <c r="I134" i="42"/>
  <c r="BK134" i="42"/>
  <c r="AY134" i="42"/>
  <c r="AO134" i="42"/>
  <c r="X134" i="42"/>
  <c r="N134" i="42"/>
  <c r="C134" i="42"/>
  <c r="BG134" i="42"/>
  <c r="AW134" i="42"/>
  <c r="L134" i="42"/>
  <c r="Y134" i="42"/>
  <c r="AS134" i="42"/>
  <c r="BE134" i="42"/>
  <c r="BH151" i="42"/>
  <c r="AZ151" i="42"/>
  <c r="AR151" i="42"/>
  <c r="AJ151" i="42"/>
  <c r="U151" i="42"/>
  <c r="M151" i="42"/>
  <c r="BD151" i="42"/>
  <c r="AU151" i="42"/>
  <c r="AL151" i="42"/>
  <c r="V151" i="42"/>
  <c r="L151" i="42"/>
  <c r="C151" i="42"/>
  <c r="BI151" i="42"/>
  <c r="AY151" i="42"/>
  <c r="AP151" i="42"/>
  <c r="Z151" i="42"/>
  <c r="Q151" i="42"/>
  <c r="H151" i="42"/>
  <c r="BB151" i="42"/>
  <c r="AO151" i="42"/>
  <c r="W151" i="42"/>
  <c r="J151" i="42"/>
  <c r="BA151" i="42"/>
  <c r="AN151" i="42"/>
  <c r="T151" i="42"/>
  <c r="I151" i="42"/>
  <c r="BK151" i="42"/>
  <c r="AX151" i="42"/>
  <c r="AM151" i="42"/>
  <c r="S151" i="42"/>
  <c r="G151" i="42"/>
  <c r="R151" i="42"/>
  <c r="AT151" i="42"/>
  <c r="BH170" i="42"/>
  <c r="AZ170" i="42"/>
  <c r="AR170" i="42"/>
  <c r="AJ170" i="42"/>
  <c r="U170" i="42"/>
  <c r="M170" i="42"/>
  <c r="BJ170" i="42"/>
  <c r="BA170" i="42"/>
  <c r="AQ170" i="42"/>
  <c r="AA170" i="42"/>
  <c r="R170" i="42"/>
  <c r="I170" i="42"/>
  <c r="BF170" i="42"/>
  <c r="AW170" i="42"/>
  <c r="AN170" i="42"/>
  <c r="X170" i="42"/>
  <c r="O170" i="42"/>
  <c r="BE170" i="42"/>
  <c r="AV170" i="42"/>
  <c r="AM170" i="42"/>
  <c r="W170" i="42"/>
  <c r="N170" i="42"/>
  <c r="AX170" i="42"/>
  <c r="AB170" i="42"/>
  <c r="L170" i="42"/>
  <c r="BK170" i="42"/>
  <c r="AU170" i="42"/>
  <c r="Z170" i="42"/>
  <c r="K170" i="42"/>
  <c r="BI170" i="42"/>
  <c r="AT170" i="42"/>
  <c r="Y170" i="42"/>
  <c r="J170" i="42"/>
  <c r="BG170" i="42"/>
  <c r="AS170" i="42"/>
  <c r="V170" i="42"/>
  <c r="H170" i="42"/>
  <c r="BD170" i="42"/>
  <c r="AP170" i="42"/>
  <c r="T170" i="42"/>
  <c r="G170" i="42"/>
  <c r="BB170" i="42"/>
  <c r="AL170" i="42"/>
  <c r="Q170" i="42"/>
  <c r="B170" i="42"/>
  <c r="T125" i="42"/>
  <c r="AL125" i="42"/>
  <c r="AV125" i="42"/>
  <c r="G129" i="42"/>
  <c r="R129" i="42"/>
  <c r="AK129" i="42"/>
  <c r="AV129" i="42"/>
  <c r="BI129" i="42"/>
  <c r="BH131" i="42"/>
  <c r="AZ131" i="42"/>
  <c r="AR131" i="42"/>
  <c r="AJ131" i="42"/>
  <c r="U131" i="42"/>
  <c r="M131" i="42"/>
  <c r="BD131" i="42"/>
  <c r="AU131" i="42"/>
  <c r="AL131" i="42"/>
  <c r="V131" i="42"/>
  <c r="L131" i="42"/>
  <c r="C131" i="42"/>
  <c r="BB131" i="42"/>
  <c r="AQ131" i="42"/>
  <c r="Z131" i="42"/>
  <c r="P131" i="42"/>
  <c r="N131" i="42"/>
  <c r="Y131" i="42"/>
  <c r="AS131" i="42"/>
  <c r="BE131" i="42"/>
  <c r="B134" i="42"/>
  <c r="O134" i="42"/>
  <c r="Z134" i="42"/>
  <c r="AT134" i="42"/>
  <c r="BF134" i="42"/>
  <c r="P142" i="42"/>
  <c r="AL142" i="42"/>
  <c r="X143" i="42"/>
  <c r="AT143" i="42"/>
  <c r="BH144" i="42"/>
  <c r="AZ144" i="42"/>
  <c r="AR144" i="42"/>
  <c r="AJ144" i="42"/>
  <c r="U144" i="42"/>
  <c r="M144" i="42"/>
  <c r="BC144" i="42"/>
  <c r="AT144" i="42"/>
  <c r="AK144" i="42"/>
  <c r="T144" i="42"/>
  <c r="K144" i="42"/>
  <c r="B144" i="42"/>
  <c r="BG144" i="42"/>
  <c r="AX144" i="42"/>
  <c r="AO144" i="42"/>
  <c r="Y144" i="42"/>
  <c r="P144" i="42"/>
  <c r="G144" i="42"/>
  <c r="BD144" i="42"/>
  <c r="AQ144" i="42"/>
  <c r="X144" i="42"/>
  <c r="L144" i="42"/>
  <c r="BB144" i="42"/>
  <c r="AP144" i="42"/>
  <c r="BA144" i="42"/>
  <c r="AN144" i="42"/>
  <c r="V144" i="42"/>
  <c r="I144" i="42"/>
  <c r="Q144" i="42"/>
  <c r="AM144" i="42"/>
  <c r="BI144" i="42"/>
  <c r="BH146" i="42"/>
  <c r="AZ146" i="42"/>
  <c r="AR146" i="42"/>
  <c r="AJ146" i="42"/>
  <c r="U146" i="42"/>
  <c r="M146" i="42"/>
  <c r="BJ146" i="42"/>
  <c r="BA146" i="42"/>
  <c r="AQ146" i="42"/>
  <c r="AA146" i="42"/>
  <c r="R146" i="42"/>
  <c r="I146" i="42"/>
  <c r="BE146" i="42"/>
  <c r="AV146" i="42"/>
  <c r="AM146" i="42"/>
  <c r="W146" i="42"/>
  <c r="N146" i="42"/>
  <c r="AY146" i="42"/>
  <c r="AN146" i="42"/>
  <c r="T146" i="42"/>
  <c r="H146" i="42"/>
  <c r="BK146" i="42"/>
  <c r="AX146" i="42"/>
  <c r="AL146" i="42"/>
  <c r="S146" i="42"/>
  <c r="G146" i="42"/>
  <c r="BI146" i="42"/>
  <c r="AW146" i="42"/>
  <c r="AK146" i="42"/>
  <c r="Q146" i="42"/>
  <c r="V146" i="42"/>
  <c r="AT146" i="42"/>
  <c r="BH148" i="42"/>
  <c r="AZ148" i="42"/>
  <c r="AR148" i="42"/>
  <c r="AJ148" i="42"/>
  <c r="U148" i="42"/>
  <c r="M148" i="42"/>
  <c r="BG148" i="42"/>
  <c r="AX148" i="42"/>
  <c r="AO148" i="42"/>
  <c r="Y148" i="42"/>
  <c r="P148" i="42"/>
  <c r="G148" i="42"/>
  <c r="BC148" i="42"/>
  <c r="AT148" i="42"/>
  <c r="AK148" i="42"/>
  <c r="T148" i="42"/>
  <c r="K148" i="42"/>
  <c r="B148" i="42"/>
  <c r="BJ148" i="42"/>
  <c r="AW148" i="42"/>
  <c r="AL148" i="42"/>
  <c r="R148" i="42"/>
  <c r="BI148" i="42"/>
  <c r="AV148" i="42"/>
  <c r="AB148" i="42"/>
  <c r="Q148" i="42"/>
  <c r="BF148" i="42"/>
  <c r="AU148" i="42"/>
  <c r="AA148" i="42"/>
  <c r="O148" i="42"/>
  <c r="C148" i="42"/>
  <c r="W148" i="42"/>
  <c r="AY148" i="42"/>
  <c r="T150" i="42"/>
  <c r="B151" i="42"/>
  <c r="X151" i="42"/>
  <c r="AV151" i="42"/>
  <c r="L154" i="42"/>
  <c r="AS154" i="42"/>
  <c r="N156" i="42"/>
  <c r="AS156" i="42"/>
  <c r="X158" i="42"/>
  <c r="C170" i="42"/>
  <c r="BH194" i="42"/>
  <c r="AZ194" i="42"/>
  <c r="AR194" i="42"/>
  <c r="AJ194" i="42"/>
  <c r="U194" i="42"/>
  <c r="M194" i="42"/>
  <c r="BK194" i="42"/>
  <c r="BC194" i="42"/>
  <c r="AU194" i="42"/>
  <c r="AM194" i="42"/>
  <c r="X194" i="42"/>
  <c r="P194" i="42"/>
  <c r="H194" i="42"/>
  <c r="BJ194" i="42"/>
  <c r="AY194" i="42"/>
  <c r="AO194" i="42"/>
  <c r="W194" i="42"/>
  <c r="L194" i="42"/>
  <c r="B194" i="42"/>
  <c r="BF194" i="42"/>
  <c r="AT194" i="42"/>
  <c r="AA194" i="42"/>
  <c r="O194" i="42"/>
  <c r="C194" i="42"/>
  <c r="BD194" i="42"/>
  <c r="AQ194" i="42"/>
  <c r="Y194" i="42"/>
  <c r="K194" i="42"/>
  <c r="BB194" i="42"/>
  <c r="AP194" i="42"/>
  <c r="V194" i="42"/>
  <c r="J194" i="42"/>
  <c r="BA194" i="42"/>
  <c r="AN194" i="42"/>
  <c r="T194" i="42"/>
  <c r="I194" i="42"/>
  <c r="AX194" i="42"/>
  <c r="AL194" i="42"/>
  <c r="S194" i="42"/>
  <c r="G194" i="42"/>
  <c r="AB194" i="42"/>
  <c r="BI194" i="42"/>
  <c r="Z194" i="42"/>
  <c r="BG194" i="42"/>
  <c r="R194" i="42"/>
  <c r="BE194" i="42"/>
  <c r="Q194" i="42"/>
  <c r="AW194" i="42"/>
  <c r="N194" i="42"/>
  <c r="AV194" i="42"/>
  <c r="AS194" i="42"/>
  <c r="BH125" i="42"/>
  <c r="AZ125" i="42"/>
  <c r="AR125" i="42"/>
  <c r="AJ125" i="42"/>
  <c r="U125" i="42"/>
  <c r="BG125" i="42"/>
  <c r="AX125" i="42"/>
  <c r="AO125" i="42"/>
  <c r="Y125" i="42"/>
  <c r="P125" i="42"/>
  <c r="G125" i="42"/>
  <c r="V125" i="42"/>
  <c r="AM125" i="42"/>
  <c r="AW125" i="42"/>
  <c r="BI125" i="42"/>
  <c r="H129" i="42"/>
  <c r="S129" i="42"/>
  <c r="AL129" i="42"/>
  <c r="AX129" i="42"/>
  <c r="BK129" i="42"/>
  <c r="P134" i="42"/>
  <c r="AB134" i="42"/>
  <c r="AU134" i="42"/>
  <c r="BI134" i="42"/>
  <c r="BH142" i="42"/>
  <c r="AZ142" i="42"/>
  <c r="AR142" i="42"/>
  <c r="AJ142" i="42"/>
  <c r="U142" i="42"/>
  <c r="BE142" i="42"/>
  <c r="AV142" i="42"/>
  <c r="AM142" i="42"/>
  <c r="W142" i="42"/>
  <c r="N142" i="42"/>
  <c r="BJ142" i="42"/>
  <c r="BA142" i="42"/>
  <c r="AQ142" i="42"/>
  <c r="AA142" i="42"/>
  <c r="R142" i="42"/>
  <c r="BF142" i="42"/>
  <c r="AT142" i="42"/>
  <c r="Z142" i="42"/>
  <c r="O142" i="42"/>
  <c r="B142" i="42"/>
  <c r="BC142" i="42"/>
  <c r="AP142" i="42"/>
  <c r="X142" i="42"/>
  <c r="Q142" i="42"/>
  <c r="AN142" i="42"/>
  <c r="BD142" i="42"/>
  <c r="Y143" i="42"/>
  <c r="AW143" i="42"/>
  <c r="BH150" i="42"/>
  <c r="AZ150" i="42"/>
  <c r="AR150" i="42"/>
  <c r="AJ150" i="42"/>
  <c r="U150" i="42"/>
  <c r="M150" i="42"/>
  <c r="BE150" i="42"/>
  <c r="AV150" i="42"/>
  <c r="AM150" i="42"/>
  <c r="W150" i="42"/>
  <c r="N150" i="42"/>
  <c r="BJ150" i="42"/>
  <c r="BA150" i="42"/>
  <c r="AQ150" i="42"/>
  <c r="AA150" i="42"/>
  <c r="R150" i="42"/>
  <c r="I150" i="42"/>
  <c r="BI150" i="42"/>
  <c r="AW150" i="42"/>
  <c r="AK150" i="42"/>
  <c r="Q150" i="42"/>
  <c r="BG150" i="42"/>
  <c r="AU150" i="42"/>
  <c r="AB150" i="42"/>
  <c r="P150" i="42"/>
  <c r="C150" i="42"/>
  <c r="BF150" i="42"/>
  <c r="AT150" i="42"/>
  <c r="Z150" i="42"/>
  <c r="O150" i="42"/>
  <c r="B150" i="42"/>
  <c r="V150" i="42"/>
  <c r="AX150" i="42"/>
  <c r="Y151" i="42"/>
  <c r="AW151" i="42"/>
  <c r="BH158" i="42"/>
  <c r="AZ158" i="42"/>
  <c r="AR158" i="42"/>
  <c r="AJ158" i="42"/>
  <c r="U158" i="42"/>
  <c r="M158" i="42"/>
  <c r="BE158" i="42"/>
  <c r="AV158" i="42"/>
  <c r="AM158" i="42"/>
  <c r="W158" i="42"/>
  <c r="N158" i="42"/>
  <c r="BJ158" i="42"/>
  <c r="BA158" i="42"/>
  <c r="AQ158" i="42"/>
  <c r="AA158" i="42"/>
  <c r="R158" i="42"/>
  <c r="I158" i="42"/>
  <c r="AY158" i="42"/>
  <c r="AN158" i="42"/>
  <c r="T158" i="42"/>
  <c r="H158" i="42"/>
  <c r="BK158" i="42"/>
  <c r="AX158" i="42"/>
  <c r="AL158" i="42"/>
  <c r="S158" i="42"/>
  <c r="G158" i="42"/>
  <c r="BI158" i="42"/>
  <c r="AW158" i="42"/>
  <c r="AK158" i="42"/>
  <c r="Q158" i="42"/>
  <c r="BG158" i="42"/>
  <c r="AU158" i="42"/>
  <c r="AB158" i="42"/>
  <c r="P158" i="42"/>
  <c r="C158" i="42"/>
  <c r="Y158" i="42"/>
  <c r="BD158" i="42"/>
  <c r="AK194" i="42"/>
  <c r="BH97" i="42"/>
  <c r="AZ97" i="42"/>
  <c r="AR97" i="42"/>
  <c r="AJ97" i="42"/>
  <c r="U97" i="42"/>
  <c r="M97" i="42"/>
  <c r="J97" i="42"/>
  <c r="S97" i="42"/>
  <c r="AB97" i="42"/>
  <c r="AS97" i="42"/>
  <c r="BB97" i="42"/>
  <c r="BK97" i="42"/>
  <c r="BH106" i="42"/>
  <c r="AZ106" i="42"/>
  <c r="AR106" i="42"/>
  <c r="AJ106" i="42"/>
  <c r="U106" i="42"/>
  <c r="AB106" i="42"/>
  <c r="AS106" i="42"/>
  <c r="BB106" i="42"/>
  <c r="BK106" i="42"/>
  <c r="H108" i="42"/>
  <c r="Q108" i="42"/>
  <c r="Z108" i="42"/>
  <c r="AP108" i="42"/>
  <c r="AY108" i="42"/>
  <c r="I118" i="42"/>
  <c r="S118" i="42"/>
  <c r="AK118" i="42"/>
  <c r="AU118" i="42"/>
  <c r="BH120" i="42"/>
  <c r="AZ120" i="42"/>
  <c r="AR120" i="42"/>
  <c r="AJ120" i="42"/>
  <c r="U120" i="42"/>
  <c r="M120" i="42"/>
  <c r="BD120" i="42"/>
  <c r="AU120" i="42"/>
  <c r="AL120" i="42"/>
  <c r="V120" i="42"/>
  <c r="L120" i="42"/>
  <c r="C120" i="42"/>
  <c r="K120" i="42"/>
  <c r="W120" i="42"/>
  <c r="AN120" i="42"/>
  <c r="AX120" i="42"/>
  <c r="BI120" i="42"/>
  <c r="B125" i="42"/>
  <c r="W125" i="42"/>
  <c r="AN125" i="42"/>
  <c r="AY125" i="42"/>
  <c r="BJ125" i="42"/>
  <c r="AK126" i="42"/>
  <c r="AU126" i="42"/>
  <c r="BH128" i="42"/>
  <c r="AZ128" i="42"/>
  <c r="AR128" i="42"/>
  <c r="AJ128" i="42"/>
  <c r="U128" i="42"/>
  <c r="M128" i="42"/>
  <c r="BD128" i="42"/>
  <c r="AU128" i="42"/>
  <c r="AL128" i="42"/>
  <c r="V128" i="42"/>
  <c r="L128" i="42"/>
  <c r="C128" i="42"/>
  <c r="K128" i="42"/>
  <c r="W128" i="42"/>
  <c r="AN128" i="42"/>
  <c r="AX128" i="42"/>
  <c r="BI128" i="42"/>
  <c r="I129" i="42"/>
  <c r="T129" i="42"/>
  <c r="AM129" i="42"/>
  <c r="BA129" i="42"/>
  <c r="BH130" i="42"/>
  <c r="AZ130" i="42"/>
  <c r="AR130" i="42"/>
  <c r="AJ130" i="42"/>
  <c r="U130" i="42"/>
  <c r="M130" i="42"/>
  <c r="BE130" i="42"/>
  <c r="AV130" i="42"/>
  <c r="AM130" i="42"/>
  <c r="W130" i="42"/>
  <c r="N130" i="42"/>
  <c r="BF130" i="42"/>
  <c r="AU130" i="42"/>
  <c r="AK130" i="42"/>
  <c r="S130" i="42"/>
  <c r="L130" i="42"/>
  <c r="Y130" i="42"/>
  <c r="AQ130" i="42"/>
  <c r="BC130" i="42"/>
  <c r="Q131" i="42"/>
  <c r="AB131" i="42"/>
  <c r="AV131" i="42"/>
  <c r="BG131" i="42"/>
  <c r="Q134" i="42"/>
  <c r="AK134" i="42"/>
  <c r="AV134" i="42"/>
  <c r="BH135" i="42"/>
  <c r="AZ135" i="42"/>
  <c r="AR135" i="42"/>
  <c r="AJ135" i="42"/>
  <c r="U135" i="42"/>
  <c r="M135" i="42"/>
  <c r="BD135" i="42"/>
  <c r="BI135" i="42"/>
  <c r="AY135" i="42"/>
  <c r="AP135" i="42"/>
  <c r="Z135" i="42"/>
  <c r="Q135" i="42"/>
  <c r="H135" i="42"/>
  <c r="BG135" i="42"/>
  <c r="AV135" i="42"/>
  <c r="AL135" i="42"/>
  <c r="T135" i="42"/>
  <c r="J135" i="42"/>
  <c r="BE135" i="42"/>
  <c r="AT135" i="42"/>
  <c r="AB135" i="42"/>
  <c r="R135" i="42"/>
  <c r="G135" i="42"/>
  <c r="N135" i="42"/>
  <c r="AA135" i="42"/>
  <c r="AW135" i="42"/>
  <c r="BH136" i="42"/>
  <c r="AZ136" i="42"/>
  <c r="AR136" i="42"/>
  <c r="AJ136" i="42"/>
  <c r="U136" i="42"/>
  <c r="M136" i="42"/>
  <c r="BC136" i="42"/>
  <c r="AT136" i="42"/>
  <c r="AK136" i="42"/>
  <c r="T136" i="42"/>
  <c r="B136" i="42"/>
  <c r="BG136" i="42"/>
  <c r="AX136" i="42"/>
  <c r="AO136" i="42"/>
  <c r="Y136" i="42"/>
  <c r="P136" i="42"/>
  <c r="G136" i="42"/>
  <c r="BA136" i="42"/>
  <c r="AN136" i="42"/>
  <c r="V136" i="42"/>
  <c r="BJ136" i="42"/>
  <c r="AW136" i="42"/>
  <c r="AL136" i="42"/>
  <c r="R136" i="42"/>
  <c r="Q136" i="42"/>
  <c r="AP136" i="42"/>
  <c r="BE136" i="42"/>
  <c r="BH140" i="42"/>
  <c r="AZ140" i="42"/>
  <c r="AR140" i="42"/>
  <c r="AJ140" i="42"/>
  <c r="U140" i="42"/>
  <c r="M140" i="42"/>
  <c r="BG140" i="42"/>
  <c r="AX140" i="42"/>
  <c r="AO140" i="42"/>
  <c r="Y140" i="42"/>
  <c r="P140" i="42"/>
  <c r="G140" i="42"/>
  <c r="BC140" i="42"/>
  <c r="AT140" i="42"/>
  <c r="AK140" i="42"/>
  <c r="T140" i="42"/>
  <c r="K140" i="42"/>
  <c r="B140" i="42"/>
  <c r="BF140" i="42"/>
  <c r="AU140" i="42"/>
  <c r="AA140" i="42"/>
  <c r="O140" i="42"/>
  <c r="C140" i="42"/>
  <c r="BD140" i="42"/>
  <c r="AQ140" i="42"/>
  <c r="X140" i="42"/>
  <c r="L140" i="42"/>
  <c r="R140" i="42"/>
  <c r="AN140" i="42"/>
  <c r="BE140" i="42"/>
  <c r="C142" i="42"/>
  <c r="S142" i="42"/>
  <c r="AO142" i="42"/>
  <c r="BG142" i="42"/>
  <c r="AA143" i="42"/>
  <c r="BA143" i="42"/>
  <c r="S144" i="42"/>
  <c r="AU144" i="42"/>
  <c r="BK144" i="42"/>
  <c r="C146" i="42"/>
  <c r="Y146" i="42"/>
  <c r="BB146" i="42"/>
  <c r="I148" i="42"/>
  <c r="Z148" i="42"/>
  <c r="BB148" i="42"/>
  <c r="G150" i="42"/>
  <c r="X150" i="42"/>
  <c r="AY150" i="42"/>
  <c r="AA151" i="42"/>
  <c r="BC151" i="42"/>
  <c r="P154" i="42"/>
  <c r="W156" i="42"/>
  <c r="B158" i="42"/>
  <c r="Z158" i="42"/>
  <c r="BF158" i="42"/>
  <c r="S170" i="42"/>
  <c r="BH108" i="42"/>
  <c r="AZ108" i="42"/>
  <c r="AR108" i="42"/>
  <c r="AJ108" i="42"/>
  <c r="U108" i="42"/>
  <c r="M108" i="42"/>
  <c r="J108" i="42"/>
  <c r="S108" i="42"/>
  <c r="AB108" i="42"/>
  <c r="AS108" i="42"/>
  <c r="BB108" i="42"/>
  <c r="BK108" i="42"/>
  <c r="BH118" i="42"/>
  <c r="AZ118" i="42"/>
  <c r="AR118" i="42"/>
  <c r="AJ118" i="42"/>
  <c r="U118" i="42"/>
  <c r="M118" i="42"/>
  <c r="BF118" i="42"/>
  <c r="AW118" i="42"/>
  <c r="AN118" i="42"/>
  <c r="X118" i="42"/>
  <c r="O118" i="42"/>
  <c r="K118" i="42"/>
  <c r="V118" i="42"/>
  <c r="AM118" i="42"/>
  <c r="AX118" i="42"/>
  <c r="BI118" i="42"/>
  <c r="O125" i="42"/>
  <c r="Z125" i="42"/>
  <c r="AQ125" i="42"/>
  <c r="BB125" i="42"/>
  <c r="BH126" i="42"/>
  <c r="AZ126" i="42"/>
  <c r="AR126" i="42"/>
  <c r="AJ126" i="42"/>
  <c r="U126" i="42"/>
  <c r="BF126" i="42"/>
  <c r="AW126" i="42"/>
  <c r="AN126" i="42"/>
  <c r="X126" i="42"/>
  <c r="V126" i="42"/>
  <c r="AM126" i="42"/>
  <c r="AX126" i="42"/>
  <c r="BI126" i="42"/>
  <c r="K129" i="42"/>
  <c r="Y129" i="42"/>
  <c r="AQ129" i="42"/>
  <c r="H131" i="42"/>
  <c r="S131" i="42"/>
  <c r="AM131" i="42"/>
  <c r="AX131" i="42"/>
  <c r="BJ131" i="42"/>
  <c r="H134" i="42"/>
  <c r="T134" i="42"/>
  <c r="AM134" i="42"/>
  <c r="BB134" i="42"/>
  <c r="G142" i="42"/>
  <c r="V142" i="42"/>
  <c r="AU142" i="42"/>
  <c r="BK142" i="42"/>
  <c r="AN143" i="42"/>
  <c r="H144" i="42"/>
  <c r="Z144" i="42"/>
  <c r="AW144" i="42"/>
  <c r="K146" i="42"/>
  <c r="AB146" i="42"/>
  <c r="BD146" i="42"/>
  <c r="L148" i="42"/>
  <c r="AN148" i="42"/>
  <c r="BE148" i="42"/>
  <c r="J150" i="42"/>
  <c r="AL150" i="42"/>
  <c r="BC150" i="42"/>
  <c r="N151" i="42"/>
  <c r="AK151" i="42"/>
  <c r="BF151" i="42"/>
  <c r="BH154" i="42"/>
  <c r="AZ154" i="42"/>
  <c r="AR154" i="42"/>
  <c r="AJ154" i="42"/>
  <c r="U154" i="42"/>
  <c r="M154" i="42"/>
  <c r="BJ154" i="42"/>
  <c r="BA154" i="42"/>
  <c r="AQ154" i="42"/>
  <c r="AA154" i="42"/>
  <c r="R154" i="42"/>
  <c r="I154" i="42"/>
  <c r="BE154" i="42"/>
  <c r="AV154" i="42"/>
  <c r="AM154" i="42"/>
  <c r="W154" i="42"/>
  <c r="N154" i="42"/>
  <c r="BC154" i="42"/>
  <c r="AP154" i="42"/>
  <c r="X154" i="42"/>
  <c r="K154" i="42"/>
  <c r="BB154" i="42"/>
  <c r="AO154" i="42"/>
  <c r="V154" i="42"/>
  <c r="J154" i="42"/>
  <c r="AY154" i="42"/>
  <c r="AN154" i="42"/>
  <c r="T154" i="42"/>
  <c r="H154" i="42"/>
  <c r="BK154" i="42"/>
  <c r="AX154" i="42"/>
  <c r="AL154" i="42"/>
  <c r="S154" i="42"/>
  <c r="G154" i="42"/>
  <c r="Y154" i="42"/>
  <c r="BD154" i="42"/>
  <c r="BH156" i="42"/>
  <c r="AZ156" i="42"/>
  <c r="AR156" i="42"/>
  <c r="AJ156" i="42"/>
  <c r="U156" i="42"/>
  <c r="M156" i="42"/>
  <c r="BG156" i="42"/>
  <c r="AX156" i="42"/>
  <c r="AO156" i="42"/>
  <c r="Y156" i="42"/>
  <c r="P156" i="42"/>
  <c r="G156" i="42"/>
  <c r="BC156" i="42"/>
  <c r="AT156" i="42"/>
  <c r="AK156" i="42"/>
  <c r="T156" i="42"/>
  <c r="K156" i="42"/>
  <c r="B156" i="42"/>
  <c r="BA156" i="42"/>
  <c r="AN156" i="42"/>
  <c r="V156" i="42"/>
  <c r="I156" i="42"/>
  <c r="BK156" i="42"/>
  <c r="AY156" i="42"/>
  <c r="AM156" i="42"/>
  <c r="S156" i="42"/>
  <c r="H156" i="42"/>
  <c r="BJ156" i="42"/>
  <c r="AW156" i="42"/>
  <c r="AL156" i="42"/>
  <c r="R156" i="42"/>
  <c r="BI156" i="42"/>
  <c r="AV156" i="42"/>
  <c r="AB156" i="42"/>
  <c r="Q156" i="42"/>
  <c r="Z156" i="42"/>
  <c r="BE156" i="42"/>
  <c r="BH129" i="42"/>
  <c r="AZ129" i="42"/>
  <c r="AR129" i="42"/>
  <c r="AJ129" i="42"/>
  <c r="U129" i="42"/>
  <c r="M129" i="42"/>
  <c r="BF129" i="42"/>
  <c r="AW129" i="42"/>
  <c r="AN129" i="42"/>
  <c r="X129" i="42"/>
  <c r="O129" i="42"/>
  <c r="BJ129" i="42"/>
  <c r="AY129" i="42"/>
  <c r="AO129" i="42"/>
  <c r="W129" i="42"/>
  <c r="L129" i="42"/>
  <c r="B129" i="42"/>
  <c r="N129" i="42"/>
  <c r="Z129" i="42"/>
  <c r="AS129" i="42"/>
  <c r="BD129" i="42"/>
  <c r="J134" i="42"/>
  <c r="V134" i="42"/>
  <c r="AN134" i="42"/>
  <c r="BC134" i="42"/>
  <c r="BH143" i="42"/>
  <c r="AZ143" i="42"/>
  <c r="AR143" i="42"/>
  <c r="AJ143" i="42"/>
  <c r="U143" i="42"/>
  <c r="BD143" i="42"/>
  <c r="AU143" i="42"/>
  <c r="AL143" i="42"/>
  <c r="V143" i="42"/>
  <c r="C143" i="42"/>
  <c r="BI143" i="42"/>
  <c r="AY143" i="42"/>
  <c r="AP143" i="42"/>
  <c r="Z143" i="42"/>
  <c r="BK143" i="42"/>
  <c r="AX143" i="42"/>
  <c r="AM143" i="42"/>
  <c r="G143" i="42"/>
  <c r="BG143" i="42"/>
  <c r="AV143" i="42"/>
  <c r="AB143" i="42"/>
  <c r="AO143" i="42"/>
  <c r="BE143" i="42"/>
  <c r="O151" i="42"/>
  <c r="AQ151" i="42"/>
  <c r="BG151" i="42"/>
  <c r="AY170" i="42"/>
  <c r="BH186" i="42"/>
  <c r="AZ186" i="42"/>
  <c r="AR186" i="42"/>
  <c r="AJ186" i="42"/>
  <c r="U186" i="42"/>
  <c r="M186" i="42"/>
  <c r="BK186" i="42"/>
  <c r="BC186" i="42"/>
  <c r="AU186" i="42"/>
  <c r="AM186" i="42"/>
  <c r="X186" i="42"/>
  <c r="P186" i="42"/>
  <c r="H186" i="42"/>
  <c r="BE186" i="42"/>
  <c r="AT186" i="42"/>
  <c r="AB186" i="42"/>
  <c r="R186" i="42"/>
  <c r="G186" i="42"/>
  <c r="BA186" i="42"/>
  <c r="AO186" i="42"/>
  <c r="V186" i="42"/>
  <c r="J186" i="42"/>
  <c r="BJ186" i="42"/>
  <c r="AX186" i="42"/>
  <c r="AL186" i="42"/>
  <c r="S186" i="42"/>
  <c r="BI186" i="42"/>
  <c r="AW186" i="42"/>
  <c r="AK186" i="42"/>
  <c r="Q186" i="42"/>
  <c r="BG186" i="42"/>
  <c r="AV186" i="42"/>
  <c r="AA186" i="42"/>
  <c r="O186" i="42"/>
  <c r="C186" i="42"/>
  <c r="Y186" i="42"/>
  <c r="BD186" i="42"/>
  <c r="R187" i="42"/>
  <c r="BK230" i="42"/>
  <c r="BC230" i="42"/>
  <c r="AU230" i="42"/>
  <c r="AM230" i="42"/>
  <c r="X230" i="42"/>
  <c r="P230" i="42"/>
  <c r="H230" i="42"/>
  <c r="BH230" i="42"/>
  <c r="AY230" i="42"/>
  <c r="AP230" i="42"/>
  <c r="Z230" i="42"/>
  <c r="Q230" i="42"/>
  <c r="G230" i="42"/>
  <c r="BB230" i="42"/>
  <c r="AR230" i="42"/>
  <c r="AA230" i="42"/>
  <c r="O230" i="42"/>
  <c r="AZ230" i="42"/>
  <c r="AN230" i="42"/>
  <c r="U230" i="42"/>
  <c r="J230" i="42"/>
  <c r="BE230" i="42"/>
  <c r="AS230" i="42"/>
  <c r="Y230" i="42"/>
  <c r="M230" i="42"/>
  <c r="B230" i="42"/>
  <c r="BG230" i="42"/>
  <c r="AQ230" i="42"/>
  <c r="T230" i="42"/>
  <c r="BA230" i="42"/>
  <c r="AK230" i="42"/>
  <c r="N230" i="42"/>
  <c r="AW230" i="42"/>
  <c r="AB230" i="42"/>
  <c r="K230" i="42"/>
  <c r="AX230" i="42"/>
  <c r="S230" i="42"/>
  <c r="AV230" i="42"/>
  <c r="R230" i="42"/>
  <c r="AT230" i="42"/>
  <c r="L230" i="42"/>
  <c r="AO230" i="42"/>
  <c r="I230" i="42"/>
  <c r="BJ230" i="42"/>
  <c r="AL230" i="42"/>
  <c r="BI230" i="42"/>
  <c r="AJ230" i="42"/>
  <c r="C230" i="42"/>
  <c r="V230" i="42"/>
  <c r="BH187" i="42"/>
  <c r="AZ187" i="42"/>
  <c r="AR187" i="42"/>
  <c r="AJ187" i="42"/>
  <c r="U187" i="42"/>
  <c r="M187" i="42"/>
  <c r="BK187" i="42"/>
  <c r="BC187" i="42"/>
  <c r="AU187" i="42"/>
  <c r="AM187" i="42"/>
  <c r="X187" i="42"/>
  <c r="P187" i="42"/>
  <c r="H187" i="42"/>
  <c r="BB187" i="42"/>
  <c r="AQ187" i="42"/>
  <c r="Z187" i="42"/>
  <c r="O187" i="42"/>
  <c r="BF187" i="42"/>
  <c r="AT187" i="42"/>
  <c r="AA187" i="42"/>
  <c r="N187" i="42"/>
  <c r="B187" i="42"/>
  <c r="BD187" i="42"/>
  <c r="AP187" i="42"/>
  <c r="W187" i="42"/>
  <c r="K187" i="42"/>
  <c r="BA187" i="42"/>
  <c r="AO187" i="42"/>
  <c r="V187" i="42"/>
  <c r="J187" i="42"/>
  <c r="AY187" i="42"/>
  <c r="AN187" i="42"/>
  <c r="T187" i="42"/>
  <c r="I187" i="42"/>
  <c r="Y187" i="42"/>
  <c r="BE187" i="42"/>
  <c r="BH191" i="42"/>
  <c r="AZ191" i="42"/>
  <c r="AR191" i="42"/>
  <c r="AJ191" i="42"/>
  <c r="U191" i="42"/>
  <c r="M191" i="42"/>
  <c r="BK191" i="42"/>
  <c r="BC191" i="42"/>
  <c r="AU191" i="42"/>
  <c r="AM191" i="42"/>
  <c r="X191" i="42"/>
  <c r="P191" i="42"/>
  <c r="H191" i="42"/>
  <c r="BB191" i="42"/>
  <c r="AQ191" i="42"/>
  <c r="Z191" i="42"/>
  <c r="O191" i="42"/>
  <c r="BA191" i="42"/>
  <c r="AO191" i="42"/>
  <c r="V191" i="42"/>
  <c r="J191" i="42"/>
  <c r="BJ191" i="42"/>
  <c r="AX191" i="42"/>
  <c r="AL191" i="42"/>
  <c r="S191" i="42"/>
  <c r="G191" i="42"/>
  <c r="BI191" i="42"/>
  <c r="AW191" i="42"/>
  <c r="AK191" i="42"/>
  <c r="R191" i="42"/>
  <c r="BG191" i="42"/>
  <c r="AV191" i="42"/>
  <c r="AB191" i="42"/>
  <c r="Q191" i="42"/>
  <c r="C191" i="42"/>
  <c r="BF191" i="42"/>
  <c r="AT191" i="42"/>
  <c r="AA191" i="42"/>
  <c r="N191" i="42"/>
  <c r="B191" i="42"/>
  <c r="AP191" i="42"/>
  <c r="W230" i="42"/>
  <c r="BH160" i="42"/>
  <c r="AZ160" i="42"/>
  <c r="AR160" i="42"/>
  <c r="AJ160" i="42"/>
  <c r="U160" i="42"/>
  <c r="M160" i="42"/>
  <c r="BC160" i="42"/>
  <c r="AT160" i="42"/>
  <c r="AK160" i="42"/>
  <c r="T160" i="42"/>
  <c r="K160" i="42"/>
  <c r="B160" i="42"/>
  <c r="BG160" i="42"/>
  <c r="AX160" i="42"/>
  <c r="AO160" i="42"/>
  <c r="Y160" i="42"/>
  <c r="P160" i="42"/>
  <c r="G160" i="42"/>
  <c r="N160" i="42"/>
  <c r="Z160" i="42"/>
  <c r="AS160" i="42"/>
  <c r="BE160" i="42"/>
  <c r="BH164" i="42"/>
  <c r="AZ164" i="42"/>
  <c r="AR164" i="42"/>
  <c r="AJ164" i="42"/>
  <c r="U164" i="42"/>
  <c r="M164" i="42"/>
  <c r="BG164" i="42"/>
  <c r="AX164" i="42"/>
  <c r="AO164" i="42"/>
  <c r="Y164" i="42"/>
  <c r="P164" i="42"/>
  <c r="G164" i="42"/>
  <c r="BD164" i="42"/>
  <c r="AU164" i="42"/>
  <c r="AL164" i="42"/>
  <c r="V164" i="42"/>
  <c r="L164" i="42"/>
  <c r="C164" i="42"/>
  <c r="BC164" i="42"/>
  <c r="AT164" i="42"/>
  <c r="AK164" i="42"/>
  <c r="T164" i="42"/>
  <c r="K164" i="42"/>
  <c r="B164" i="42"/>
  <c r="Q164" i="42"/>
  <c r="AM164" i="42"/>
  <c r="BA164" i="42"/>
  <c r="BH168" i="42"/>
  <c r="AZ168" i="42"/>
  <c r="AR168" i="42"/>
  <c r="AJ168" i="42"/>
  <c r="U168" i="42"/>
  <c r="M168" i="42"/>
  <c r="BC168" i="42"/>
  <c r="AT168" i="42"/>
  <c r="AK168" i="42"/>
  <c r="T168" i="42"/>
  <c r="K168" i="42"/>
  <c r="B168" i="42"/>
  <c r="BI168" i="42"/>
  <c r="AY168" i="42"/>
  <c r="AP168" i="42"/>
  <c r="Z168" i="42"/>
  <c r="Q168" i="42"/>
  <c r="H168" i="42"/>
  <c r="BG168" i="42"/>
  <c r="AX168" i="42"/>
  <c r="AO168" i="42"/>
  <c r="Y168" i="42"/>
  <c r="P168" i="42"/>
  <c r="G168" i="42"/>
  <c r="O168" i="42"/>
  <c r="AL168" i="42"/>
  <c r="BA168" i="42"/>
  <c r="K186" i="42"/>
  <c r="AP186" i="42"/>
  <c r="C187" i="42"/>
  <c r="AB187" i="42"/>
  <c r="BG187" i="42"/>
  <c r="I191" i="42"/>
  <c r="AS191" i="42"/>
  <c r="BD230" i="42"/>
  <c r="L152" i="42"/>
  <c r="X152" i="42"/>
  <c r="AQ152" i="42"/>
  <c r="BH155" i="42"/>
  <c r="AZ155" i="42"/>
  <c r="AR155" i="42"/>
  <c r="AJ155" i="42"/>
  <c r="U155" i="42"/>
  <c r="M155" i="42"/>
  <c r="BI155" i="42"/>
  <c r="AY155" i="42"/>
  <c r="AP155" i="42"/>
  <c r="Z155" i="42"/>
  <c r="Q155" i="42"/>
  <c r="H155" i="42"/>
  <c r="BD155" i="42"/>
  <c r="AU155" i="42"/>
  <c r="AL155" i="42"/>
  <c r="V155" i="42"/>
  <c r="L155" i="42"/>
  <c r="C155" i="42"/>
  <c r="N155" i="42"/>
  <c r="Y155" i="42"/>
  <c r="AS155" i="42"/>
  <c r="BE155" i="42"/>
  <c r="C160" i="42"/>
  <c r="O160" i="42"/>
  <c r="AA160" i="42"/>
  <c r="AU160" i="42"/>
  <c r="BF160" i="42"/>
  <c r="L162" i="42"/>
  <c r="AB162" i="42"/>
  <c r="BH163" i="42"/>
  <c r="AZ163" i="42"/>
  <c r="AR163" i="42"/>
  <c r="AJ163" i="42"/>
  <c r="U163" i="42"/>
  <c r="M163" i="42"/>
  <c r="BI163" i="42"/>
  <c r="AY163" i="42"/>
  <c r="AP163" i="42"/>
  <c r="Z163" i="42"/>
  <c r="Q163" i="42"/>
  <c r="H163" i="42"/>
  <c r="BE163" i="42"/>
  <c r="AV163" i="42"/>
  <c r="AM163" i="42"/>
  <c r="W163" i="42"/>
  <c r="N163" i="42"/>
  <c r="BD163" i="42"/>
  <c r="AU163" i="42"/>
  <c r="AL163" i="42"/>
  <c r="V163" i="42"/>
  <c r="L163" i="42"/>
  <c r="C163" i="42"/>
  <c r="P163" i="42"/>
  <c r="AK163" i="42"/>
  <c r="BA163" i="42"/>
  <c r="R164" i="42"/>
  <c r="AN164" i="42"/>
  <c r="BB164" i="42"/>
  <c r="BH167" i="42"/>
  <c r="AZ167" i="42"/>
  <c r="AR167" i="42"/>
  <c r="AJ167" i="42"/>
  <c r="U167" i="42"/>
  <c r="M167" i="42"/>
  <c r="BD167" i="42"/>
  <c r="AU167" i="42"/>
  <c r="AL167" i="42"/>
  <c r="V167" i="42"/>
  <c r="L167" i="42"/>
  <c r="C167" i="42"/>
  <c r="BJ167" i="42"/>
  <c r="BA167" i="42"/>
  <c r="AQ167" i="42"/>
  <c r="AA167" i="42"/>
  <c r="R167" i="42"/>
  <c r="BI167" i="42"/>
  <c r="AY167" i="42"/>
  <c r="AP167" i="42"/>
  <c r="Z167" i="42"/>
  <c r="Q167" i="42"/>
  <c r="O167" i="42"/>
  <c r="AK167" i="42"/>
  <c r="AX167" i="42"/>
  <c r="C168" i="42"/>
  <c r="R168" i="42"/>
  <c r="AM168" i="42"/>
  <c r="BB168" i="42"/>
  <c r="O172" i="42"/>
  <c r="AB172" i="42"/>
  <c r="N176" i="42"/>
  <c r="AM176" i="42"/>
  <c r="BH178" i="42"/>
  <c r="AZ178" i="42"/>
  <c r="AR178" i="42"/>
  <c r="AJ178" i="42"/>
  <c r="U178" i="42"/>
  <c r="M178" i="42"/>
  <c r="BJ178" i="42"/>
  <c r="BA178" i="42"/>
  <c r="AQ178" i="42"/>
  <c r="AA178" i="42"/>
  <c r="R178" i="42"/>
  <c r="I178" i="42"/>
  <c r="BG178" i="42"/>
  <c r="AX178" i="42"/>
  <c r="AO178" i="42"/>
  <c r="Y178" i="42"/>
  <c r="P178" i="42"/>
  <c r="G178" i="42"/>
  <c r="BF178" i="42"/>
  <c r="AW178" i="42"/>
  <c r="AN178" i="42"/>
  <c r="X178" i="42"/>
  <c r="O178" i="42"/>
  <c r="BE178" i="42"/>
  <c r="AV178" i="42"/>
  <c r="AM178" i="42"/>
  <c r="W178" i="42"/>
  <c r="N178" i="42"/>
  <c r="S178" i="42"/>
  <c r="AS178" i="42"/>
  <c r="BK178" i="42"/>
  <c r="R179" i="42"/>
  <c r="AQ179" i="42"/>
  <c r="R183" i="42"/>
  <c r="AT183" i="42"/>
  <c r="L186" i="42"/>
  <c r="AQ186" i="42"/>
  <c r="AK187" i="42"/>
  <c r="BI187" i="42"/>
  <c r="K191" i="42"/>
  <c r="AY191" i="42"/>
  <c r="BF230" i="42"/>
  <c r="BK238" i="42"/>
  <c r="BC238" i="42"/>
  <c r="AU238" i="42"/>
  <c r="AM238" i="42"/>
  <c r="X238" i="42"/>
  <c r="P238" i="42"/>
  <c r="H238" i="42"/>
  <c r="BH238" i="42"/>
  <c r="AY238" i="42"/>
  <c r="AP238" i="42"/>
  <c r="Z238" i="42"/>
  <c r="Q238" i="42"/>
  <c r="G238" i="42"/>
  <c r="BB238" i="42"/>
  <c r="AR238" i="42"/>
  <c r="AA238" i="42"/>
  <c r="O238" i="42"/>
  <c r="BF238" i="42"/>
  <c r="AT238" i="42"/>
  <c r="AB238" i="42"/>
  <c r="N238" i="42"/>
  <c r="C238" i="42"/>
  <c r="AZ238" i="42"/>
  <c r="AN238" i="42"/>
  <c r="U238" i="42"/>
  <c r="J238" i="42"/>
  <c r="BJ238" i="42"/>
  <c r="AX238" i="42"/>
  <c r="AL238" i="42"/>
  <c r="T238" i="42"/>
  <c r="I238" i="42"/>
  <c r="BI238" i="42"/>
  <c r="AW238" i="42"/>
  <c r="AK238" i="42"/>
  <c r="S238" i="42"/>
  <c r="BA238" i="42"/>
  <c r="V238" i="42"/>
  <c r="AQ238" i="42"/>
  <c r="L238" i="42"/>
  <c r="AO238" i="42"/>
  <c r="K238" i="42"/>
  <c r="BG238" i="42"/>
  <c r="AJ238" i="42"/>
  <c r="BE238" i="42"/>
  <c r="Y238" i="42"/>
  <c r="B238" i="42"/>
  <c r="BD238" i="42"/>
  <c r="AV238" i="42"/>
  <c r="AS238" i="42"/>
  <c r="W238" i="42"/>
  <c r="R238" i="42"/>
  <c r="BH152" i="42"/>
  <c r="AZ152" i="42"/>
  <c r="AR152" i="42"/>
  <c r="AJ152" i="42"/>
  <c r="U152" i="42"/>
  <c r="M152" i="42"/>
  <c r="BC152" i="42"/>
  <c r="AT152" i="42"/>
  <c r="AK152" i="42"/>
  <c r="T152" i="42"/>
  <c r="K152" i="42"/>
  <c r="B152" i="42"/>
  <c r="BG152" i="42"/>
  <c r="AX152" i="42"/>
  <c r="AO152" i="42"/>
  <c r="Y152" i="42"/>
  <c r="P152" i="42"/>
  <c r="G152" i="42"/>
  <c r="N152" i="42"/>
  <c r="Z152" i="42"/>
  <c r="AS152" i="42"/>
  <c r="BE152" i="42"/>
  <c r="Q160" i="42"/>
  <c r="AB160" i="42"/>
  <c r="AV160" i="42"/>
  <c r="BI160" i="42"/>
  <c r="BH162" i="42"/>
  <c r="AZ162" i="42"/>
  <c r="AR162" i="42"/>
  <c r="AJ162" i="42"/>
  <c r="U162" i="42"/>
  <c r="M162" i="42"/>
  <c r="BJ162" i="42"/>
  <c r="BA162" i="42"/>
  <c r="AQ162" i="42"/>
  <c r="AA162" i="42"/>
  <c r="R162" i="42"/>
  <c r="I162" i="42"/>
  <c r="BF162" i="42"/>
  <c r="AW162" i="42"/>
  <c r="AN162" i="42"/>
  <c r="X162" i="42"/>
  <c r="O162" i="42"/>
  <c r="BE162" i="42"/>
  <c r="AV162" i="42"/>
  <c r="AM162" i="42"/>
  <c r="W162" i="42"/>
  <c r="N162" i="42"/>
  <c r="P162" i="42"/>
  <c r="AK162" i="42"/>
  <c r="AY162" i="42"/>
  <c r="S164" i="42"/>
  <c r="AP164" i="42"/>
  <c r="BE164" i="42"/>
  <c r="S168" i="42"/>
  <c r="AN168" i="42"/>
  <c r="BD168" i="42"/>
  <c r="BH172" i="42"/>
  <c r="AZ172" i="42"/>
  <c r="AR172" i="42"/>
  <c r="AJ172" i="42"/>
  <c r="U172" i="42"/>
  <c r="M172" i="42"/>
  <c r="BG172" i="42"/>
  <c r="AX172" i="42"/>
  <c r="AO172" i="42"/>
  <c r="Y172" i="42"/>
  <c r="P172" i="42"/>
  <c r="G172" i="42"/>
  <c r="BD172" i="42"/>
  <c r="AU172" i="42"/>
  <c r="AL172" i="42"/>
  <c r="V172" i="42"/>
  <c r="L172" i="42"/>
  <c r="C172" i="42"/>
  <c r="BC172" i="42"/>
  <c r="AT172" i="42"/>
  <c r="AK172" i="42"/>
  <c r="T172" i="42"/>
  <c r="K172" i="42"/>
  <c r="B172" i="42"/>
  <c r="Q172" i="42"/>
  <c r="AM172" i="42"/>
  <c r="BA172" i="42"/>
  <c r="BH176" i="42"/>
  <c r="AZ176" i="42"/>
  <c r="AR176" i="42"/>
  <c r="AJ176" i="42"/>
  <c r="U176" i="42"/>
  <c r="M176" i="42"/>
  <c r="BC176" i="42"/>
  <c r="AT176" i="42"/>
  <c r="AK176" i="42"/>
  <c r="T176" i="42"/>
  <c r="K176" i="42"/>
  <c r="B176" i="42"/>
  <c r="BJ176" i="42"/>
  <c r="BA176" i="42"/>
  <c r="AQ176" i="42"/>
  <c r="AA176" i="42"/>
  <c r="R176" i="42"/>
  <c r="BI176" i="42"/>
  <c r="AY176" i="42"/>
  <c r="AP176" i="42"/>
  <c r="Z176" i="42"/>
  <c r="Q176" i="42"/>
  <c r="H176" i="42"/>
  <c r="BG176" i="42"/>
  <c r="AX176" i="42"/>
  <c r="AO176" i="42"/>
  <c r="Y176" i="42"/>
  <c r="P176" i="42"/>
  <c r="G176" i="42"/>
  <c r="O176" i="42"/>
  <c r="AN176" i="42"/>
  <c r="BF176" i="42"/>
  <c r="B178" i="42"/>
  <c r="T178" i="42"/>
  <c r="AT178" i="42"/>
  <c r="BH179" i="42"/>
  <c r="AZ179" i="42"/>
  <c r="AR179" i="42"/>
  <c r="AJ179" i="42"/>
  <c r="U179" i="42"/>
  <c r="M179" i="42"/>
  <c r="BI179" i="42"/>
  <c r="AY179" i="42"/>
  <c r="AP179" i="42"/>
  <c r="Z179" i="42"/>
  <c r="Q179" i="42"/>
  <c r="H179" i="42"/>
  <c r="BF179" i="42"/>
  <c r="AW179" i="42"/>
  <c r="AN179" i="42"/>
  <c r="X179" i="42"/>
  <c r="O179" i="42"/>
  <c r="BE179" i="42"/>
  <c r="AV179" i="42"/>
  <c r="AM179" i="42"/>
  <c r="W179" i="42"/>
  <c r="N179" i="42"/>
  <c r="BD179" i="42"/>
  <c r="AU179" i="42"/>
  <c r="AL179" i="42"/>
  <c r="V179" i="42"/>
  <c r="L179" i="42"/>
  <c r="C179" i="42"/>
  <c r="S179" i="42"/>
  <c r="AS179" i="42"/>
  <c r="BK179" i="42"/>
  <c r="T183" i="42"/>
  <c r="N186" i="42"/>
  <c r="AS186" i="42"/>
  <c r="G187" i="42"/>
  <c r="AL187" i="42"/>
  <c r="BJ187" i="42"/>
  <c r="L191" i="42"/>
  <c r="BD191" i="42"/>
  <c r="M238" i="42"/>
  <c r="BH114" i="42"/>
  <c r="AZ114" i="42"/>
  <c r="AR114" i="42"/>
  <c r="AJ114" i="42"/>
  <c r="U114" i="42"/>
  <c r="M114" i="42"/>
  <c r="J114" i="42"/>
  <c r="S114" i="42"/>
  <c r="AB114" i="42"/>
  <c r="AS114" i="42"/>
  <c r="BB114" i="42"/>
  <c r="BK114" i="42"/>
  <c r="BH122" i="42"/>
  <c r="AZ122" i="42"/>
  <c r="AR122" i="42"/>
  <c r="AJ122" i="42"/>
  <c r="U122" i="42"/>
  <c r="M122" i="42"/>
  <c r="S122" i="42"/>
  <c r="AB122" i="42"/>
  <c r="AS122" i="42"/>
  <c r="BB122" i="42"/>
  <c r="BK122" i="42"/>
  <c r="BH132" i="42"/>
  <c r="AZ132" i="42"/>
  <c r="AR132" i="42"/>
  <c r="AJ132" i="42"/>
  <c r="U132" i="42"/>
  <c r="M132" i="42"/>
  <c r="BC132" i="42"/>
  <c r="AT132" i="42"/>
  <c r="AK132" i="42"/>
  <c r="T132" i="42"/>
  <c r="K132" i="42"/>
  <c r="B132" i="42"/>
  <c r="L132" i="42"/>
  <c r="W132" i="42"/>
  <c r="AN132" i="42"/>
  <c r="AX132" i="42"/>
  <c r="BI132" i="42"/>
  <c r="BH147" i="42"/>
  <c r="AZ147" i="42"/>
  <c r="AR147" i="42"/>
  <c r="AJ147" i="42"/>
  <c r="U147" i="42"/>
  <c r="M147" i="42"/>
  <c r="BI147" i="42"/>
  <c r="AY147" i="42"/>
  <c r="AP147" i="42"/>
  <c r="Z147" i="42"/>
  <c r="Q147" i="42"/>
  <c r="BD147" i="42"/>
  <c r="AU147" i="42"/>
  <c r="AL147" i="42"/>
  <c r="V147" i="42"/>
  <c r="L147" i="42"/>
  <c r="C147" i="42"/>
  <c r="N147" i="42"/>
  <c r="Y147" i="42"/>
  <c r="AS147" i="42"/>
  <c r="BE147" i="42"/>
  <c r="C152" i="42"/>
  <c r="O152" i="42"/>
  <c r="AA152" i="42"/>
  <c r="AU152" i="42"/>
  <c r="BF152" i="42"/>
  <c r="P155" i="42"/>
  <c r="AB155" i="42"/>
  <c r="AV155" i="42"/>
  <c r="BG155" i="42"/>
  <c r="BH159" i="42"/>
  <c r="AZ159" i="42"/>
  <c r="AR159" i="42"/>
  <c r="AJ159" i="42"/>
  <c r="U159" i="42"/>
  <c r="M159" i="42"/>
  <c r="BD159" i="42"/>
  <c r="AU159" i="42"/>
  <c r="AL159" i="42"/>
  <c r="V159" i="42"/>
  <c r="L159" i="42"/>
  <c r="C159" i="42"/>
  <c r="BI159" i="42"/>
  <c r="AY159" i="42"/>
  <c r="AP159" i="42"/>
  <c r="Z159" i="42"/>
  <c r="Q159" i="42"/>
  <c r="H159" i="42"/>
  <c r="N159" i="42"/>
  <c r="Y159" i="42"/>
  <c r="AS159" i="42"/>
  <c r="BE159" i="42"/>
  <c r="R160" i="42"/>
  <c r="AL160" i="42"/>
  <c r="AW160" i="42"/>
  <c r="BJ160" i="42"/>
  <c r="B162" i="42"/>
  <c r="Q162" i="42"/>
  <c r="AL162" i="42"/>
  <c r="BB162" i="42"/>
  <c r="S163" i="42"/>
  <c r="AO163" i="42"/>
  <c r="BC163" i="42"/>
  <c r="H164" i="42"/>
  <c r="W164" i="42"/>
  <c r="AQ164" i="42"/>
  <c r="BF164" i="42"/>
  <c r="S167" i="42"/>
  <c r="AN167" i="42"/>
  <c r="BC167" i="42"/>
  <c r="V168" i="42"/>
  <c r="AQ168" i="42"/>
  <c r="BE168" i="42"/>
  <c r="BH171" i="42"/>
  <c r="AZ171" i="42"/>
  <c r="AR171" i="42"/>
  <c r="AJ171" i="42"/>
  <c r="U171" i="42"/>
  <c r="M171" i="42"/>
  <c r="BI171" i="42"/>
  <c r="AY171" i="42"/>
  <c r="AP171" i="42"/>
  <c r="Z171" i="42"/>
  <c r="Q171" i="42"/>
  <c r="H171" i="42"/>
  <c r="BE171" i="42"/>
  <c r="AV171" i="42"/>
  <c r="AM171" i="42"/>
  <c r="W171" i="42"/>
  <c r="N171" i="42"/>
  <c r="BD171" i="42"/>
  <c r="AU171" i="42"/>
  <c r="AL171" i="42"/>
  <c r="V171" i="42"/>
  <c r="L171" i="42"/>
  <c r="C171" i="42"/>
  <c r="P171" i="42"/>
  <c r="AK171" i="42"/>
  <c r="BA171" i="42"/>
  <c r="R172" i="42"/>
  <c r="AN172" i="42"/>
  <c r="BB172" i="42"/>
  <c r="BH175" i="42"/>
  <c r="AZ175" i="42"/>
  <c r="AR175" i="42"/>
  <c r="AJ175" i="42"/>
  <c r="U175" i="42"/>
  <c r="M175" i="42"/>
  <c r="BD175" i="42"/>
  <c r="AU175" i="42"/>
  <c r="AL175" i="42"/>
  <c r="V175" i="42"/>
  <c r="L175" i="42"/>
  <c r="C175" i="42"/>
  <c r="BJ175" i="42"/>
  <c r="BA175" i="42"/>
  <c r="AQ175" i="42"/>
  <c r="AA175" i="42"/>
  <c r="R175" i="42"/>
  <c r="I175" i="42"/>
  <c r="BI175" i="42"/>
  <c r="AY175" i="42"/>
  <c r="AP175" i="42"/>
  <c r="Z175" i="42"/>
  <c r="Q175" i="42"/>
  <c r="H175" i="42"/>
  <c r="O175" i="42"/>
  <c r="AK175" i="42"/>
  <c r="AX175" i="42"/>
  <c r="C176" i="42"/>
  <c r="S176" i="42"/>
  <c r="AS176" i="42"/>
  <c r="BK176" i="42"/>
  <c r="C178" i="42"/>
  <c r="V178" i="42"/>
  <c r="AU178" i="42"/>
  <c r="B179" i="42"/>
  <c r="T179" i="42"/>
  <c r="AT179" i="42"/>
  <c r="BH180" i="42"/>
  <c r="AZ180" i="42"/>
  <c r="AR180" i="42"/>
  <c r="AJ180" i="42"/>
  <c r="U180" i="42"/>
  <c r="M180" i="42"/>
  <c r="BG180" i="42"/>
  <c r="AX180" i="42"/>
  <c r="AO180" i="42"/>
  <c r="Y180" i="42"/>
  <c r="P180" i="42"/>
  <c r="G180" i="42"/>
  <c r="BE180" i="42"/>
  <c r="AV180" i="42"/>
  <c r="AM180" i="42"/>
  <c r="W180" i="42"/>
  <c r="N180" i="42"/>
  <c r="BD180" i="42"/>
  <c r="AU180" i="42"/>
  <c r="AL180" i="42"/>
  <c r="V180" i="42"/>
  <c r="L180" i="42"/>
  <c r="C180" i="42"/>
  <c r="BC180" i="42"/>
  <c r="AT180" i="42"/>
  <c r="AK180" i="42"/>
  <c r="T180" i="42"/>
  <c r="K180" i="42"/>
  <c r="B180" i="42"/>
  <c r="S180" i="42"/>
  <c r="AS180" i="42"/>
  <c r="BK180" i="42"/>
  <c r="BH183" i="42"/>
  <c r="AZ183" i="42"/>
  <c r="AR183" i="42"/>
  <c r="AJ183" i="42"/>
  <c r="U183" i="42"/>
  <c r="M183" i="42"/>
  <c r="BK183" i="42"/>
  <c r="BC183" i="42"/>
  <c r="AU183" i="42"/>
  <c r="AM183" i="42"/>
  <c r="X183" i="42"/>
  <c r="P183" i="42"/>
  <c r="H183" i="42"/>
  <c r="BF183" i="42"/>
  <c r="AV183" i="42"/>
  <c r="AK183" i="42"/>
  <c r="S183" i="42"/>
  <c r="I183" i="42"/>
  <c r="BD183" i="42"/>
  <c r="AS183" i="42"/>
  <c r="AA183" i="42"/>
  <c r="Q183" i="42"/>
  <c r="BB183" i="42"/>
  <c r="AQ183" i="42"/>
  <c r="Z183" i="42"/>
  <c r="O183" i="42"/>
  <c r="BA183" i="42"/>
  <c r="AP183" i="42"/>
  <c r="Y183" i="42"/>
  <c r="N183" i="42"/>
  <c r="C183" i="42"/>
  <c r="V183" i="42"/>
  <c r="AX183" i="42"/>
  <c r="T186" i="42"/>
  <c r="AY186" i="42"/>
  <c r="L187" i="42"/>
  <c r="AS187" i="42"/>
  <c r="T191" i="42"/>
  <c r="BE191" i="42"/>
  <c r="BH195" i="42"/>
  <c r="AZ195" i="42"/>
  <c r="AR195" i="42"/>
  <c r="AJ195" i="42"/>
  <c r="U195" i="42"/>
  <c r="M195" i="42"/>
  <c r="BK195" i="42"/>
  <c r="BC195" i="42"/>
  <c r="AU195" i="42"/>
  <c r="AM195" i="42"/>
  <c r="X195" i="42"/>
  <c r="P195" i="42"/>
  <c r="H195" i="42"/>
  <c r="BG195" i="42"/>
  <c r="AW195" i="42"/>
  <c r="AL195" i="42"/>
  <c r="T195" i="42"/>
  <c r="J195" i="42"/>
  <c r="L195" i="42"/>
  <c r="Y195" i="42"/>
  <c r="AQ195" i="42"/>
  <c r="BD195" i="42"/>
  <c r="BK235" i="42"/>
  <c r="BC235" i="42"/>
  <c r="AU235" i="42"/>
  <c r="AM235" i="42"/>
  <c r="X235" i="42"/>
  <c r="P235" i="42"/>
  <c r="H235" i="42"/>
  <c r="BB235" i="42"/>
  <c r="AS235" i="42"/>
  <c r="AJ235" i="42"/>
  <c r="T235" i="42"/>
  <c r="K235" i="42"/>
  <c r="B235" i="42"/>
  <c r="BE235" i="42"/>
  <c r="AT235" i="42"/>
  <c r="AB235" i="42"/>
  <c r="R235" i="42"/>
  <c r="G235" i="42"/>
  <c r="BF235" i="42"/>
  <c r="AR235" i="42"/>
  <c r="Z235" i="42"/>
  <c r="N235" i="42"/>
  <c r="C235" i="42"/>
  <c r="BJ235" i="42"/>
  <c r="AY235" i="42"/>
  <c r="AN235" i="42"/>
  <c r="U235" i="42"/>
  <c r="I235" i="42"/>
  <c r="BI235" i="42"/>
  <c r="AX235" i="42"/>
  <c r="AL235" i="42"/>
  <c r="S235" i="42"/>
  <c r="BH235" i="42"/>
  <c r="AW235" i="42"/>
  <c r="AK235" i="42"/>
  <c r="Q235" i="42"/>
  <c r="AQ235" i="42"/>
  <c r="M235" i="42"/>
  <c r="BG235" i="42"/>
  <c r="AA235" i="42"/>
  <c r="BA235" i="42"/>
  <c r="W235" i="42"/>
  <c r="AV235" i="42"/>
  <c r="BH133" i="42"/>
  <c r="AZ133" i="42"/>
  <c r="AR133" i="42"/>
  <c r="AJ133" i="42"/>
  <c r="U133" i="42"/>
  <c r="M133" i="42"/>
  <c r="J133" i="42"/>
  <c r="S133" i="42"/>
  <c r="AB133" i="42"/>
  <c r="AS133" i="42"/>
  <c r="BB133" i="42"/>
  <c r="BK133" i="42"/>
  <c r="O137" i="42"/>
  <c r="X137" i="42"/>
  <c r="AN137" i="42"/>
  <c r="AW137" i="42"/>
  <c r="BH141" i="42"/>
  <c r="AZ141" i="42"/>
  <c r="AR141" i="42"/>
  <c r="AJ141" i="42"/>
  <c r="U141" i="42"/>
  <c r="M141" i="42"/>
  <c r="J141" i="42"/>
  <c r="S141" i="42"/>
  <c r="AB141" i="42"/>
  <c r="AS141" i="42"/>
  <c r="BB141" i="42"/>
  <c r="BK141" i="42"/>
  <c r="O145" i="42"/>
  <c r="X145" i="42"/>
  <c r="AN145" i="42"/>
  <c r="AW145" i="42"/>
  <c r="BH149" i="42"/>
  <c r="AZ149" i="42"/>
  <c r="AR149" i="42"/>
  <c r="AJ149" i="42"/>
  <c r="U149" i="42"/>
  <c r="M149" i="42"/>
  <c r="J149" i="42"/>
  <c r="S149" i="42"/>
  <c r="AB149" i="42"/>
  <c r="AS149" i="42"/>
  <c r="BB149" i="42"/>
  <c r="BK149" i="42"/>
  <c r="O153" i="42"/>
  <c r="X153" i="42"/>
  <c r="AN153" i="42"/>
  <c r="AW153" i="42"/>
  <c r="BH157" i="42"/>
  <c r="AZ157" i="42"/>
  <c r="AR157" i="42"/>
  <c r="AJ157" i="42"/>
  <c r="U157" i="42"/>
  <c r="M157" i="42"/>
  <c r="J157" i="42"/>
  <c r="S157" i="42"/>
  <c r="AB157" i="42"/>
  <c r="AS157" i="42"/>
  <c r="BB157" i="42"/>
  <c r="BK157" i="42"/>
  <c r="O161" i="42"/>
  <c r="X161" i="42"/>
  <c r="AN161" i="42"/>
  <c r="AW161" i="42"/>
  <c r="BH165" i="42"/>
  <c r="AZ165" i="42"/>
  <c r="AR165" i="42"/>
  <c r="AJ165" i="42"/>
  <c r="U165" i="42"/>
  <c r="M165" i="42"/>
  <c r="J165" i="42"/>
  <c r="S165" i="42"/>
  <c r="AB165" i="42"/>
  <c r="AS165" i="42"/>
  <c r="BB165" i="42"/>
  <c r="BK165" i="42"/>
  <c r="I166" i="42"/>
  <c r="R166" i="42"/>
  <c r="AA166" i="42"/>
  <c r="AQ166" i="42"/>
  <c r="BA166" i="42"/>
  <c r="O169" i="42"/>
  <c r="X169" i="42"/>
  <c r="AN169" i="42"/>
  <c r="AW169" i="42"/>
  <c r="BH173" i="42"/>
  <c r="AZ173" i="42"/>
  <c r="AR173" i="42"/>
  <c r="AJ173" i="42"/>
  <c r="U173" i="42"/>
  <c r="M173" i="42"/>
  <c r="J173" i="42"/>
  <c r="S173" i="42"/>
  <c r="AB173" i="42"/>
  <c r="AS173" i="42"/>
  <c r="BB173" i="42"/>
  <c r="BK173" i="42"/>
  <c r="I174" i="42"/>
  <c r="R174" i="42"/>
  <c r="AA174" i="42"/>
  <c r="AQ174" i="42"/>
  <c r="BA174" i="42"/>
  <c r="O177" i="42"/>
  <c r="X177" i="42"/>
  <c r="AN177" i="42"/>
  <c r="AW177" i="42"/>
  <c r="BH181" i="42"/>
  <c r="AZ181" i="42"/>
  <c r="AR181" i="42"/>
  <c r="AJ181" i="42"/>
  <c r="U181" i="42"/>
  <c r="M181" i="42"/>
  <c r="BK181" i="42"/>
  <c r="BC181" i="42"/>
  <c r="AU181" i="42"/>
  <c r="AM181" i="42"/>
  <c r="X181" i="42"/>
  <c r="J181" i="42"/>
  <c r="S181" i="42"/>
  <c r="AK181" i="42"/>
  <c r="AV181" i="42"/>
  <c r="BF181" i="42"/>
  <c r="Q182" i="42"/>
  <c r="AA182" i="42"/>
  <c r="AS182" i="42"/>
  <c r="BH184" i="42"/>
  <c r="AZ184" i="42"/>
  <c r="AR184" i="42"/>
  <c r="AJ184" i="42"/>
  <c r="U184" i="42"/>
  <c r="M184" i="42"/>
  <c r="BK184" i="42"/>
  <c r="BC184" i="42"/>
  <c r="AU184" i="42"/>
  <c r="AM184" i="42"/>
  <c r="X184" i="42"/>
  <c r="P184" i="42"/>
  <c r="H184" i="42"/>
  <c r="BJ184" i="42"/>
  <c r="K184" i="42"/>
  <c r="V184" i="42"/>
  <c r="AN184" i="42"/>
  <c r="AX184" i="42"/>
  <c r="BI184" i="42"/>
  <c r="K185" i="42"/>
  <c r="W185" i="42"/>
  <c r="AP185" i="42"/>
  <c r="BH188" i="42"/>
  <c r="AZ188" i="42"/>
  <c r="AR188" i="42"/>
  <c r="AJ188" i="42"/>
  <c r="U188" i="42"/>
  <c r="M188" i="42"/>
  <c r="BK188" i="42"/>
  <c r="BC188" i="42"/>
  <c r="AU188" i="42"/>
  <c r="AM188" i="42"/>
  <c r="X188" i="42"/>
  <c r="P188" i="42"/>
  <c r="H188" i="42"/>
  <c r="BJ188" i="42"/>
  <c r="AY188" i="42"/>
  <c r="AO188" i="42"/>
  <c r="W188" i="42"/>
  <c r="L188" i="42"/>
  <c r="B188" i="42"/>
  <c r="N188" i="42"/>
  <c r="Z188" i="42"/>
  <c r="AS188" i="42"/>
  <c r="BE188" i="42"/>
  <c r="R189" i="42"/>
  <c r="AK189" i="42"/>
  <c r="AX189" i="42"/>
  <c r="K190" i="42"/>
  <c r="W190" i="42"/>
  <c r="AP190" i="42"/>
  <c r="B195" i="42"/>
  <c r="N195" i="42"/>
  <c r="Z195" i="42"/>
  <c r="AS195" i="42"/>
  <c r="BE195" i="42"/>
  <c r="S196" i="42"/>
  <c r="AM196" i="42"/>
  <c r="Y198" i="42"/>
  <c r="AT198" i="42"/>
  <c r="BI198" i="42"/>
  <c r="M199" i="42"/>
  <c r="Y199" i="42"/>
  <c r="AU199" i="42"/>
  <c r="BH199" i="42"/>
  <c r="BG201" i="42"/>
  <c r="AY201" i="42"/>
  <c r="AQ201" i="42"/>
  <c r="AB201" i="42"/>
  <c r="T201" i="42"/>
  <c r="L201" i="42"/>
  <c r="BF201" i="42"/>
  <c r="AW201" i="42"/>
  <c r="AN201" i="42"/>
  <c r="X201" i="42"/>
  <c r="O201" i="42"/>
  <c r="BJ201" i="42"/>
  <c r="BA201" i="42"/>
  <c r="AR201" i="42"/>
  <c r="AA201" i="42"/>
  <c r="R201" i="42"/>
  <c r="I201" i="42"/>
  <c r="BI201" i="42"/>
  <c r="AV201" i="42"/>
  <c r="AK201" i="42"/>
  <c r="Q201" i="42"/>
  <c r="N201" i="42"/>
  <c r="AJ201" i="42"/>
  <c r="AX201" i="42"/>
  <c r="BG202" i="42"/>
  <c r="AY202" i="42"/>
  <c r="AQ202" i="42"/>
  <c r="AB202" i="42"/>
  <c r="T202" i="42"/>
  <c r="BE202" i="42"/>
  <c r="AV202" i="42"/>
  <c r="AM202" i="42"/>
  <c r="W202" i="42"/>
  <c r="N202" i="42"/>
  <c r="BI202" i="42"/>
  <c r="AZ202" i="42"/>
  <c r="AP202" i="42"/>
  <c r="Z202" i="42"/>
  <c r="Q202" i="42"/>
  <c r="BB202" i="42"/>
  <c r="AO202" i="42"/>
  <c r="V202" i="42"/>
  <c r="O202" i="42"/>
  <c r="AJ202" i="42"/>
  <c r="AW202" i="42"/>
  <c r="BK202" i="42"/>
  <c r="AJ203" i="42"/>
  <c r="AW203" i="42"/>
  <c r="N204" i="42"/>
  <c r="AA204" i="42"/>
  <c r="AV204" i="42"/>
  <c r="H206" i="42"/>
  <c r="W206" i="42"/>
  <c r="AP206" i="42"/>
  <c r="G207" i="42"/>
  <c r="V207" i="42"/>
  <c r="AO207" i="42"/>
  <c r="BG211" i="42"/>
  <c r="AY211" i="42"/>
  <c r="AQ211" i="42"/>
  <c r="AB211" i="42"/>
  <c r="T211" i="42"/>
  <c r="L211" i="42"/>
  <c r="BD211" i="42"/>
  <c r="AU211" i="42"/>
  <c r="AL211" i="42"/>
  <c r="V211" i="42"/>
  <c r="M211" i="42"/>
  <c r="C211" i="42"/>
  <c r="BH211" i="42"/>
  <c r="AX211" i="42"/>
  <c r="AO211" i="42"/>
  <c r="Y211" i="42"/>
  <c r="P211" i="42"/>
  <c r="G211" i="42"/>
  <c r="BB211" i="42"/>
  <c r="AP211" i="42"/>
  <c r="W211" i="42"/>
  <c r="J211" i="42"/>
  <c r="BJ211" i="42"/>
  <c r="AW211" i="42"/>
  <c r="AK211" i="42"/>
  <c r="R211" i="42"/>
  <c r="Q211" i="42"/>
  <c r="AN211" i="42"/>
  <c r="BE211" i="42"/>
  <c r="I212" i="42"/>
  <c r="Z212" i="42"/>
  <c r="BK217" i="42"/>
  <c r="BC217" i="42"/>
  <c r="AU217" i="42"/>
  <c r="AM217" i="42"/>
  <c r="X217" i="42"/>
  <c r="P217" i="42"/>
  <c r="H217" i="42"/>
  <c r="BE217" i="42"/>
  <c r="AV217" i="42"/>
  <c r="AL217" i="42"/>
  <c r="V217" i="42"/>
  <c r="M217" i="42"/>
  <c r="BI217" i="42"/>
  <c r="AY217" i="42"/>
  <c r="AO217" i="42"/>
  <c r="W217" i="42"/>
  <c r="L217" i="42"/>
  <c r="B217" i="42"/>
  <c r="BB217" i="42"/>
  <c r="AR217" i="42"/>
  <c r="AA217" i="42"/>
  <c r="Q217" i="42"/>
  <c r="BA217" i="42"/>
  <c r="AN217" i="42"/>
  <c r="S217" i="42"/>
  <c r="BJ217" i="42"/>
  <c r="AW217" i="42"/>
  <c r="AB217" i="42"/>
  <c r="N217" i="42"/>
  <c r="BG217" i="42"/>
  <c r="AS217" i="42"/>
  <c r="Y217" i="42"/>
  <c r="J217" i="42"/>
  <c r="U217" i="42"/>
  <c r="AZ217" i="42"/>
  <c r="K218" i="42"/>
  <c r="BK219" i="42"/>
  <c r="BC219" i="42"/>
  <c r="AU219" i="42"/>
  <c r="AM219" i="42"/>
  <c r="X219" i="42"/>
  <c r="P219" i="42"/>
  <c r="H219" i="42"/>
  <c r="BB219" i="42"/>
  <c r="AS219" i="42"/>
  <c r="AJ219" i="42"/>
  <c r="T219" i="42"/>
  <c r="K219" i="42"/>
  <c r="B219" i="42"/>
  <c r="BA219" i="42"/>
  <c r="AQ219" i="42"/>
  <c r="Z219" i="42"/>
  <c r="O219" i="42"/>
  <c r="BF219" i="42"/>
  <c r="AV219" i="42"/>
  <c r="AK219" i="42"/>
  <c r="S219" i="42"/>
  <c r="I219" i="42"/>
  <c r="AZ219" i="42"/>
  <c r="AN219" i="42"/>
  <c r="R219" i="42"/>
  <c r="BI219" i="42"/>
  <c r="AW219" i="42"/>
  <c r="AA219" i="42"/>
  <c r="M219" i="42"/>
  <c r="BG219" i="42"/>
  <c r="AR219" i="42"/>
  <c r="W219" i="42"/>
  <c r="J219" i="42"/>
  <c r="V219" i="42"/>
  <c r="AY219" i="42"/>
  <c r="BK225" i="42"/>
  <c r="BC225" i="42"/>
  <c r="AU225" i="42"/>
  <c r="AM225" i="42"/>
  <c r="X225" i="42"/>
  <c r="P225" i="42"/>
  <c r="H225" i="42"/>
  <c r="BE225" i="42"/>
  <c r="AV225" i="42"/>
  <c r="AL225" i="42"/>
  <c r="V225" i="42"/>
  <c r="M225" i="42"/>
  <c r="BI225" i="42"/>
  <c r="AY225" i="42"/>
  <c r="AO225" i="42"/>
  <c r="W225" i="42"/>
  <c r="L225" i="42"/>
  <c r="B225" i="42"/>
  <c r="BB225" i="42"/>
  <c r="AR225" i="42"/>
  <c r="AA225" i="42"/>
  <c r="Q225" i="42"/>
  <c r="BF225" i="42"/>
  <c r="AQ225" i="42"/>
  <c r="U225" i="42"/>
  <c r="I225" i="42"/>
  <c r="AZ225" i="42"/>
  <c r="AK225" i="42"/>
  <c r="R225" i="42"/>
  <c r="C225" i="42"/>
  <c r="BJ225" i="42"/>
  <c r="AW225" i="42"/>
  <c r="AB225" i="42"/>
  <c r="N225" i="42"/>
  <c r="Y225" i="42"/>
  <c r="BA225" i="42"/>
  <c r="K226" i="42"/>
  <c r="AP226" i="42"/>
  <c r="BK227" i="42"/>
  <c r="BC227" i="42"/>
  <c r="AU227" i="42"/>
  <c r="AM227" i="42"/>
  <c r="X227" i="42"/>
  <c r="P227" i="42"/>
  <c r="H227" i="42"/>
  <c r="BB227" i="42"/>
  <c r="AS227" i="42"/>
  <c r="AJ227" i="42"/>
  <c r="T227" i="42"/>
  <c r="K227" i="42"/>
  <c r="B227" i="42"/>
  <c r="BA227" i="42"/>
  <c r="AQ227" i="42"/>
  <c r="Z227" i="42"/>
  <c r="O227" i="42"/>
  <c r="BF227" i="42"/>
  <c r="AV227" i="42"/>
  <c r="AK227" i="42"/>
  <c r="S227" i="42"/>
  <c r="I227" i="42"/>
  <c r="BE227" i="42"/>
  <c r="AP227" i="42"/>
  <c r="V227" i="42"/>
  <c r="G227" i="42"/>
  <c r="AY227" i="42"/>
  <c r="AL227" i="42"/>
  <c r="Q227" i="42"/>
  <c r="C227" i="42"/>
  <c r="BI227" i="42"/>
  <c r="AW227" i="42"/>
  <c r="AA227" i="42"/>
  <c r="M227" i="42"/>
  <c r="W227" i="42"/>
  <c r="AZ227" i="42"/>
  <c r="T232" i="42"/>
  <c r="J235" i="42"/>
  <c r="AZ235" i="42"/>
  <c r="BH166" i="42"/>
  <c r="AZ166" i="42"/>
  <c r="AR166" i="42"/>
  <c r="AJ166" i="42"/>
  <c r="U166" i="42"/>
  <c r="M166" i="42"/>
  <c r="J166" i="42"/>
  <c r="S166" i="42"/>
  <c r="AB166" i="42"/>
  <c r="AS166" i="42"/>
  <c r="BB166" i="42"/>
  <c r="BK166" i="42"/>
  <c r="BH174" i="42"/>
  <c r="AZ174" i="42"/>
  <c r="AR174" i="42"/>
  <c r="AJ174" i="42"/>
  <c r="U174" i="42"/>
  <c r="M174" i="42"/>
  <c r="J174" i="42"/>
  <c r="S174" i="42"/>
  <c r="AB174" i="42"/>
  <c r="AS174" i="42"/>
  <c r="BB174" i="42"/>
  <c r="BK174" i="42"/>
  <c r="BH185" i="42"/>
  <c r="AZ185" i="42"/>
  <c r="AR185" i="42"/>
  <c r="AJ185" i="42"/>
  <c r="U185" i="42"/>
  <c r="M185" i="42"/>
  <c r="BK185" i="42"/>
  <c r="BC185" i="42"/>
  <c r="AU185" i="42"/>
  <c r="AM185" i="42"/>
  <c r="X185" i="42"/>
  <c r="P185" i="42"/>
  <c r="H185" i="42"/>
  <c r="BG185" i="42"/>
  <c r="AW185" i="42"/>
  <c r="AL185" i="42"/>
  <c r="T185" i="42"/>
  <c r="J185" i="42"/>
  <c r="L185" i="42"/>
  <c r="Y185" i="42"/>
  <c r="AQ185" i="42"/>
  <c r="BD185" i="42"/>
  <c r="BH190" i="42"/>
  <c r="AZ190" i="42"/>
  <c r="AR190" i="42"/>
  <c r="AJ190" i="42"/>
  <c r="U190" i="42"/>
  <c r="M190" i="42"/>
  <c r="BK190" i="42"/>
  <c r="BC190" i="42"/>
  <c r="AU190" i="42"/>
  <c r="AM190" i="42"/>
  <c r="X190" i="42"/>
  <c r="P190" i="42"/>
  <c r="H190" i="42"/>
  <c r="BE190" i="42"/>
  <c r="AT190" i="42"/>
  <c r="AB190" i="42"/>
  <c r="R190" i="42"/>
  <c r="G190" i="42"/>
  <c r="L190" i="42"/>
  <c r="Y190" i="42"/>
  <c r="AQ190" i="42"/>
  <c r="BD190" i="42"/>
  <c r="C195" i="42"/>
  <c r="O195" i="42"/>
  <c r="AA195" i="42"/>
  <c r="AT195" i="42"/>
  <c r="BF195" i="42"/>
  <c r="N198" i="42"/>
  <c r="Z198" i="42"/>
  <c r="AW198" i="42"/>
  <c r="N199" i="42"/>
  <c r="AA199" i="42"/>
  <c r="AV199" i="42"/>
  <c r="BG203" i="42"/>
  <c r="AY203" i="42"/>
  <c r="AQ203" i="42"/>
  <c r="AB203" i="42"/>
  <c r="T203" i="42"/>
  <c r="BD203" i="42"/>
  <c r="AU203" i="42"/>
  <c r="AL203" i="42"/>
  <c r="V203" i="42"/>
  <c r="C203" i="42"/>
  <c r="BH203" i="42"/>
  <c r="AX203" i="42"/>
  <c r="AO203" i="42"/>
  <c r="Y203" i="42"/>
  <c r="G203" i="42"/>
  <c r="BF203" i="42"/>
  <c r="AT203" i="42"/>
  <c r="AA203" i="42"/>
  <c r="B203" i="42"/>
  <c r="AK203" i="42"/>
  <c r="AZ203" i="42"/>
  <c r="BG204" i="42"/>
  <c r="AY204" i="42"/>
  <c r="AQ204" i="42"/>
  <c r="AB204" i="42"/>
  <c r="T204" i="42"/>
  <c r="L204" i="42"/>
  <c r="BC204" i="42"/>
  <c r="AT204" i="42"/>
  <c r="AK204" i="42"/>
  <c r="U204" i="42"/>
  <c r="K204" i="42"/>
  <c r="B204" i="42"/>
  <c r="BF204" i="42"/>
  <c r="AW204" i="42"/>
  <c r="AN204" i="42"/>
  <c r="X204" i="42"/>
  <c r="O204" i="42"/>
  <c r="BK204" i="42"/>
  <c r="AZ204" i="42"/>
  <c r="AM204" i="42"/>
  <c r="S204" i="42"/>
  <c r="P204" i="42"/>
  <c r="AJ204" i="42"/>
  <c r="AX204" i="42"/>
  <c r="Q195" i="42"/>
  <c r="AB195" i="42"/>
  <c r="AV195" i="42"/>
  <c r="BI195" i="42"/>
  <c r="BG198" i="42"/>
  <c r="AY198" i="42"/>
  <c r="AQ198" i="42"/>
  <c r="AB198" i="42"/>
  <c r="T198" i="42"/>
  <c r="L198" i="42"/>
  <c r="BJ198" i="42"/>
  <c r="BA198" i="42"/>
  <c r="AR198" i="42"/>
  <c r="AA198" i="42"/>
  <c r="R198" i="42"/>
  <c r="BD198" i="42"/>
  <c r="AU198" i="42"/>
  <c r="AL198" i="42"/>
  <c r="V198" i="42"/>
  <c r="M198" i="42"/>
  <c r="C198" i="42"/>
  <c r="BH198" i="42"/>
  <c r="AV198" i="42"/>
  <c r="AJ198" i="42"/>
  <c r="P198" i="42"/>
  <c r="O198" i="42"/>
  <c r="AK198" i="42"/>
  <c r="AX198" i="42"/>
  <c r="BG199" i="42"/>
  <c r="AY199" i="42"/>
  <c r="AQ199" i="42"/>
  <c r="AB199" i="42"/>
  <c r="T199" i="42"/>
  <c r="L199" i="42"/>
  <c r="BI199" i="42"/>
  <c r="AZ199" i="42"/>
  <c r="AP199" i="42"/>
  <c r="Z199" i="42"/>
  <c r="Q199" i="42"/>
  <c r="H199" i="42"/>
  <c r="BC199" i="42"/>
  <c r="AT199" i="42"/>
  <c r="AK199" i="42"/>
  <c r="U199" i="42"/>
  <c r="K199" i="42"/>
  <c r="B199" i="42"/>
  <c r="BA199" i="42"/>
  <c r="AN199" i="42"/>
  <c r="V199" i="42"/>
  <c r="I199" i="42"/>
  <c r="O199" i="42"/>
  <c r="AJ199" i="42"/>
  <c r="AW199" i="42"/>
  <c r="BK199" i="42"/>
  <c r="BK232" i="42"/>
  <c r="BC232" i="42"/>
  <c r="AU232" i="42"/>
  <c r="AM232" i="42"/>
  <c r="X232" i="42"/>
  <c r="P232" i="42"/>
  <c r="H232" i="42"/>
  <c r="BF232" i="42"/>
  <c r="AW232" i="42"/>
  <c r="AN232" i="42"/>
  <c r="W232" i="42"/>
  <c r="N232" i="42"/>
  <c r="BE232" i="42"/>
  <c r="AT232" i="42"/>
  <c r="AJ232" i="42"/>
  <c r="S232" i="42"/>
  <c r="I232" i="42"/>
  <c r="BH232" i="42"/>
  <c r="AV232" i="42"/>
  <c r="AB232" i="42"/>
  <c r="Q232" i="42"/>
  <c r="AZ232" i="42"/>
  <c r="AO232" i="42"/>
  <c r="U232" i="42"/>
  <c r="J232" i="42"/>
  <c r="BJ232" i="42"/>
  <c r="AS232" i="42"/>
  <c r="Y232" i="42"/>
  <c r="G232" i="42"/>
  <c r="BD232" i="42"/>
  <c r="AP232" i="42"/>
  <c r="R232" i="42"/>
  <c r="B232" i="42"/>
  <c r="BA232" i="42"/>
  <c r="AK232" i="42"/>
  <c r="M232" i="42"/>
  <c r="Z232" i="42"/>
  <c r="BG232" i="42"/>
  <c r="T226" i="42"/>
  <c r="C232" i="42"/>
  <c r="AA232" i="42"/>
  <c r="BI232" i="42"/>
  <c r="BH137" i="42"/>
  <c r="AZ137" i="42"/>
  <c r="AR137" i="42"/>
  <c r="AJ137" i="42"/>
  <c r="U137" i="42"/>
  <c r="M137" i="42"/>
  <c r="J137" i="42"/>
  <c r="S137" i="42"/>
  <c r="AB137" i="42"/>
  <c r="AS137" i="42"/>
  <c r="BB137" i="42"/>
  <c r="BK137" i="42"/>
  <c r="BH145" i="42"/>
  <c r="AZ145" i="42"/>
  <c r="AR145" i="42"/>
  <c r="AJ145" i="42"/>
  <c r="U145" i="42"/>
  <c r="M145" i="42"/>
  <c r="J145" i="42"/>
  <c r="S145" i="42"/>
  <c r="AB145" i="42"/>
  <c r="AS145" i="42"/>
  <c r="BB145" i="42"/>
  <c r="BK145" i="42"/>
  <c r="BH153" i="42"/>
  <c r="AZ153" i="42"/>
  <c r="AR153" i="42"/>
  <c r="AJ153" i="42"/>
  <c r="U153" i="42"/>
  <c r="M153" i="42"/>
  <c r="J153" i="42"/>
  <c r="S153" i="42"/>
  <c r="AB153" i="42"/>
  <c r="AS153" i="42"/>
  <c r="BB153" i="42"/>
  <c r="BK153" i="42"/>
  <c r="BH161" i="42"/>
  <c r="AZ161" i="42"/>
  <c r="AR161" i="42"/>
  <c r="AJ161" i="42"/>
  <c r="U161" i="42"/>
  <c r="M161" i="42"/>
  <c r="J161" i="42"/>
  <c r="S161" i="42"/>
  <c r="AB161" i="42"/>
  <c r="AS161" i="42"/>
  <c r="BB161" i="42"/>
  <c r="BK161" i="42"/>
  <c r="N166" i="42"/>
  <c r="W166" i="42"/>
  <c r="AM166" i="42"/>
  <c r="AV166" i="42"/>
  <c r="BE166" i="42"/>
  <c r="BH169" i="42"/>
  <c r="AZ169" i="42"/>
  <c r="AR169" i="42"/>
  <c r="AJ169" i="42"/>
  <c r="U169" i="42"/>
  <c r="M169" i="42"/>
  <c r="J169" i="42"/>
  <c r="S169" i="42"/>
  <c r="AB169" i="42"/>
  <c r="AS169" i="42"/>
  <c r="BB169" i="42"/>
  <c r="BK169" i="42"/>
  <c r="N174" i="42"/>
  <c r="W174" i="42"/>
  <c r="AM174" i="42"/>
  <c r="AV174" i="42"/>
  <c r="BE174" i="42"/>
  <c r="BH177" i="42"/>
  <c r="AZ177" i="42"/>
  <c r="AR177" i="42"/>
  <c r="AJ177" i="42"/>
  <c r="U177" i="42"/>
  <c r="M177" i="42"/>
  <c r="J177" i="42"/>
  <c r="S177" i="42"/>
  <c r="AB177" i="42"/>
  <c r="AS177" i="42"/>
  <c r="BB177" i="42"/>
  <c r="BK177" i="42"/>
  <c r="BH182" i="42"/>
  <c r="AZ182" i="42"/>
  <c r="AR182" i="42"/>
  <c r="AJ182" i="42"/>
  <c r="U182" i="42"/>
  <c r="M182" i="42"/>
  <c r="BK182" i="42"/>
  <c r="BC182" i="42"/>
  <c r="AU182" i="42"/>
  <c r="AM182" i="42"/>
  <c r="X182" i="42"/>
  <c r="P182" i="42"/>
  <c r="H182" i="42"/>
  <c r="K182" i="42"/>
  <c r="V182" i="42"/>
  <c r="AN182" i="42"/>
  <c r="AX182" i="42"/>
  <c r="BI182" i="42"/>
  <c r="Q185" i="42"/>
  <c r="AB185" i="42"/>
  <c r="AV185" i="42"/>
  <c r="BI185" i="42"/>
  <c r="BH189" i="42"/>
  <c r="AZ189" i="42"/>
  <c r="AR189" i="42"/>
  <c r="AJ189" i="42"/>
  <c r="U189" i="42"/>
  <c r="M189" i="42"/>
  <c r="BK189" i="42"/>
  <c r="BC189" i="42"/>
  <c r="AU189" i="42"/>
  <c r="AM189" i="42"/>
  <c r="X189" i="42"/>
  <c r="P189" i="42"/>
  <c r="H189" i="42"/>
  <c r="BG189" i="42"/>
  <c r="AW189" i="42"/>
  <c r="AL189" i="42"/>
  <c r="T189" i="42"/>
  <c r="J189" i="42"/>
  <c r="L189" i="42"/>
  <c r="Y189" i="42"/>
  <c r="AQ189" i="42"/>
  <c r="BD189" i="42"/>
  <c r="Q190" i="42"/>
  <c r="AK190" i="42"/>
  <c r="AW190" i="42"/>
  <c r="BI190" i="42"/>
  <c r="G195" i="42"/>
  <c r="S195" i="42"/>
  <c r="AN195" i="42"/>
  <c r="AY195" i="42"/>
  <c r="BG196" i="42"/>
  <c r="AY196" i="42"/>
  <c r="AQ196" i="42"/>
  <c r="AB196" i="42"/>
  <c r="BC196" i="42"/>
  <c r="AT196" i="42"/>
  <c r="AK196" i="42"/>
  <c r="U196" i="42"/>
  <c r="M196" i="42"/>
  <c r="BF196" i="42"/>
  <c r="AW196" i="42"/>
  <c r="AN196" i="42"/>
  <c r="X196" i="42"/>
  <c r="P196" i="42"/>
  <c r="H196" i="42"/>
  <c r="BI196" i="42"/>
  <c r="AV196" i="42"/>
  <c r="AJ196" i="42"/>
  <c r="R196" i="42"/>
  <c r="G196" i="42"/>
  <c r="L196" i="42"/>
  <c r="Y196" i="42"/>
  <c r="AS196" i="42"/>
  <c r="BH196" i="42"/>
  <c r="S198" i="42"/>
  <c r="AN198" i="42"/>
  <c r="BB198" i="42"/>
  <c r="R199" i="42"/>
  <c r="AM199" i="42"/>
  <c r="BB199" i="42"/>
  <c r="U203" i="42"/>
  <c r="AP203" i="42"/>
  <c r="BC203" i="42"/>
  <c r="G204" i="42"/>
  <c r="V204" i="42"/>
  <c r="AP204" i="42"/>
  <c r="BD204" i="42"/>
  <c r="BG206" i="42"/>
  <c r="AY206" i="42"/>
  <c r="AQ206" i="42"/>
  <c r="AB206" i="42"/>
  <c r="T206" i="42"/>
  <c r="L206" i="42"/>
  <c r="BJ206" i="42"/>
  <c r="BA206" i="42"/>
  <c r="AR206" i="42"/>
  <c r="AA206" i="42"/>
  <c r="R206" i="42"/>
  <c r="I206" i="42"/>
  <c r="BD206" i="42"/>
  <c r="AU206" i="42"/>
  <c r="AL206" i="42"/>
  <c r="V206" i="42"/>
  <c r="M206" i="42"/>
  <c r="C206" i="42"/>
  <c r="BK206" i="42"/>
  <c r="AX206" i="42"/>
  <c r="AM206" i="42"/>
  <c r="S206" i="42"/>
  <c r="G206" i="42"/>
  <c r="O206" i="42"/>
  <c r="AJ206" i="42"/>
  <c r="AW206" i="42"/>
  <c r="BG207" i="42"/>
  <c r="AY207" i="42"/>
  <c r="AQ207" i="42"/>
  <c r="AB207" i="42"/>
  <c r="T207" i="42"/>
  <c r="L207" i="42"/>
  <c r="BI207" i="42"/>
  <c r="AZ207" i="42"/>
  <c r="AP207" i="42"/>
  <c r="Z207" i="42"/>
  <c r="Q207" i="42"/>
  <c r="BC207" i="42"/>
  <c r="AT207" i="42"/>
  <c r="AK207" i="42"/>
  <c r="U207" i="42"/>
  <c r="K207" i="42"/>
  <c r="B207" i="42"/>
  <c r="BD207" i="42"/>
  <c r="AR207" i="42"/>
  <c r="X207" i="42"/>
  <c r="M207" i="42"/>
  <c r="O207" i="42"/>
  <c r="AJ207" i="42"/>
  <c r="AW207" i="42"/>
  <c r="BK207" i="42"/>
  <c r="BG212" i="42"/>
  <c r="AY212" i="42"/>
  <c r="AQ212" i="42"/>
  <c r="AB212" i="42"/>
  <c r="T212" i="42"/>
  <c r="L212" i="42"/>
  <c r="BC212" i="42"/>
  <c r="AT212" i="42"/>
  <c r="AK212" i="42"/>
  <c r="U212" i="42"/>
  <c r="K212" i="42"/>
  <c r="B212" i="42"/>
  <c r="BF212" i="42"/>
  <c r="AW212" i="42"/>
  <c r="AN212" i="42"/>
  <c r="X212" i="42"/>
  <c r="O212" i="42"/>
  <c r="BH212" i="42"/>
  <c r="AU212" i="42"/>
  <c r="AA212" i="42"/>
  <c r="P212" i="42"/>
  <c r="C212" i="42"/>
  <c r="BB212" i="42"/>
  <c r="AP212" i="42"/>
  <c r="W212" i="42"/>
  <c r="J212" i="42"/>
  <c r="R212" i="42"/>
  <c r="AO212" i="42"/>
  <c r="BE212" i="42"/>
  <c r="BK218" i="42"/>
  <c r="BC218" i="42"/>
  <c r="AU218" i="42"/>
  <c r="AM218" i="42"/>
  <c r="X218" i="42"/>
  <c r="P218" i="42"/>
  <c r="H218" i="42"/>
  <c r="BD218" i="42"/>
  <c r="AT218" i="42"/>
  <c r="AK218" i="42"/>
  <c r="U218" i="42"/>
  <c r="L218" i="42"/>
  <c r="C218" i="42"/>
  <c r="BF218" i="42"/>
  <c r="AV218" i="42"/>
  <c r="AJ218" i="42"/>
  <c r="S218" i="42"/>
  <c r="I218" i="42"/>
  <c r="BI218" i="42"/>
  <c r="AY218" i="42"/>
  <c r="AO218" i="42"/>
  <c r="W218" i="42"/>
  <c r="M218" i="42"/>
  <c r="B218" i="42"/>
  <c r="BA218" i="42"/>
  <c r="AN218" i="42"/>
  <c r="R218" i="42"/>
  <c r="BJ218" i="42"/>
  <c r="AW218" i="42"/>
  <c r="AA218" i="42"/>
  <c r="N218" i="42"/>
  <c r="BG218" i="42"/>
  <c r="AR218" i="42"/>
  <c r="Y218" i="42"/>
  <c r="J218" i="42"/>
  <c r="V218" i="42"/>
  <c r="AZ218" i="42"/>
  <c r="BK226" i="42"/>
  <c r="BC226" i="42"/>
  <c r="AU226" i="42"/>
  <c r="AM226" i="42"/>
  <c r="X226" i="42"/>
  <c r="P226" i="42"/>
  <c r="H226" i="42"/>
  <c r="BD226" i="42"/>
  <c r="AT226" i="42"/>
  <c r="AK226" i="42"/>
  <c r="U226" i="42"/>
  <c r="L226" i="42"/>
  <c r="C226" i="42"/>
  <c r="BF226" i="42"/>
  <c r="AV226" i="42"/>
  <c r="AJ226" i="42"/>
  <c r="S226" i="42"/>
  <c r="I226" i="42"/>
  <c r="BI226" i="42"/>
  <c r="AY226" i="42"/>
  <c r="AO226" i="42"/>
  <c r="W226" i="42"/>
  <c r="M226" i="42"/>
  <c r="B226" i="42"/>
  <c r="BE226" i="42"/>
  <c r="AQ226" i="42"/>
  <c r="V226" i="42"/>
  <c r="G226" i="42"/>
  <c r="AZ226" i="42"/>
  <c r="AL226" i="42"/>
  <c r="Q226" i="42"/>
  <c r="BJ226" i="42"/>
  <c r="AW226" i="42"/>
  <c r="AA226" i="42"/>
  <c r="N226" i="42"/>
  <c r="Y226" i="42"/>
  <c r="BA226" i="42"/>
  <c r="AL232" i="42"/>
  <c r="Y235" i="42"/>
  <c r="BK222" i="42"/>
  <c r="BC222" i="42"/>
  <c r="AU222" i="42"/>
  <c r="AM222" i="42"/>
  <c r="X222" i="42"/>
  <c r="P222" i="42"/>
  <c r="H222" i="42"/>
  <c r="BH222" i="42"/>
  <c r="AY222" i="42"/>
  <c r="AP222" i="42"/>
  <c r="Z222" i="42"/>
  <c r="Q222" i="42"/>
  <c r="G222" i="42"/>
  <c r="BJ222" i="42"/>
  <c r="AZ222" i="42"/>
  <c r="AO222" i="42"/>
  <c r="W222" i="42"/>
  <c r="M222" i="42"/>
  <c r="C222" i="42"/>
  <c r="BD222" i="42"/>
  <c r="AS222" i="42"/>
  <c r="AB222" i="42"/>
  <c r="R222" i="42"/>
  <c r="N222" i="42"/>
  <c r="AJ222" i="42"/>
  <c r="AW222" i="42"/>
  <c r="BK223" i="42"/>
  <c r="BC223" i="42"/>
  <c r="AU223" i="42"/>
  <c r="AM223" i="42"/>
  <c r="X223" i="42"/>
  <c r="P223" i="42"/>
  <c r="H223" i="42"/>
  <c r="BG223" i="42"/>
  <c r="AX223" i="42"/>
  <c r="AO223" i="42"/>
  <c r="Y223" i="42"/>
  <c r="O223" i="42"/>
  <c r="BF223" i="42"/>
  <c r="AV223" i="42"/>
  <c r="AK223" i="42"/>
  <c r="T223" i="42"/>
  <c r="J223" i="42"/>
  <c r="BJ223" i="42"/>
  <c r="AZ223" i="42"/>
  <c r="AP223" i="42"/>
  <c r="W223" i="42"/>
  <c r="M223" i="42"/>
  <c r="C223" i="42"/>
  <c r="N223" i="42"/>
  <c r="AB223" i="42"/>
  <c r="AW223" i="42"/>
  <c r="BK224" i="42"/>
  <c r="BC224" i="42"/>
  <c r="AU224" i="42"/>
  <c r="AM224" i="42"/>
  <c r="X224" i="42"/>
  <c r="P224" i="42"/>
  <c r="H224" i="42"/>
  <c r="BF224" i="42"/>
  <c r="AW224" i="42"/>
  <c r="AN224" i="42"/>
  <c r="W224" i="42"/>
  <c r="N224" i="42"/>
  <c r="BB224" i="42"/>
  <c r="AR224" i="42"/>
  <c r="AA224" i="42"/>
  <c r="Q224" i="42"/>
  <c r="BG224" i="42"/>
  <c r="AV224" i="42"/>
  <c r="AK224" i="42"/>
  <c r="T224" i="42"/>
  <c r="J224" i="42"/>
  <c r="M224" i="42"/>
  <c r="AB224" i="42"/>
  <c r="AX224" i="42"/>
  <c r="BJ224" i="42"/>
  <c r="BG243" i="42"/>
  <c r="AY243" i="42"/>
  <c r="AQ243" i="42"/>
  <c r="AB243" i="42"/>
  <c r="T243" i="42"/>
  <c r="L243" i="42"/>
  <c r="BE243" i="42"/>
  <c r="AV243" i="42"/>
  <c r="AM243" i="42"/>
  <c r="W243" i="42"/>
  <c r="N243" i="42"/>
  <c r="BB243" i="42"/>
  <c r="AR243" i="42"/>
  <c r="Z243" i="42"/>
  <c r="P243" i="42"/>
  <c r="BI243" i="42"/>
  <c r="AW243" i="42"/>
  <c r="AK243" i="42"/>
  <c r="R243" i="42"/>
  <c r="G243" i="42"/>
  <c r="BA243" i="42"/>
  <c r="AO243" i="42"/>
  <c r="V243" i="42"/>
  <c r="J243" i="42"/>
  <c r="BF243" i="42"/>
  <c r="AP243" i="42"/>
  <c r="S243" i="42"/>
  <c r="B243" i="42"/>
  <c r="AX243" i="42"/>
  <c r="AA243" i="42"/>
  <c r="K243" i="42"/>
  <c r="BK243" i="42"/>
  <c r="AU243" i="42"/>
  <c r="Y243" i="42"/>
  <c r="I243" i="42"/>
  <c r="BJ243" i="42"/>
  <c r="AT243" i="42"/>
  <c r="X243" i="42"/>
  <c r="H243" i="42"/>
  <c r="AN243" i="42"/>
  <c r="U240" i="42"/>
  <c r="C243" i="42"/>
  <c r="AS243" i="42"/>
  <c r="H209" i="42"/>
  <c r="U209" i="42"/>
  <c r="AM209" i="42"/>
  <c r="BG210" i="42"/>
  <c r="AY210" i="42"/>
  <c r="AQ210" i="42"/>
  <c r="AB210" i="42"/>
  <c r="T210" i="42"/>
  <c r="L210" i="42"/>
  <c r="BE210" i="42"/>
  <c r="AV210" i="42"/>
  <c r="AM210" i="42"/>
  <c r="W210" i="42"/>
  <c r="N210" i="42"/>
  <c r="BI210" i="42"/>
  <c r="AZ210" i="42"/>
  <c r="AP210" i="42"/>
  <c r="Z210" i="42"/>
  <c r="Q210" i="42"/>
  <c r="H210" i="42"/>
  <c r="M210" i="42"/>
  <c r="Y210" i="42"/>
  <c r="AS210" i="42"/>
  <c r="BD210" i="42"/>
  <c r="BK214" i="42"/>
  <c r="BC214" i="42"/>
  <c r="AU214" i="42"/>
  <c r="AM214" i="42"/>
  <c r="X214" i="42"/>
  <c r="P214" i="42"/>
  <c r="H214" i="42"/>
  <c r="BH214" i="42"/>
  <c r="AY214" i="42"/>
  <c r="AP214" i="42"/>
  <c r="Z214" i="42"/>
  <c r="Q214" i="42"/>
  <c r="G214" i="42"/>
  <c r="BJ214" i="42"/>
  <c r="AZ214" i="42"/>
  <c r="AO214" i="42"/>
  <c r="W214" i="42"/>
  <c r="M214" i="42"/>
  <c r="C214" i="42"/>
  <c r="BD214" i="42"/>
  <c r="AS214" i="42"/>
  <c r="AB214" i="42"/>
  <c r="R214" i="42"/>
  <c r="N214" i="42"/>
  <c r="AJ214" i="42"/>
  <c r="AW214" i="42"/>
  <c r="BK215" i="42"/>
  <c r="BC215" i="42"/>
  <c r="AU215" i="42"/>
  <c r="AM215" i="42"/>
  <c r="X215" i="42"/>
  <c r="P215" i="42"/>
  <c r="H215" i="42"/>
  <c r="BG215" i="42"/>
  <c r="AX215" i="42"/>
  <c r="AO215" i="42"/>
  <c r="Y215" i="42"/>
  <c r="O215" i="42"/>
  <c r="BF215" i="42"/>
  <c r="AV215" i="42"/>
  <c r="AK215" i="42"/>
  <c r="T215" i="42"/>
  <c r="J215" i="42"/>
  <c r="BJ215" i="42"/>
  <c r="AZ215" i="42"/>
  <c r="AP215" i="42"/>
  <c r="W215" i="42"/>
  <c r="M215" i="42"/>
  <c r="C215" i="42"/>
  <c r="N215" i="42"/>
  <c r="AB215" i="42"/>
  <c r="AW215" i="42"/>
  <c r="BK216" i="42"/>
  <c r="BC216" i="42"/>
  <c r="AU216" i="42"/>
  <c r="AM216" i="42"/>
  <c r="X216" i="42"/>
  <c r="P216" i="42"/>
  <c r="H216" i="42"/>
  <c r="BF216" i="42"/>
  <c r="AW216" i="42"/>
  <c r="AN216" i="42"/>
  <c r="W216" i="42"/>
  <c r="N216" i="42"/>
  <c r="BB216" i="42"/>
  <c r="AR216" i="42"/>
  <c r="AA216" i="42"/>
  <c r="Q216" i="42"/>
  <c r="BG216" i="42"/>
  <c r="AV216" i="42"/>
  <c r="AK216" i="42"/>
  <c r="T216" i="42"/>
  <c r="J216" i="42"/>
  <c r="M216" i="42"/>
  <c r="AB216" i="42"/>
  <c r="AX216" i="42"/>
  <c r="BJ216" i="42"/>
  <c r="S222" i="42"/>
  <c r="AL222" i="42"/>
  <c r="BA222" i="42"/>
  <c r="R223" i="42"/>
  <c r="AL223" i="42"/>
  <c r="BA223" i="42"/>
  <c r="C224" i="42"/>
  <c r="R224" i="42"/>
  <c r="AL224" i="42"/>
  <c r="AZ224" i="42"/>
  <c r="BK240" i="42"/>
  <c r="BC240" i="42"/>
  <c r="AU240" i="42"/>
  <c r="AM240" i="42"/>
  <c r="X240" i="42"/>
  <c r="P240" i="42"/>
  <c r="H240" i="42"/>
  <c r="BF240" i="42"/>
  <c r="AW240" i="42"/>
  <c r="AN240" i="42"/>
  <c r="W240" i="42"/>
  <c r="N240" i="42"/>
  <c r="BA240" i="42"/>
  <c r="AQ240" i="42"/>
  <c r="BE240" i="42"/>
  <c r="AT240" i="42"/>
  <c r="AJ240" i="42"/>
  <c r="S240" i="42"/>
  <c r="I240" i="42"/>
  <c r="BD240" i="42"/>
  <c r="AP240" i="42"/>
  <c r="V240" i="42"/>
  <c r="K240" i="42"/>
  <c r="BJ240" i="42"/>
  <c r="AX240" i="42"/>
  <c r="AB240" i="42"/>
  <c r="Q240" i="42"/>
  <c r="BI240" i="42"/>
  <c r="AV240" i="42"/>
  <c r="AA240" i="42"/>
  <c r="O240" i="42"/>
  <c r="C240" i="42"/>
  <c r="BH240" i="42"/>
  <c r="AS240" i="42"/>
  <c r="Z240" i="42"/>
  <c r="M240" i="42"/>
  <c r="B240" i="42"/>
  <c r="Y240" i="42"/>
  <c r="BG240" i="42"/>
  <c r="M243" i="42"/>
  <c r="AZ243" i="42"/>
  <c r="O243" i="42"/>
  <c r="BC243" i="42"/>
  <c r="G240" i="42"/>
  <c r="AL240" i="42"/>
  <c r="Q243" i="42"/>
  <c r="BD243" i="42"/>
  <c r="BG209" i="42"/>
  <c r="AY209" i="42"/>
  <c r="AQ209" i="42"/>
  <c r="AB209" i="42"/>
  <c r="T209" i="42"/>
  <c r="L209" i="42"/>
  <c r="BF209" i="42"/>
  <c r="AW209" i="42"/>
  <c r="AN209" i="42"/>
  <c r="X209" i="42"/>
  <c r="O209" i="42"/>
  <c r="BJ209" i="42"/>
  <c r="BA209" i="42"/>
  <c r="AR209" i="42"/>
  <c r="AA209" i="42"/>
  <c r="R209" i="42"/>
  <c r="I209" i="42"/>
  <c r="M209" i="42"/>
  <c r="Y209" i="42"/>
  <c r="AS209" i="42"/>
  <c r="BD209" i="42"/>
  <c r="J222" i="42"/>
  <c r="V222" i="42"/>
  <c r="AR222" i="42"/>
  <c r="BF222" i="42"/>
  <c r="I223" i="42"/>
  <c r="V223" i="42"/>
  <c r="AR223" i="42"/>
  <c r="BE223" i="42"/>
  <c r="I224" i="42"/>
  <c r="V224" i="42"/>
  <c r="AQ224" i="42"/>
  <c r="BE224" i="42"/>
  <c r="J240" i="42"/>
  <c r="AO240" i="42"/>
  <c r="U243" i="42"/>
  <c r="BH243" i="42"/>
  <c r="C237" i="42"/>
  <c r="N237" i="42"/>
  <c r="Z237" i="42"/>
  <c r="AS237" i="42"/>
  <c r="BE237" i="42"/>
  <c r="P242" i="42"/>
  <c r="AM242" i="42"/>
  <c r="BG200" i="42"/>
  <c r="AY200" i="42"/>
  <c r="AQ200" i="42"/>
  <c r="AB200" i="42"/>
  <c r="T200" i="42"/>
  <c r="L200" i="42"/>
  <c r="J200" i="42"/>
  <c r="S200" i="42"/>
  <c r="AJ200" i="42"/>
  <c r="AS200" i="42"/>
  <c r="BB200" i="42"/>
  <c r="BK200" i="42"/>
  <c r="BG208" i="42"/>
  <c r="AY208" i="42"/>
  <c r="AQ208" i="42"/>
  <c r="AB208" i="42"/>
  <c r="T208" i="42"/>
  <c r="L208" i="42"/>
  <c r="J208" i="42"/>
  <c r="S208" i="42"/>
  <c r="AJ208" i="42"/>
  <c r="AS208" i="42"/>
  <c r="BB208" i="42"/>
  <c r="BK208" i="42"/>
  <c r="BK221" i="42"/>
  <c r="BC221" i="42"/>
  <c r="AU221" i="42"/>
  <c r="AM221" i="42"/>
  <c r="X221" i="42"/>
  <c r="P221" i="42"/>
  <c r="H221" i="42"/>
  <c r="BI221" i="42"/>
  <c r="AZ221" i="42"/>
  <c r="AQ221" i="42"/>
  <c r="AA221" i="42"/>
  <c r="R221" i="42"/>
  <c r="I221" i="42"/>
  <c r="K221" i="42"/>
  <c r="U221" i="42"/>
  <c r="AL221" i="42"/>
  <c r="AW221" i="42"/>
  <c r="BG221" i="42"/>
  <c r="BK229" i="42"/>
  <c r="BC229" i="42"/>
  <c r="AU229" i="42"/>
  <c r="AM229" i="42"/>
  <c r="X229" i="42"/>
  <c r="P229" i="42"/>
  <c r="H229" i="42"/>
  <c r="BI229" i="42"/>
  <c r="AZ229" i="42"/>
  <c r="AQ229" i="42"/>
  <c r="AA229" i="42"/>
  <c r="R229" i="42"/>
  <c r="I229" i="42"/>
  <c r="BF229" i="42"/>
  <c r="AV229" i="42"/>
  <c r="AK229" i="42"/>
  <c r="T229" i="42"/>
  <c r="K229" i="42"/>
  <c r="V229" i="42"/>
  <c r="AO229" i="42"/>
  <c r="BA229" i="42"/>
  <c r="BK233" i="42"/>
  <c r="BC233" i="42"/>
  <c r="AU233" i="42"/>
  <c r="AM233" i="42"/>
  <c r="X233" i="42"/>
  <c r="P233" i="42"/>
  <c r="H233" i="42"/>
  <c r="BE233" i="42"/>
  <c r="AV233" i="42"/>
  <c r="AL233" i="42"/>
  <c r="V233" i="42"/>
  <c r="M233" i="42"/>
  <c r="BA233" i="42"/>
  <c r="AQ233" i="42"/>
  <c r="Z233" i="42"/>
  <c r="O233" i="42"/>
  <c r="L233" i="42"/>
  <c r="Y233" i="42"/>
  <c r="AR233" i="42"/>
  <c r="BD233" i="42"/>
  <c r="BG242" i="42"/>
  <c r="AY242" i="42"/>
  <c r="AQ242" i="42"/>
  <c r="AB242" i="42"/>
  <c r="T242" i="42"/>
  <c r="L242" i="42"/>
  <c r="BF242" i="42"/>
  <c r="AW242" i="42"/>
  <c r="AN242" i="42"/>
  <c r="X242" i="42"/>
  <c r="O242" i="42"/>
  <c r="BE242" i="42"/>
  <c r="AU242" i="42"/>
  <c r="AK242" i="42"/>
  <c r="S242" i="42"/>
  <c r="I242" i="42"/>
  <c r="BD242" i="42"/>
  <c r="AS242" i="42"/>
  <c r="Z242" i="42"/>
  <c r="N242" i="42"/>
  <c r="B242" i="42"/>
  <c r="BJ242" i="42"/>
  <c r="AX242" i="42"/>
  <c r="AL242" i="42"/>
  <c r="R242" i="42"/>
  <c r="G242" i="42"/>
  <c r="Q242" i="42"/>
  <c r="AO242" i="42"/>
  <c r="BC242" i="42"/>
  <c r="Q237" i="42"/>
  <c r="AJ237" i="42"/>
  <c r="AW237" i="42"/>
  <c r="BK239" i="42"/>
  <c r="BC239" i="42"/>
  <c r="AU239" i="42"/>
  <c r="AM239" i="42"/>
  <c r="X239" i="42"/>
  <c r="P239" i="42"/>
  <c r="H239" i="42"/>
  <c r="BG239" i="42"/>
  <c r="AX239" i="42"/>
  <c r="AO239" i="42"/>
  <c r="Y239" i="42"/>
  <c r="O239" i="42"/>
  <c r="BI239" i="42"/>
  <c r="AY239" i="42"/>
  <c r="AN239" i="42"/>
  <c r="V239" i="42"/>
  <c r="L239" i="42"/>
  <c r="B239" i="42"/>
  <c r="M239" i="42"/>
  <c r="Z239" i="42"/>
  <c r="AR239" i="42"/>
  <c r="BD239" i="42"/>
  <c r="C242" i="42"/>
  <c r="U242" i="42"/>
  <c r="AP242" i="42"/>
  <c r="BH242" i="42"/>
  <c r="BG250" i="42"/>
  <c r="AY250" i="42"/>
  <c r="AQ250" i="42"/>
  <c r="AB250" i="42"/>
  <c r="T250" i="42"/>
  <c r="L250" i="42"/>
  <c r="BE250" i="42"/>
  <c r="AV250" i="42"/>
  <c r="AM250" i="42"/>
  <c r="W250" i="42"/>
  <c r="N250" i="42"/>
  <c r="BD250" i="42"/>
  <c r="AT250" i="42"/>
  <c r="AJ250" i="42"/>
  <c r="R250" i="42"/>
  <c r="H250" i="42"/>
  <c r="BF250" i="42"/>
  <c r="AS250" i="42"/>
  <c r="Z250" i="42"/>
  <c r="O250" i="42"/>
  <c r="B250" i="42"/>
  <c r="BA250" i="42"/>
  <c r="AO250" i="42"/>
  <c r="V250" i="42"/>
  <c r="J250" i="42"/>
  <c r="BB250" i="42"/>
  <c r="AL250" i="42"/>
  <c r="P250" i="42"/>
  <c r="AZ250" i="42"/>
  <c r="AK250" i="42"/>
  <c r="M250" i="42"/>
  <c r="AX250" i="42"/>
  <c r="AA250" i="42"/>
  <c r="K250" i="42"/>
  <c r="BK250" i="42"/>
  <c r="AW250" i="42"/>
  <c r="Y250" i="42"/>
  <c r="I250" i="42"/>
  <c r="BH250" i="42"/>
  <c r="AP250" i="42"/>
  <c r="S250" i="42"/>
  <c r="C250" i="42"/>
  <c r="AU250" i="42"/>
  <c r="Q250" i="42"/>
  <c r="BJ250" i="42"/>
  <c r="BG255" i="42"/>
  <c r="AY255" i="42"/>
  <c r="AQ255" i="42"/>
  <c r="AB255" i="42"/>
  <c r="T255" i="42"/>
  <c r="L255" i="42"/>
  <c r="BI255" i="42"/>
  <c r="AZ255" i="42"/>
  <c r="AP255" i="42"/>
  <c r="Z255" i="42"/>
  <c r="Q255" i="42"/>
  <c r="H255" i="42"/>
  <c r="BF255" i="42"/>
  <c r="AV255" i="42"/>
  <c r="AL255" i="42"/>
  <c r="U255" i="42"/>
  <c r="J255" i="42"/>
  <c r="BE255" i="42"/>
  <c r="AU255" i="42"/>
  <c r="AK255" i="42"/>
  <c r="S255" i="42"/>
  <c r="I255" i="42"/>
  <c r="BD255" i="42"/>
  <c r="AT255" i="42"/>
  <c r="AJ255" i="42"/>
  <c r="R255" i="42"/>
  <c r="G255" i="42"/>
  <c r="BA255" i="42"/>
  <c r="AA255" i="42"/>
  <c r="M255" i="42"/>
  <c r="BK255" i="42"/>
  <c r="AS255" i="42"/>
  <c r="W255" i="42"/>
  <c r="AW255" i="42"/>
  <c r="P255" i="42"/>
  <c r="AR255" i="42"/>
  <c r="O255" i="42"/>
  <c r="AO255" i="42"/>
  <c r="N255" i="42"/>
  <c r="BJ255" i="42"/>
  <c r="AN255" i="42"/>
  <c r="K255" i="42"/>
  <c r="BH255" i="42"/>
  <c r="AM255" i="42"/>
  <c r="BC255" i="42"/>
  <c r="Y255" i="42"/>
  <c r="C255" i="42"/>
  <c r="BB255" i="42"/>
  <c r="X255" i="42"/>
  <c r="B255" i="42"/>
  <c r="BG197" i="42"/>
  <c r="AY197" i="42"/>
  <c r="AQ197" i="42"/>
  <c r="AB197" i="42"/>
  <c r="T197" i="42"/>
  <c r="L197" i="42"/>
  <c r="J197" i="42"/>
  <c r="S197" i="42"/>
  <c r="AJ197" i="42"/>
  <c r="AS197" i="42"/>
  <c r="BB197" i="42"/>
  <c r="BK197" i="42"/>
  <c r="G200" i="42"/>
  <c r="P200" i="42"/>
  <c r="Y200" i="42"/>
  <c r="AO200" i="42"/>
  <c r="AX200" i="42"/>
  <c r="BH200" i="42"/>
  <c r="BG205" i="42"/>
  <c r="AY205" i="42"/>
  <c r="AQ205" i="42"/>
  <c r="AB205" i="42"/>
  <c r="T205" i="42"/>
  <c r="L205" i="42"/>
  <c r="J205" i="42"/>
  <c r="S205" i="42"/>
  <c r="AJ205" i="42"/>
  <c r="AS205" i="42"/>
  <c r="BB205" i="42"/>
  <c r="BK205" i="42"/>
  <c r="G208" i="42"/>
  <c r="P208" i="42"/>
  <c r="Y208" i="42"/>
  <c r="AO208" i="42"/>
  <c r="AX208" i="42"/>
  <c r="BH208" i="42"/>
  <c r="BK213" i="42"/>
  <c r="BC213" i="42"/>
  <c r="AU213" i="42"/>
  <c r="BI213" i="42"/>
  <c r="AZ213" i="42"/>
  <c r="AQ213" i="42"/>
  <c r="AB213" i="42"/>
  <c r="T213" i="42"/>
  <c r="L213" i="42"/>
  <c r="J213" i="42"/>
  <c r="S213" i="42"/>
  <c r="AJ213" i="42"/>
  <c r="AS213" i="42"/>
  <c r="BD213" i="42"/>
  <c r="Q221" i="42"/>
  <c r="AB221" i="42"/>
  <c r="AS221" i="42"/>
  <c r="BD221" i="42"/>
  <c r="Q229" i="42"/>
  <c r="AJ229" i="42"/>
  <c r="AW229" i="42"/>
  <c r="BH229" i="42"/>
  <c r="BK231" i="42"/>
  <c r="BC231" i="42"/>
  <c r="AU231" i="42"/>
  <c r="AM231" i="42"/>
  <c r="X231" i="42"/>
  <c r="P231" i="42"/>
  <c r="H231" i="42"/>
  <c r="BG231" i="42"/>
  <c r="AX231" i="42"/>
  <c r="AO231" i="42"/>
  <c r="Y231" i="42"/>
  <c r="O231" i="42"/>
  <c r="BI231" i="42"/>
  <c r="AY231" i="42"/>
  <c r="AN231" i="42"/>
  <c r="V231" i="42"/>
  <c r="L231" i="42"/>
  <c r="B231" i="42"/>
  <c r="M231" i="42"/>
  <c r="Z231" i="42"/>
  <c r="AR231" i="42"/>
  <c r="BD231" i="42"/>
  <c r="I233" i="42"/>
  <c r="T233" i="42"/>
  <c r="AN233" i="42"/>
  <c r="AY233" i="42"/>
  <c r="BJ233" i="42"/>
  <c r="BK237" i="42"/>
  <c r="BC237" i="42"/>
  <c r="AU237" i="42"/>
  <c r="AM237" i="42"/>
  <c r="X237" i="42"/>
  <c r="P237" i="42"/>
  <c r="H237" i="42"/>
  <c r="BI237" i="42"/>
  <c r="AZ237" i="42"/>
  <c r="AQ237" i="42"/>
  <c r="AA237" i="42"/>
  <c r="R237" i="42"/>
  <c r="I237" i="42"/>
  <c r="BF237" i="42"/>
  <c r="AV237" i="42"/>
  <c r="AK237" i="42"/>
  <c r="T237" i="42"/>
  <c r="J237" i="42"/>
  <c r="L237" i="42"/>
  <c r="W237" i="42"/>
  <c r="AP237" i="42"/>
  <c r="BB237" i="42"/>
  <c r="K242" i="42"/>
  <c r="AA242" i="42"/>
  <c r="AZ242" i="42"/>
  <c r="U250" i="42"/>
  <c r="V255" i="42"/>
  <c r="BK234" i="42"/>
  <c r="BC234" i="42"/>
  <c r="AU234" i="42"/>
  <c r="AM234" i="42"/>
  <c r="X234" i="42"/>
  <c r="P234" i="42"/>
  <c r="H234" i="42"/>
  <c r="BD234" i="42"/>
  <c r="AT234" i="42"/>
  <c r="AK234" i="42"/>
  <c r="U234" i="42"/>
  <c r="L234" i="42"/>
  <c r="C234" i="42"/>
  <c r="K234" i="42"/>
  <c r="V234" i="42"/>
  <c r="AN234" i="42"/>
  <c r="AX234" i="42"/>
  <c r="BH234" i="42"/>
  <c r="O241" i="42"/>
  <c r="AA241" i="42"/>
  <c r="AT241" i="42"/>
  <c r="H248" i="42"/>
  <c r="W248" i="42"/>
  <c r="AT248" i="42"/>
  <c r="BG252" i="42"/>
  <c r="AY252" i="42"/>
  <c r="AQ252" i="42"/>
  <c r="AB252" i="42"/>
  <c r="T252" i="42"/>
  <c r="L252" i="42"/>
  <c r="BC252" i="42"/>
  <c r="AT252" i="42"/>
  <c r="AK252" i="42"/>
  <c r="U252" i="42"/>
  <c r="K252" i="42"/>
  <c r="B252" i="42"/>
  <c r="BI252" i="42"/>
  <c r="BH252" i="42"/>
  <c r="AW252" i="42"/>
  <c r="AM252" i="42"/>
  <c r="V252" i="42"/>
  <c r="J252" i="42"/>
  <c r="BA252" i="42"/>
  <c r="AO252" i="42"/>
  <c r="W252" i="42"/>
  <c r="I252" i="42"/>
  <c r="BJ252" i="42"/>
  <c r="AV252" i="42"/>
  <c r="AJ252" i="42"/>
  <c r="Q252" i="42"/>
  <c r="P252" i="42"/>
  <c r="AN252" i="42"/>
  <c r="BD252" i="42"/>
  <c r="AU252" i="42"/>
  <c r="BG256" i="42"/>
  <c r="AY256" i="42"/>
  <c r="AQ256" i="42"/>
  <c r="AB256" i="42"/>
  <c r="T256" i="42"/>
  <c r="L256" i="42"/>
  <c r="BH256" i="42"/>
  <c r="AX256" i="42"/>
  <c r="AO256" i="42"/>
  <c r="Y256" i="42"/>
  <c r="P256" i="42"/>
  <c r="G256" i="42"/>
  <c r="BF256" i="42"/>
  <c r="BC256" i="42"/>
  <c r="AS256" i="42"/>
  <c r="AA256" i="42"/>
  <c r="Q256" i="42"/>
  <c r="BB256" i="42"/>
  <c r="AR256" i="42"/>
  <c r="Z256" i="42"/>
  <c r="O256" i="42"/>
  <c r="BK256" i="42"/>
  <c r="BA256" i="42"/>
  <c r="AP256" i="42"/>
  <c r="X256" i="42"/>
  <c r="N256" i="42"/>
  <c r="C256" i="42"/>
  <c r="AU256" i="42"/>
  <c r="V256" i="42"/>
  <c r="H256" i="42"/>
  <c r="BE256" i="42"/>
  <c r="AM256" i="42"/>
  <c r="R256" i="42"/>
  <c r="W256" i="42"/>
  <c r="AZ256" i="42"/>
  <c r="BG241" i="42"/>
  <c r="AY241" i="42"/>
  <c r="AQ241" i="42"/>
  <c r="AB241" i="42"/>
  <c r="T241" i="42"/>
  <c r="BH241" i="42"/>
  <c r="AX241" i="42"/>
  <c r="AO241" i="42"/>
  <c r="Y241" i="42"/>
  <c r="P241" i="42"/>
  <c r="H241" i="42"/>
  <c r="BJ241" i="42"/>
  <c r="AZ241" i="42"/>
  <c r="AN241" i="42"/>
  <c r="W241" i="42"/>
  <c r="M241" i="42"/>
  <c r="K241" i="42"/>
  <c r="V241" i="42"/>
  <c r="AP241" i="42"/>
  <c r="BB241" i="42"/>
  <c r="BG248" i="42"/>
  <c r="AY248" i="42"/>
  <c r="AQ248" i="42"/>
  <c r="AB248" i="42"/>
  <c r="T248" i="42"/>
  <c r="L248" i="42"/>
  <c r="BH248" i="42"/>
  <c r="AX248" i="42"/>
  <c r="AO248" i="42"/>
  <c r="Y248" i="42"/>
  <c r="P248" i="42"/>
  <c r="G248" i="42"/>
  <c r="BB248" i="42"/>
  <c r="AR248" i="42"/>
  <c r="Z248" i="42"/>
  <c r="O248" i="42"/>
  <c r="BK248" i="42"/>
  <c r="AZ248" i="42"/>
  <c r="AM248" i="42"/>
  <c r="U248" i="42"/>
  <c r="I248" i="42"/>
  <c r="BF248" i="42"/>
  <c r="AU248" i="42"/>
  <c r="AJ248" i="42"/>
  <c r="Q248" i="42"/>
  <c r="C248" i="42"/>
  <c r="R248" i="42"/>
  <c r="AN248" i="42"/>
  <c r="BD248" i="42"/>
  <c r="BG259" i="42"/>
  <c r="AY259" i="42"/>
  <c r="AQ259" i="42"/>
  <c r="AB259" i="42"/>
  <c r="T259" i="42"/>
  <c r="L259" i="42"/>
  <c r="BD259" i="42"/>
  <c r="AU259" i="42"/>
  <c r="AL259" i="42"/>
  <c r="V259" i="42"/>
  <c r="M259" i="42"/>
  <c r="C259" i="42"/>
  <c r="BB259" i="42"/>
  <c r="AR259" i="42"/>
  <c r="Z259" i="42"/>
  <c r="P259" i="42"/>
  <c r="BA259" i="42"/>
  <c r="AO259" i="42"/>
  <c r="W259" i="42"/>
  <c r="J259" i="42"/>
  <c r="BK259" i="42"/>
  <c r="AZ259" i="42"/>
  <c r="AN259" i="42"/>
  <c r="U259" i="42"/>
  <c r="I259" i="42"/>
  <c r="BI259" i="42"/>
  <c r="AW259" i="42"/>
  <c r="AK259" i="42"/>
  <c r="R259" i="42"/>
  <c r="G259" i="42"/>
  <c r="BH259" i="42"/>
  <c r="AV259" i="42"/>
  <c r="AJ259" i="42"/>
  <c r="Q259" i="42"/>
  <c r="BF259" i="42"/>
  <c r="AT259" i="42"/>
  <c r="AA259" i="42"/>
  <c r="O259" i="42"/>
  <c r="B259" i="42"/>
  <c r="AX259" i="42"/>
  <c r="K259" i="42"/>
  <c r="AM259" i="42"/>
  <c r="BJ259" i="42"/>
  <c r="X259" i="42"/>
  <c r="BE259" i="42"/>
  <c r="BG263" i="42"/>
  <c r="AY263" i="42"/>
  <c r="AQ263" i="42"/>
  <c r="AB263" i="42"/>
  <c r="T263" i="42"/>
  <c r="L263" i="42"/>
  <c r="BI263" i="42"/>
  <c r="AZ263" i="42"/>
  <c r="AP263" i="42"/>
  <c r="Z263" i="42"/>
  <c r="Q263" i="42"/>
  <c r="H263" i="42"/>
  <c r="BF263" i="42"/>
  <c r="AV263" i="42"/>
  <c r="AL263" i="42"/>
  <c r="U263" i="42"/>
  <c r="J263" i="42"/>
  <c r="BE263" i="42"/>
  <c r="AT263" i="42"/>
  <c r="AA263" i="42"/>
  <c r="O263" i="42"/>
  <c r="C263" i="42"/>
  <c r="BD263" i="42"/>
  <c r="AS263" i="42"/>
  <c r="Y263" i="42"/>
  <c r="N263" i="42"/>
  <c r="B263" i="42"/>
  <c r="BB263" i="42"/>
  <c r="AO263" i="42"/>
  <c r="W263" i="42"/>
  <c r="K263" i="42"/>
  <c r="BA263" i="42"/>
  <c r="AN263" i="42"/>
  <c r="V263" i="42"/>
  <c r="I263" i="42"/>
  <c r="BK263" i="42"/>
  <c r="AX263" i="42"/>
  <c r="AM263" i="42"/>
  <c r="S263" i="42"/>
  <c r="G263" i="42"/>
  <c r="AK263" i="42"/>
  <c r="N265" i="42"/>
  <c r="BC265" i="42"/>
  <c r="BK220" i="42"/>
  <c r="BC220" i="42"/>
  <c r="AU220" i="42"/>
  <c r="AM220" i="42"/>
  <c r="X220" i="42"/>
  <c r="P220" i="42"/>
  <c r="H220" i="42"/>
  <c r="J220" i="42"/>
  <c r="S220" i="42"/>
  <c r="AB220" i="42"/>
  <c r="AR220" i="42"/>
  <c r="BA220" i="42"/>
  <c r="BJ220" i="42"/>
  <c r="BK228" i="42"/>
  <c r="BC228" i="42"/>
  <c r="AU228" i="42"/>
  <c r="AM228" i="42"/>
  <c r="X228" i="42"/>
  <c r="P228" i="42"/>
  <c r="H228" i="42"/>
  <c r="J228" i="42"/>
  <c r="S228" i="42"/>
  <c r="AB228" i="42"/>
  <c r="AR228" i="42"/>
  <c r="BA228" i="42"/>
  <c r="BJ228" i="42"/>
  <c r="BK236" i="42"/>
  <c r="BC236" i="42"/>
  <c r="AU236" i="42"/>
  <c r="AM236" i="42"/>
  <c r="X236" i="42"/>
  <c r="P236" i="42"/>
  <c r="H236" i="42"/>
  <c r="J236" i="42"/>
  <c r="S236" i="42"/>
  <c r="AB236" i="42"/>
  <c r="AR236" i="42"/>
  <c r="BA236" i="42"/>
  <c r="BJ236" i="42"/>
  <c r="BG244" i="42"/>
  <c r="AY244" i="42"/>
  <c r="AQ244" i="42"/>
  <c r="AB244" i="42"/>
  <c r="T244" i="42"/>
  <c r="L244" i="42"/>
  <c r="BC244" i="42"/>
  <c r="AT244" i="42"/>
  <c r="AK244" i="42"/>
  <c r="BH244" i="42"/>
  <c r="AW244" i="42"/>
  <c r="AM244" i="42"/>
  <c r="V244" i="42"/>
  <c r="M244" i="42"/>
  <c r="C244" i="42"/>
  <c r="K244" i="42"/>
  <c r="W244" i="42"/>
  <c r="AO244" i="42"/>
  <c r="BA244" i="42"/>
  <c r="BG247" i="42"/>
  <c r="AY247" i="42"/>
  <c r="AQ247" i="42"/>
  <c r="AB247" i="42"/>
  <c r="T247" i="42"/>
  <c r="L247" i="42"/>
  <c r="BI247" i="42"/>
  <c r="AZ247" i="42"/>
  <c r="AP247" i="42"/>
  <c r="Z247" i="42"/>
  <c r="Q247" i="42"/>
  <c r="H247" i="42"/>
  <c r="BE247" i="42"/>
  <c r="AU247" i="42"/>
  <c r="AK247" i="42"/>
  <c r="S247" i="42"/>
  <c r="I247" i="42"/>
  <c r="M247" i="42"/>
  <c r="X247" i="42"/>
  <c r="AR247" i="42"/>
  <c r="BC247" i="42"/>
  <c r="BG251" i="42"/>
  <c r="AY251" i="42"/>
  <c r="AQ251" i="42"/>
  <c r="AB251" i="42"/>
  <c r="T251" i="42"/>
  <c r="L251" i="42"/>
  <c r="BD251" i="42"/>
  <c r="AU251" i="42"/>
  <c r="AL251" i="42"/>
  <c r="V251" i="42"/>
  <c r="M251" i="42"/>
  <c r="C251" i="42"/>
  <c r="BK251" i="42"/>
  <c r="BA251" i="42"/>
  <c r="AP251" i="42"/>
  <c r="Y251" i="42"/>
  <c r="O251" i="42"/>
  <c r="N251" i="42"/>
  <c r="Z251" i="42"/>
  <c r="AS251" i="42"/>
  <c r="BE251" i="42"/>
  <c r="BG262" i="42"/>
  <c r="AY262" i="42"/>
  <c r="AQ262" i="42"/>
  <c r="AB262" i="42"/>
  <c r="T262" i="42"/>
  <c r="L262" i="42"/>
  <c r="BJ262" i="42"/>
  <c r="BA262" i="42"/>
  <c r="AR262" i="42"/>
  <c r="AA262" i="42"/>
  <c r="R262" i="42"/>
  <c r="I262" i="42"/>
  <c r="BK262" i="42"/>
  <c r="AZ262" i="42"/>
  <c r="AO262" i="42"/>
  <c r="X262" i="42"/>
  <c r="N262" i="42"/>
  <c r="C262" i="42"/>
  <c r="BC262" i="42"/>
  <c r="AP262" i="42"/>
  <c r="W262" i="42"/>
  <c r="K262" i="42"/>
  <c r="BB262" i="42"/>
  <c r="AN262" i="42"/>
  <c r="V262" i="42"/>
  <c r="J262" i="42"/>
  <c r="BI262" i="42"/>
  <c r="AW262" i="42"/>
  <c r="AL262" i="42"/>
  <c r="S262" i="42"/>
  <c r="G262" i="42"/>
  <c r="BH262" i="42"/>
  <c r="AV262" i="42"/>
  <c r="AK262" i="42"/>
  <c r="Q262" i="42"/>
  <c r="BF262" i="42"/>
  <c r="AU262" i="42"/>
  <c r="AJ262" i="42"/>
  <c r="P262" i="42"/>
  <c r="AM262" i="42"/>
  <c r="BG271" i="42"/>
  <c r="AY271" i="42"/>
  <c r="AQ271" i="42"/>
  <c r="AB271" i="42"/>
  <c r="T271" i="42"/>
  <c r="L271" i="42"/>
  <c r="BI271" i="42"/>
  <c r="AZ271" i="42"/>
  <c r="AP271" i="42"/>
  <c r="Z271" i="42"/>
  <c r="Q271" i="42"/>
  <c r="H271" i="42"/>
  <c r="BF271" i="42"/>
  <c r="AV271" i="42"/>
  <c r="AL271" i="42"/>
  <c r="U271" i="42"/>
  <c r="J271" i="42"/>
  <c r="BB271" i="42"/>
  <c r="AO271" i="42"/>
  <c r="W271" i="42"/>
  <c r="K271" i="42"/>
  <c r="BA271" i="42"/>
  <c r="AN271" i="42"/>
  <c r="V271" i="42"/>
  <c r="I271" i="42"/>
  <c r="BK271" i="42"/>
  <c r="AX271" i="42"/>
  <c r="AM271" i="42"/>
  <c r="S271" i="42"/>
  <c r="G271" i="42"/>
  <c r="BJ271" i="42"/>
  <c r="AW271" i="42"/>
  <c r="AK271" i="42"/>
  <c r="R271" i="42"/>
  <c r="BH271" i="42"/>
  <c r="AU271" i="42"/>
  <c r="AJ271" i="42"/>
  <c r="P271" i="42"/>
  <c r="BE271" i="42"/>
  <c r="AT271" i="42"/>
  <c r="AA271" i="42"/>
  <c r="O271" i="42"/>
  <c r="C271" i="42"/>
  <c r="BC271" i="42"/>
  <c r="B262" i="42"/>
  <c r="AS262" i="42"/>
  <c r="BD271" i="42"/>
  <c r="BG246" i="42"/>
  <c r="AY246" i="42"/>
  <c r="AQ246" i="42"/>
  <c r="AB246" i="42"/>
  <c r="T246" i="42"/>
  <c r="L246" i="42"/>
  <c r="BJ246" i="42"/>
  <c r="BA246" i="42"/>
  <c r="AR246" i="42"/>
  <c r="AA246" i="42"/>
  <c r="R246" i="42"/>
  <c r="I246" i="42"/>
  <c r="BI246" i="42"/>
  <c r="AX246" i="42"/>
  <c r="AN246" i="42"/>
  <c r="W246" i="42"/>
  <c r="M246" i="42"/>
  <c r="B246" i="42"/>
  <c r="N246" i="42"/>
  <c r="Y246" i="42"/>
  <c r="AS246" i="42"/>
  <c r="BD246" i="42"/>
  <c r="P247" i="42"/>
  <c r="AJ247" i="42"/>
  <c r="AV247" i="42"/>
  <c r="BH247" i="42"/>
  <c r="G251" i="42"/>
  <c r="R251" i="42"/>
  <c r="AK251" i="42"/>
  <c r="AW251" i="42"/>
  <c r="BI251" i="42"/>
  <c r="M262" i="42"/>
  <c r="AX262" i="42"/>
  <c r="BG265" i="42"/>
  <c r="AY265" i="42"/>
  <c r="AQ265" i="42"/>
  <c r="AB265" i="42"/>
  <c r="T265" i="42"/>
  <c r="L265" i="42"/>
  <c r="BF265" i="42"/>
  <c r="AW265" i="42"/>
  <c r="AN265" i="42"/>
  <c r="X265" i="42"/>
  <c r="O265" i="42"/>
  <c r="BJ265" i="42"/>
  <c r="AZ265" i="42"/>
  <c r="AO265" i="42"/>
  <c r="W265" i="42"/>
  <c r="M265" i="42"/>
  <c r="B265" i="42"/>
  <c r="BB265" i="42"/>
  <c r="AP265" i="42"/>
  <c r="V265" i="42"/>
  <c r="J265" i="42"/>
  <c r="BA265" i="42"/>
  <c r="AM265" i="42"/>
  <c r="U265" i="42"/>
  <c r="I265" i="42"/>
  <c r="BI265" i="42"/>
  <c r="AV265" i="42"/>
  <c r="AK265" i="42"/>
  <c r="R265" i="42"/>
  <c r="G265" i="42"/>
  <c r="BH265" i="42"/>
  <c r="AU265" i="42"/>
  <c r="AJ265" i="42"/>
  <c r="Q265" i="42"/>
  <c r="BE265" i="42"/>
  <c r="AT265" i="42"/>
  <c r="AA265" i="42"/>
  <c r="P265" i="42"/>
  <c r="C265" i="42"/>
  <c r="AR265" i="42"/>
  <c r="N271" i="42"/>
  <c r="Y277" i="42"/>
  <c r="BA277" i="42"/>
  <c r="T281" i="42"/>
  <c r="AS281" i="42"/>
  <c r="BG254" i="42"/>
  <c r="AY254" i="42"/>
  <c r="AQ254" i="42"/>
  <c r="AB254" i="42"/>
  <c r="T254" i="42"/>
  <c r="L254" i="42"/>
  <c r="BJ254" i="42"/>
  <c r="BA254" i="42"/>
  <c r="AR254" i="42"/>
  <c r="AA254" i="42"/>
  <c r="R254" i="42"/>
  <c r="I254" i="42"/>
  <c r="K254" i="42"/>
  <c r="V254" i="42"/>
  <c r="AM254" i="42"/>
  <c r="AW254" i="42"/>
  <c r="BH254" i="42"/>
  <c r="K264" i="42"/>
  <c r="W264" i="42"/>
  <c r="AP264" i="42"/>
  <c r="G266" i="42"/>
  <c r="R266" i="42"/>
  <c r="AL266" i="42"/>
  <c r="AX266" i="42"/>
  <c r="BJ266" i="42"/>
  <c r="J267" i="42"/>
  <c r="W267" i="42"/>
  <c r="AO267" i="42"/>
  <c r="BA267" i="42"/>
  <c r="I277" i="42"/>
  <c r="AB277" i="42"/>
  <c r="BB277" i="42"/>
  <c r="BE281" i="42"/>
  <c r="AW281" i="42"/>
  <c r="AO281" i="42"/>
  <c r="Z281" i="42"/>
  <c r="R281" i="42"/>
  <c r="J281" i="42"/>
  <c r="B281" i="42"/>
  <c r="BD281" i="42"/>
  <c r="AU281" i="42"/>
  <c r="AL281" i="42"/>
  <c r="V281" i="42"/>
  <c r="M281" i="42"/>
  <c r="BF281" i="42"/>
  <c r="AT281" i="42"/>
  <c r="AJ281" i="42"/>
  <c r="S281" i="42"/>
  <c r="H281" i="42"/>
  <c r="BB281" i="42"/>
  <c r="AR281" i="42"/>
  <c r="AA281" i="42"/>
  <c r="P281" i="42"/>
  <c r="BJ281" i="42"/>
  <c r="AZ281" i="42"/>
  <c r="AP281" i="42"/>
  <c r="X281" i="42"/>
  <c r="N281" i="42"/>
  <c r="C281" i="42"/>
  <c r="AY281" i="42"/>
  <c r="AB281" i="42"/>
  <c r="K281" i="42"/>
  <c r="U281" i="42"/>
  <c r="AV281" i="42"/>
  <c r="BG249" i="42"/>
  <c r="AY249" i="42"/>
  <c r="AQ249" i="42"/>
  <c r="AB249" i="42"/>
  <c r="T249" i="42"/>
  <c r="L249" i="42"/>
  <c r="BF249" i="42"/>
  <c r="AW249" i="42"/>
  <c r="AN249" i="42"/>
  <c r="X249" i="42"/>
  <c r="O249" i="42"/>
  <c r="K249" i="42"/>
  <c r="V249" i="42"/>
  <c r="AM249" i="42"/>
  <c r="AX249" i="42"/>
  <c r="BI249" i="42"/>
  <c r="B254" i="42"/>
  <c r="M254" i="42"/>
  <c r="W254" i="42"/>
  <c r="AN254" i="42"/>
  <c r="AX254" i="42"/>
  <c r="BI254" i="42"/>
  <c r="BG257" i="42"/>
  <c r="AY257" i="42"/>
  <c r="AQ257" i="42"/>
  <c r="AB257" i="42"/>
  <c r="T257" i="42"/>
  <c r="L257" i="42"/>
  <c r="BF257" i="42"/>
  <c r="AW257" i="42"/>
  <c r="AN257" i="42"/>
  <c r="BJ257" i="42"/>
  <c r="AZ257" i="42"/>
  <c r="AO257" i="42"/>
  <c r="X257" i="42"/>
  <c r="O257" i="42"/>
  <c r="K257" i="42"/>
  <c r="V257" i="42"/>
  <c r="AM257" i="42"/>
  <c r="BA257" i="42"/>
  <c r="BG258" i="42"/>
  <c r="AY258" i="42"/>
  <c r="AQ258" i="42"/>
  <c r="AB258" i="42"/>
  <c r="T258" i="42"/>
  <c r="L258" i="42"/>
  <c r="BE258" i="42"/>
  <c r="AV258" i="42"/>
  <c r="AM258" i="42"/>
  <c r="W258" i="42"/>
  <c r="N258" i="42"/>
  <c r="BF258" i="42"/>
  <c r="AU258" i="42"/>
  <c r="AK258" i="42"/>
  <c r="S258" i="42"/>
  <c r="I258" i="42"/>
  <c r="M258" i="42"/>
  <c r="Y258" i="42"/>
  <c r="AR258" i="42"/>
  <c r="BC258" i="42"/>
  <c r="BG264" i="42"/>
  <c r="AY264" i="42"/>
  <c r="AQ264" i="42"/>
  <c r="AB264" i="42"/>
  <c r="T264" i="42"/>
  <c r="L264" i="42"/>
  <c r="BH264" i="42"/>
  <c r="AX264" i="42"/>
  <c r="AO264" i="42"/>
  <c r="Y264" i="42"/>
  <c r="P264" i="42"/>
  <c r="G264" i="42"/>
  <c r="BC264" i="42"/>
  <c r="AS264" i="42"/>
  <c r="AA264" i="42"/>
  <c r="Q264" i="42"/>
  <c r="M264" i="42"/>
  <c r="X264" i="42"/>
  <c r="AR264" i="42"/>
  <c r="BD264" i="42"/>
  <c r="H266" i="42"/>
  <c r="U266" i="42"/>
  <c r="AN266" i="42"/>
  <c r="AZ266" i="42"/>
  <c r="K267" i="42"/>
  <c r="X267" i="42"/>
  <c r="AP267" i="42"/>
  <c r="BG270" i="42"/>
  <c r="AY270" i="42"/>
  <c r="AQ270" i="42"/>
  <c r="AB270" i="42"/>
  <c r="T270" i="42"/>
  <c r="L270" i="42"/>
  <c r="BJ270" i="42"/>
  <c r="BA270" i="42"/>
  <c r="AR270" i="42"/>
  <c r="AA270" i="42"/>
  <c r="R270" i="42"/>
  <c r="I270" i="42"/>
  <c r="BK270" i="42"/>
  <c r="AZ270" i="42"/>
  <c r="AO270" i="42"/>
  <c r="X270" i="42"/>
  <c r="N270" i="42"/>
  <c r="C270" i="42"/>
  <c r="M270" i="42"/>
  <c r="Y270" i="42"/>
  <c r="AS270" i="42"/>
  <c r="BD270" i="42"/>
  <c r="I272" i="42"/>
  <c r="U272" i="42"/>
  <c r="AM272" i="42"/>
  <c r="AZ272" i="42"/>
  <c r="L273" i="42"/>
  <c r="AB273" i="42"/>
  <c r="AV273" i="42"/>
  <c r="L277" i="42"/>
  <c r="AK277" i="42"/>
  <c r="BC277" i="42"/>
  <c r="L278" i="42"/>
  <c r="AM278" i="42"/>
  <c r="N279" i="42"/>
  <c r="AM279" i="42"/>
  <c r="W281" i="42"/>
  <c r="AX281" i="42"/>
  <c r="BG267" i="42"/>
  <c r="AY267" i="42"/>
  <c r="AQ267" i="42"/>
  <c r="AB267" i="42"/>
  <c r="T267" i="42"/>
  <c r="L267" i="42"/>
  <c r="BD267" i="42"/>
  <c r="AU267" i="42"/>
  <c r="AL267" i="42"/>
  <c r="V267" i="42"/>
  <c r="M267" i="42"/>
  <c r="C267" i="42"/>
  <c r="BB267" i="42"/>
  <c r="AR267" i="42"/>
  <c r="Z267" i="42"/>
  <c r="P267" i="42"/>
  <c r="N267" i="42"/>
  <c r="Y267" i="42"/>
  <c r="AS267" i="42"/>
  <c r="BE267" i="42"/>
  <c r="BE273" i="42"/>
  <c r="AW273" i="42"/>
  <c r="AO273" i="42"/>
  <c r="Z273" i="42"/>
  <c r="R273" i="42"/>
  <c r="J273" i="42"/>
  <c r="BD273" i="42"/>
  <c r="AU273" i="42"/>
  <c r="AL273" i="42"/>
  <c r="V273" i="42"/>
  <c r="M273" i="42"/>
  <c r="BB273" i="42"/>
  <c r="AR273" i="42"/>
  <c r="AA273" i="42"/>
  <c r="P273" i="42"/>
  <c r="BF273" i="42"/>
  <c r="AS273" i="42"/>
  <c r="Y273" i="42"/>
  <c r="N273" i="42"/>
  <c r="B273" i="42"/>
  <c r="O273" i="42"/>
  <c r="AJ273" i="42"/>
  <c r="AX273" i="42"/>
  <c r="BJ273" i="42"/>
  <c r="N277" i="42"/>
  <c r="AM277" i="42"/>
  <c r="BF277" i="42"/>
  <c r="O277" i="42"/>
  <c r="AP277" i="42"/>
  <c r="BK277" i="42"/>
  <c r="BG266" i="42"/>
  <c r="AY266" i="42"/>
  <c r="AQ266" i="42"/>
  <c r="AB266" i="42"/>
  <c r="T266" i="42"/>
  <c r="L266" i="42"/>
  <c r="BE266" i="42"/>
  <c r="AV266" i="42"/>
  <c r="AM266" i="42"/>
  <c r="W266" i="42"/>
  <c r="N266" i="42"/>
  <c r="BF266" i="42"/>
  <c r="AU266" i="42"/>
  <c r="AK266" i="42"/>
  <c r="S266" i="42"/>
  <c r="I266" i="42"/>
  <c r="M266" i="42"/>
  <c r="Y266" i="42"/>
  <c r="AR266" i="42"/>
  <c r="BC266" i="42"/>
  <c r="Q267" i="42"/>
  <c r="AJ267" i="42"/>
  <c r="AV267" i="42"/>
  <c r="BH267" i="42"/>
  <c r="BG272" i="42"/>
  <c r="AY272" i="42"/>
  <c r="AQ272" i="42"/>
  <c r="AB272" i="42"/>
  <c r="T272" i="42"/>
  <c r="L272" i="42"/>
  <c r="BH272" i="42"/>
  <c r="AX272" i="42"/>
  <c r="AO272" i="42"/>
  <c r="Y272" i="42"/>
  <c r="P272" i="42"/>
  <c r="G272" i="42"/>
  <c r="BC272" i="42"/>
  <c r="AS272" i="42"/>
  <c r="AA272" i="42"/>
  <c r="Q272" i="42"/>
  <c r="M272" i="42"/>
  <c r="X272" i="42"/>
  <c r="AR272" i="42"/>
  <c r="BD272" i="42"/>
  <c r="S273" i="42"/>
  <c r="AM273" i="42"/>
  <c r="AZ273" i="42"/>
  <c r="P277" i="42"/>
  <c r="BE278" i="42"/>
  <c r="AW278" i="42"/>
  <c r="AO278" i="42"/>
  <c r="Z278" i="42"/>
  <c r="R278" i="42"/>
  <c r="J278" i="42"/>
  <c r="B278" i="42"/>
  <c r="BH278" i="42"/>
  <c r="AY278" i="42"/>
  <c r="AP278" i="42"/>
  <c r="Y278" i="42"/>
  <c r="P278" i="42"/>
  <c r="G278" i="42"/>
  <c r="BF278" i="42"/>
  <c r="AU278" i="42"/>
  <c r="AK278" i="42"/>
  <c r="T278" i="42"/>
  <c r="I278" i="42"/>
  <c r="BC278" i="42"/>
  <c r="AS278" i="42"/>
  <c r="AB278" i="42"/>
  <c r="Q278" i="42"/>
  <c r="BK278" i="42"/>
  <c r="BA278" i="42"/>
  <c r="AQ278" i="42"/>
  <c r="X278" i="42"/>
  <c r="N278" i="42"/>
  <c r="BB278" i="42"/>
  <c r="AL278" i="42"/>
  <c r="M278" i="42"/>
  <c r="U278" i="42"/>
  <c r="AT278" i="42"/>
  <c r="BE279" i="42"/>
  <c r="AW279" i="42"/>
  <c r="AO279" i="42"/>
  <c r="Z279" i="42"/>
  <c r="R279" i="42"/>
  <c r="J279" i="42"/>
  <c r="B279" i="42"/>
  <c r="BG279" i="42"/>
  <c r="AX279" i="42"/>
  <c r="AN279" i="42"/>
  <c r="X279" i="42"/>
  <c r="O279" i="42"/>
  <c r="BB279" i="42"/>
  <c r="AR279" i="42"/>
  <c r="AA279" i="42"/>
  <c r="P279" i="42"/>
  <c r="BJ279" i="42"/>
  <c r="AZ279" i="42"/>
  <c r="AP279" i="42"/>
  <c r="W279" i="42"/>
  <c r="M279" i="42"/>
  <c r="C279" i="42"/>
  <c r="BH279" i="42"/>
  <c r="AV279" i="42"/>
  <c r="AL279" i="42"/>
  <c r="U279" i="42"/>
  <c r="K279" i="42"/>
  <c r="AU279" i="42"/>
  <c r="Y279" i="42"/>
  <c r="H279" i="42"/>
  <c r="T279" i="42"/>
  <c r="AT279" i="42"/>
  <c r="L281" i="42"/>
  <c r="AM281" i="42"/>
  <c r="BG281" i="42"/>
  <c r="BE284" i="42"/>
  <c r="AW284" i="42"/>
  <c r="AO284" i="42"/>
  <c r="Z284" i="42"/>
  <c r="R284" i="42"/>
  <c r="J284" i="42"/>
  <c r="B284" i="42"/>
  <c r="BG284" i="42"/>
  <c r="AX284" i="42"/>
  <c r="AN284" i="42"/>
  <c r="X284" i="42"/>
  <c r="O284" i="42"/>
  <c r="BB284" i="42"/>
  <c r="AR284" i="42"/>
  <c r="AA284" i="42"/>
  <c r="P284" i="42"/>
  <c r="BF284" i="42"/>
  <c r="AT284" i="42"/>
  <c r="AB284" i="42"/>
  <c r="N284" i="42"/>
  <c r="C284" i="42"/>
  <c r="BC284" i="42"/>
  <c r="AQ284" i="42"/>
  <c r="W284" i="42"/>
  <c r="L284" i="42"/>
  <c r="BK284" i="42"/>
  <c r="AZ284" i="42"/>
  <c r="AM284" i="42"/>
  <c r="U284" i="42"/>
  <c r="I284" i="42"/>
  <c r="BI284" i="42"/>
  <c r="AV284" i="42"/>
  <c r="AK284" i="42"/>
  <c r="S284" i="42"/>
  <c r="G284" i="42"/>
  <c r="BH284" i="42"/>
  <c r="AU284" i="42"/>
  <c r="AJ284" i="42"/>
  <c r="Q284" i="42"/>
  <c r="AY284" i="42"/>
  <c r="K284" i="42"/>
  <c r="AL284" i="42"/>
  <c r="BJ284" i="42"/>
  <c r="V284" i="42"/>
  <c r="BA284" i="42"/>
  <c r="M284" i="42"/>
  <c r="BE277" i="42"/>
  <c r="AW277" i="42"/>
  <c r="AO277" i="42"/>
  <c r="Z277" i="42"/>
  <c r="R277" i="42"/>
  <c r="J277" i="42"/>
  <c r="B277" i="42"/>
  <c r="BI277" i="42"/>
  <c r="AZ277" i="42"/>
  <c r="AQ277" i="42"/>
  <c r="AA277" i="42"/>
  <c r="Q277" i="42"/>
  <c r="H277" i="42"/>
  <c r="BJ277" i="42"/>
  <c r="AY277" i="42"/>
  <c r="AN277" i="42"/>
  <c r="W277" i="42"/>
  <c r="M277" i="42"/>
  <c r="C277" i="42"/>
  <c r="BG277" i="42"/>
  <c r="AV277" i="42"/>
  <c r="AL277" i="42"/>
  <c r="U277" i="42"/>
  <c r="K277" i="42"/>
  <c r="BD277" i="42"/>
  <c r="AT277" i="42"/>
  <c r="AJ277" i="42"/>
  <c r="S277" i="42"/>
  <c r="G277" i="42"/>
  <c r="BH277" i="42"/>
  <c r="AR277" i="42"/>
  <c r="T277" i="42"/>
  <c r="V277" i="42"/>
  <c r="AU277" i="42"/>
  <c r="BE286" i="42"/>
  <c r="AW286" i="42"/>
  <c r="AO286" i="42"/>
  <c r="Z286" i="42"/>
  <c r="R286" i="42"/>
  <c r="J286" i="42"/>
  <c r="B286" i="42"/>
  <c r="BD286" i="42"/>
  <c r="AU286" i="42"/>
  <c r="AL286" i="42"/>
  <c r="V286" i="42"/>
  <c r="M286" i="42"/>
  <c r="BF286" i="42"/>
  <c r="AT286" i="42"/>
  <c r="AJ286" i="42"/>
  <c r="S286" i="42"/>
  <c r="H286" i="42"/>
  <c r="BK286" i="42"/>
  <c r="AZ286" i="42"/>
  <c r="AN286" i="42"/>
  <c r="U286" i="42"/>
  <c r="I286" i="42"/>
  <c r="BJ286" i="42"/>
  <c r="AY286" i="42"/>
  <c r="AM286" i="42"/>
  <c r="T286" i="42"/>
  <c r="G286" i="42"/>
  <c r="BI286" i="42"/>
  <c r="AX286" i="42"/>
  <c r="AK286" i="42"/>
  <c r="Q286" i="42"/>
  <c r="BH286" i="42"/>
  <c r="AV286" i="42"/>
  <c r="AB286" i="42"/>
  <c r="P286" i="42"/>
  <c r="BG286" i="42"/>
  <c r="AS286" i="42"/>
  <c r="AA286" i="42"/>
  <c r="O286" i="42"/>
  <c r="C286" i="42"/>
  <c r="BB286" i="42"/>
  <c r="AQ286" i="42"/>
  <c r="X286" i="42"/>
  <c r="L286" i="42"/>
  <c r="BA286" i="42"/>
  <c r="AP286" i="42"/>
  <c r="W286" i="42"/>
  <c r="K286" i="42"/>
  <c r="BG245" i="42"/>
  <c r="AY245" i="42"/>
  <c r="AQ245" i="42"/>
  <c r="AB245" i="42"/>
  <c r="T245" i="42"/>
  <c r="L245" i="42"/>
  <c r="J245" i="42"/>
  <c r="S245" i="42"/>
  <c r="AJ245" i="42"/>
  <c r="AS245" i="42"/>
  <c r="BB245" i="42"/>
  <c r="BK245" i="42"/>
  <c r="BG253" i="42"/>
  <c r="AY253" i="42"/>
  <c r="AQ253" i="42"/>
  <c r="AB253" i="42"/>
  <c r="T253" i="42"/>
  <c r="L253" i="42"/>
  <c r="J253" i="42"/>
  <c r="S253" i="42"/>
  <c r="AJ253" i="42"/>
  <c r="AS253" i="42"/>
  <c r="BB253" i="42"/>
  <c r="BK253" i="42"/>
  <c r="BG260" i="42"/>
  <c r="AY260" i="42"/>
  <c r="AQ260" i="42"/>
  <c r="AB260" i="42"/>
  <c r="T260" i="42"/>
  <c r="L260" i="42"/>
  <c r="BC260" i="42"/>
  <c r="AT260" i="42"/>
  <c r="AK260" i="42"/>
  <c r="U260" i="42"/>
  <c r="K260" i="42"/>
  <c r="B260" i="42"/>
  <c r="M260" i="42"/>
  <c r="W260" i="42"/>
  <c r="AN260" i="42"/>
  <c r="AX260" i="42"/>
  <c r="BI260" i="42"/>
  <c r="BG268" i="42"/>
  <c r="AY268" i="42"/>
  <c r="AQ268" i="42"/>
  <c r="AB268" i="42"/>
  <c r="T268" i="42"/>
  <c r="L268" i="42"/>
  <c r="BC268" i="42"/>
  <c r="AT268" i="42"/>
  <c r="AK268" i="42"/>
  <c r="U268" i="42"/>
  <c r="K268" i="42"/>
  <c r="B268" i="42"/>
  <c r="M268" i="42"/>
  <c r="W268" i="42"/>
  <c r="AN268" i="42"/>
  <c r="AX268" i="42"/>
  <c r="BI268" i="42"/>
  <c r="AR286" i="42"/>
  <c r="BC286" i="42"/>
  <c r="BE283" i="42"/>
  <c r="AW283" i="42"/>
  <c r="AO283" i="42"/>
  <c r="Z283" i="42"/>
  <c r="R283" i="42"/>
  <c r="J283" i="42"/>
  <c r="B283" i="42"/>
  <c r="BH283" i="42"/>
  <c r="AY283" i="42"/>
  <c r="AP283" i="42"/>
  <c r="Y283" i="42"/>
  <c r="P283" i="42"/>
  <c r="G283" i="42"/>
  <c r="BF283" i="42"/>
  <c r="AU283" i="42"/>
  <c r="AK283" i="42"/>
  <c r="T283" i="42"/>
  <c r="I283" i="42"/>
  <c r="M283" i="42"/>
  <c r="X283" i="42"/>
  <c r="AR283" i="42"/>
  <c r="BC283" i="42"/>
  <c r="BE287" i="42"/>
  <c r="AW287" i="42"/>
  <c r="AO287" i="42"/>
  <c r="Z287" i="42"/>
  <c r="R287" i="42"/>
  <c r="J287" i="42"/>
  <c r="B287" i="42"/>
  <c r="BC287" i="42"/>
  <c r="AT287" i="42"/>
  <c r="AK287" i="42"/>
  <c r="U287" i="42"/>
  <c r="L287" i="42"/>
  <c r="C287" i="42"/>
  <c r="BK287" i="42"/>
  <c r="BA287" i="42"/>
  <c r="AQ287" i="42"/>
  <c r="Y287" i="42"/>
  <c r="O287" i="42"/>
  <c r="N287" i="42"/>
  <c r="AA287" i="42"/>
  <c r="AS287" i="42"/>
  <c r="BF287" i="42"/>
  <c r="K291" i="42"/>
  <c r="AB291" i="42"/>
  <c r="AX291" i="42"/>
  <c r="BE276" i="42"/>
  <c r="AW276" i="42"/>
  <c r="AO276" i="42"/>
  <c r="Z276" i="42"/>
  <c r="R276" i="42"/>
  <c r="J276" i="42"/>
  <c r="B276" i="42"/>
  <c r="BJ276" i="42"/>
  <c r="BA276" i="42"/>
  <c r="AR276" i="42"/>
  <c r="AB276" i="42"/>
  <c r="S276" i="42"/>
  <c r="I276" i="42"/>
  <c r="L276" i="42"/>
  <c r="V276" i="42"/>
  <c r="AM276" i="42"/>
  <c r="AX276" i="42"/>
  <c r="BH276" i="42"/>
  <c r="G280" i="42"/>
  <c r="Q280" i="42"/>
  <c r="AB280" i="42"/>
  <c r="AS280" i="42"/>
  <c r="BC280" i="42"/>
  <c r="C283" i="42"/>
  <c r="N283" i="42"/>
  <c r="AA283" i="42"/>
  <c r="AS283" i="42"/>
  <c r="BD283" i="42"/>
  <c r="P287" i="42"/>
  <c r="AB287" i="42"/>
  <c r="AU287" i="42"/>
  <c r="BG287" i="42"/>
  <c r="BE290" i="42"/>
  <c r="AW290" i="42"/>
  <c r="AO290" i="42"/>
  <c r="Z290" i="42"/>
  <c r="R290" i="42"/>
  <c r="J290" i="42"/>
  <c r="B290" i="42"/>
  <c r="BI290" i="42"/>
  <c r="AZ290" i="42"/>
  <c r="AQ290" i="42"/>
  <c r="AA290" i="42"/>
  <c r="Q290" i="42"/>
  <c r="H290" i="42"/>
  <c r="BJ290" i="42"/>
  <c r="AY290" i="42"/>
  <c r="AN290" i="42"/>
  <c r="W290" i="42"/>
  <c r="M290" i="42"/>
  <c r="C290" i="42"/>
  <c r="BD290" i="42"/>
  <c r="AT290" i="42"/>
  <c r="AJ290" i="42"/>
  <c r="S290" i="42"/>
  <c r="G290" i="42"/>
  <c r="BC290" i="42"/>
  <c r="AS290" i="42"/>
  <c r="AB290" i="42"/>
  <c r="P290" i="42"/>
  <c r="T290" i="42"/>
  <c r="AP290" i="42"/>
  <c r="BG290" i="42"/>
  <c r="L291" i="42"/>
  <c r="AJ291" i="42"/>
  <c r="BB291" i="42"/>
  <c r="G292" i="42"/>
  <c r="W292" i="42"/>
  <c r="AT292" i="42"/>
  <c r="BG261" i="42"/>
  <c r="AY261" i="42"/>
  <c r="AQ261" i="42"/>
  <c r="AB261" i="42"/>
  <c r="T261" i="42"/>
  <c r="L261" i="42"/>
  <c r="J261" i="42"/>
  <c r="S261" i="42"/>
  <c r="AJ261" i="42"/>
  <c r="AS261" i="42"/>
  <c r="BB261" i="42"/>
  <c r="BK261" i="42"/>
  <c r="BG269" i="42"/>
  <c r="AY269" i="42"/>
  <c r="AQ269" i="42"/>
  <c r="AB269" i="42"/>
  <c r="T269" i="42"/>
  <c r="L269" i="42"/>
  <c r="J269" i="42"/>
  <c r="S269" i="42"/>
  <c r="AJ269" i="42"/>
  <c r="AS269" i="42"/>
  <c r="BB269" i="42"/>
  <c r="BK269" i="42"/>
  <c r="BE274" i="42"/>
  <c r="AW274" i="42"/>
  <c r="AO274" i="42"/>
  <c r="Z274" i="42"/>
  <c r="R274" i="42"/>
  <c r="J274" i="42"/>
  <c r="B274" i="42"/>
  <c r="BC274" i="42"/>
  <c r="AT274" i="42"/>
  <c r="AK274" i="42"/>
  <c r="U274" i="42"/>
  <c r="L274" i="42"/>
  <c r="C274" i="42"/>
  <c r="M274" i="42"/>
  <c r="W274" i="42"/>
  <c r="AN274" i="42"/>
  <c r="AY274" i="42"/>
  <c r="BI274" i="42"/>
  <c r="N276" i="42"/>
  <c r="X276" i="42"/>
  <c r="AP276" i="42"/>
  <c r="AZ276" i="42"/>
  <c r="BK276" i="42"/>
  <c r="I280" i="42"/>
  <c r="T280" i="42"/>
  <c r="AK280" i="42"/>
  <c r="AU280" i="42"/>
  <c r="BE282" i="42"/>
  <c r="AW282" i="42"/>
  <c r="AO282" i="42"/>
  <c r="Z282" i="42"/>
  <c r="R282" i="42"/>
  <c r="J282" i="42"/>
  <c r="B282" i="42"/>
  <c r="BI282" i="42"/>
  <c r="AZ282" i="42"/>
  <c r="AQ282" i="42"/>
  <c r="AA282" i="42"/>
  <c r="Q282" i="42"/>
  <c r="H282" i="42"/>
  <c r="BJ282" i="42"/>
  <c r="AY282" i="42"/>
  <c r="AN282" i="42"/>
  <c r="W282" i="42"/>
  <c r="M282" i="42"/>
  <c r="C282" i="42"/>
  <c r="N282" i="42"/>
  <c r="Y282" i="42"/>
  <c r="AS282" i="42"/>
  <c r="BD282" i="42"/>
  <c r="Q283" i="42"/>
  <c r="AJ283" i="42"/>
  <c r="AV283" i="42"/>
  <c r="BI283" i="42"/>
  <c r="G287" i="42"/>
  <c r="S287" i="42"/>
  <c r="AL287" i="42"/>
  <c r="AX287" i="42"/>
  <c r="BI287" i="42"/>
  <c r="V290" i="42"/>
  <c r="AU290" i="42"/>
  <c r="BK290" i="42"/>
  <c r="Q291" i="42"/>
  <c r="AM291" i="42"/>
  <c r="L292" i="42"/>
  <c r="AB292" i="42"/>
  <c r="AZ292" i="42"/>
  <c r="BE291" i="42"/>
  <c r="AW291" i="42"/>
  <c r="AO291" i="42"/>
  <c r="Z291" i="42"/>
  <c r="R291" i="42"/>
  <c r="J291" i="42"/>
  <c r="B291" i="42"/>
  <c r="BH291" i="42"/>
  <c r="AY291" i="42"/>
  <c r="AP291" i="42"/>
  <c r="Y291" i="42"/>
  <c r="P291" i="42"/>
  <c r="G291" i="42"/>
  <c r="BF291" i="42"/>
  <c r="AU291" i="42"/>
  <c r="AK291" i="42"/>
  <c r="T291" i="42"/>
  <c r="I291" i="42"/>
  <c r="BK291" i="42"/>
  <c r="BA291" i="42"/>
  <c r="AQ291" i="42"/>
  <c r="X291" i="42"/>
  <c r="N291" i="42"/>
  <c r="BJ291" i="42"/>
  <c r="AZ291" i="42"/>
  <c r="AN291" i="42"/>
  <c r="W291" i="42"/>
  <c r="M291" i="42"/>
  <c r="C291" i="42"/>
  <c r="S291" i="42"/>
  <c r="AR291" i="42"/>
  <c r="BG291" i="42"/>
  <c r="BE280" i="42"/>
  <c r="AW280" i="42"/>
  <c r="AO280" i="42"/>
  <c r="Z280" i="42"/>
  <c r="R280" i="42"/>
  <c r="J280" i="42"/>
  <c r="B280" i="42"/>
  <c r="BF280" i="42"/>
  <c r="AV280" i="42"/>
  <c r="AM280" i="42"/>
  <c r="W280" i="42"/>
  <c r="N280" i="42"/>
  <c r="L280" i="42"/>
  <c r="V280" i="42"/>
  <c r="AN280" i="42"/>
  <c r="AY280" i="42"/>
  <c r="BI280" i="42"/>
  <c r="H283" i="42"/>
  <c r="U283" i="42"/>
  <c r="AM283" i="42"/>
  <c r="AZ283" i="42"/>
  <c r="BK283" i="42"/>
  <c r="I287" i="42"/>
  <c r="V287" i="42"/>
  <c r="AN287" i="42"/>
  <c r="AZ287" i="42"/>
  <c r="K290" i="42"/>
  <c r="Y290" i="42"/>
  <c r="AX290" i="42"/>
  <c r="U291" i="42"/>
  <c r="AS291" i="42"/>
  <c r="BI291" i="42"/>
  <c r="N292" i="42"/>
  <c r="AM292" i="42"/>
  <c r="V291" i="42"/>
  <c r="AT291" i="42"/>
  <c r="BK292" i="42"/>
  <c r="BI292" i="42"/>
  <c r="BH292" i="42"/>
  <c r="BG292" i="42"/>
  <c r="BE292" i="42"/>
  <c r="AW292" i="42"/>
  <c r="AO292" i="42"/>
  <c r="Z292" i="42"/>
  <c r="R292" i="42"/>
  <c r="J292" i="42"/>
  <c r="B292" i="42"/>
  <c r="BJ292" i="42"/>
  <c r="AX292" i="42"/>
  <c r="AN292" i="42"/>
  <c r="X292" i="42"/>
  <c r="O292" i="42"/>
  <c r="BB292" i="42"/>
  <c r="AR292" i="42"/>
  <c r="AA292" i="42"/>
  <c r="P292" i="42"/>
  <c r="AV292" i="42"/>
  <c r="AL292" i="42"/>
  <c r="U292" i="42"/>
  <c r="K292" i="42"/>
  <c r="BF292" i="42"/>
  <c r="AU292" i="42"/>
  <c r="AK292" i="42"/>
  <c r="T292" i="42"/>
  <c r="I292" i="42"/>
  <c r="Q292" i="42"/>
  <c r="AP292" i="42"/>
  <c r="BD292" i="42"/>
  <c r="H291" i="42"/>
  <c r="AA291" i="42"/>
  <c r="AV291" i="42"/>
  <c r="C296" i="42"/>
  <c r="AO296" i="42"/>
  <c r="C297" i="42"/>
  <c r="AN297" i="42"/>
  <c r="C299" i="42"/>
  <c r="AN299" i="42"/>
  <c r="R294" i="42"/>
  <c r="AX294" i="42"/>
  <c r="K296" i="42"/>
  <c r="AV296" i="42"/>
  <c r="K297" i="42"/>
  <c r="AW297" i="42"/>
  <c r="J299" i="42"/>
  <c r="AV299" i="42"/>
  <c r="BE289" i="42"/>
  <c r="AW289" i="42"/>
  <c r="AO289" i="42"/>
  <c r="Z289" i="42"/>
  <c r="R289" i="42"/>
  <c r="J289" i="42"/>
  <c r="B289" i="42"/>
  <c r="BJ289" i="42"/>
  <c r="BA289" i="42"/>
  <c r="AR289" i="42"/>
  <c r="AB289" i="42"/>
  <c r="S289" i="42"/>
  <c r="I289" i="42"/>
  <c r="L289" i="42"/>
  <c r="V289" i="42"/>
  <c r="AM289" i="42"/>
  <c r="AX289" i="42"/>
  <c r="BH289" i="42"/>
  <c r="BK293" i="42"/>
  <c r="BC293" i="42"/>
  <c r="AU293" i="42"/>
  <c r="AM293" i="42"/>
  <c r="X293" i="42"/>
  <c r="P293" i="42"/>
  <c r="H293" i="42"/>
  <c r="BJ293" i="42"/>
  <c r="BB293" i="42"/>
  <c r="AT293" i="42"/>
  <c r="AL293" i="42"/>
  <c r="W293" i="42"/>
  <c r="BI293" i="42"/>
  <c r="BA293" i="42"/>
  <c r="AS293" i="42"/>
  <c r="AK293" i="42"/>
  <c r="V293" i="42"/>
  <c r="N293" i="42"/>
  <c r="BH293" i="42"/>
  <c r="AZ293" i="42"/>
  <c r="AR293" i="42"/>
  <c r="AJ293" i="42"/>
  <c r="U293" i="42"/>
  <c r="M293" i="42"/>
  <c r="BG293" i="42"/>
  <c r="AY293" i="42"/>
  <c r="AQ293" i="42"/>
  <c r="AB293" i="42"/>
  <c r="T293" i="42"/>
  <c r="L293" i="42"/>
  <c r="BE293" i="42"/>
  <c r="AA293" i="42"/>
  <c r="J293" i="42"/>
  <c r="AV293" i="42"/>
  <c r="Q293" i="42"/>
  <c r="S293" i="42"/>
  <c r="BD293" i="42"/>
  <c r="S294" i="42"/>
  <c r="Q296" i="42"/>
  <c r="AX296" i="42"/>
  <c r="Q297" i="42"/>
  <c r="AX297" i="42"/>
  <c r="Q299" i="42"/>
  <c r="AW299" i="42"/>
  <c r="R299" i="42"/>
  <c r="BD299" i="42"/>
  <c r="BK294" i="42"/>
  <c r="BC294" i="42"/>
  <c r="AU294" i="42"/>
  <c r="AM294" i="42"/>
  <c r="X294" i="42"/>
  <c r="P294" i="42"/>
  <c r="H294" i="42"/>
  <c r="BJ294" i="42"/>
  <c r="BB294" i="42"/>
  <c r="AT294" i="42"/>
  <c r="AL294" i="42"/>
  <c r="W294" i="42"/>
  <c r="O294" i="42"/>
  <c r="G294" i="42"/>
  <c r="BI294" i="42"/>
  <c r="BA294" i="42"/>
  <c r="AS294" i="42"/>
  <c r="AK294" i="42"/>
  <c r="V294" i="42"/>
  <c r="N294" i="42"/>
  <c r="BH294" i="42"/>
  <c r="AZ294" i="42"/>
  <c r="AR294" i="42"/>
  <c r="AJ294" i="42"/>
  <c r="U294" i="42"/>
  <c r="M294" i="42"/>
  <c r="BG294" i="42"/>
  <c r="AY294" i="42"/>
  <c r="AQ294" i="42"/>
  <c r="AB294" i="42"/>
  <c r="T294" i="42"/>
  <c r="L294" i="42"/>
  <c r="AP294" i="42"/>
  <c r="Q294" i="42"/>
  <c r="AN294" i="42"/>
  <c r="I294" i="42"/>
  <c r="Z294" i="42"/>
  <c r="BF294" i="42"/>
  <c r="Y296" i="42"/>
  <c r="Y297" i="42"/>
  <c r="Y299" i="42"/>
  <c r="B294" i="42"/>
  <c r="AA294" i="42"/>
  <c r="BK296" i="42"/>
  <c r="BC296" i="42"/>
  <c r="AU296" i="42"/>
  <c r="AM296" i="42"/>
  <c r="X296" i="42"/>
  <c r="P296" i="42"/>
  <c r="H296" i="42"/>
  <c r="BJ296" i="42"/>
  <c r="BB296" i="42"/>
  <c r="AT296" i="42"/>
  <c r="AL296" i="42"/>
  <c r="W296" i="42"/>
  <c r="O296" i="42"/>
  <c r="G296" i="42"/>
  <c r="BI296" i="42"/>
  <c r="BA296" i="42"/>
  <c r="AS296" i="42"/>
  <c r="AK296" i="42"/>
  <c r="V296" i="42"/>
  <c r="N296" i="42"/>
  <c r="BH296" i="42"/>
  <c r="AZ296" i="42"/>
  <c r="AR296" i="42"/>
  <c r="AJ296" i="42"/>
  <c r="U296" i="42"/>
  <c r="M296" i="42"/>
  <c r="BG296" i="42"/>
  <c r="AY296" i="42"/>
  <c r="AQ296" i="42"/>
  <c r="AB296" i="42"/>
  <c r="T296" i="42"/>
  <c r="L296" i="42"/>
  <c r="BF296" i="42"/>
  <c r="AN296" i="42"/>
  <c r="J296" i="42"/>
  <c r="AW296" i="42"/>
  <c r="R296" i="42"/>
  <c r="Z296" i="42"/>
  <c r="BK297" i="42"/>
  <c r="BC297" i="42"/>
  <c r="AU297" i="42"/>
  <c r="AM297" i="42"/>
  <c r="X297" i="42"/>
  <c r="P297" i="42"/>
  <c r="H297" i="42"/>
  <c r="BJ297" i="42"/>
  <c r="BB297" i="42"/>
  <c r="AT297" i="42"/>
  <c r="AL297" i="42"/>
  <c r="W297" i="42"/>
  <c r="O297" i="42"/>
  <c r="G297" i="42"/>
  <c r="BI297" i="42"/>
  <c r="BA297" i="42"/>
  <c r="AS297" i="42"/>
  <c r="AK297" i="42"/>
  <c r="V297" i="42"/>
  <c r="N297" i="42"/>
  <c r="BH297" i="42"/>
  <c r="AZ297" i="42"/>
  <c r="AR297" i="42"/>
  <c r="AJ297" i="42"/>
  <c r="U297" i="42"/>
  <c r="M297" i="42"/>
  <c r="BG297" i="42"/>
  <c r="AY297" i="42"/>
  <c r="AQ297" i="42"/>
  <c r="AB297" i="42"/>
  <c r="T297" i="42"/>
  <c r="L297" i="42"/>
  <c r="AV297" i="42"/>
  <c r="R297" i="42"/>
  <c r="AO297" i="42"/>
  <c r="J297" i="42"/>
  <c r="Z297" i="42"/>
  <c r="BF297" i="42"/>
  <c r="BK299" i="42"/>
  <c r="BC299" i="42"/>
  <c r="AU299" i="42"/>
  <c r="AM299" i="42"/>
  <c r="X299" i="42"/>
  <c r="P299" i="42"/>
  <c r="H299" i="42"/>
  <c r="BJ299" i="42"/>
  <c r="BB299" i="42"/>
  <c r="AT299" i="42"/>
  <c r="AL299" i="42"/>
  <c r="W299" i="42"/>
  <c r="O299" i="42"/>
  <c r="G299" i="42"/>
  <c r="BI299" i="42"/>
  <c r="BA299" i="42"/>
  <c r="AS299" i="42"/>
  <c r="AK299" i="42"/>
  <c r="V299" i="42"/>
  <c r="N299" i="42"/>
  <c r="BH299" i="42"/>
  <c r="AZ299" i="42"/>
  <c r="AR299" i="42"/>
  <c r="AJ299" i="42"/>
  <c r="U299" i="42"/>
  <c r="M299" i="42"/>
  <c r="BG299" i="42"/>
  <c r="AY299" i="42"/>
  <c r="AQ299" i="42"/>
  <c r="AB299" i="42"/>
  <c r="T299" i="42"/>
  <c r="L299" i="42"/>
  <c r="AO299" i="42"/>
  <c r="K299" i="42"/>
  <c r="AX299" i="42"/>
  <c r="S299" i="42"/>
  <c r="Z299" i="42"/>
  <c r="BF299" i="42"/>
  <c r="BE275" i="42"/>
  <c r="AW275" i="42"/>
  <c r="AO275" i="42"/>
  <c r="Z275" i="42"/>
  <c r="R275" i="42"/>
  <c r="J275" i="42"/>
  <c r="B275" i="42"/>
  <c r="K275" i="42"/>
  <c r="T275" i="42"/>
  <c r="AJ275" i="42"/>
  <c r="AS275" i="42"/>
  <c r="BB275" i="42"/>
  <c r="BK275" i="42"/>
  <c r="BE285" i="42"/>
  <c r="AW285" i="42"/>
  <c r="AO285" i="42"/>
  <c r="Z285" i="42"/>
  <c r="R285" i="42"/>
  <c r="J285" i="42"/>
  <c r="B285" i="42"/>
  <c r="BF285" i="42"/>
  <c r="AV285" i="42"/>
  <c r="AM285" i="42"/>
  <c r="W285" i="42"/>
  <c r="N285" i="42"/>
  <c r="L285" i="42"/>
  <c r="V285" i="42"/>
  <c r="AN285" i="42"/>
  <c r="AY285" i="42"/>
  <c r="BI285" i="42"/>
  <c r="P289" i="42"/>
  <c r="AA289" i="42"/>
  <c r="AS289" i="42"/>
  <c r="BC289" i="42"/>
  <c r="I293" i="42"/>
  <c r="AO293" i="42"/>
  <c r="C294" i="42"/>
  <c r="AO294" i="42"/>
  <c r="B296" i="42"/>
  <c r="AA296" i="42"/>
  <c r="B297" i="42"/>
  <c r="AA297" i="42"/>
  <c r="BK298" i="42"/>
  <c r="BC298" i="42"/>
  <c r="AU298" i="42"/>
  <c r="AM298" i="42"/>
  <c r="X298" i="42"/>
  <c r="P298" i="42"/>
  <c r="H298" i="42"/>
  <c r="BJ298" i="42"/>
  <c r="BB298" i="42"/>
  <c r="AT298" i="42"/>
  <c r="AL298" i="42"/>
  <c r="W298" i="42"/>
  <c r="O298" i="42"/>
  <c r="G298" i="42"/>
  <c r="BI298" i="42"/>
  <c r="BA298" i="42"/>
  <c r="AS298" i="42"/>
  <c r="AK298" i="42"/>
  <c r="V298" i="42"/>
  <c r="N298" i="42"/>
  <c r="BH298" i="42"/>
  <c r="AZ298" i="42"/>
  <c r="AR298" i="42"/>
  <c r="AJ298" i="42"/>
  <c r="U298" i="42"/>
  <c r="M298" i="42"/>
  <c r="BG298" i="42"/>
  <c r="AY298" i="42"/>
  <c r="AQ298" i="42"/>
  <c r="AB298" i="42"/>
  <c r="T298" i="42"/>
  <c r="L298" i="42"/>
  <c r="BD298" i="42"/>
  <c r="Z298" i="42"/>
  <c r="C298" i="42"/>
  <c r="BF298" i="42"/>
  <c r="AA298" i="42"/>
  <c r="B298" i="42"/>
  <c r="AN298" i="42"/>
  <c r="B299" i="42"/>
  <c r="AA299" i="42"/>
  <c r="Z303" i="42"/>
  <c r="BK302" i="42"/>
  <c r="BC302" i="42"/>
  <c r="AU302" i="42"/>
  <c r="AM302" i="42"/>
  <c r="X302" i="42"/>
  <c r="P302" i="42"/>
  <c r="H302" i="42"/>
  <c r="BJ302" i="42"/>
  <c r="BB302" i="42"/>
  <c r="AT302" i="42"/>
  <c r="AL302" i="42"/>
  <c r="W302" i="42"/>
  <c r="O302" i="42"/>
  <c r="G302" i="42"/>
  <c r="BI302" i="42"/>
  <c r="BA302" i="42"/>
  <c r="AS302" i="42"/>
  <c r="AK302" i="42"/>
  <c r="V302" i="42"/>
  <c r="N302" i="42"/>
  <c r="BH302" i="42"/>
  <c r="AZ302" i="42"/>
  <c r="AR302" i="42"/>
  <c r="AJ302" i="42"/>
  <c r="U302" i="42"/>
  <c r="M302" i="42"/>
  <c r="BG302" i="42"/>
  <c r="AY302" i="42"/>
  <c r="AQ302" i="42"/>
  <c r="AB302" i="42"/>
  <c r="T302" i="42"/>
  <c r="L302" i="42"/>
  <c r="AP302" i="42"/>
  <c r="Q302" i="42"/>
  <c r="BF302" i="42"/>
  <c r="AN302" i="42"/>
  <c r="J302" i="42"/>
  <c r="BE302" i="42"/>
  <c r="AA302" i="42"/>
  <c r="I302" i="42"/>
  <c r="BD302" i="42"/>
  <c r="Z302" i="42"/>
  <c r="C302" i="42"/>
  <c r="AW302" i="42"/>
  <c r="AA303" i="42"/>
  <c r="BE288" i="42"/>
  <c r="AW288" i="42"/>
  <c r="AO288" i="42"/>
  <c r="Z288" i="42"/>
  <c r="R288" i="42"/>
  <c r="J288" i="42"/>
  <c r="B288" i="42"/>
  <c r="K288" i="42"/>
  <c r="T288" i="42"/>
  <c r="AJ288" i="42"/>
  <c r="AS288" i="42"/>
  <c r="BB288" i="42"/>
  <c r="BK288" i="42"/>
  <c r="BK295" i="42"/>
  <c r="BC295" i="42"/>
  <c r="AU295" i="42"/>
  <c r="AM295" i="42"/>
  <c r="X295" i="42"/>
  <c r="P295" i="42"/>
  <c r="H295" i="42"/>
  <c r="BJ295" i="42"/>
  <c r="BB295" i="42"/>
  <c r="AT295" i="42"/>
  <c r="AL295" i="42"/>
  <c r="W295" i="42"/>
  <c r="O295" i="42"/>
  <c r="G295" i="42"/>
  <c r="BI295" i="42"/>
  <c r="BA295" i="42"/>
  <c r="AS295" i="42"/>
  <c r="AK295" i="42"/>
  <c r="V295" i="42"/>
  <c r="N295" i="42"/>
  <c r="BH295" i="42"/>
  <c r="AZ295" i="42"/>
  <c r="AR295" i="42"/>
  <c r="AJ295" i="42"/>
  <c r="U295" i="42"/>
  <c r="M295" i="42"/>
  <c r="BG295" i="42"/>
  <c r="AY295" i="42"/>
  <c r="AQ295" i="42"/>
  <c r="AB295" i="42"/>
  <c r="T295" i="42"/>
  <c r="L295" i="42"/>
  <c r="AX295" i="42"/>
  <c r="Y295" i="42"/>
  <c r="B295" i="42"/>
  <c r="Z295" i="42"/>
  <c r="BE295" i="42"/>
  <c r="B302" i="42"/>
  <c r="AX302" i="42"/>
  <c r="BK303" i="42"/>
  <c r="BC303" i="42"/>
  <c r="AU303" i="42"/>
  <c r="AM303" i="42"/>
  <c r="X303" i="42"/>
  <c r="P303" i="42"/>
  <c r="H303" i="42"/>
  <c r="BJ303" i="42"/>
  <c r="BB303" i="42"/>
  <c r="AT303" i="42"/>
  <c r="AL303" i="42"/>
  <c r="W303" i="42"/>
  <c r="O303" i="42"/>
  <c r="G303" i="42"/>
  <c r="BI303" i="42"/>
  <c r="BA303" i="42"/>
  <c r="AS303" i="42"/>
  <c r="AK303" i="42"/>
  <c r="V303" i="42"/>
  <c r="N303" i="42"/>
  <c r="BH303" i="42"/>
  <c r="AZ303" i="42"/>
  <c r="AR303" i="42"/>
  <c r="AJ303" i="42"/>
  <c r="U303" i="42"/>
  <c r="M303" i="42"/>
  <c r="BG303" i="42"/>
  <c r="AY303" i="42"/>
  <c r="AQ303" i="42"/>
  <c r="AB303" i="42"/>
  <c r="T303" i="42"/>
  <c r="L303" i="42"/>
  <c r="AX303" i="42"/>
  <c r="Y303" i="42"/>
  <c r="B303" i="42"/>
  <c r="AV303" i="42"/>
  <c r="R303" i="42"/>
  <c r="AP303" i="42"/>
  <c r="Q303" i="42"/>
  <c r="AO303" i="42"/>
  <c r="K303" i="42"/>
  <c r="AW303" i="42"/>
  <c r="R302" i="42"/>
  <c r="C303" i="42"/>
  <c r="BD303" i="42"/>
  <c r="I303" i="42"/>
  <c r="BE303" i="42"/>
  <c r="Y302" i="42"/>
  <c r="J303" i="42"/>
  <c r="BF303" i="42"/>
  <c r="AO302" i="42"/>
  <c r="S303" i="42"/>
  <c r="BK304" i="42"/>
  <c r="BC304" i="42"/>
  <c r="AU304" i="42"/>
  <c r="AM304" i="42"/>
  <c r="X304" i="42"/>
  <c r="P304" i="42"/>
  <c r="H304" i="42"/>
  <c r="BJ304" i="42"/>
  <c r="BB304" i="42"/>
  <c r="AT304" i="42"/>
  <c r="AL304" i="42"/>
  <c r="W304" i="42"/>
  <c r="O304" i="42"/>
  <c r="G304" i="42"/>
  <c r="BI304" i="42"/>
  <c r="BA304" i="42"/>
  <c r="AS304" i="42"/>
  <c r="AK304" i="42"/>
  <c r="V304" i="42"/>
  <c r="N304" i="42"/>
  <c r="BH304" i="42"/>
  <c r="AZ304" i="42"/>
  <c r="AR304" i="42"/>
  <c r="AJ304" i="42"/>
  <c r="U304" i="42"/>
  <c r="M304" i="42"/>
  <c r="BG304" i="42"/>
  <c r="AY304" i="42"/>
  <c r="AQ304" i="42"/>
  <c r="AB304" i="42"/>
  <c r="T304" i="42"/>
  <c r="L304" i="42"/>
  <c r="S304" i="42"/>
  <c r="AW304" i="42"/>
  <c r="BK301" i="42"/>
  <c r="BC301" i="42"/>
  <c r="AU301" i="42"/>
  <c r="AM301" i="42"/>
  <c r="X301" i="42"/>
  <c r="P301" i="42"/>
  <c r="H301" i="42"/>
  <c r="BJ301" i="42"/>
  <c r="BB301" i="42"/>
  <c r="AT301" i="42"/>
  <c r="AL301" i="42"/>
  <c r="W301" i="42"/>
  <c r="O301" i="42"/>
  <c r="G301" i="42"/>
  <c r="BI301" i="42"/>
  <c r="BA301" i="42"/>
  <c r="AS301" i="42"/>
  <c r="AK301" i="42"/>
  <c r="V301" i="42"/>
  <c r="N301" i="42"/>
  <c r="BH301" i="42"/>
  <c r="AZ301" i="42"/>
  <c r="AR301" i="42"/>
  <c r="AJ301" i="42"/>
  <c r="U301" i="42"/>
  <c r="M301" i="42"/>
  <c r="BG301" i="42"/>
  <c r="AY301" i="42"/>
  <c r="AQ301" i="42"/>
  <c r="AB301" i="42"/>
  <c r="T301" i="42"/>
  <c r="L301" i="42"/>
  <c r="S301" i="42"/>
  <c r="AW301" i="42"/>
  <c r="B304" i="42"/>
  <c r="Y304" i="42"/>
  <c r="AX304" i="42"/>
  <c r="C304" i="42"/>
  <c r="Z304" i="42"/>
  <c r="BD304" i="42"/>
  <c r="BK300" i="42"/>
  <c r="BC300" i="42"/>
  <c r="AU300" i="42"/>
  <c r="AM300" i="42"/>
  <c r="X300" i="42"/>
  <c r="P300" i="42"/>
  <c r="H300" i="42"/>
  <c r="BJ300" i="42"/>
  <c r="BB300" i="42"/>
  <c r="AT300" i="42"/>
  <c r="AL300" i="42"/>
  <c r="W300" i="42"/>
  <c r="O300" i="42"/>
  <c r="G300" i="42"/>
  <c r="BI300" i="42"/>
  <c r="BA300" i="42"/>
  <c r="AS300" i="42"/>
  <c r="AK300" i="42"/>
  <c r="V300" i="42"/>
  <c r="N300" i="42"/>
  <c r="BH300" i="42"/>
  <c r="AZ300" i="42"/>
  <c r="AR300" i="42"/>
  <c r="AJ300" i="42"/>
  <c r="U300" i="42"/>
  <c r="M300" i="42"/>
  <c r="BG300" i="42"/>
  <c r="AY300" i="42"/>
  <c r="AQ300" i="42"/>
  <c r="AB300" i="42"/>
  <c r="T300" i="42"/>
  <c r="L300" i="42"/>
  <c r="S300" i="42"/>
  <c r="AW300" i="42"/>
  <c r="I301" i="42"/>
  <c r="AA301" i="42"/>
  <c r="BE301" i="42"/>
  <c r="J304" i="42"/>
  <c r="AN304" i="42"/>
  <c r="BF304" i="42"/>
  <c r="P20" i="42"/>
  <c r="AM20" i="42"/>
  <c r="AU20" i="42"/>
  <c r="I20" i="42"/>
  <c r="BD20" i="42"/>
  <c r="B20" i="42"/>
  <c r="J20" i="42"/>
  <c r="R20" i="42"/>
  <c r="Z20" i="42"/>
  <c r="AO20" i="42"/>
  <c r="AW20" i="42"/>
  <c r="BE20" i="42"/>
  <c r="X20" i="42"/>
  <c r="BC20" i="42"/>
  <c r="Q20" i="42"/>
  <c r="AN20" i="42"/>
  <c r="C20" i="42"/>
  <c r="K20" i="42"/>
  <c r="S20" i="42"/>
  <c r="AA20" i="42"/>
  <c r="AP20" i="42"/>
  <c r="AX20" i="42"/>
  <c r="BF20" i="42"/>
  <c r="H20" i="42"/>
  <c r="BK20" i="42"/>
  <c r="Y20" i="42"/>
  <c r="L20" i="42"/>
  <c r="T20" i="42"/>
  <c r="AB20" i="42"/>
  <c r="AQ20" i="42"/>
  <c r="AY20" i="42"/>
  <c r="BG20" i="42"/>
  <c r="AV20" i="42"/>
  <c r="M20" i="42"/>
  <c r="U20" i="42"/>
  <c r="AJ20" i="42"/>
  <c r="AR20" i="42"/>
  <c r="AZ20" i="42"/>
  <c r="BH20" i="42"/>
  <c r="N20" i="42"/>
  <c r="V20" i="42"/>
  <c r="AK20" i="42"/>
  <c r="AS20" i="42"/>
  <c r="BA20" i="42"/>
  <c r="BI20" i="42"/>
  <c r="G20" i="42"/>
  <c r="O20" i="42"/>
  <c r="W20" i="42"/>
  <c r="AL20" i="42"/>
  <c r="AT20" i="42"/>
  <c r="BB20" i="42"/>
  <c r="A19" i="42"/>
  <c r="A18" i="42"/>
  <c r="A17" i="42"/>
  <c r="A16" i="42"/>
  <c r="A15" i="42"/>
  <c r="A14" i="42"/>
  <c r="A13" i="42"/>
  <c r="A12" i="42"/>
  <c r="A11" i="42"/>
  <c r="A10" i="42"/>
  <c r="A9" i="42"/>
  <c r="A8" i="42"/>
  <c r="A7" i="42"/>
  <c r="A6" i="42"/>
  <c r="A5" i="42"/>
  <c r="A4" i="42"/>
  <c r="A3" i="42"/>
  <c r="A2" i="42"/>
  <c r="B1866" i="40" l="1"/>
  <c r="B1868" i="40"/>
  <c r="B1867" i="40"/>
  <c r="H1865" i="40"/>
  <c r="AG17" i="42"/>
  <c r="AF17" i="42"/>
  <c r="AE17" i="42"/>
  <c r="AD17" i="42"/>
  <c r="AC17" i="42"/>
  <c r="AI17" i="42"/>
  <c r="AH17" i="42"/>
  <c r="AI4" i="42"/>
  <c r="AH4" i="42"/>
  <c r="AG4" i="42"/>
  <c r="AF4" i="42"/>
  <c r="AE4" i="42"/>
  <c r="AD4" i="42"/>
  <c r="AC4" i="42"/>
  <c r="AD6" i="42"/>
  <c r="AC6" i="42"/>
  <c r="AI6" i="42"/>
  <c r="AH6" i="42"/>
  <c r="AG6" i="42"/>
  <c r="AF6" i="42"/>
  <c r="AE6" i="42"/>
  <c r="AE7" i="42"/>
  <c r="AD7" i="42"/>
  <c r="AC7" i="42"/>
  <c r="AI7" i="42"/>
  <c r="AH7" i="42"/>
  <c r="AG7" i="42"/>
  <c r="AF7" i="42"/>
  <c r="AH10" i="42"/>
  <c r="AG10" i="42"/>
  <c r="AF10" i="42"/>
  <c r="AE10" i="42"/>
  <c r="AD10" i="42"/>
  <c r="AC10" i="42"/>
  <c r="AI10" i="42"/>
  <c r="AI12" i="42"/>
  <c r="AH12" i="42"/>
  <c r="AG12" i="42"/>
  <c r="AF12" i="42"/>
  <c r="AE12" i="42"/>
  <c r="AD12" i="42"/>
  <c r="AC12" i="42"/>
  <c r="AC13" i="42"/>
  <c r="AI13" i="42"/>
  <c r="AH13" i="42"/>
  <c r="AG13" i="42"/>
  <c r="AF13" i="42"/>
  <c r="AE13" i="42"/>
  <c r="AD13" i="42"/>
  <c r="AE15" i="42"/>
  <c r="AD15" i="42"/>
  <c r="AC15" i="42"/>
  <c r="AI15" i="42"/>
  <c r="AH15" i="42"/>
  <c r="AG15" i="42"/>
  <c r="AF15" i="42"/>
  <c r="AF8" i="42"/>
  <c r="AE8" i="42"/>
  <c r="AD8" i="42"/>
  <c r="AC8" i="42"/>
  <c r="AI8" i="42"/>
  <c r="AH8" i="42"/>
  <c r="AG8" i="42"/>
  <c r="AF16" i="42"/>
  <c r="AE16" i="42"/>
  <c r="AD16" i="42"/>
  <c r="AC16" i="42"/>
  <c r="AI16" i="42"/>
  <c r="AH16" i="42"/>
  <c r="AG16" i="42"/>
  <c r="C2" i="42"/>
  <c r="AH2" i="42"/>
  <c r="AG2" i="42"/>
  <c r="AF2" i="42"/>
  <c r="AE2" i="42"/>
  <c r="AD2" i="42"/>
  <c r="AC2" i="42"/>
  <c r="AI2" i="42"/>
  <c r="AI3" i="42"/>
  <c r="AH3" i="42"/>
  <c r="AG3" i="42"/>
  <c r="AF3" i="42"/>
  <c r="AE3" i="42"/>
  <c r="AD3" i="42"/>
  <c r="AC3" i="42"/>
  <c r="AI11" i="42"/>
  <c r="AH11" i="42"/>
  <c r="AG11" i="42"/>
  <c r="AF11" i="42"/>
  <c r="AE11" i="42"/>
  <c r="AD11" i="42"/>
  <c r="AC11" i="42"/>
  <c r="AI19" i="42"/>
  <c r="AH19" i="42"/>
  <c r="AG19" i="42"/>
  <c r="AF19" i="42"/>
  <c r="AE19" i="42"/>
  <c r="AD19" i="42"/>
  <c r="AC19" i="42"/>
  <c r="W9" i="42"/>
  <c r="AG9" i="42"/>
  <c r="AF9" i="42"/>
  <c r="AE9" i="42"/>
  <c r="AD9" i="42"/>
  <c r="AC9" i="42"/>
  <c r="AI9" i="42"/>
  <c r="AH9" i="42"/>
  <c r="AH18" i="42"/>
  <c r="AG18" i="42"/>
  <c r="AF18" i="42"/>
  <c r="AE18" i="42"/>
  <c r="AD18" i="42"/>
  <c r="AC18" i="42"/>
  <c r="AI18" i="42"/>
  <c r="AC5" i="42"/>
  <c r="AI5" i="42"/>
  <c r="AH5" i="42"/>
  <c r="AG5" i="42"/>
  <c r="AF5" i="42"/>
  <c r="AE5" i="42"/>
  <c r="AD5" i="42"/>
  <c r="AD14" i="42"/>
  <c r="AC14" i="42"/>
  <c r="AI14" i="42"/>
  <c r="AH14" i="42"/>
  <c r="AG14" i="42"/>
  <c r="AF14" i="42"/>
  <c r="AE14" i="42"/>
  <c r="M167" i="8"/>
  <c r="J167" i="42" s="1"/>
  <c r="G1424" i="40"/>
  <c r="N167" i="8"/>
  <c r="K167" i="42" s="1"/>
  <c r="G1425" i="40"/>
  <c r="L167" i="8"/>
  <c r="I167" i="42" s="1"/>
  <c r="G1423" i="40"/>
  <c r="K167" i="8"/>
  <c r="H167" i="42" s="1"/>
  <c r="G1422" i="40"/>
  <c r="C30" i="38"/>
  <c r="G1420" i="40" s="1"/>
  <c r="B8" i="33"/>
  <c r="F1686" i="40" s="1"/>
  <c r="B57" i="26"/>
  <c r="F438" i="40" s="1"/>
  <c r="B41" i="29"/>
  <c r="F1153" i="40" s="1"/>
  <c r="B158" i="38"/>
  <c r="F1548" i="40" s="1"/>
  <c r="B12" i="31"/>
  <c r="F990" i="40" s="1"/>
  <c r="B55" i="25"/>
  <c r="F1328" i="40" s="1"/>
  <c r="B268" i="38"/>
  <c r="F1658" i="40" s="1"/>
  <c r="B267" i="38"/>
  <c r="F1657" i="40" s="1"/>
  <c r="B53" i="29"/>
  <c r="F1165" i="40" s="1"/>
  <c r="B264" i="38"/>
  <c r="F1654" i="40" s="1"/>
  <c r="B263" i="38"/>
  <c r="F1653" i="40" s="1"/>
  <c r="B54" i="29"/>
  <c r="F1166" i="40" s="1"/>
  <c r="B112" i="29"/>
  <c r="F1224" i="40" s="1"/>
  <c r="B44" i="34"/>
  <c r="F797" i="40" s="1"/>
  <c r="B214" i="38"/>
  <c r="F1604" i="40" s="1"/>
  <c r="B12" i="30"/>
  <c r="F830" i="40" s="1"/>
  <c r="B109" i="26"/>
  <c r="F490" i="40" s="1"/>
  <c r="B52" i="26"/>
  <c r="F433" i="40" s="1"/>
  <c r="B112" i="30"/>
  <c r="F930" i="40" s="1"/>
  <c r="B28" i="26"/>
  <c r="F409" i="40" s="1"/>
  <c r="B141" i="38"/>
  <c r="F1531" i="40" s="1"/>
  <c r="B37" i="38"/>
  <c r="F1427" i="40" s="1"/>
  <c r="B41" i="30"/>
  <c r="F859" i="40" s="1"/>
  <c r="B58" i="29"/>
  <c r="F1170" i="40" s="1"/>
  <c r="B7" i="30"/>
  <c r="F825" i="40" s="1"/>
  <c r="B117" i="38"/>
  <c r="F1507" i="40" s="1"/>
  <c r="B177" i="38"/>
  <c r="F1567" i="40" s="1"/>
  <c r="B83" i="28"/>
  <c r="F267" i="40" s="1"/>
  <c r="B110" i="28"/>
  <c r="F294" i="40" s="1"/>
  <c r="B32" i="26"/>
  <c r="F413" i="40" s="1"/>
  <c r="B116" i="30"/>
  <c r="F934" i="40" s="1"/>
  <c r="B8" i="31"/>
  <c r="F986" i="40" s="1"/>
  <c r="B53" i="30"/>
  <c r="F871" i="40" s="1"/>
  <c r="B47" i="28"/>
  <c r="F231" i="40" s="1"/>
  <c r="B20" i="30"/>
  <c r="F838" i="40" s="1"/>
  <c r="B118" i="38"/>
  <c r="F1508" i="40" s="1"/>
  <c r="B32" i="28"/>
  <c r="F216" i="40" s="1"/>
  <c r="B174" i="38"/>
  <c r="F1564" i="40" s="1"/>
  <c r="B115" i="30"/>
  <c r="F933" i="40" s="1"/>
  <c r="B82" i="28"/>
  <c r="F266" i="40" s="1"/>
  <c r="B19" i="34"/>
  <c r="F772" i="40" s="1"/>
  <c r="B8" i="38"/>
  <c r="F1398" i="40" s="1"/>
  <c r="B116" i="29"/>
  <c r="F1228" i="40" s="1"/>
  <c r="B92" i="28"/>
  <c r="F276" i="40" s="1"/>
  <c r="B58" i="28"/>
  <c r="F242" i="40" s="1"/>
  <c r="B20" i="34"/>
  <c r="F773" i="40" s="1"/>
  <c r="B59" i="28"/>
  <c r="F243" i="40" s="1"/>
  <c r="B133" i="38"/>
  <c r="F1523" i="40" s="1"/>
  <c r="B70" i="25"/>
  <c r="F1343" i="40" s="1"/>
  <c r="B58" i="31"/>
  <c r="F1036" i="40" s="1"/>
  <c r="B150" i="28"/>
  <c r="F334" i="40" s="1"/>
  <c r="B68" i="30"/>
  <c r="F886" i="40" s="1"/>
  <c r="B127" i="29"/>
  <c r="F1239" i="40" s="1"/>
  <c r="B221" i="38"/>
  <c r="F1611" i="40" s="1"/>
  <c r="B12" i="34"/>
  <c r="F765" i="40" s="1"/>
  <c r="B127" i="30"/>
  <c r="F945" i="40" s="1"/>
  <c r="B23" i="31"/>
  <c r="F1001" i="40" s="1"/>
  <c r="B19" i="30"/>
  <c r="F837" i="40" s="1"/>
  <c r="B37" i="29"/>
  <c r="F1149" i="40" s="1"/>
  <c r="B22" i="38"/>
  <c r="F1412" i="40" s="1"/>
  <c r="T10" i="42"/>
  <c r="U18" i="42"/>
  <c r="B19" i="29"/>
  <c r="F1131" i="40" s="1"/>
  <c r="B109" i="31"/>
  <c r="F1087" i="40" s="1"/>
  <c r="B36" i="34"/>
  <c r="F789" i="40" s="1"/>
  <c r="B50" i="29"/>
  <c r="F1162" i="40" s="1"/>
  <c r="B16" i="30"/>
  <c r="F834" i="40" s="1"/>
  <c r="B154" i="28"/>
  <c r="F338" i="40" s="1"/>
  <c r="I17" i="42"/>
  <c r="AA11" i="42"/>
  <c r="B39" i="28"/>
  <c r="F223" i="40" s="1"/>
  <c r="B11" i="38"/>
  <c r="F1401" i="40" s="1"/>
  <c r="B8" i="25"/>
  <c r="F1281" i="40" s="1"/>
  <c r="B8" i="28"/>
  <c r="F192" i="40" s="1"/>
  <c r="B100" i="24"/>
  <c r="F96" i="40" s="1"/>
  <c r="B102" i="28"/>
  <c r="F286" i="40" s="1"/>
  <c r="B166" i="38"/>
  <c r="F1556" i="40" s="1"/>
  <c r="AA3" i="42"/>
  <c r="B19" i="42"/>
  <c r="B90" i="24" s="1"/>
  <c r="F86" i="40" s="1"/>
  <c r="T4" i="42"/>
  <c r="T12" i="42"/>
  <c r="B101" i="26"/>
  <c r="F482" i="40" s="1"/>
  <c r="B35" i="34"/>
  <c r="F788" i="40" s="1"/>
  <c r="B7" i="31"/>
  <c r="F985" i="40" s="1"/>
  <c r="B38" i="29"/>
  <c r="F1150" i="40" s="1"/>
  <c r="B16" i="31"/>
  <c r="F994" i="40" s="1"/>
  <c r="B23" i="38"/>
  <c r="F1413" i="40" s="1"/>
  <c r="B34" i="29"/>
  <c r="F1146" i="40" s="1"/>
  <c r="B87" i="25"/>
  <c r="F1360" i="40" s="1"/>
  <c r="AB5" i="42"/>
  <c r="Y13" i="42"/>
  <c r="B178" i="38"/>
  <c r="F1568" i="40" s="1"/>
  <c r="B101" i="31"/>
  <c r="F1079" i="40" s="1"/>
  <c r="B113" i="28"/>
  <c r="F297" i="40" s="1"/>
  <c r="B15" i="34"/>
  <c r="F768" i="40" s="1"/>
  <c r="B110" i="38"/>
  <c r="F1500" i="40" s="1"/>
  <c r="B20" i="31"/>
  <c r="F998" i="40" s="1"/>
  <c r="B158" i="28"/>
  <c r="F342" i="40" s="1"/>
  <c r="B16" i="28"/>
  <c r="F200" i="40" s="1"/>
  <c r="T6" i="42"/>
  <c r="B71" i="29"/>
  <c r="F1183" i="40" s="1"/>
  <c r="B91" i="28"/>
  <c r="F275" i="40" s="1"/>
  <c r="B115" i="29"/>
  <c r="F1227" i="40" s="1"/>
  <c r="B50" i="30"/>
  <c r="F868" i="40" s="1"/>
  <c r="B42" i="30"/>
  <c r="F860" i="40" s="1"/>
  <c r="B90" i="38"/>
  <c r="F1480" i="40" s="1"/>
  <c r="B48" i="28"/>
  <c r="F232" i="40" s="1"/>
  <c r="B27" i="38"/>
  <c r="F1417" i="40" s="1"/>
  <c r="B97" i="38"/>
  <c r="F1487" i="40" s="1"/>
  <c r="AA15" i="42"/>
  <c r="B56" i="26"/>
  <c r="F437" i="40" s="1"/>
  <c r="B31" i="28"/>
  <c r="F215" i="40" s="1"/>
  <c r="B11" i="29"/>
  <c r="F1123" i="40" s="1"/>
  <c r="B36" i="31"/>
  <c r="F1014" i="40" s="1"/>
  <c r="B98" i="31"/>
  <c r="F1076" i="40" s="1"/>
  <c r="C17" i="42"/>
  <c r="C18" i="42"/>
  <c r="AB7" i="42"/>
  <c r="C19" i="42"/>
  <c r="Y8" i="42"/>
  <c r="Y16" i="42"/>
  <c r="B35" i="31"/>
  <c r="F1013" i="40" s="1"/>
  <c r="B15" i="28"/>
  <c r="F199" i="40" s="1"/>
  <c r="B144" i="28"/>
  <c r="F328" i="40" s="1"/>
  <c r="B49" i="38"/>
  <c r="F1439" i="40" s="1"/>
  <c r="B83" i="25"/>
  <c r="F1356" i="40" s="1"/>
  <c r="B20" i="29"/>
  <c r="F1132" i="40" s="1"/>
  <c r="B87" i="29"/>
  <c r="F1199" i="40" s="1"/>
  <c r="B8" i="29"/>
  <c r="F1120" i="40" s="1"/>
  <c r="B12" i="38"/>
  <c r="F1402" i="40" s="1"/>
  <c r="B173" i="38"/>
  <c r="F1563" i="40" s="1"/>
  <c r="B71" i="28"/>
  <c r="F255" i="40" s="1"/>
  <c r="B27" i="34"/>
  <c r="F780" i="40" s="1"/>
  <c r="B106" i="29"/>
  <c r="F1218" i="40" s="1"/>
  <c r="B40" i="28"/>
  <c r="F224" i="40" s="1"/>
  <c r="B43" i="34"/>
  <c r="F796" i="40" s="1"/>
  <c r="B57" i="31"/>
  <c r="F1035" i="40" s="1"/>
  <c r="B11" i="30"/>
  <c r="F829" i="40" s="1"/>
  <c r="B28" i="34"/>
  <c r="F781" i="40" s="1"/>
  <c r="B119" i="29"/>
  <c r="F1231" i="40" s="1"/>
  <c r="B24" i="26"/>
  <c r="F405" i="40" s="1"/>
  <c r="B97" i="31"/>
  <c r="F1075" i="40" s="1"/>
  <c r="B76" i="26"/>
  <c r="F457" i="40" s="1"/>
  <c r="B26" i="38"/>
  <c r="F1416" i="40" s="1"/>
  <c r="B48" i="26"/>
  <c r="F429" i="40" s="1"/>
  <c r="B54" i="30"/>
  <c r="F872" i="40" s="1"/>
  <c r="B169" i="38"/>
  <c r="F1559" i="40" s="1"/>
  <c r="B60" i="38"/>
  <c r="F1450" i="40" s="1"/>
  <c r="B15" i="31"/>
  <c r="F993" i="40" s="1"/>
  <c r="B106" i="30"/>
  <c r="F924" i="40" s="1"/>
  <c r="B157" i="28"/>
  <c r="F341" i="40" s="1"/>
  <c r="B51" i="33"/>
  <c r="F1729" i="40" s="1"/>
  <c r="B11" i="34"/>
  <c r="F764" i="40" s="1"/>
  <c r="B140" i="38"/>
  <c r="F1530" i="40" s="1"/>
  <c r="B116" i="26"/>
  <c r="F497" i="40" s="1"/>
  <c r="B170" i="38"/>
  <c r="F1560" i="40" s="1"/>
  <c r="B11" i="33"/>
  <c r="F1689" i="40" s="1"/>
  <c r="B7" i="28"/>
  <c r="F191" i="40" s="1"/>
  <c r="B48" i="25"/>
  <c r="F1321" i="40" s="1"/>
  <c r="B70" i="28"/>
  <c r="F254" i="40" s="1"/>
  <c r="B95" i="26"/>
  <c r="F476" i="40" s="1"/>
  <c r="B105" i="28"/>
  <c r="F289" i="40" s="1"/>
  <c r="B228" i="38"/>
  <c r="F1618" i="40" s="1"/>
  <c r="B24" i="34"/>
  <c r="F777" i="40" s="1"/>
  <c r="B53" i="38"/>
  <c r="F1443" i="40" s="1"/>
  <c r="B34" i="30"/>
  <c r="F852" i="40" s="1"/>
  <c r="B41" i="31"/>
  <c r="F1019" i="40" s="1"/>
  <c r="B76" i="29"/>
  <c r="F1188" i="40" s="1"/>
  <c r="B68" i="29"/>
  <c r="F1180" i="40" s="1"/>
  <c r="B36" i="28"/>
  <c r="F220" i="40" s="1"/>
  <c r="B71" i="38"/>
  <c r="F1461" i="40" s="1"/>
  <c r="B129" i="38"/>
  <c r="F1519" i="40" s="1"/>
  <c r="B32" i="34"/>
  <c r="F785" i="40" s="1"/>
  <c r="B59" i="30"/>
  <c r="F877" i="40" s="1"/>
  <c r="B72" i="29"/>
  <c r="F1184" i="40" s="1"/>
  <c r="B20" i="28"/>
  <c r="F204" i="40" s="1"/>
  <c r="B40" i="26"/>
  <c r="F421" i="40" s="1"/>
  <c r="B24" i="31"/>
  <c r="F1002" i="40" s="1"/>
  <c r="B76" i="30"/>
  <c r="F894" i="40" s="1"/>
  <c r="B16" i="29"/>
  <c r="F1128" i="40" s="1"/>
  <c r="B79" i="28"/>
  <c r="F263" i="40" s="1"/>
  <c r="B67" i="28"/>
  <c r="F251" i="40" s="1"/>
  <c r="B24" i="28"/>
  <c r="F208" i="40" s="1"/>
  <c r="B28" i="28"/>
  <c r="F212" i="40" s="1"/>
  <c r="B18" i="26"/>
  <c r="F399" i="40" s="1"/>
  <c r="B74" i="25"/>
  <c r="F1347" i="40" s="1"/>
  <c r="B78" i="25"/>
  <c r="F1351" i="40" s="1"/>
  <c r="B36" i="26"/>
  <c r="F417" i="40" s="1"/>
  <c r="B65" i="26"/>
  <c r="F446" i="40" s="1"/>
  <c r="B11" i="26"/>
  <c r="F392" i="40" s="1"/>
  <c r="B56" i="33"/>
  <c r="F1734" i="40" s="1"/>
  <c r="B94" i="31"/>
  <c r="F1072" i="40" s="1"/>
  <c r="B165" i="28"/>
  <c r="F349" i="40" s="1"/>
  <c r="B24" i="29"/>
  <c r="F1136" i="40" s="1"/>
  <c r="B28" i="25"/>
  <c r="F1301" i="40" s="1"/>
  <c r="B35" i="25"/>
  <c r="F1308" i="40" s="1"/>
  <c r="B105" i="26"/>
  <c r="F486" i="40" s="1"/>
  <c r="B95" i="24"/>
  <c r="F91" i="40" s="1"/>
  <c r="B183" i="38"/>
  <c r="F1573" i="40" s="1"/>
  <c r="B8" i="34"/>
  <c r="F761" i="40" s="1"/>
  <c r="B69" i="31"/>
  <c r="F1047" i="40" s="1"/>
  <c r="B87" i="30"/>
  <c r="F905" i="40" s="1"/>
  <c r="B102" i="31"/>
  <c r="F1080" i="40" s="1"/>
  <c r="B59" i="29"/>
  <c r="F1171" i="40" s="1"/>
  <c r="B24" i="30"/>
  <c r="F842" i="40" s="1"/>
  <c r="B50" i="31"/>
  <c r="F1028" i="40" s="1"/>
  <c r="B12" i="29"/>
  <c r="F1124" i="40" s="1"/>
  <c r="B106" i="28"/>
  <c r="F290" i="40" s="1"/>
  <c r="B12" i="28"/>
  <c r="F196" i="40" s="1"/>
  <c r="B65" i="25"/>
  <c r="F1338" i="40" s="1"/>
  <c r="B114" i="38"/>
  <c r="F1504" i="40" s="1"/>
  <c r="B19" i="38"/>
  <c r="F1409" i="40" s="1"/>
  <c r="B40" i="34"/>
  <c r="F793" i="40" s="1"/>
  <c r="B32" i="31"/>
  <c r="F1010" i="40" s="1"/>
  <c r="B120" i="29"/>
  <c r="F1232" i="40" s="1"/>
  <c r="B72" i="30"/>
  <c r="F890" i="40" s="1"/>
  <c r="B38" i="30"/>
  <c r="F856" i="40" s="1"/>
  <c r="B42" i="29"/>
  <c r="F1154" i="40" s="1"/>
  <c r="B55" i="28"/>
  <c r="F239" i="40" s="1"/>
  <c r="B44" i="28"/>
  <c r="F228" i="40" s="1"/>
  <c r="B88" i="28"/>
  <c r="F272" i="40" s="1"/>
  <c r="B111" i="24"/>
  <c r="F107" i="40" s="1"/>
  <c r="B137" i="38"/>
  <c r="F1527" i="40" s="1"/>
  <c r="B41" i="38"/>
  <c r="F1431" i="40" s="1"/>
  <c r="B16" i="34"/>
  <c r="F769" i="40" s="1"/>
  <c r="B54" i="31"/>
  <c r="F1032" i="40" s="1"/>
  <c r="B8" i="30"/>
  <c r="F826" i="40" s="1"/>
  <c r="B125" i="28"/>
  <c r="F309" i="40" s="1"/>
  <c r="B59" i="25"/>
  <c r="F1332" i="40" s="1"/>
  <c r="B116" i="24"/>
  <c r="F112" i="40" s="1"/>
  <c r="B260" i="38"/>
  <c r="F1650" i="40" s="1"/>
  <c r="B88" i="31"/>
  <c r="F1066" i="40" s="1"/>
  <c r="B120" i="30"/>
  <c r="F938" i="40" s="1"/>
  <c r="B114" i="28"/>
  <c r="F298" i="40" s="1"/>
  <c r="B124" i="24"/>
  <c r="F120" i="40" s="1"/>
  <c r="B231" i="38"/>
  <c r="F1621" i="40" s="1"/>
  <c r="B108" i="26"/>
  <c r="F489" i="40" s="1"/>
  <c r="B37" i="30"/>
  <c r="F855" i="40" s="1"/>
  <c r="B23" i="30"/>
  <c r="F841" i="40" s="1"/>
  <c r="B75" i="29"/>
  <c r="F1187" i="40" s="1"/>
  <c r="B153" i="28"/>
  <c r="F337" i="40" s="1"/>
  <c r="B94" i="24"/>
  <c r="F90" i="40" s="1"/>
  <c r="B186" i="38"/>
  <c r="F1576" i="40" s="1"/>
  <c r="B132" i="38"/>
  <c r="F1522" i="40" s="1"/>
  <c r="B7" i="38"/>
  <c r="F1397" i="40" s="1"/>
  <c r="B31" i="34"/>
  <c r="F784" i="40" s="1"/>
  <c r="B7" i="33"/>
  <c r="F1685" i="40" s="1"/>
  <c r="B52" i="38"/>
  <c r="F1442" i="40" s="1"/>
  <c r="B71" i="30"/>
  <c r="F889" i="40" s="1"/>
  <c r="B40" i="31"/>
  <c r="F1018" i="40" s="1"/>
  <c r="B58" i="30"/>
  <c r="F876" i="40" s="1"/>
  <c r="B23" i="29"/>
  <c r="F1135" i="40" s="1"/>
  <c r="B115" i="24"/>
  <c r="F111" i="40" s="1"/>
  <c r="B39" i="26"/>
  <c r="F420" i="40" s="1"/>
  <c r="B82" i="25"/>
  <c r="F1355" i="40" s="1"/>
  <c r="B136" i="38"/>
  <c r="F1526" i="40" s="1"/>
  <c r="B35" i="28"/>
  <c r="F219" i="40" s="1"/>
  <c r="B27" i="26"/>
  <c r="F408" i="40" s="1"/>
  <c r="B99" i="24"/>
  <c r="F95" i="40" s="1"/>
  <c r="B23" i="28"/>
  <c r="F207" i="40" s="1"/>
  <c r="B58" i="25"/>
  <c r="F1331" i="40" s="1"/>
  <c r="B51" i="26"/>
  <c r="F432" i="40" s="1"/>
  <c r="B31" i="26"/>
  <c r="F412" i="40" s="1"/>
  <c r="B19" i="28"/>
  <c r="F203" i="40" s="1"/>
  <c r="B119" i="30"/>
  <c r="F937" i="40" s="1"/>
  <c r="B19" i="31"/>
  <c r="F997" i="40" s="1"/>
  <c r="B15" i="29"/>
  <c r="F1127" i="40" s="1"/>
  <c r="B86" i="25"/>
  <c r="F1359" i="40" s="1"/>
  <c r="B11" i="28"/>
  <c r="F195" i="40" s="1"/>
  <c r="B182" i="38"/>
  <c r="F1572" i="40" s="1"/>
  <c r="B55" i="33"/>
  <c r="F1733" i="40" s="1"/>
  <c r="B15" i="30"/>
  <c r="F833" i="40" s="1"/>
  <c r="B11" i="31"/>
  <c r="F989" i="40" s="1"/>
  <c r="B39" i="34"/>
  <c r="F792" i="40" s="1"/>
  <c r="B60" i="33"/>
  <c r="F1738" i="40" s="1"/>
  <c r="B53" i="31"/>
  <c r="F1031" i="40" s="1"/>
  <c r="B75" i="30"/>
  <c r="F893" i="40" s="1"/>
  <c r="B7" i="29"/>
  <c r="F1119" i="40" s="1"/>
  <c r="B7" i="25"/>
  <c r="F1280" i="40" s="1"/>
  <c r="B47" i="25"/>
  <c r="F1320" i="40" s="1"/>
  <c r="B87" i="28"/>
  <c r="F271" i="40" s="1"/>
  <c r="B27" i="28"/>
  <c r="F211" i="40" s="1"/>
  <c r="B109" i="28"/>
  <c r="F293" i="40" s="1"/>
  <c r="B7" i="34"/>
  <c r="F760" i="40" s="1"/>
  <c r="B40" i="38"/>
  <c r="F1430" i="40" s="1"/>
  <c r="B23" i="34"/>
  <c r="F776" i="40" s="1"/>
  <c r="B43" i="28"/>
  <c r="F227" i="40" s="1"/>
  <c r="B69" i="25"/>
  <c r="F1342" i="40" s="1"/>
  <c r="B73" i="25"/>
  <c r="F1346" i="40" s="1"/>
  <c r="B77" i="25"/>
  <c r="F1350" i="40" s="1"/>
  <c r="B35" i="26"/>
  <c r="F416" i="40" s="1"/>
  <c r="B104" i="26"/>
  <c r="F485" i="40" s="1"/>
  <c r="C10" i="42"/>
  <c r="U2" i="42"/>
  <c r="L2" i="42"/>
  <c r="I9" i="42"/>
  <c r="R9" i="42"/>
  <c r="C14" i="42"/>
  <c r="C15" i="42"/>
  <c r="K3" i="42"/>
  <c r="AA9" i="42"/>
  <c r="T3" i="42"/>
  <c r="O10" i="42"/>
  <c r="K6" i="42"/>
  <c r="X10" i="42"/>
  <c r="C6" i="42"/>
  <c r="K11" i="42"/>
  <c r="B11" i="42"/>
  <c r="M8" i="42"/>
  <c r="T11" i="42"/>
  <c r="B3" i="42"/>
  <c r="V8" i="42"/>
  <c r="G6" i="42"/>
  <c r="BK6" i="42"/>
  <c r="BC6" i="42"/>
  <c r="AU6" i="42"/>
  <c r="AM6" i="42"/>
  <c r="BJ6" i="42"/>
  <c r="BB6" i="42"/>
  <c r="AT6" i="42"/>
  <c r="AL6" i="42"/>
  <c r="BI6" i="42"/>
  <c r="BA6" i="42"/>
  <c r="AS6" i="42"/>
  <c r="AK6" i="42"/>
  <c r="BH6" i="42"/>
  <c r="AZ6" i="42"/>
  <c r="AR6" i="42"/>
  <c r="AJ6" i="42"/>
  <c r="BG6" i="42"/>
  <c r="AY6" i="42"/>
  <c r="AQ6" i="42"/>
  <c r="BF6" i="42"/>
  <c r="AX6" i="42"/>
  <c r="AP6" i="42"/>
  <c r="BE6" i="42"/>
  <c r="AW6" i="42"/>
  <c r="AO6" i="42"/>
  <c r="BD6" i="42"/>
  <c r="AV6" i="42"/>
  <c r="AN6" i="42"/>
  <c r="V6" i="42"/>
  <c r="N6" i="42"/>
  <c r="G14" i="42"/>
  <c r="BK14" i="42"/>
  <c r="BC14" i="42"/>
  <c r="AU14" i="42"/>
  <c r="AM14" i="42"/>
  <c r="BJ14" i="42"/>
  <c r="BB14" i="42"/>
  <c r="AT14" i="42"/>
  <c r="AL14" i="42"/>
  <c r="BI14" i="42"/>
  <c r="BA14" i="42"/>
  <c r="AS14" i="42"/>
  <c r="AK14" i="42"/>
  <c r="BH14" i="42"/>
  <c r="AZ14" i="42"/>
  <c r="AR14" i="42"/>
  <c r="AJ14" i="42"/>
  <c r="BG14" i="42"/>
  <c r="AY14" i="42"/>
  <c r="AQ14" i="42"/>
  <c r="BF14" i="42"/>
  <c r="AX14" i="42"/>
  <c r="AP14" i="42"/>
  <c r="BE14" i="42"/>
  <c r="AW14" i="42"/>
  <c r="AO14" i="42"/>
  <c r="BD14" i="42"/>
  <c r="AV14" i="42"/>
  <c r="AN14" i="42"/>
  <c r="W14" i="42"/>
  <c r="O14" i="42"/>
  <c r="B6" i="17"/>
  <c r="B10" i="42"/>
  <c r="AB2" i="42"/>
  <c r="S2" i="42"/>
  <c r="J2" i="42"/>
  <c r="M3" i="42"/>
  <c r="W3" i="42"/>
  <c r="J4" i="42"/>
  <c r="S4" i="42"/>
  <c r="AB4" i="42"/>
  <c r="P5" i="42"/>
  <c r="Y5" i="42"/>
  <c r="M6" i="42"/>
  <c r="W6" i="42"/>
  <c r="J7" i="42"/>
  <c r="S7" i="42"/>
  <c r="O8" i="42"/>
  <c r="X8" i="42"/>
  <c r="K9" i="42"/>
  <c r="U9" i="42"/>
  <c r="H10" i="42"/>
  <c r="Q10" i="42"/>
  <c r="Z10" i="42"/>
  <c r="M11" i="42"/>
  <c r="V11" i="42"/>
  <c r="I12" i="42"/>
  <c r="S12" i="42"/>
  <c r="AB12" i="42"/>
  <c r="O13" i="42"/>
  <c r="X13" i="42"/>
  <c r="L14" i="42"/>
  <c r="U14" i="42"/>
  <c r="H15" i="42"/>
  <c r="R15" i="42"/>
  <c r="W16" i="42"/>
  <c r="K18" i="42"/>
  <c r="G7" i="42"/>
  <c r="BG7" i="42"/>
  <c r="AY7" i="42"/>
  <c r="AQ7" i="42"/>
  <c r="BF7" i="42"/>
  <c r="AX7" i="42"/>
  <c r="AP7" i="42"/>
  <c r="BE7" i="42"/>
  <c r="AW7" i="42"/>
  <c r="AO7" i="42"/>
  <c r="BD7" i="42"/>
  <c r="AV7" i="42"/>
  <c r="AN7" i="42"/>
  <c r="BK7" i="42"/>
  <c r="BC7" i="42"/>
  <c r="AU7" i="42"/>
  <c r="AM7" i="42"/>
  <c r="BJ7" i="42"/>
  <c r="BB7" i="42"/>
  <c r="AT7" i="42"/>
  <c r="AL7" i="42"/>
  <c r="BI7" i="42"/>
  <c r="BA7" i="42"/>
  <c r="AS7" i="42"/>
  <c r="AK7" i="42"/>
  <c r="BH7" i="42"/>
  <c r="AZ7" i="42"/>
  <c r="AR7" i="42"/>
  <c r="AJ7" i="42"/>
  <c r="X7" i="42"/>
  <c r="P7" i="42"/>
  <c r="H7" i="42"/>
  <c r="G15" i="42"/>
  <c r="BG15" i="42"/>
  <c r="AY15" i="42"/>
  <c r="AQ15" i="42"/>
  <c r="BF15" i="42"/>
  <c r="AX15" i="42"/>
  <c r="AP15" i="42"/>
  <c r="BE15" i="42"/>
  <c r="AW15" i="42"/>
  <c r="AO15" i="42"/>
  <c r="BD15" i="42"/>
  <c r="AV15" i="42"/>
  <c r="AN15" i="42"/>
  <c r="BK15" i="42"/>
  <c r="BC15" i="42"/>
  <c r="AU15" i="42"/>
  <c r="AM15" i="42"/>
  <c r="BJ15" i="42"/>
  <c r="BB15" i="42"/>
  <c r="AT15" i="42"/>
  <c r="AL15" i="42"/>
  <c r="BI15" i="42"/>
  <c r="BA15" i="42"/>
  <c r="AS15" i="42"/>
  <c r="AK15" i="42"/>
  <c r="BH15" i="42"/>
  <c r="AZ15" i="42"/>
  <c r="AR15" i="42"/>
  <c r="AJ15" i="42"/>
  <c r="Y15" i="42"/>
  <c r="Q15" i="42"/>
  <c r="I15" i="42"/>
  <c r="B10" i="17"/>
  <c r="B18" i="42"/>
  <c r="B9" i="42"/>
  <c r="AA2" i="42"/>
  <c r="R2" i="42"/>
  <c r="I2" i="42"/>
  <c r="O3" i="42"/>
  <c r="X3" i="42"/>
  <c r="K4" i="42"/>
  <c r="Q5" i="42"/>
  <c r="Z5" i="42"/>
  <c r="O6" i="42"/>
  <c r="X6" i="42"/>
  <c r="K7" i="42"/>
  <c r="T7" i="42"/>
  <c r="P8" i="42"/>
  <c r="M9" i="42"/>
  <c r="V9" i="42"/>
  <c r="I10" i="42"/>
  <c r="R10" i="42"/>
  <c r="AA10" i="42"/>
  <c r="N11" i="42"/>
  <c r="W11" i="42"/>
  <c r="K12" i="42"/>
  <c r="P13" i="42"/>
  <c r="M14" i="42"/>
  <c r="V14" i="42"/>
  <c r="J15" i="42"/>
  <c r="S15" i="42"/>
  <c r="AB15" i="42"/>
  <c r="M18" i="42"/>
  <c r="G4" i="42"/>
  <c r="BK4" i="42"/>
  <c r="BC4" i="42"/>
  <c r="AU4" i="42"/>
  <c r="AM4" i="42"/>
  <c r="BJ4" i="42"/>
  <c r="BB4" i="42"/>
  <c r="AT4" i="42"/>
  <c r="AL4" i="42"/>
  <c r="BI4" i="42"/>
  <c r="BA4" i="42"/>
  <c r="AS4" i="42"/>
  <c r="AK4" i="42"/>
  <c r="BH4" i="42"/>
  <c r="AZ4" i="42"/>
  <c r="AR4" i="42"/>
  <c r="AJ4" i="42"/>
  <c r="BG4" i="42"/>
  <c r="AY4" i="42"/>
  <c r="AQ4" i="42"/>
  <c r="BF4" i="42"/>
  <c r="AX4" i="42"/>
  <c r="AP4" i="42"/>
  <c r="BE4" i="42"/>
  <c r="AW4" i="42"/>
  <c r="AO4" i="42"/>
  <c r="BD4" i="42"/>
  <c r="AV4" i="42"/>
  <c r="AN4" i="42"/>
  <c r="X4" i="42"/>
  <c r="P4" i="42"/>
  <c r="H4" i="42"/>
  <c r="G12" i="42"/>
  <c r="BK12" i="42"/>
  <c r="BC12" i="42"/>
  <c r="AU12" i="42"/>
  <c r="AM12" i="42"/>
  <c r="BJ12" i="42"/>
  <c r="BB12" i="42"/>
  <c r="AT12" i="42"/>
  <c r="AL12" i="42"/>
  <c r="BI12" i="42"/>
  <c r="BA12" i="42"/>
  <c r="AS12" i="42"/>
  <c r="AK12" i="42"/>
  <c r="BH12" i="42"/>
  <c r="AZ12" i="42"/>
  <c r="AR12" i="42"/>
  <c r="AJ12" i="42"/>
  <c r="BG12" i="42"/>
  <c r="AY12" i="42"/>
  <c r="AQ12" i="42"/>
  <c r="BF12" i="42"/>
  <c r="AX12" i="42"/>
  <c r="AP12" i="42"/>
  <c r="BE12" i="42"/>
  <c r="AW12" i="42"/>
  <c r="AO12" i="42"/>
  <c r="BD12" i="42"/>
  <c r="AV12" i="42"/>
  <c r="AN12" i="42"/>
  <c r="Z12" i="42"/>
  <c r="R12" i="42"/>
  <c r="J12" i="42"/>
  <c r="B30" i="17"/>
  <c r="G13" i="42"/>
  <c r="BG13" i="42"/>
  <c r="AY13" i="42"/>
  <c r="AQ13" i="42"/>
  <c r="BF13" i="42"/>
  <c r="AX13" i="42"/>
  <c r="AP13" i="42"/>
  <c r="BE13" i="42"/>
  <c r="AW13" i="42"/>
  <c r="AO13" i="42"/>
  <c r="BD13" i="42"/>
  <c r="AV13" i="42"/>
  <c r="AN13" i="42"/>
  <c r="BK13" i="42"/>
  <c r="BC13" i="42"/>
  <c r="AU13" i="42"/>
  <c r="AM13" i="42"/>
  <c r="BJ13" i="42"/>
  <c r="BB13" i="42"/>
  <c r="AT13" i="42"/>
  <c r="AL13" i="42"/>
  <c r="BI13" i="42"/>
  <c r="BA13" i="42"/>
  <c r="AS13" i="42"/>
  <c r="AK13" i="42"/>
  <c r="BH13" i="42"/>
  <c r="AZ13" i="42"/>
  <c r="AR13" i="42"/>
  <c r="AJ13" i="42"/>
  <c r="AB13" i="42"/>
  <c r="T13" i="42"/>
  <c r="L13" i="42"/>
  <c r="B13" i="42"/>
  <c r="C8" i="42"/>
  <c r="G8" i="42"/>
  <c r="BK8" i="42"/>
  <c r="BC8" i="42"/>
  <c r="AU8" i="42"/>
  <c r="AM8" i="42"/>
  <c r="BJ8" i="42"/>
  <c r="BB8" i="42"/>
  <c r="AT8" i="42"/>
  <c r="AL8" i="42"/>
  <c r="BI8" i="42"/>
  <c r="BA8" i="42"/>
  <c r="AS8" i="42"/>
  <c r="AK8" i="42"/>
  <c r="BH8" i="42"/>
  <c r="AZ8" i="42"/>
  <c r="AR8" i="42"/>
  <c r="AJ8" i="42"/>
  <c r="BG8" i="42"/>
  <c r="AY8" i="42"/>
  <c r="AQ8" i="42"/>
  <c r="BF8" i="42"/>
  <c r="AX8" i="42"/>
  <c r="AP8" i="42"/>
  <c r="BE8" i="42"/>
  <c r="AW8" i="42"/>
  <c r="AO8" i="42"/>
  <c r="BD8" i="42"/>
  <c r="AV8" i="42"/>
  <c r="AN8" i="42"/>
  <c r="Z8" i="42"/>
  <c r="R8" i="42"/>
  <c r="J8" i="42"/>
  <c r="G16" i="42"/>
  <c r="BK16" i="42"/>
  <c r="BC16" i="42"/>
  <c r="AU16" i="42"/>
  <c r="AM16" i="42"/>
  <c r="BJ16" i="42"/>
  <c r="BB16" i="42"/>
  <c r="AT16" i="42"/>
  <c r="AL16" i="42"/>
  <c r="BI16" i="42"/>
  <c r="BA16" i="42"/>
  <c r="AS16" i="42"/>
  <c r="AK16" i="42"/>
  <c r="BH16" i="42"/>
  <c r="AZ16" i="42"/>
  <c r="AR16" i="42"/>
  <c r="AJ16" i="42"/>
  <c r="BG16" i="42"/>
  <c r="AY16" i="42"/>
  <c r="AQ16" i="42"/>
  <c r="BF16" i="42"/>
  <c r="AX16" i="42"/>
  <c r="AP16" i="42"/>
  <c r="BE16" i="42"/>
  <c r="AW16" i="42"/>
  <c r="AO16" i="42"/>
  <c r="BD16" i="42"/>
  <c r="AV16" i="42"/>
  <c r="AN16" i="42"/>
  <c r="Z16" i="42"/>
  <c r="R16" i="42"/>
  <c r="X16" i="42"/>
  <c r="P16" i="42"/>
  <c r="V16" i="42"/>
  <c r="N16" i="42"/>
  <c r="U16" i="42"/>
  <c r="M16" i="42"/>
  <c r="AB16" i="42"/>
  <c r="T16" i="42"/>
  <c r="L16" i="42"/>
  <c r="AA16" i="42"/>
  <c r="S16" i="42"/>
  <c r="K16" i="42"/>
  <c r="B14" i="17"/>
  <c r="B17" i="42"/>
  <c r="B8" i="42"/>
  <c r="Z2" i="42"/>
  <c r="Q2" i="42"/>
  <c r="P3" i="42"/>
  <c r="Y3" i="42"/>
  <c r="L4" i="42"/>
  <c r="U4" i="42"/>
  <c r="R5" i="42"/>
  <c r="P6" i="42"/>
  <c r="Y6" i="42"/>
  <c r="L7" i="42"/>
  <c r="U7" i="42"/>
  <c r="Q8" i="42"/>
  <c r="AA8" i="42"/>
  <c r="N9" i="42"/>
  <c r="J10" i="42"/>
  <c r="S10" i="42"/>
  <c r="AB10" i="42"/>
  <c r="O11" i="42"/>
  <c r="Y11" i="42"/>
  <c r="L12" i="42"/>
  <c r="U12" i="42"/>
  <c r="H13" i="42"/>
  <c r="Q13" i="42"/>
  <c r="Z13" i="42"/>
  <c r="N14" i="42"/>
  <c r="X14" i="42"/>
  <c r="K15" i="42"/>
  <c r="T15" i="42"/>
  <c r="S18" i="42"/>
  <c r="G5" i="42"/>
  <c r="BG5" i="42"/>
  <c r="AY5" i="42"/>
  <c r="AQ5" i="42"/>
  <c r="BF5" i="42"/>
  <c r="AX5" i="42"/>
  <c r="AP5" i="42"/>
  <c r="BE5" i="42"/>
  <c r="AW5" i="42"/>
  <c r="AO5" i="42"/>
  <c r="BD5" i="42"/>
  <c r="AV5" i="42"/>
  <c r="AN5" i="42"/>
  <c r="BK5" i="42"/>
  <c r="BC5" i="42"/>
  <c r="AU5" i="42"/>
  <c r="AM5" i="42"/>
  <c r="BJ5" i="42"/>
  <c r="BB5" i="42"/>
  <c r="AT5" i="42"/>
  <c r="AL5" i="42"/>
  <c r="BI5" i="42"/>
  <c r="BA5" i="42"/>
  <c r="AS5" i="42"/>
  <c r="AK5" i="42"/>
  <c r="BH5" i="42"/>
  <c r="AZ5" i="42"/>
  <c r="AR5" i="42"/>
  <c r="AJ5" i="42"/>
  <c r="AA5" i="42"/>
  <c r="S5" i="42"/>
  <c r="K5" i="42"/>
  <c r="B5" i="42"/>
  <c r="C9" i="42"/>
  <c r="G9" i="42"/>
  <c r="BG9" i="42"/>
  <c r="AY9" i="42"/>
  <c r="AQ9" i="42"/>
  <c r="BF9" i="42"/>
  <c r="AX9" i="42"/>
  <c r="AP9" i="42"/>
  <c r="BE9" i="42"/>
  <c r="AW9" i="42"/>
  <c r="AO9" i="42"/>
  <c r="BD9" i="42"/>
  <c r="AV9" i="42"/>
  <c r="AN9" i="42"/>
  <c r="BK9" i="42"/>
  <c r="BC9" i="42"/>
  <c r="AU9" i="42"/>
  <c r="AM9" i="42"/>
  <c r="BJ9" i="42"/>
  <c r="BB9" i="42"/>
  <c r="AT9" i="42"/>
  <c r="AL9" i="42"/>
  <c r="BI9" i="42"/>
  <c r="BA9" i="42"/>
  <c r="AS9" i="42"/>
  <c r="AK9" i="42"/>
  <c r="BH9" i="42"/>
  <c r="AZ9" i="42"/>
  <c r="AR9" i="42"/>
  <c r="AJ9" i="42"/>
  <c r="AB9" i="42"/>
  <c r="T9" i="42"/>
  <c r="L9" i="42"/>
  <c r="G17" i="42"/>
  <c r="BG17" i="42"/>
  <c r="AY17" i="42"/>
  <c r="AQ17" i="42"/>
  <c r="BF17" i="42"/>
  <c r="AX17" i="42"/>
  <c r="AP17" i="42"/>
  <c r="BE17" i="42"/>
  <c r="AW17" i="42"/>
  <c r="AO17" i="42"/>
  <c r="BD17" i="42"/>
  <c r="AV17" i="42"/>
  <c r="AN17" i="42"/>
  <c r="BK17" i="42"/>
  <c r="BC17" i="42"/>
  <c r="AU17" i="42"/>
  <c r="AM17" i="42"/>
  <c r="BJ17" i="42"/>
  <c r="BB17" i="42"/>
  <c r="AT17" i="42"/>
  <c r="AL17" i="42"/>
  <c r="BI17" i="42"/>
  <c r="BA17" i="42"/>
  <c r="AS17" i="42"/>
  <c r="AK17" i="42"/>
  <c r="BH17" i="42"/>
  <c r="AZ17" i="42"/>
  <c r="AR17" i="42"/>
  <c r="AJ17" i="42"/>
  <c r="AB17" i="42"/>
  <c r="T17" i="42"/>
  <c r="L17" i="42"/>
  <c r="Z17" i="42"/>
  <c r="R17" i="42"/>
  <c r="J17" i="42"/>
  <c r="X17" i="42"/>
  <c r="P17" i="42"/>
  <c r="H17" i="42"/>
  <c r="W17" i="42"/>
  <c r="O17" i="42"/>
  <c r="V17" i="42"/>
  <c r="N17" i="42"/>
  <c r="U17" i="42"/>
  <c r="M17" i="42"/>
  <c r="B18" i="17"/>
  <c r="B2" i="42"/>
  <c r="B16" i="42"/>
  <c r="B7" i="42"/>
  <c r="Y2" i="42"/>
  <c r="O2" i="42"/>
  <c r="H3" i="42"/>
  <c r="Q3" i="42"/>
  <c r="Z3" i="42"/>
  <c r="M4" i="42"/>
  <c r="V4" i="42"/>
  <c r="T5" i="42"/>
  <c r="H6" i="42"/>
  <c r="Q6" i="42"/>
  <c r="Z6" i="42"/>
  <c r="M7" i="42"/>
  <c r="V7" i="42"/>
  <c r="S8" i="42"/>
  <c r="AB8" i="42"/>
  <c r="O9" i="42"/>
  <c r="X9" i="42"/>
  <c r="K10" i="42"/>
  <c r="Q11" i="42"/>
  <c r="Z11" i="42"/>
  <c r="M12" i="42"/>
  <c r="V12" i="42"/>
  <c r="I13" i="42"/>
  <c r="R13" i="42"/>
  <c r="AA13" i="42"/>
  <c r="P14" i="42"/>
  <c r="Y14" i="42"/>
  <c r="L15" i="42"/>
  <c r="U15" i="42"/>
  <c r="H16" i="42"/>
  <c r="K17" i="42"/>
  <c r="G2" i="42"/>
  <c r="AK2" i="42"/>
  <c r="AS2" i="42"/>
  <c r="BA2" i="42"/>
  <c r="BI2" i="42"/>
  <c r="AL2" i="42"/>
  <c r="AT2" i="42"/>
  <c r="BB2" i="42"/>
  <c r="BJ2" i="42"/>
  <c r="AM2" i="42"/>
  <c r="AU2" i="42"/>
  <c r="BC2" i="42"/>
  <c r="BK2" i="42"/>
  <c r="AN2" i="42"/>
  <c r="AV2" i="42"/>
  <c r="BD2" i="42"/>
  <c r="AJ2" i="42"/>
  <c r="AO2" i="42"/>
  <c r="AW2" i="42"/>
  <c r="BE2" i="42"/>
  <c r="AP2" i="42"/>
  <c r="AX2" i="42"/>
  <c r="BF2" i="42"/>
  <c r="AQ2" i="42"/>
  <c r="AY2" i="42"/>
  <c r="BG2" i="42"/>
  <c r="AR2" i="42"/>
  <c r="AZ2" i="42"/>
  <c r="BH2" i="42"/>
  <c r="H2" i="42"/>
  <c r="P2" i="42"/>
  <c r="X2" i="42"/>
  <c r="G10" i="42"/>
  <c r="BK10" i="42"/>
  <c r="BC10" i="42"/>
  <c r="AU10" i="42"/>
  <c r="AM10" i="42"/>
  <c r="BJ10" i="42"/>
  <c r="BB10" i="42"/>
  <c r="AT10" i="42"/>
  <c r="AL10" i="42"/>
  <c r="BI10" i="42"/>
  <c r="BA10" i="42"/>
  <c r="AS10" i="42"/>
  <c r="AK10" i="42"/>
  <c r="BH10" i="42"/>
  <c r="AZ10" i="42"/>
  <c r="AR10" i="42"/>
  <c r="AJ10" i="42"/>
  <c r="BG10" i="42"/>
  <c r="AY10" i="42"/>
  <c r="AQ10" i="42"/>
  <c r="BF10" i="42"/>
  <c r="AX10" i="42"/>
  <c r="AP10" i="42"/>
  <c r="BE10" i="42"/>
  <c r="AW10" i="42"/>
  <c r="AO10" i="42"/>
  <c r="BD10" i="42"/>
  <c r="AV10" i="42"/>
  <c r="AN10" i="42"/>
  <c r="V10" i="42"/>
  <c r="N10" i="42"/>
  <c r="G18" i="42"/>
  <c r="BK18" i="42"/>
  <c r="BC18" i="42"/>
  <c r="AU18" i="42"/>
  <c r="AM18" i="42"/>
  <c r="BJ18" i="42"/>
  <c r="BB18" i="42"/>
  <c r="AT18" i="42"/>
  <c r="AL18" i="42"/>
  <c r="BI18" i="42"/>
  <c r="BA18" i="42"/>
  <c r="AS18" i="42"/>
  <c r="AK18" i="42"/>
  <c r="BH18" i="42"/>
  <c r="AZ18" i="42"/>
  <c r="AR18" i="42"/>
  <c r="AJ18" i="42"/>
  <c r="BG18" i="42"/>
  <c r="AY18" i="42"/>
  <c r="AQ18" i="42"/>
  <c r="BF18" i="42"/>
  <c r="AX18" i="42"/>
  <c r="AP18" i="42"/>
  <c r="BE18" i="42"/>
  <c r="AW18" i="42"/>
  <c r="AO18" i="42"/>
  <c r="BD18" i="42"/>
  <c r="AV18" i="42"/>
  <c r="AN18" i="42"/>
  <c r="V18" i="42"/>
  <c r="N18" i="42"/>
  <c r="AB18" i="42"/>
  <c r="T18" i="42"/>
  <c r="L18" i="42"/>
  <c r="Z18" i="42"/>
  <c r="R18" i="42"/>
  <c r="J18" i="42"/>
  <c r="Y18" i="42"/>
  <c r="Q18" i="42"/>
  <c r="I18" i="42"/>
  <c r="X18" i="42"/>
  <c r="P18" i="42"/>
  <c r="H18" i="42"/>
  <c r="W18" i="42"/>
  <c r="O18" i="42"/>
  <c r="B22" i="17"/>
  <c r="B15" i="42"/>
  <c r="B6" i="42"/>
  <c r="W2" i="42"/>
  <c r="N2" i="42"/>
  <c r="I3" i="42"/>
  <c r="R3" i="42"/>
  <c r="N4" i="42"/>
  <c r="W4" i="42"/>
  <c r="L5" i="42"/>
  <c r="U5" i="42"/>
  <c r="I6" i="42"/>
  <c r="R6" i="42"/>
  <c r="AA6" i="42"/>
  <c r="N7" i="42"/>
  <c r="W7" i="42"/>
  <c r="K8" i="42"/>
  <c r="T8" i="42"/>
  <c r="P9" i="42"/>
  <c r="Y9" i="42"/>
  <c r="L10" i="42"/>
  <c r="U10" i="42"/>
  <c r="I11" i="42"/>
  <c r="R11" i="42"/>
  <c r="N12" i="42"/>
  <c r="W12" i="42"/>
  <c r="J13" i="42"/>
  <c r="S13" i="42"/>
  <c r="Q14" i="42"/>
  <c r="Z14" i="42"/>
  <c r="M15" i="42"/>
  <c r="V15" i="42"/>
  <c r="I16" i="42"/>
  <c r="Q17" i="42"/>
  <c r="AA18" i="42"/>
  <c r="G3" i="42"/>
  <c r="BG3" i="42"/>
  <c r="AY3" i="42"/>
  <c r="AQ3" i="42"/>
  <c r="BF3" i="42"/>
  <c r="AX3" i="42"/>
  <c r="AP3" i="42"/>
  <c r="BE3" i="42"/>
  <c r="AW3" i="42"/>
  <c r="AO3" i="42"/>
  <c r="BD3" i="42"/>
  <c r="AV3" i="42"/>
  <c r="AN3" i="42"/>
  <c r="BK3" i="42"/>
  <c r="BC3" i="42"/>
  <c r="AU3" i="42"/>
  <c r="AM3" i="42"/>
  <c r="BJ3" i="42"/>
  <c r="BB3" i="42"/>
  <c r="AT3" i="42"/>
  <c r="AL3" i="42"/>
  <c r="BI3" i="42"/>
  <c r="BA3" i="42"/>
  <c r="AS3" i="42"/>
  <c r="AK3" i="42"/>
  <c r="BH3" i="42"/>
  <c r="AZ3" i="42"/>
  <c r="AR3" i="42"/>
  <c r="AJ3" i="42"/>
  <c r="V3" i="42"/>
  <c r="N3" i="42"/>
  <c r="C11" i="42"/>
  <c r="G11" i="42"/>
  <c r="BG11" i="42"/>
  <c r="AY11" i="42"/>
  <c r="AQ11" i="42"/>
  <c r="BF11" i="42"/>
  <c r="AX11" i="42"/>
  <c r="AP11" i="42"/>
  <c r="BE11" i="42"/>
  <c r="AW11" i="42"/>
  <c r="AO11" i="42"/>
  <c r="BD11" i="42"/>
  <c r="AV11" i="42"/>
  <c r="AN11" i="42"/>
  <c r="BK11" i="42"/>
  <c r="BC11" i="42"/>
  <c r="AU11" i="42"/>
  <c r="AM11" i="42"/>
  <c r="BJ11" i="42"/>
  <c r="BB11" i="42"/>
  <c r="AT11" i="42"/>
  <c r="AL11" i="42"/>
  <c r="BI11" i="42"/>
  <c r="BA11" i="42"/>
  <c r="AS11" i="42"/>
  <c r="AK11" i="42"/>
  <c r="BH11" i="42"/>
  <c r="AZ11" i="42"/>
  <c r="AR11" i="42"/>
  <c r="AJ11" i="42"/>
  <c r="X11" i="42"/>
  <c r="P11" i="42"/>
  <c r="H11" i="42"/>
  <c r="G19" i="42"/>
  <c r="BG19" i="42"/>
  <c r="AY19" i="42"/>
  <c r="AQ19" i="42"/>
  <c r="BF19" i="42"/>
  <c r="AX19" i="42"/>
  <c r="AP19" i="42"/>
  <c r="BE19" i="42"/>
  <c r="AW19" i="42"/>
  <c r="AO19" i="42"/>
  <c r="BD19" i="42"/>
  <c r="AV19" i="42"/>
  <c r="AN19" i="42"/>
  <c r="BK19" i="42"/>
  <c r="BC19" i="42"/>
  <c r="AU19" i="42"/>
  <c r="AM19" i="42"/>
  <c r="BJ19" i="42"/>
  <c r="BB19" i="42"/>
  <c r="AT19" i="42"/>
  <c r="AL19" i="42"/>
  <c r="BI19" i="42"/>
  <c r="BA19" i="42"/>
  <c r="AS19" i="42"/>
  <c r="AK19" i="42"/>
  <c r="BH19" i="42"/>
  <c r="AZ19" i="42"/>
  <c r="AR19" i="42"/>
  <c r="AJ19" i="42"/>
  <c r="X19" i="42"/>
  <c r="P19" i="42"/>
  <c r="H19" i="42"/>
  <c r="W19" i="42"/>
  <c r="O19" i="42"/>
  <c r="V19" i="42"/>
  <c r="N19" i="42"/>
  <c r="AB19" i="42"/>
  <c r="T19" i="42"/>
  <c r="L19" i="42"/>
  <c r="AA19" i="42"/>
  <c r="S19" i="42"/>
  <c r="K19" i="42"/>
  <c r="Z19" i="42"/>
  <c r="R19" i="42"/>
  <c r="J19" i="42"/>
  <c r="Y19" i="42"/>
  <c r="Q19" i="42"/>
  <c r="I19" i="42"/>
  <c r="B26" i="17"/>
  <c r="B14" i="42"/>
  <c r="B4" i="42"/>
  <c r="V2" i="42"/>
  <c r="M2" i="42"/>
  <c r="J3" i="42"/>
  <c r="S3" i="42"/>
  <c r="AB3" i="42"/>
  <c r="O4" i="42"/>
  <c r="Y4" i="42"/>
  <c r="M5" i="42"/>
  <c r="V5" i="42"/>
  <c r="J6" i="42"/>
  <c r="S6" i="42"/>
  <c r="AB6" i="42"/>
  <c r="O7" i="42"/>
  <c r="Y7" i="42"/>
  <c r="L8" i="42"/>
  <c r="U8" i="42"/>
  <c r="H9" i="42"/>
  <c r="Q9" i="42"/>
  <c r="Z9" i="42"/>
  <c r="M10" i="42"/>
  <c r="W10" i="42"/>
  <c r="J11" i="42"/>
  <c r="S11" i="42"/>
  <c r="AB11" i="42"/>
  <c r="O12" i="42"/>
  <c r="X12" i="42"/>
  <c r="K13" i="42"/>
  <c r="U13" i="42"/>
  <c r="R14" i="42"/>
  <c r="AA14" i="42"/>
  <c r="N15" i="42"/>
  <c r="W15" i="42"/>
  <c r="J16" i="42"/>
  <c r="S17" i="42"/>
  <c r="M19" i="42"/>
  <c r="B12" i="42"/>
  <c r="Q4" i="42"/>
  <c r="Z4" i="42"/>
  <c r="N5" i="42"/>
  <c r="W5" i="42"/>
  <c r="Q7" i="42"/>
  <c r="Z7" i="42"/>
  <c r="P12" i="42"/>
  <c r="Y12" i="42"/>
  <c r="M13" i="42"/>
  <c r="V13" i="42"/>
  <c r="S14" i="42"/>
  <c r="AB14" i="42"/>
  <c r="O15" i="42"/>
  <c r="X15" i="42"/>
  <c r="O16" i="42"/>
  <c r="Y17" i="42"/>
  <c r="U19" i="42"/>
  <c r="T2" i="42"/>
  <c r="K2" i="42"/>
  <c r="L3" i="42"/>
  <c r="U3" i="42"/>
  <c r="I4" i="42"/>
  <c r="R4" i="42"/>
  <c r="AA4" i="42"/>
  <c r="O5" i="42"/>
  <c r="X5" i="42"/>
  <c r="L6" i="42"/>
  <c r="U6" i="42"/>
  <c r="I7" i="42"/>
  <c r="R7" i="42"/>
  <c r="AA7" i="42"/>
  <c r="N8" i="42"/>
  <c r="W8" i="42"/>
  <c r="J9" i="42"/>
  <c r="S9" i="42"/>
  <c r="P10" i="42"/>
  <c r="Y10" i="42"/>
  <c r="L11" i="42"/>
  <c r="U11" i="42"/>
  <c r="H12" i="42"/>
  <c r="Q12" i="42"/>
  <c r="AA12" i="42"/>
  <c r="N13" i="42"/>
  <c r="W13" i="42"/>
  <c r="K14" i="42"/>
  <c r="T14" i="42"/>
  <c r="P15" i="42"/>
  <c r="Z15" i="42"/>
  <c r="Q16" i="42"/>
  <c r="AA17" i="42"/>
  <c r="C12" i="42"/>
  <c r="C16" i="42"/>
  <c r="C4" i="42"/>
  <c r="C3" i="42"/>
  <c r="C7" i="42"/>
  <c r="C5" i="42"/>
  <c r="C13" i="42"/>
  <c r="E1867" i="40" l="1"/>
  <c r="H1867" i="40"/>
  <c r="E1868" i="40"/>
  <c r="H1868" i="40"/>
  <c r="E1866" i="40"/>
  <c r="H1866" i="40"/>
  <c r="B87" i="24"/>
  <c r="F83" i="40" s="1"/>
  <c r="B61" i="24"/>
  <c r="F56" i="40" s="1"/>
  <c r="B24" i="24"/>
  <c r="F19" i="40" s="1"/>
  <c r="B56" i="24"/>
  <c r="F51" i="40" s="1"/>
  <c r="B17" i="24"/>
  <c r="F12" i="40" s="1"/>
  <c r="B71" i="24"/>
  <c r="F67" i="40" s="1"/>
  <c r="B33" i="24"/>
  <c r="F28" i="40" s="1"/>
  <c r="B28" i="24"/>
  <c r="F23" i="40" s="1"/>
  <c r="B67" i="24"/>
  <c r="B91" i="24"/>
  <c r="F87" i="40" s="1"/>
  <c r="B52" i="24"/>
  <c r="F47" i="40" s="1"/>
  <c r="B12" i="24"/>
  <c r="F7" i="40" s="1"/>
  <c r="B48" i="24"/>
  <c r="F43" i="40" s="1"/>
  <c r="B8" i="24"/>
  <c r="F3" i="40" s="1"/>
  <c r="B77" i="24"/>
  <c r="F73" i="40" s="1"/>
  <c r="B39" i="24"/>
  <c r="F34" i="40" s="1"/>
  <c r="B82" i="24"/>
  <c r="F78" i="40" s="1"/>
  <c r="B43" i="24"/>
  <c r="F38" i="40" s="1"/>
  <c r="B16" i="24"/>
  <c r="F11" i="40" s="1"/>
  <c r="B47" i="24"/>
  <c r="F42" i="40" s="1"/>
  <c r="B11" i="24"/>
  <c r="F6" i="40" s="1"/>
  <c r="B70" i="24"/>
  <c r="F66" i="40" s="1"/>
  <c r="B55" i="24"/>
  <c r="F50" i="40" s="1"/>
  <c r="B27" i="24"/>
  <c r="F22" i="40" s="1"/>
  <c r="B32" i="24"/>
  <c r="F27" i="40" s="1"/>
  <c r="B60" i="24"/>
  <c r="F55" i="40" s="1"/>
  <c r="B86" i="24"/>
  <c r="F82" i="40" s="1"/>
  <c r="B51" i="24"/>
  <c r="F46" i="40" s="1"/>
  <c r="B74" i="24"/>
  <c r="F70" i="40" s="1"/>
  <c r="B7" i="24"/>
  <c r="F2" i="40" s="1"/>
  <c r="B81" i="24"/>
  <c r="F77" i="40" s="1"/>
  <c r="B17" i="17"/>
  <c r="B13" i="17"/>
  <c r="B9" i="17"/>
  <c r="D1684" i="40"/>
  <c r="D1683" i="40"/>
  <c r="B1683" i="40" s="1"/>
  <c r="D1682" i="40"/>
  <c r="B1682" i="40" s="1"/>
  <c r="D1681" i="40"/>
  <c r="B1681" i="40" s="1"/>
  <c r="D1680" i="40"/>
  <c r="B1680" i="40" s="1"/>
  <c r="D1679" i="40"/>
  <c r="B1679" i="40" s="1"/>
  <c r="D1678" i="40"/>
  <c r="B1678" i="40" s="1"/>
  <c r="D1677" i="40"/>
  <c r="B1677" i="40" s="1"/>
  <c r="D1676" i="40"/>
  <c r="B1676" i="40" s="1"/>
  <c r="D1675" i="40"/>
  <c r="B1675" i="40" s="1"/>
  <c r="D1674" i="40"/>
  <c r="B1674" i="40" s="1"/>
  <c r="D1673" i="40"/>
  <c r="B1673" i="40" s="1"/>
  <c r="D1672" i="40"/>
  <c r="B1672" i="40" s="1"/>
  <c r="D1671" i="40"/>
  <c r="B1671" i="40" s="1"/>
  <c r="D1670" i="40"/>
  <c r="B1670" i="40" s="1"/>
  <c r="D1669" i="40"/>
  <c r="B1669" i="40" s="1"/>
  <c r="D1668" i="40"/>
  <c r="B1668" i="40" s="1"/>
  <c r="D1667" i="40"/>
  <c r="B1667" i="40" s="1"/>
  <c r="D1666" i="40"/>
  <c r="B1666" i="40" s="1"/>
  <c r="D1665" i="40"/>
  <c r="B1665" i="40" s="1"/>
  <c r="D1664" i="40"/>
  <c r="B1664" i="40" s="1"/>
  <c r="D1663" i="40"/>
  <c r="B1663" i="40" s="1"/>
  <c r="D1662" i="40"/>
  <c r="B1662" i="40" s="1"/>
  <c r="D1652" i="40"/>
  <c r="D1651" i="40"/>
  <c r="D1650" i="40"/>
  <c r="B1650" i="40" s="1"/>
  <c r="D1621" i="40"/>
  <c r="D1620" i="40"/>
  <c r="C1620" i="40" s="1"/>
  <c r="D1619" i="40"/>
  <c r="D1618" i="40"/>
  <c r="B1618" i="40" s="1"/>
  <c r="D1614" i="40"/>
  <c r="B1614" i="40" s="1"/>
  <c r="D1613" i="40"/>
  <c r="D1612" i="40"/>
  <c r="D1611" i="40"/>
  <c r="B1611" i="40" s="1"/>
  <c r="D1607" i="40"/>
  <c r="D1608" i="40" s="1"/>
  <c r="B1608" i="40" s="1"/>
  <c r="D1606" i="40"/>
  <c r="D1605" i="40"/>
  <c r="C1605" i="40" s="1"/>
  <c r="D1604" i="40"/>
  <c r="B1604" i="40" s="1"/>
  <c r="D1576" i="40"/>
  <c r="D1575" i="40"/>
  <c r="D1574" i="40"/>
  <c r="C1574" i="40" s="1"/>
  <c r="D1573" i="40"/>
  <c r="B1573" i="40" s="1"/>
  <c r="D1572" i="40"/>
  <c r="D1571" i="40"/>
  <c r="B1571" i="40" s="1"/>
  <c r="D1550" i="40"/>
  <c r="C1550" i="40" s="1"/>
  <c r="D1549" i="40"/>
  <c r="C1549" i="40" s="1"/>
  <c r="D1548" i="40"/>
  <c r="B1548" i="40" s="1"/>
  <c r="D1534" i="40"/>
  <c r="B1534" i="40" s="1"/>
  <c r="D1533" i="40"/>
  <c r="D1532" i="40"/>
  <c r="D1531" i="40"/>
  <c r="B1531" i="40" s="1"/>
  <c r="D1530" i="40"/>
  <c r="B1530" i="40" s="1"/>
  <c r="D1529" i="40"/>
  <c r="D1528" i="40"/>
  <c r="C1528" i="40" s="1"/>
  <c r="D1527" i="40"/>
  <c r="B1527" i="40" s="1"/>
  <c r="D1526" i="40"/>
  <c r="B1526" i="40" s="1"/>
  <c r="D1525" i="40"/>
  <c r="D1524" i="40"/>
  <c r="C1524" i="40" s="1"/>
  <c r="D1523" i="40"/>
  <c r="B1523" i="40" s="1"/>
  <c r="D1522" i="40"/>
  <c r="B1522" i="40" s="1"/>
  <c r="D1521" i="40"/>
  <c r="D1520" i="40"/>
  <c r="C1520" i="40" s="1"/>
  <c r="D1519" i="40"/>
  <c r="B1519" i="40" s="1"/>
  <c r="D1511" i="40"/>
  <c r="B1511" i="40" s="1"/>
  <c r="D1510" i="40"/>
  <c r="C1510" i="40" s="1"/>
  <c r="D1509" i="40"/>
  <c r="D1508" i="40"/>
  <c r="B1508" i="40" s="1"/>
  <c r="D1507" i="40"/>
  <c r="B1507" i="40" s="1"/>
  <c r="D1506" i="40"/>
  <c r="C1506" i="40" s="1"/>
  <c r="D1505" i="40"/>
  <c r="D1504" i="40"/>
  <c r="B1504" i="40" s="1"/>
  <c r="D1503" i="40"/>
  <c r="B1503" i="40" s="1"/>
  <c r="D1502" i="40"/>
  <c r="D1501" i="40"/>
  <c r="D1500" i="40"/>
  <c r="B1500" i="40" s="1"/>
  <c r="D1490" i="40"/>
  <c r="B1490" i="40" s="1"/>
  <c r="D1489" i="40"/>
  <c r="C1489" i="40" s="1"/>
  <c r="D1488" i="40"/>
  <c r="D1487" i="40"/>
  <c r="B1487" i="40" s="1"/>
  <c r="D1483" i="40"/>
  <c r="B1483" i="40" s="1"/>
  <c r="D1482" i="40"/>
  <c r="C1482" i="40" s="1"/>
  <c r="D1481" i="40"/>
  <c r="D1480" i="40"/>
  <c r="B1480" i="40" s="1"/>
  <c r="D1464" i="40"/>
  <c r="D1463" i="40"/>
  <c r="D1462" i="40"/>
  <c r="D1461" i="40"/>
  <c r="B1461" i="40" s="1"/>
  <c r="D1454" i="40"/>
  <c r="B1454" i="40" s="1"/>
  <c r="D1453" i="40"/>
  <c r="B1453" i="40" s="1"/>
  <c r="D1452" i="40"/>
  <c r="D1451" i="40"/>
  <c r="D1450" i="40"/>
  <c r="B1450" i="40" s="1"/>
  <c r="D1446" i="40"/>
  <c r="B1446" i="40" s="1"/>
  <c r="D1445" i="40"/>
  <c r="D1444" i="40"/>
  <c r="D1443" i="40"/>
  <c r="B1443" i="40" s="1"/>
  <c r="D1442" i="40"/>
  <c r="B1442" i="40" s="1"/>
  <c r="D1441" i="40"/>
  <c r="D1440" i="40"/>
  <c r="C1440" i="40" s="1"/>
  <c r="D1439" i="40"/>
  <c r="B1439" i="40" s="1"/>
  <c r="D1434" i="40"/>
  <c r="B1434" i="40" s="1"/>
  <c r="D1433" i="40"/>
  <c r="D1432" i="40"/>
  <c r="C1432" i="40" s="1"/>
  <c r="D1431" i="40"/>
  <c r="B1431" i="40" s="1"/>
  <c r="D1430" i="40"/>
  <c r="B1430" i="40" s="1"/>
  <c r="D1429" i="40"/>
  <c r="D1428" i="40"/>
  <c r="D1427" i="40"/>
  <c r="B1427" i="40" s="1"/>
  <c r="D1420" i="40"/>
  <c r="B1420" i="40" s="1"/>
  <c r="D1419" i="40"/>
  <c r="C1419" i="40" s="1"/>
  <c r="D1418" i="40"/>
  <c r="D1417" i="40"/>
  <c r="B1417" i="40" s="1"/>
  <c r="D1416" i="40"/>
  <c r="B1416" i="40" s="1"/>
  <c r="D1415" i="40"/>
  <c r="C1415" i="40" s="1"/>
  <c r="D1414" i="40"/>
  <c r="C1414" i="40" s="1"/>
  <c r="D1413" i="40"/>
  <c r="B1413" i="40" s="1"/>
  <c r="D1412" i="40"/>
  <c r="B1412" i="40" s="1"/>
  <c r="D1411" i="40"/>
  <c r="C1411" i="40" s="1"/>
  <c r="D1410" i="40"/>
  <c r="D1409" i="40"/>
  <c r="B1409" i="40" s="1"/>
  <c r="D1405" i="40"/>
  <c r="B1405" i="40" s="1"/>
  <c r="D1404" i="40"/>
  <c r="D1403" i="40"/>
  <c r="C1403" i="40" s="1"/>
  <c r="D1402" i="40"/>
  <c r="B1402" i="40" s="1"/>
  <c r="D1401" i="40"/>
  <c r="B1401" i="40" s="1"/>
  <c r="D1400" i="40"/>
  <c r="D1399" i="40"/>
  <c r="C1399" i="40" s="1"/>
  <c r="D1398" i="40"/>
  <c r="B1398" i="40" s="1"/>
  <c r="D1397" i="40"/>
  <c r="B1397" i="40" s="1"/>
  <c r="D1366" i="40"/>
  <c r="B1366" i="40" s="1"/>
  <c r="D1365" i="40"/>
  <c r="B1365" i="40" s="1"/>
  <c r="D1364" i="40"/>
  <c r="B1364" i="40" s="1"/>
  <c r="D1363" i="40"/>
  <c r="B1363" i="40" s="1"/>
  <c r="D1362" i="40"/>
  <c r="D1361" i="40"/>
  <c r="C1361" i="40" s="1"/>
  <c r="D1360" i="40"/>
  <c r="B1360" i="40" s="1"/>
  <c r="D1359" i="40"/>
  <c r="B1359" i="40" s="1"/>
  <c r="D1358" i="40"/>
  <c r="D1357" i="40"/>
  <c r="C1357" i="40" s="1"/>
  <c r="D1356" i="40"/>
  <c r="B1356" i="40" s="1"/>
  <c r="D1355" i="40"/>
  <c r="B1355" i="40" s="1"/>
  <c r="D1354" i="40"/>
  <c r="B1354" i="40" s="1"/>
  <c r="D1353" i="40"/>
  <c r="D1352" i="40"/>
  <c r="D1351" i="40"/>
  <c r="B1351" i="40" s="1"/>
  <c r="D1350" i="40"/>
  <c r="B1350" i="40" s="1"/>
  <c r="D1349" i="40"/>
  <c r="C1349" i="40" s="1"/>
  <c r="D1348" i="40"/>
  <c r="D1347" i="40"/>
  <c r="B1347" i="40" s="1"/>
  <c r="D1346" i="40"/>
  <c r="B1346" i="40" s="1"/>
  <c r="D1345" i="40"/>
  <c r="D1344" i="40"/>
  <c r="D1343" i="40"/>
  <c r="B1343" i="40" s="1"/>
  <c r="D1342" i="40"/>
  <c r="B1342" i="40" s="1"/>
  <c r="D1341" i="40"/>
  <c r="B1341" i="40" s="1"/>
  <c r="D1340" i="40"/>
  <c r="D1339" i="40"/>
  <c r="D1338" i="40"/>
  <c r="B1338" i="40" s="1"/>
  <c r="D1335" i="40"/>
  <c r="B1335" i="40" s="1"/>
  <c r="D1334" i="40"/>
  <c r="D1333" i="40"/>
  <c r="D1332" i="40"/>
  <c r="B1332" i="40" s="1"/>
  <c r="D1331" i="40"/>
  <c r="B1331" i="40" s="1"/>
  <c r="D1330" i="40"/>
  <c r="C1330" i="40" s="1"/>
  <c r="D1329" i="40"/>
  <c r="D1328" i="40"/>
  <c r="B1328" i="40" s="1"/>
  <c r="D1324" i="40"/>
  <c r="B1324" i="40" s="1"/>
  <c r="D1323" i="40"/>
  <c r="D1322" i="40"/>
  <c r="D1321" i="40"/>
  <c r="B1321" i="40" s="1"/>
  <c r="D1320" i="40"/>
  <c r="B1320" i="40" s="1"/>
  <c r="D1319" i="40"/>
  <c r="B1319" i="40" s="1"/>
  <c r="D1318" i="40"/>
  <c r="D1317" i="40"/>
  <c r="C1317" i="40" s="1"/>
  <c r="D1316" i="40"/>
  <c r="B1316" i="40" s="1"/>
  <c r="D1312" i="40"/>
  <c r="B1312" i="40" s="1"/>
  <c r="D1311" i="40"/>
  <c r="B1311" i="40" s="1"/>
  <c r="D1310" i="40"/>
  <c r="D1309" i="40"/>
  <c r="D1308" i="40"/>
  <c r="B1308" i="40" s="1"/>
  <c r="D1305" i="40"/>
  <c r="B1305" i="40" s="1"/>
  <c r="D1304" i="40"/>
  <c r="B1304" i="40" s="1"/>
  <c r="D1303" i="40"/>
  <c r="D1302" i="40"/>
  <c r="D1301" i="40"/>
  <c r="B1301" i="40" s="1"/>
  <c r="D1284" i="40"/>
  <c r="B1284" i="40" s="1"/>
  <c r="D1283" i="40"/>
  <c r="D1282" i="40"/>
  <c r="C1282" i="40" s="1"/>
  <c r="D1281" i="40"/>
  <c r="B1281" i="40" s="1"/>
  <c r="D1280" i="40"/>
  <c r="B1280" i="40" s="1"/>
  <c r="D1258" i="40"/>
  <c r="B1258" i="40" s="1"/>
  <c r="D1257" i="40"/>
  <c r="B1257" i="40" s="1"/>
  <c r="D1256" i="40"/>
  <c r="B1256" i="40" s="1"/>
  <c r="D1255" i="40"/>
  <c r="B1255" i="40" s="1"/>
  <c r="D1254" i="40"/>
  <c r="B1254" i="40" s="1"/>
  <c r="D1253" i="40"/>
  <c r="B1253" i="40" s="1"/>
  <c r="D1252" i="40"/>
  <c r="B1252" i="40" s="1"/>
  <c r="D1251" i="40"/>
  <c r="B1251" i="40" s="1"/>
  <c r="D1250" i="40"/>
  <c r="B1250" i="40" s="1"/>
  <c r="D1249" i="40"/>
  <c r="B1249" i="40" s="1"/>
  <c r="D1248" i="40"/>
  <c r="B1248" i="40" s="1"/>
  <c r="D1247" i="40"/>
  <c r="B1247" i="40" s="1"/>
  <c r="D1246" i="40"/>
  <c r="B1246" i="40" s="1"/>
  <c r="D1245" i="40"/>
  <c r="B1245" i="40" s="1"/>
  <c r="D1244" i="40"/>
  <c r="B1244" i="40" s="1"/>
  <c r="D1243" i="40"/>
  <c r="B1243" i="40" s="1"/>
  <c r="D1242" i="40"/>
  <c r="B1242" i="40" s="1"/>
  <c r="D1241" i="40"/>
  <c r="D1240" i="40"/>
  <c r="D1239" i="40"/>
  <c r="B1239" i="40" s="1"/>
  <c r="D1235" i="40"/>
  <c r="B1235" i="40" s="1"/>
  <c r="D1234" i="40"/>
  <c r="D1233" i="40"/>
  <c r="D1232" i="40"/>
  <c r="B1232" i="40" s="1"/>
  <c r="D1231" i="40"/>
  <c r="B1231" i="40" s="1"/>
  <c r="D1230" i="40"/>
  <c r="D1229" i="40"/>
  <c r="D1228" i="40"/>
  <c r="B1228" i="40" s="1"/>
  <c r="D1227" i="40"/>
  <c r="B1227" i="40" s="1"/>
  <c r="D1226" i="40"/>
  <c r="D1225" i="40"/>
  <c r="D1224" i="40"/>
  <c r="B1224" i="40" s="1"/>
  <c r="D1221" i="40"/>
  <c r="B1221" i="40" s="1"/>
  <c r="D1220" i="40"/>
  <c r="D1219" i="40"/>
  <c r="C1219" i="40" s="1"/>
  <c r="D1218" i="40"/>
  <c r="B1218" i="40" s="1"/>
  <c r="D1202" i="40"/>
  <c r="D1201" i="40"/>
  <c r="D1200" i="40"/>
  <c r="D1199" i="40"/>
  <c r="B1199" i="40" s="1"/>
  <c r="D1192" i="40"/>
  <c r="B1192" i="40" s="1"/>
  <c r="D1191" i="40"/>
  <c r="B1191" i="40" s="1"/>
  <c r="D1190" i="40"/>
  <c r="D1189" i="40"/>
  <c r="D1188" i="40"/>
  <c r="B1188" i="40" s="1"/>
  <c r="D1187" i="40"/>
  <c r="B1187" i="40" s="1"/>
  <c r="D1186" i="40"/>
  <c r="D1185" i="40"/>
  <c r="D1184" i="40"/>
  <c r="B1184" i="40" s="1"/>
  <c r="D1183" i="40"/>
  <c r="B1183" i="40" s="1"/>
  <c r="D1182" i="40"/>
  <c r="D1181" i="40"/>
  <c r="D1180" i="40"/>
  <c r="B1180" i="40" s="1"/>
  <c r="D1179" i="40"/>
  <c r="B1179" i="40" s="1"/>
  <c r="D1178" i="40"/>
  <c r="B1178" i="40" s="1"/>
  <c r="D1177" i="40"/>
  <c r="B1177" i="40" s="1"/>
  <c r="D1176" i="40"/>
  <c r="B1176" i="40" s="1"/>
  <c r="D1175" i="40"/>
  <c r="B1175" i="40" s="1"/>
  <c r="D1174" i="40"/>
  <c r="B1174" i="40" s="1"/>
  <c r="D1173" i="40"/>
  <c r="D1172" i="40"/>
  <c r="D1171" i="40"/>
  <c r="B1171" i="40" s="1"/>
  <c r="D1170" i="40"/>
  <c r="B1170" i="40" s="1"/>
  <c r="D1169" i="40"/>
  <c r="B1169" i="40" s="1"/>
  <c r="D1168" i="40"/>
  <c r="D1167" i="40"/>
  <c r="C1167" i="40" s="1"/>
  <c r="D1166" i="40"/>
  <c r="B1166" i="40" s="1"/>
  <c r="D1165" i="40"/>
  <c r="B1165" i="40" s="1"/>
  <c r="D1164" i="40"/>
  <c r="D1163" i="40"/>
  <c r="C1163" i="40" s="1"/>
  <c r="D1162" i="40"/>
  <c r="B1162" i="40" s="1"/>
  <c r="D1161" i="40"/>
  <c r="B1161" i="40" s="1"/>
  <c r="D1160" i="40"/>
  <c r="B1160" i="40" s="1"/>
  <c r="D1159" i="40"/>
  <c r="B1159" i="40" s="1"/>
  <c r="D1158" i="40"/>
  <c r="B1158" i="40" s="1"/>
  <c r="D1157" i="40"/>
  <c r="B1157" i="40" s="1"/>
  <c r="D1156" i="40"/>
  <c r="D1155" i="40"/>
  <c r="C1155" i="40" s="1"/>
  <c r="D1154" i="40"/>
  <c r="B1154" i="40" s="1"/>
  <c r="D1153" i="40"/>
  <c r="B1153" i="40" s="1"/>
  <c r="D1152" i="40"/>
  <c r="D1151" i="40"/>
  <c r="C1151" i="40" s="1"/>
  <c r="D1150" i="40"/>
  <c r="B1150" i="40" s="1"/>
  <c r="D1149" i="40"/>
  <c r="B1149" i="40" s="1"/>
  <c r="D1148" i="40"/>
  <c r="D1147" i="40"/>
  <c r="D1146" i="40"/>
  <c r="B1146" i="40" s="1"/>
  <c r="D1145" i="40"/>
  <c r="B1145" i="40" s="1"/>
  <c r="D1144" i="40"/>
  <c r="B1144" i="40" s="1"/>
  <c r="D1143" i="40"/>
  <c r="B1143" i="40" s="1"/>
  <c r="D1142" i="40"/>
  <c r="B1142" i="40" s="1"/>
  <c r="D1141" i="40"/>
  <c r="B1141" i="40" s="1"/>
  <c r="D1140" i="40"/>
  <c r="B1140" i="40" s="1"/>
  <c r="D1139" i="40"/>
  <c r="B1139" i="40" s="1"/>
  <c r="D1138" i="40"/>
  <c r="D1137" i="40"/>
  <c r="D1136" i="40"/>
  <c r="B1136" i="40" s="1"/>
  <c r="D1135" i="40"/>
  <c r="B1135" i="40" s="1"/>
  <c r="D1134" i="40"/>
  <c r="D1133" i="40"/>
  <c r="D1132" i="40"/>
  <c r="B1132" i="40" s="1"/>
  <c r="D1131" i="40"/>
  <c r="B1131" i="40" s="1"/>
  <c r="D1130" i="40"/>
  <c r="D1129" i="40"/>
  <c r="D1128" i="40"/>
  <c r="B1128" i="40" s="1"/>
  <c r="D1127" i="40"/>
  <c r="B1127" i="40" s="1"/>
  <c r="D1126" i="40"/>
  <c r="D1125" i="40"/>
  <c r="D1124" i="40"/>
  <c r="B1124" i="40" s="1"/>
  <c r="D1123" i="40"/>
  <c r="B1123" i="40" s="1"/>
  <c r="D1122" i="40"/>
  <c r="D1121" i="40"/>
  <c r="D1120" i="40"/>
  <c r="B1120" i="40" s="1"/>
  <c r="D1119" i="40"/>
  <c r="B1119" i="40" s="1"/>
  <c r="D1102" i="40"/>
  <c r="B1102" i="40" s="1"/>
  <c r="D1101" i="40"/>
  <c r="B1101" i="40" s="1"/>
  <c r="D1100" i="40"/>
  <c r="B1100" i="40" s="1"/>
  <c r="D1099" i="40"/>
  <c r="B1099" i="40" s="1"/>
  <c r="D1098" i="40"/>
  <c r="B1098" i="40" s="1"/>
  <c r="D1097" i="40"/>
  <c r="B1097" i="40" s="1"/>
  <c r="D1096" i="40"/>
  <c r="B1096" i="40" s="1"/>
  <c r="D1095" i="40"/>
  <c r="B1095" i="40" s="1"/>
  <c r="D1094" i="40"/>
  <c r="B1094" i="40" s="1"/>
  <c r="D1093" i="40"/>
  <c r="B1093" i="40" s="1"/>
  <c r="D1092" i="40"/>
  <c r="B1092" i="40" s="1"/>
  <c r="D1091" i="40"/>
  <c r="B1091" i="40" s="1"/>
  <c r="D1090" i="40"/>
  <c r="B1090" i="40" s="1"/>
  <c r="D1089" i="40"/>
  <c r="D1088" i="40"/>
  <c r="D1087" i="40"/>
  <c r="B1087" i="40" s="1"/>
  <c r="D1083" i="40"/>
  <c r="B1083" i="40" s="1"/>
  <c r="D1082" i="40"/>
  <c r="C1082" i="40" s="1"/>
  <c r="D1081" i="40"/>
  <c r="D1080" i="40"/>
  <c r="B1080" i="40" s="1"/>
  <c r="D1079" i="40"/>
  <c r="B1079" i="40" s="1"/>
  <c r="D1078" i="40"/>
  <c r="D1077" i="40"/>
  <c r="C1077" i="40" s="1"/>
  <c r="D1076" i="40"/>
  <c r="B1076" i="40" s="1"/>
  <c r="D1075" i="40"/>
  <c r="B1075" i="40" s="1"/>
  <c r="D1074" i="40"/>
  <c r="C1074" i="40" s="1"/>
  <c r="D1073" i="40"/>
  <c r="C1073" i="40" s="1"/>
  <c r="D1072" i="40"/>
  <c r="B1072" i="40" s="1"/>
  <c r="D1069" i="40"/>
  <c r="B1069" i="40" s="1"/>
  <c r="D1068" i="40"/>
  <c r="C1068" i="40" s="1"/>
  <c r="D1067" i="40"/>
  <c r="D1066" i="40"/>
  <c r="B1066" i="40" s="1"/>
  <c r="D1050" i="40"/>
  <c r="D1049" i="40"/>
  <c r="D1048" i="40"/>
  <c r="C1048" i="40" s="1"/>
  <c r="D1047" i="40"/>
  <c r="B1047" i="40" s="1"/>
  <c r="D1040" i="40"/>
  <c r="B1040" i="40" s="1"/>
  <c r="D1039" i="40"/>
  <c r="B1039" i="40" s="1"/>
  <c r="D1038" i="40"/>
  <c r="C1038" i="40" s="1"/>
  <c r="D1037" i="40"/>
  <c r="C1037" i="40" s="1"/>
  <c r="D1036" i="40"/>
  <c r="B1036" i="40" s="1"/>
  <c r="D1035" i="40"/>
  <c r="B1035" i="40" s="1"/>
  <c r="D1034" i="40"/>
  <c r="D1033" i="40"/>
  <c r="C1033" i="40" s="1"/>
  <c r="D1032" i="40"/>
  <c r="B1032" i="40" s="1"/>
  <c r="D1031" i="40"/>
  <c r="B1031" i="40" s="1"/>
  <c r="D1030" i="40"/>
  <c r="D1029" i="40"/>
  <c r="C1029" i="40" s="1"/>
  <c r="D1028" i="40"/>
  <c r="B1028" i="40" s="1"/>
  <c r="D1022" i="40"/>
  <c r="B1022" i="40" s="1"/>
  <c r="D1021" i="40"/>
  <c r="D1020" i="40"/>
  <c r="D1019" i="40"/>
  <c r="B1019" i="40" s="1"/>
  <c r="D1018" i="40"/>
  <c r="B1018" i="40" s="1"/>
  <c r="D1017" i="40"/>
  <c r="B1017" i="40" s="1"/>
  <c r="D1016" i="40"/>
  <c r="D1015" i="40"/>
  <c r="D1014" i="40"/>
  <c r="D1013" i="40"/>
  <c r="B1013" i="40" s="1"/>
  <c r="D1012" i="40"/>
  <c r="D1011" i="40"/>
  <c r="D1010" i="40"/>
  <c r="B1010" i="40" s="1"/>
  <c r="D1005" i="40"/>
  <c r="B1005" i="40" s="1"/>
  <c r="D1004" i="40"/>
  <c r="C1004" i="40" s="1"/>
  <c r="D1003" i="40"/>
  <c r="D1002" i="40"/>
  <c r="B1002" i="40" s="1"/>
  <c r="D1001" i="40"/>
  <c r="B1001" i="40" s="1"/>
  <c r="D1000" i="40"/>
  <c r="C1000" i="40" s="1"/>
  <c r="D999" i="40"/>
  <c r="D998" i="40"/>
  <c r="B998" i="40" s="1"/>
  <c r="D997" i="40"/>
  <c r="B997" i="40" s="1"/>
  <c r="D996" i="40"/>
  <c r="C996" i="40" s="1"/>
  <c r="D995" i="40"/>
  <c r="D994" i="40"/>
  <c r="B994" i="40" s="1"/>
  <c r="D993" i="40"/>
  <c r="B993" i="40" s="1"/>
  <c r="D992" i="40"/>
  <c r="C992" i="40" s="1"/>
  <c r="D991" i="40"/>
  <c r="D990" i="40"/>
  <c r="B990" i="40" s="1"/>
  <c r="D989" i="40"/>
  <c r="B989" i="40" s="1"/>
  <c r="D988" i="40"/>
  <c r="C988" i="40" s="1"/>
  <c r="D987" i="40"/>
  <c r="D986" i="40"/>
  <c r="B986" i="40" s="1"/>
  <c r="D985" i="40"/>
  <c r="B985" i="40" s="1"/>
  <c r="D963" i="40"/>
  <c r="B963" i="40" s="1"/>
  <c r="D962" i="40"/>
  <c r="B962" i="40" s="1"/>
  <c r="D961" i="40"/>
  <c r="B961" i="40" s="1"/>
  <c r="D960" i="40"/>
  <c r="B960" i="40" s="1"/>
  <c r="D959" i="40"/>
  <c r="B959" i="40" s="1"/>
  <c r="D958" i="40"/>
  <c r="B958" i="40" s="1"/>
  <c r="D957" i="40"/>
  <c r="B957" i="40" s="1"/>
  <c r="D956" i="40"/>
  <c r="B956" i="40" s="1"/>
  <c r="D955" i="40"/>
  <c r="B955" i="40" s="1"/>
  <c r="D954" i="40"/>
  <c r="B954" i="40" s="1"/>
  <c r="D953" i="40"/>
  <c r="B953" i="40" s="1"/>
  <c r="D952" i="40"/>
  <c r="B952" i="40" s="1"/>
  <c r="D951" i="40"/>
  <c r="B951" i="40" s="1"/>
  <c r="D950" i="40"/>
  <c r="B950" i="40" s="1"/>
  <c r="D949" i="40"/>
  <c r="B949" i="40" s="1"/>
  <c r="D948" i="40"/>
  <c r="B948" i="40" s="1"/>
  <c r="D947" i="40"/>
  <c r="C947" i="40" s="1"/>
  <c r="D946" i="40"/>
  <c r="D945" i="40"/>
  <c r="B945" i="40" s="1"/>
  <c r="D941" i="40"/>
  <c r="B941" i="40" s="1"/>
  <c r="D940" i="40"/>
  <c r="D939" i="40"/>
  <c r="D938" i="40"/>
  <c r="B938" i="40" s="1"/>
  <c r="D937" i="40"/>
  <c r="B937" i="40" s="1"/>
  <c r="D936" i="40"/>
  <c r="D935" i="40"/>
  <c r="D934" i="40"/>
  <c r="B934" i="40" s="1"/>
  <c r="D933" i="40"/>
  <c r="D932" i="40"/>
  <c r="D931" i="40"/>
  <c r="D930" i="40"/>
  <c r="B930" i="40" s="1"/>
  <c r="D927" i="40"/>
  <c r="B927" i="40" s="1"/>
  <c r="D926" i="40"/>
  <c r="C926" i="40" s="1"/>
  <c r="D925" i="40"/>
  <c r="C925" i="40" s="1"/>
  <c r="D924" i="40"/>
  <c r="B924" i="40" s="1"/>
  <c r="D908" i="40"/>
  <c r="D907" i="40"/>
  <c r="D906" i="40"/>
  <c r="D905" i="40"/>
  <c r="B905" i="40" s="1"/>
  <c r="D898" i="40"/>
  <c r="B898" i="40" s="1"/>
  <c r="D897" i="40"/>
  <c r="B897" i="40" s="1"/>
  <c r="D896" i="40"/>
  <c r="D895" i="40"/>
  <c r="D894" i="40"/>
  <c r="B894" i="40" s="1"/>
  <c r="D893" i="40"/>
  <c r="B893" i="40" s="1"/>
  <c r="D892" i="40"/>
  <c r="D891" i="40"/>
  <c r="C891" i="40" s="1"/>
  <c r="D890" i="40"/>
  <c r="B890" i="40" s="1"/>
  <c r="D889" i="40"/>
  <c r="B889" i="40" s="1"/>
  <c r="D888" i="40"/>
  <c r="D887" i="40"/>
  <c r="D886" i="40"/>
  <c r="B886" i="40" s="1"/>
  <c r="D880" i="40"/>
  <c r="B880" i="40" s="1"/>
  <c r="D879" i="40"/>
  <c r="D878" i="40"/>
  <c r="C878" i="40" s="1"/>
  <c r="D877" i="40"/>
  <c r="B877" i="40" s="1"/>
  <c r="D876" i="40"/>
  <c r="B876" i="40" s="1"/>
  <c r="D875" i="40"/>
  <c r="B875" i="40" s="1"/>
  <c r="D874" i="40"/>
  <c r="C874" i="40" s="1"/>
  <c r="D873" i="40"/>
  <c r="D872" i="40"/>
  <c r="B872" i="40" s="1"/>
  <c r="D871" i="40"/>
  <c r="B871" i="40" s="1"/>
  <c r="D870" i="40"/>
  <c r="C870" i="40" s="1"/>
  <c r="D869" i="40"/>
  <c r="C869" i="40" s="1"/>
  <c r="D868" i="40"/>
  <c r="B868" i="40" s="1"/>
  <c r="D863" i="40"/>
  <c r="B863" i="40" s="1"/>
  <c r="D862" i="40"/>
  <c r="D861" i="40"/>
  <c r="D860" i="40"/>
  <c r="B860" i="40" s="1"/>
  <c r="D859" i="40"/>
  <c r="B859" i="40" s="1"/>
  <c r="D858" i="40"/>
  <c r="D857" i="40"/>
  <c r="D856" i="40"/>
  <c r="B856" i="40" s="1"/>
  <c r="D855" i="40"/>
  <c r="B855" i="40" s="1"/>
  <c r="D854" i="40"/>
  <c r="D853" i="40"/>
  <c r="D852" i="40"/>
  <c r="B852" i="40" s="1"/>
  <c r="D845" i="40"/>
  <c r="B845" i="40" s="1"/>
  <c r="D844" i="40"/>
  <c r="D843" i="40"/>
  <c r="D842" i="40"/>
  <c r="B842" i="40" s="1"/>
  <c r="D841" i="40"/>
  <c r="B841" i="40" s="1"/>
  <c r="D840" i="40"/>
  <c r="C840" i="40" s="1"/>
  <c r="D839" i="40"/>
  <c r="D838" i="40"/>
  <c r="B838" i="40" s="1"/>
  <c r="D837" i="40"/>
  <c r="B837" i="40" s="1"/>
  <c r="D836" i="40"/>
  <c r="D835" i="40"/>
  <c r="D834" i="40"/>
  <c r="B834" i="40" s="1"/>
  <c r="D833" i="40"/>
  <c r="B833" i="40" s="1"/>
  <c r="D832" i="40"/>
  <c r="D831" i="40"/>
  <c r="D830" i="40"/>
  <c r="B830" i="40" s="1"/>
  <c r="D829" i="40"/>
  <c r="B829" i="40" s="1"/>
  <c r="D828" i="40"/>
  <c r="D827" i="40"/>
  <c r="D826" i="40"/>
  <c r="B826" i="40" s="1"/>
  <c r="D825" i="40"/>
  <c r="B825" i="40" s="1"/>
  <c r="D811" i="40"/>
  <c r="B811" i="40" s="1"/>
  <c r="D810" i="40"/>
  <c r="B810" i="40" s="1"/>
  <c r="D809" i="40"/>
  <c r="B809" i="40" s="1"/>
  <c r="D808" i="40"/>
  <c r="B808" i="40" s="1"/>
  <c r="D807" i="40"/>
  <c r="B807" i="40" s="1"/>
  <c r="D806" i="40"/>
  <c r="B806" i="40" s="1"/>
  <c r="D805" i="40"/>
  <c r="B805" i="40" s="1"/>
  <c r="D804" i="40"/>
  <c r="B804" i="40" s="1"/>
  <c r="D803" i="40"/>
  <c r="B803" i="40" s="1"/>
  <c r="D802" i="40"/>
  <c r="B802" i="40" s="1"/>
  <c r="D801" i="40"/>
  <c r="B801" i="40" s="1"/>
  <c r="D800" i="40"/>
  <c r="B800" i="40" s="1"/>
  <c r="D799" i="40"/>
  <c r="D798" i="40"/>
  <c r="D797" i="40"/>
  <c r="B797" i="40" s="1"/>
  <c r="D796" i="40"/>
  <c r="B796" i="40" s="1"/>
  <c r="D795" i="40"/>
  <c r="D794" i="40"/>
  <c r="D793" i="40"/>
  <c r="B793" i="40" s="1"/>
  <c r="D792" i="40"/>
  <c r="B792" i="40" s="1"/>
  <c r="D791" i="40"/>
  <c r="D790" i="40"/>
  <c r="D789" i="40"/>
  <c r="B789" i="40" s="1"/>
  <c r="D788" i="40"/>
  <c r="B788" i="40" s="1"/>
  <c r="D787" i="40"/>
  <c r="C787" i="40" s="1"/>
  <c r="D786" i="40"/>
  <c r="C786" i="40" s="1"/>
  <c r="D785" i="40"/>
  <c r="B785" i="40" s="1"/>
  <c r="D784" i="40"/>
  <c r="B784" i="40" s="1"/>
  <c r="D783" i="40"/>
  <c r="D782" i="40"/>
  <c r="D781" i="40"/>
  <c r="B781" i="40" s="1"/>
  <c r="D780" i="40"/>
  <c r="B780" i="40" s="1"/>
  <c r="D779" i="40"/>
  <c r="D778" i="40"/>
  <c r="D777" i="40"/>
  <c r="B777" i="40" s="1"/>
  <c r="D776" i="40"/>
  <c r="B776" i="40" s="1"/>
  <c r="D775" i="40"/>
  <c r="C775" i="40" s="1"/>
  <c r="D774" i="40"/>
  <c r="D773" i="40"/>
  <c r="B773" i="40" s="1"/>
  <c r="D772" i="40"/>
  <c r="B772" i="40" s="1"/>
  <c r="D771" i="40"/>
  <c r="C771" i="40" s="1"/>
  <c r="D770" i="40"/>
  <c r="D769" i="40"/>
  <c r="B769" i="40" s="1"/>
  <c r="D768" i="40"/>
  <c r="B768" i="40" s="1"/>
  <c r="D767" i="40"/>
  <c r="D766" i="40"/>
  <c r="D765" i="40"/>
  <c r="B765" i="40" s="1"/>
  <c r="D764" i="40"/>
  <c r="B764" i="40" s="1"/>
  <c r="D763" i="40"/>
  <c r="D762" i="40"/>
  <c r="D761" i="40"/>
  <c r="B761" i="40" s="1"/>
  <c r="D760" i="40"/>
  <c r="B760" i="40" s="1"/>
  <c r="D728" i="40"/>
  <c r="B728" i="40" s="1"/>
  <c r="D727" i="40"/>
  <c r="B727" i="40" s="1"/>
  <c r="D726" i="40"/>
  <c r="B726" i="40" s="1"/>
  <c r="D725" i="40"/>
  <c r="D724" i="40"/>
  <c r="D723" i="40"/>
  <c r="B723" i="40" s="1"/>
  <c r="D720" i="40"/>
  <c r="B720" i="40" s="1"/>
  <c r="D719" i="40"/>
  <c r="D718" i="40"/>
  <c r="D717" i="40"/>
  <c r="B717" i="40" s="1"/>
  <c r="D713" i="40"/>
  <c r="B713" i="40" s="1"/>
  <c r="D712" i="40"/>
  <c r="D711" i="40"/>
  <c r="C711" i="40" s="1"/>
  <c r="D710" i="40"/>
  <c r="B710" i="40" s="1"/>
  <c r="D709" i="40"/>
  <c r="B709" i="40" s="1"/>
  <c r="D708" i="40"/>
  <c r="C708" i="40" s="1"/>
  <c r="D707" i="40"/>
  <c r="C707" i="40" s="1"/>
  <c r="D706" i="40"/>
  <c r="B706" i="40" s="1"/>
  <c r="D705" i="40"/>
  <c r="B705" i="40" s="1"/>
  <c r="D704" i="40"/>
  <c r="D703" i="40"/>
  <c r="C703" i="40" s="1"/>
  <c r="D702" i="40"/>
  <c r="B702" i="40" s="1"/>
  <c r="D699" i="40"/>
  <c r="B699" i="40" s="1"/>
  <c r="D698" i="40"/>
  <c r="C698" i="40" s="1"/>
  <c r="D697" i="40"/>
  <c r="D696" i="40"/>
  <c r="B696" i="40" s="1"/>
  <c r="D680" i="40"/>
  <c r="D679" i="40"/>
  <c r="D678" i="40"/>
  <c r="C678" i="40" s="1"/>
  <c r="D677" i="40"/>
  <c r="B677" i="40" s="1"/>
  <c r="D670" i="40"/>
  <c r="B670" i="40" s="1"/>
  <c r="D669" i="40"/>
  <c r="B669" i="40" s="1"/>
  <c r="D668" i="40"/>
  <c r="D667" i="40"/>
  <c r="C667" i="40" s="1"/>
  <c r="D666" i="40"/>
  <c r="B666" i="40" s="1"/>
  <c r="D665" i="40"/>
  <c r="B665" i="40" s="1"/>
  <c r="D664" i="40"/>
  <c r="D663" i="40"/>
  <c r="C663" i="40" s="1"/>
  <c r="D662" i="40"/>
  <c r="B662" i="40" s="1"/>
  <c r="D661" i="40"/>
  <c r="B661" i="40" s="1"/>
  <c r="D660" i="40"/>
  <c r="B660" i="40" s="1"/>
  <c r="D659" i="40"/>
  <c r="D658" i="40"/>
  <c r="C658" i="40" s="1"/>
  <c r="D657" i="40"/>
  <c r="B657" i="40" s="1"/>
  <c r="D656" i="40"/>
  <c r="B656" i="40" s="1"/>
  <c r="D655" i="40"/>
  <c r="D654" i="40"/>
  <c r="C654" i="40" s="1"/>
  <c r="D653" i="40"/>
  <c r="B653" i="40" s="1"/>
  <c r="D648" i="40"/>
  <c r="B648" i="40" s="1"/>
  <c r="D647" i="40"/>
  <c r="D646" i="40"/>
  <c r="D645" i="40"/>
  <c r="B645" i="40" s="1"/>
  <c r="D644" i="40"/>
  <c r="B644" i="40" s="1"/>
  <c r="D643" i="40"/>
  <c r="D642" i="40"/>
  <c r="D641" i="40"/>
  <c r="B641" i="40" s="1"/>
  <c r="D640" i="40"/>
  <c r="B640" i="40" s="1"/>
  <c r="D639" i="40"/>
  <c r="D638" i="40"/>
  <c r="D637" i="40"/>
  <c r="B637" i="40" s="1"/>
  <c r="D636" i="40"/>
  <c r="B636" i="40" s="1"/>
  <c r="D635" i="40"/>
  <c r="C635" i="40" s="1"/>
  <c r="D634" i="40"/>
  <c r="D633" i="40"/>
  <c r="B633" i="40" s="1"/>
  <c r="D632" i="40"/>
  <c r="B632" i="40" s="1"/>
  <c r="D631" i="40"/>
  <c r="B631" i="40" s="1"/>
  <c r="D630" i="40"/>
  <c r="B630" i="40" s="1"/>
  <c r="D629" i="40"/>
  <c r="B629" i="40" s="1"/>
  <c r="D628" i="40"/>
  <c r="B628" i="40" s="1"/>
  <c r="D627" i="40"/>
  <c r="B627" i="40" s="1"/>
  <c r="D626" i="40"/>
  <c r="B626" i="40" s="1"/>
  <c r="D625" i="40"/>
  <c r="B625" i="40" s="1"/>
  <c r="D624" i="40"/>
  <c r="B624" i="40" s="1"/>
  <c r="D623" i="40"/>
  <c r="B623" i="40" s="1"/>
  <c r="D622" i="40"/>
  <c r="B622" i="40" s="1"/>
  <c r="D621" i="40"/>
  <c r="B621" i="40" s="1"/>
  <c r="D620" i="40"/>
  <c r="B620" i="40" s="1"/>
  <c r="D619" i="40"/>
  <c r="B619" i="40" s="1"/>
  <c r="D618" i="40"/>
  <c r="B618" i="40" s="1"/>
  <c r="D617" i="40"/>
  <c r="B617" i="40" s="1"/>
  <c r="D616" i="40"/>
  <c r="B616" i="40" s="1"/>
  <c r="D615" i="40"/>
  <c r="D614" i="40"/>
  <c r="B614" i="40" s="1"/>
  <c r="D613" i="40"/>
  <c r="B613" i="40" s="1"/>
  <c r="D612" i="40"/>
  <c r="D611" i="40"/>
  <c r="D610" i="40"/>
  <c r="B610" i="40" s="1"/>
  <c r="D602" i="40"/>
  <c r="B602" i="40" s="1"/>
  <c r="D601" i="40"/>
  <c r="D600" i="40"/>
  <c r="C600" i="40" s="1"/>
  <c r="D599" i="40"/>
  <c r="B599" i="40" s="1"/>
  <c r="D592" i="40"/>
  <c r="B592" i="40" s="1"/>
  <c r="D591" i="40"/>
  <c r="D590" i="40"/>
  <c r="D589" i="40"/>
  <c r="B589" i="40" s="1"/>
  <c r="D570" i="40"/>
  <c r="B570" i="40" s="1"/>
  <c r="D569" i="40"/>
  <c r="D568" i="40"/>
  <c r="D567" i="40"/>
  <c r="B567" i="40" s="1"/>
  <c r="D559" i="40"/>
  <c r="B559" i="40" s="1"/>
  <c r="D558" i="40"/>
  <c r="C558" i="40" s="1"/>
  <c r="D557" i="40"/>
  <c r="D556" i="40"/>
  <c r="B556" i="40" s="1"/>
  <c r="D555" i="40"/>
  <c r="B555" i="40" s="1"/>
  <c r="D554" i="40"/>
  <c r="C554" i="40" s="1"/>
  <c r="D553" i="40"/>
  <c r="D552" i="40"/>
  <c r="B552" i="40" s="1"/>
  <c r="D542" i="40"/>
  <c r="B542" i="40" s="1"/>
  <c r="D541" i="40"/>
  <c r="D540" i="40"/>
  <c r="C540" i="40" s="1"/>
  <c r="D539" i="40"/>
  <c r="B539" i="40" s="1"/>
  <c r="D538" i="40"/>
  <c r="B538" i="40" s="1"/>
  <c r="D505" i="40"/>
  <c r="B505" i="40" s="1"/>
  <c r="D504" i="40"/>
  <c r="B504" i="40" s="1"/>
  <c r="D503" i="40"/>
  <c r="B503" i="40" s="1"/>
  <c r="D502" i="40"/>
  <c r="B502" i="40" s="1"/>
  <c r="D501" i="40"/>
  <c r="B501" i="40" s="1"/>
  <c r="D500" i="40"/>
  <c r="B500" i="40" s="1"/>
  <c r="D499" i="40"/>
  <c r="D498" i="40"/>
  <c r="D497" i="40"/>
  <c r="B497" i="40" s="1"/>
  <c r="D493" i="40"/>
  <c r="B493" i="40" s="1"/>
  <c r="D492" i="40"/>
  <c r="C492" i="40" s="1"/>
  <c r="D491" i="40"/>
  <c r="D490" i="40"/>
  <c r="B490" i="40" s="1"/>
  <c r="D489" i="40"/>
  <c r="B489" i="40" s="1"/>
  <c r="D488" i="40"/>
  <c r="C488" i="40" s="1"/>
  <c r="D487" i="40"/>
  <c r="D486" i="40"/>
  <c r="B486" i="40" s="1"/>
  <c r="D485" i="40"/>
  <c r="B485" i="40" s="1"/>
  <c r="D484" i="40"/>
  <c r="C484" i="40" s="1"/>
  <c r="D483" i="40"/>
  <c r="D482" i="40"/>
  <c r="B482" i="40" s="1"/>
  <c r="D479" i="40"/>
  <c r="B479" i="40" s="1"/>
  <c r="D478" i="40"/>
  <c r="D477" i="40"/>
  <c r="C477" i="40" s="1"/>
  <c r="D476" i="40"/>
  <c r="B476" i="40" s="1"/>
  <c r="D460" i="40"/>
  <c r="D459" i="40"/>
  <c r="D458" i="40"/>
  <c r="C458" i="40" s="1"/>
  <c r="D457" i="40"/>
  <c r="B457" i="40" s="1"/>
  <c r="D450" i="40"/>
  <c r="B450" i="40" s="1"/>
  <c r="D449" i="40"/>
  <c r="B449" i="40" s="1"/>
  <c r="D448" i="40"/>
  <c r="D447" i="40"/>
  <c r="C447" i="40" s="1"/>
  <c r="D446" i="40"/>
  <c r="B446" i="40" s="1"/>
  <c r="D441" i="40"/>
  <c r="B441" i="40" s="1"/>
  <c r="D440" i="40"/>
  <c r="D439" i="40"/>
  <c r="C439" i="40" s="1"/>
  <c r="D438" i="40"/>
  <c r="B438" i="40" s="1"/>
  <c r="D437" i="40"/>
  <c r="B437" i="40" s="1"/>
  <c r="D436" i="40"/>
  <c r="B436" i="40" s="1"/>
  <c r="D435" i="40"/>
  <c r="C435" i="40" s="1"/>
  <c r="D434" i="40"/>
  <c r="D433" i="40"/>
  <c r="B433" i="40" s="1"/>
  <c r="D432" i="40"/>
  <c r="B432" i="40" s="1"/>
  <c r="D431" i="40"/>
  <c r="D430" i="40"/>
  <c r="D429" i="40"/>
  <c r="B429" i="40" s="1"/>
  <c r="D424" i="40"/>
  <c r="B424" i="40" s="1"/>
  <c r="D423" i="40"/>
  <c r="C423" i="40" s="1"/>
  <c r="D422" i="40"/>
  <c r="C422" i="40" s="1"/>
  <c r="D421" i="40"/>
  <c r="B421" i="40" s="1"/>
  <c r="D420" i="40"/>
  <c r="B420" i="40" s="1"/>
  <c r="D419" i="40"/>
  <c r="C419" i="40" s="1"/>
  <c r="D418" i="40"/>
  <c r="D417" i="40"/>
  <c r="B417" i="40" s="1"/>
  <c r="D416" i="40"/>
  <c r="B416" i="40" s="1"/>
  <c r="D415" i="40"/>
  <c r="C415" i="40" s="1"/>
  <c r="D414" i="40"/>
  <c r="D413" i="40"/>
  <c r="B413" i="40" s="1"/>
  <c r="D412" i="40"/>
  <c r="B412" i="40" s="1"/>
  <c r="D411" i="40"/>
  <c r="C411" i="40" s="1"/>
  <c r="D410" i="40"/>
  <c r="D409" i="40"/>
  <c r="B409" i="40" s="1"/>
  <c r="D408" i="40"/>
  <c r="B408" i="40" s="1"/>
  <c r="D407" i="40"/>
  <c r="C407" i="40" s="1"/>
  <c r="D406" i="40"/>
  <c r="D405" i="40"/>
  <c r="B405" i="40" s="1"/>
  <c r="D402" i="40"/>
  <c r="B402" i="40" s="1"/>
  <c r="D401" i="40"/>
  <c r="D400" i="40"/>
  <c r="D399" i="40"/>
  <c r="B399" i="40" s="1"/>
  <c r="D395" i="40"/>
  <c r="B395" i="40" s="1"/>
  <c r="D394" i="40"/>
  <c r="C394" i="40" s="1"/>
  <c r="D393" i="40"/>
  <c r="D392" i="40"/>
  <c r="B392" i="40" s="1"/>
  <c r="D388" i="40"/>
  <c r="B388" i="40" s="1"/>
  <c r="D352" i="40"/>
  <c r="B352" i="40" s="1"/>
  <c r="D351" i="40"/>
  <c r="D350" i="40"/>
  <c r="C350" i="40" s="1"/>
  <c r="D349" i="40"/>
  <c r="B349" i="40" s="1"/>
  <c r="D345" i="40"/>
  <c r="B345" i="40" s="1"/>
  <c r="D344" i="40"/>
  <c r="D343" i="40"/>
  <c r="C343" i="40" s="1"/>
  <c r="D342" i="40"/>
  <c r="B342" i="40" s="1"/>
  <c r="D341" i="40"/>
  <c r="B341" i="40" s="1"/>
  <c r="D340" i="40"/>
  <c r="C340" i="40" s="1"/>
  <c r="D339" i="40"/>
  <c r="D338" i="40"/>
  <c r="B338" i="40" s="1"/>
  <c r="D337" i="40"/>
  <c r="B337" i="40" s="1"/>
  <c r="D336" i="40"/>
  <c r="D335" i="40"/>
  <c r="D334" i="40"/>
  <c r="B334" i="40" s="1"/>
  <c r="D331" i="40"/>
  <c r="B331" i="40" s="1"/>
  <c r="D330" i="40"/>
  <c r="C330" i="40" s="1"/>
  <c r="D329" i="40"/>
  <c r="D328" i="40"/>
  <c r="B328" i="40" s="1"/>
  <c r="D312" i="40"/>
  <c r="D311" i="40"/>
  <c r="C311" i="40" s="1"/>
  <c r="D310" i="40"/>
  <c r="C310" i="40" s="1"/>
  <c r="D309" i="40"/>
  <c r="B309" i="40" s="1"/>
  <c r="D302" i="40"/>
  <c r="B302" i="40" s="1"/>
  <c r="D301" i="40"/>
  <c r="B301" i="40" s="1"/>
  <c r="D300" i="40"/>
  <c r="C300" i="40" s="1"/>
  <c r="D299" i="40"/>
  <c r="D298" i="40"/>
  <c r="B298" i="40" s="1"/>
  <c r="D297" i="40"/>
  <c r="B297" i="40" s="1"/>
  <c r="D296" i="40"/>
  <c r="C296" i="40" s="1"/>
  <c r="D295" i="40"/>
  <c r="D294" i="40"/>
  <c r="B294" i="40" s="1"/>
  <c r="D293" i="40"/>
  <c r="B293" i="40" s="1"/>
  <c r="D292" i="40"/>
  <c r="C292" i="40" s="1"/>
  <c r="D291" i="40"/>
  <c r="C291" i="40" s="1"/>
  <c r="D290" i="40"/>
  <c r="B290" i="40" s="1"/>
  <c r="D289" i="40"/>
  <c r="B289" i="40" s="1"/>
  <c r="D288" i="40"/>
  <c r="C288" i="40" s="1"/>
  <c r="D287" i="40"/>
  <c r="C287" i="40" s="1"/>
  <c r="D286" i="40"/>
  <c r="B286" i="40" s="1"/>
  <c r="D279" i="40"/>
  <c r="B279" i="40" s="1"/>
  <c r="D278" i="40"/>
  <c r="D277" i="40"/>
  <c r="C277" i="40" s="1"/>
  <c r="D276" i="40"/>
  <c r="B276" i="40" s="1"/>
  <c r="D275" i="40"/>
  <c r="B275" i="40" s="1"/>
  <c r="D274" i="40"/>
  <c r="D273" i="40"/>
  <c r="C273" i="40" s="1"/>
  <c r="D272" i="40"/>
  <c r="B272" i="40" s="1"/>
  <c r="D271" i="40"/>
  <c r="B271" i="40" s="1"/>
  <c r="D270" i="40"/>
  <c r="B270" i="40" s="1"/>
  <c r="D269" i="40"/>
  <c r="D268" i="40"/>
  <c r="C268" i="40" s="1"/>
  <c r="D267" i="40"/>
  <c r="B267" i="40" s="1"/>
  <c r="D266" i="40"/>
  <c r="B266" i="40" s="1"/>
  <c r="D265" i="40"/>
  <c r="C265" i="40" s="1"/>
  <c r="D264" i="40"/>
  <c r="C264" i="40" s="1"/>
  <c r="D263" i="40"/>
  <c r="B263" i="40" s="1"/>
  <c r="D258" i="40"/>
  <c r="B258" i="40" s="1"/>
  <c r="D257" i="40"/>
  <c r="D256" i="40"/>
  <c r="D255" i="40"/>
  <c r="B255" i="40" s="1"/>
  <c r="D254" i="40"/>
  <c r="B254" i="40" s="1"/>
  <c r="D253" i="40"/>
  <c r="D252" i="40"/>
  <c r="D251" i="40"/>
  <c r="B251" i="40" s="1"/>
  <c r="D246" i="40"/>
  <c r="B246" i="40" s="1"/>
  <c r="D245" i="40"/>
  <c r="D244" i="40"/>
  <c r="C244" i="40" s="1"/>
  <c r="D243" i="40"/>
  <c r="B243" i="40" s="1"/>
  <c r="D242" i="40"/>
  <c r="B242" i="40" s="1"/>
  <c r="D241" i="40"/>
  <c r="C241" i="40" s="1"/>
  <c r="D240" i="40"/>
  <c r="C240" i="40" s="1"/>
  <c r="D239" i="40"/>
  <c r="B239" i="40" s="1"/>
  <c r="D235" i="40"/>
  <c r="B235" i="40" s="1"/>
  <c r="D234" i="40"/>
  <c r="C234" i="40" s="1"/>
  <c r="D233" i="40"/>
  <c r="D232" i="40"/>
  <c r="B232" i="40" s="1"/>
  <c r="D231" i="40"/>
  <c r="B231" i="40" s="1"/>
  <c r="D230" i="40"/>
  <c r="D229" i="40"/>
  <c r="D228" i="40"/>
  <c r="B228" i="40" s="1"/>
  <c r="D227" i="40"/>
  <c r="B227" i="40" s="1"/>
  <c r="D226" i="40"/>
  <c r="C226" i="40" s="1"/>
  <c r="D225" i="40"/>
  <c r="D224" i="40"/>
  <c r="B224" i="40" s="1"/>
  <c r="D223" i="40"/>
  <c r="B223" i="40" s="1"/>
  <c r="D222" i="40"/>
  <c r="C222" i="40" s="1"/>
  <c r="D221" i="40"/>
  <c r="D220" i="40"/>
  <c r="B220" i="40" s="1"/>
  <c r="D219" i="40"/>
  <c r="B219" i="40" s="1"/>
  <c r="D218" i="40"/>
  <c r="D217" i="40"/>
  <c r="D216" i="40"/>
  <c r="B216" i="40" s="1"/>
  <c r="D215" i="40"/>
  <c r="B215" i="40" s="1"/>
  <c r="D214" i="40"/>
  <c r="C214" i="40" s="1"/>
  <c r="D213" i="40"/>
  <c r="D212" i="40"/>
  <c r="B212" i="40" s="1"/>
  <c r="D211" i="40"/>
  <c r="B211" i="40" s="1"/>
  <c r="D210" i="40"/>
  <c r="D209" i="40"/>
  <c r="D208" i="40"/>
  <c r="B208" i="40" s="1"/>
  <c r="D207" i="40"/>
  <c r="B207" i="40" s="1"/>
  <c r="D206" i="40"/>
  <c r="D205" i="40"/>
  <c r="D204" i="40"/>
  <c r="B204" i="40" s="1"/>
  <c r="D203" i="40"/>
  <c r="B203" i="40" s="1"/>
  <c r="D202" i="40"/>
  <c r="C202" i="40" s="1"/>
  <c r="D201" i="40"/>
  <c r="D200" i="40"/>
  <c r="B200" i="40" s="1"/>
  <c r="D199" i="40"/>
  <c r="B199" i="40" s="1"/>
  <c r="D198" i="40"/>
  <c r="D197" i="40"/>
  <c r="D196" i="40"/>
  <c r="B196" i="40" s="1"/>
  <c r="D195" i="40"/>
  <c r="B195" i="40" s="1"/>
  <c r="D194" i="40"/>
  <c r="C194" i="40" s="1"/>
  <c r="D193" i="40"/>
  <c r="D192" i="40"/>
  <c r="B192" i="40" s="1"/>
  <c r="D191" i="40"/>
  <c r="B191" i="40" s="1"/>
  <c r="D190" i="40"/>
  <c r="B190" i="40" s="1"/>
  <c r="D189" i="40"/>
  <c r="B189" i="40" s="1"/>
  <c r="D188" i="40"/>
  <c r="B188" i="40" s="1"/>
  <c r="D187" i="40"/>
  <c r="B187" i="40" s="1"/>
  <c r="D186" i="40"/>
  <c r="B186" i="40" s="1"/>
  <c r="D185" i="40"/>
  <c r="B185" i="40" s="1"/>
  <c r="D184" i="40"/>
  <c r="B184" i="40" s="1"/>
  <c r="D183" i="40"/>
  <c r="B183" i="40" s="1"/>
  <c r="D182" i="40"/>
  <c r="B182" i="40" s="1"/>
  <c r="D181" i="40"/>
  <c r="B181" i="40" s="1"/>
  <c r="D180" i="40"/>
  <c r="B180" i="40" s="1"/>
  <c r="D179" i="40"/>
  <c r="B179" i="40" s="1"/>
  <c r="D178" i="40"/>
  <c r="B178" i="40" s="1"/>
  <c r="D177" i="40"/>
  <c r="B177" i="40" s="1"/>
  <c r="D176" i="40"/>
  <c r="B176" i="40" s="1"/>
  <c r="D175" i="40"/>
  <c r="B175" i="40" s="1"/>
  <c r="D174" i="40"/>
  <c r="B174" i="40" s="1"/>
  <c r="D173" i="40"/>
  <c r="B173" i="40" s="1"/>
  <c r="D172" i="40"/>
  <c r="B172" i="40" s="1"/>
  <c r="D171" i="40"/>
  <c r="B171" i="40" s="1"/>
  <c r="D170" i="40"/>
  <c r="B170" i="40" s="1"/>
  <c r="D169" i="40"/>
  <c r="B169" i="40" s="1"/>
  <c r="D168" i="40"/>
  <c r="B168" i="40" s="1"/>
  <c r="D167" i="40"/>
  <c r="B167" i="40" s="1"/>
  <c r="D166" i="40"/>
  <c r="B166" i="40" s="1"/>
  <c r="D165" i="40"/>
  <c r="B165" i="40" s="1"/>
  <c r="D164" i="40"/>
  <c r="B164" i="40" s="1"/>
  <c r="D163" i="40"/>
  <c r="B163" i="40" s="1"/>
  <c r="D162" i="40"/>
  <c r="B162" i="40" s="1"/>
  <c r="D161" i="40"/>
  <c r="B161" i="40" s="1"/>
  <c r="D160" i="40"/>
  <c r="B160" i="40" s="1"/>
  <c r="D159" i="40"/>
  <c r="B159" i="40" s="1"/>
  <c r="D158" i="40"/>
  <c r="B158" i="40" s="1"/>
  <c r="D157" i="40"/>
  <c r="B157" i="40" s="1"/>
  <c r="D156" i="40"/>
  <c r="B156" i="40" s="1"/>
  <c r="D155" i="40"/>
  <c r="B155" i="40" s="1"/>
  <c r="D154" i="40"/>
  <c r="B154" i="40" s="1"/>
  <c r="D153" i="40"/>
  <c r="B153" i="40" s="1"/>
  <c r="D152" i="40"/>
  <c r="B152" i="40" s="1"/>
  <c r="D151" i="40"/>
  <c r="B151" i="40" s="1"/>
  <c r="D150" i="40"/>
  <c r="B150" i="40" s="1"/>
  <c r="D149" i="40"/>
  <c r="B149" i="40" s="1"/>
  <c r="D148" i="40"/>
  <c r="B148" i="40" s="1"/>
  <c r="D147" i="40"/>
  <c r="B147" i="40" s="1"/>
  <c r="D146" i="40"/>
  <c r="B146" i="40" s="1"/>
  <c r="D145" i="40"/>
  <c r="B145" i="40" s="1"/>
  <c r="D144" i="40"/>
  <c r="B144" i="40" s="1"/>
  <c r="D143" i="40"/>
  <c r="B143" i="40" s="1"/>
  <c r="D142" i="40"/>
  <c r="B142" i="40" s="1"/>
  <c r="D141" i="40"/>
  <c r="B141" i="40" s="1"/>
  <c r="D140" i="40"/>
  <c r="B140" i="40" s="1"/>
  <c r="D139" i="40"/>
  <c r="B139" i="40" s="1"/>
  <c r="D138" i="40"/>
  <c r="B138" i="40" s="1"/>
  <c r="D137" i="40"/>
  <c r="B137" i="40" s="1"/>
  <c r="D136" i="40"/>
  <c r="B136" i="40" s="1"/>
  <c r="D135" i="40"/>
  <c r="B135" i="40" s="1"/>
  <c r="D134" i="40"/>
  <c r="B134" i="40" s="1"/>
  <c r="D133" i="40"/>
  <c r="B133" i="40" s="1"/>
  <c r="D132" i="40"/>
  <c r="B132" i="40" s="1"/>
  <c r="D1804" i="40"/>
  <c r="D131" i="40"/>
  <c r="B131" i="40" s="1"/>
  <c r="D1803" i="40"/>
  <c r="D130" i="40"/>
  <c r="B130" i="40" s="1"/>
  <c r="D1802" i="40"/>
  <c r="D129" i="40"/>
  <c r="B129" i="40" s="1"/>
  <c r="D1801" i="40"/>
  <c r="D128" i="40"/>
  <c r="B128" i="40" s="1"/>
  <c r="D1800" i="40"/>
  <c r="D127" i="40"/>
  <c r="B127" i="40" s="1"/>
  <c r="D1799" i="40"/>
  <c r="D126" i="40"/>
  <c r="B126" i="40" s="1"/>
  <c r="D1798" i="40"/>
  <c r="D125" i="40"/>
  <c r="B125" i="40" s="1"/>
  <c r="D1797" i="40"/>
  <c r="D124" i="40"/>
  <c r="B124" i="40" s="1"/>
  <c r="D1796" i="40"/>
  <c r="D123" i="40"/>
  <c r="B123" i="40" s="1"/>
  <c r="D1795" i="40"/>
  <c r="D122" i="40"/>
  <c r="D1794" i="40"/>
  <c r="D121" i="40"/>
  <c r="C121" i="40" s="1"/>
  <c r="D1793" i="40"/>
  <c r="D120" i="40"/>
  <c r="B120" i="40" s="1"/>
  <c r="D1792" i="40"/>
  <c r="D1791" i="40"/>
  <c r="D1790" i="40"/>
  <c r="D1789" i="40"/>
  <c r="D1788" i="40"/>
  <c r="D115" i="40"/>
  <c r="B115" i="40" s="1"/>
  <c r="D1787" i="40"/>
  <c r="D114" i="40"/>
  <c r="D1786" i="40"/>
  <c r="D113" i="40"/>
  <c r="D1785" i="40"/>
  <c r="D112" i="40"/>
  <c r="B112" i="40" s="1"/>
  <c r="D1784" i="40"/>
  <c r="D111" i="40"/>
  <c r="B111" i="40" s="1"/>
  <c r="D1783" i="40"/>
  <c r="D110" i="40"/>
  <c r="B110" i="40" s="1"/>
  <c r="D1782" i="40"/>
  <c r="D109" i="40"/>
  <c r="D1781" i="40"/>
  <c r="D108" i="40"/>
  <c r="D1780" i="40"/>
  <c r="D107" i="40"/>
  <c r="B107" i="40" s="1"/>
  <c r="D1779" i="40"/>
  <c r="D1778" i="40"/>
  <c r="D1777" i="40"/>
  <c r="D1776" i="40"/>
  <c r="D1775" i="40"/>
  <c r="D1774" i="40"/>
  <c r="D1773" i="40"/>
  <c r="D100" i="40"/>
  <c r="B100" i="40" s="1"/>
  <c r="D1772" i="40"/>
  <c r="D99" i="40"/>
  <c r="B99" i="40" s="1"/>
  <c r="D1771" i="40"/>
  <c r="D98" i="40"/>
  <c r="D1770" i="40"/>
  <c r="D97" i="40"/>
  <c r="C97" i="40" s="1"/>
  <c r="D1769" i="40"/>
  <c r="D96" i="40"/>
  <c r="B96" i="40" s="1"/>
  <c r="D1768" i="40"/>
  <c r="D95" i="40"/>
  <c r="B95" i="40" s="1"/>
  <c r="D1767" i="40"/>
  <c r="D94" i="40"/>
  <c r="B94" i="40" s="1"/>
  <c r="D1766" i="40"/>
  <c r="D89" i="40"/>
  <c r="C89" i="40" s="1"/>
  <c r="D1765" i="40"/>
  <c r="D88" i="40"/>
  <c r="D1764" i="40"/>
  <c r="D87" i="40"/>
  <c r="B87" i="40" s="1"/>
  <c r="D1763" i="40"/>
  <c r="D86" i="40"/>
  <c r="B86" i="40" s="1"/>
  <c r="D1762" i="40"/>
  <c r="D85" i="40"/>
  <c r="C85" i="40" s="1"/>
  <c r="D1761" i="40"/>
  <c r="D84" i="40"/>
  <c r="C84" i="40" s="1"/>
  <c r="D1760" i="40"/>
  <c r="D83" i="40"/>
  <c r="B83" i="40" s="1"/>
  <c r="D1759" i="40"/>
  <c r="D82" i="40"/>
  <c r="B82" i="40" s="1"/>
  <c r="D1758" i="40"/>
  <c r="D81" i="40"/>
  <c r="B81" i="40" s="1"/>
  <c r="D1757" i="40"/>
  <c r="D80" i="40"/>
  <c r="D1756" i="40"/>
  <c r="D79" i="40"/>
  <c r="C79" i="40" s="1"/>
  <c r="D1755" i="40"/>
  <c r="D78" i="40"/>
  <c r="B78" i="40" s="1"/>
  <c r="D1754" i="40"/>
  <c r="D77" i="40"/>
  <c r="B77" i="40" s="1"/>
  <c r="D1753" i="40"/>
  <c r="D76" i="40"/>
  <c r="B76" i="40" s="1"/>
  <c r="D1752" i="40"/>
  <c r="D75" i="40"/>
  <c r="D1751" i="40"/>
  <c r="D74" i="40"/>
  <c r="C74" i="40" s="1"/>
  <c r="D1750" i="40"/>
  <c r="D73" i="40"/>
  <c r="B73" i="40" s="1"/>
  <c r="D1749" i="40"/>
  <c r="D70" i="40"/>
  <c r="D1748" i="40"/>
  <c r="D69" i="40"/>
  <c r="C69" i="40" s="1"/>
  <c r="D1747" i="40"/>
  <c r="D68" i="40"/>
  <c r="C68" i="40" s="1"/>
  <c r="D1746" i="40"/>
  <c r="D67" i="40"/>
  <c r="B67" i="40" s="1"/>
  <c r="D1745" i="40"/>
  <c r="D66" i="40"/>
  <c r="B66" i="40" s="1"/>
  <c r="D1744" i="40"/>
  <c r="D65" i="40"/>
  <c r="C65" i="40" s="1"/>
  <c r="D1743" i="40"/>
  <c r="D64" i="40"/>
  <c r="D1742" i="40"/>
  <c r="D63" i="40"/>
  <c r="B63" i="40" s="1"/>
  <c r="D1741" i="40"/>
  <c r="D1740" i="40"/>
  <c r="D1739" i="40"/>
  <c r="D1738" i="40"/>
  <c r="D59" i="40"/>
  <c r="B59" i="40" s="1"/>
  <c r="D1737" i="40"/>
  <c r="D58" i="40"/>
  <c r="D1736" i="40"/>
  <c r="D57" i="40"/>
  <c r="C57" i="40" s="1"/>
  <c r="D1735" i="40"/>
  <c r="D56" i="40"/>
  <c r="B56" i="40" s="1"/>
  <c r="D1734" i="40"/>
  <c r="B1734" i="40" s="1"/>
  <c r="D55" i="40"/>
  <c r="B55" i="40" s="1"/>
  <c r="D1733" i="40"/>
  <c r="D54" i="40"/>
  <c r="B54" i="40" s="1"/>
  <c r="D1732" i="40"/>
  <c r="D53" i="40"/>
  <c r="D1731" i="40"/>
  <c r="D52" i="40"/>
  <c r="C52" i="40" s="1"/>
  <c r="D1730" i="40"/>
  <c r="D51" i="40"/>
  <c r="B51" i="40" s="1"/>
  <c r="D1729" i="40"/>
  <c r="B1729" i="40" s="1"/>
  <c r="D50" i="40"/>
  <c r="B50" i="40" s="1"/>
  <c r="D1728" i="40"/>
  <c r="D49" i="40"/>
  <c r="C49" i="40" s="1"/>
  <c r="D1727" i="40"/>
  <c r="D48" i="40"/>
  <c r="D1726" i="40"/>
  <c r="D47" i="40"/>
  <c r="B47" i="40" s="1"/>
  <c r="D1725" i="40"/>
  <c r="D46" i="40"/>
  <c r="B46" i="40" s="1"/>
  <c r="D1724" i="40"/>
  <c r="D45" i="40"/>
  <c r="D1723" i="40"/>
  <c r="D44" i="40"/>
  <c r="C44" i="40" s="1"/>
  <c r="D1722" i="40"/>
  <c r="D43" i="40"/>
  <c r="B43" i="40" s="1"/>
  <c r="D1721" i="40"/>
  <c r="D42" i="40"/>
  <c r="B42" i="40" s="1"/>
  <c r="D1720" i="40"/>
  <c r="D41" i="40"/>
  <c r="B41" i="40" s="1"/>
  <c r="D1719" i="40"/>
  <c r="D36" i="40"/>
  <c r="D1718" i="40"/>
  <c r="D35" i="40"/>
  <c r="C35" i="40" s="1"/>
  <c r="D1717" i="40"/>
  <c r="D34" i="40"/>
  <c r="B34" i="40" s="1"/>
  <c r="D1716" i="40"/>
  <c r="D1715" i="40"/>
  <c r="D1714" i="40"/>
  <c r="D31" i="40"/>
  <c r="B31" i="40" s="1"/>
  <c r="D1713" i="40"/>
  <c r="D30" i="40"/>
  <c r="D1712" i="40"/>
  <c r="D29" i="40"/>
  <c r="D1711" i="40"/>
  <c r="D28" i="40"/>
  <c r="B28" i="40" s="1"/>
  <c r="D1710" i="40"/>
  <c r="D27" i="40"/>
  <c r="B27" i="40" s="1"/>
  <c r="D1709" i="40"/>
  <c r="D26" i="40"/>
  <c r="B26" i="40" s="1"/>
  <c r="D1708" i="40"/>
  <c r="D25" i="40"/>
  <c r="C25" i="40" s="1"/>
  <c r="D1707" i="40"/>
  <c r="D24" i="40"/>
  <c r="D1706" i="40"/>
  <c r="D23" i="40"/>
  <c r="B23" i="40" s="1"/>
  <c r="D1705" i="40"/>
  <c r="D22" i="40"/>
  <c r="B22" i="40" s="1"/>
  <c r="D1704" i="40"/>
  <c r="D21" i="40"/>
  <c r="D1703" i="40"/>
  <c r="D20" i="40"/>
  <c r="C20" i="40" s="1"/>
  <c r="D1702" i="40"/>
  <c r="D19" i="40"/>
  <c r="B19" i="40" s="1"/>
  <c r="D1701" i="40"/>
  <c r="D1700" i="40"/>
  <c r="D1699" i="40"/>
  <c r="D1698" i="40"/>
  <c r="D15" i="40"/>
  <c r="B15" i="40" s="1"/>
  <c r="D1697" i="40"/>
  <c r="D14" i="40"/>
  <c r="D1696" i="40"/>
  <c r="D13" i="40"/>
  <c r="C13" i="40" s="1"/>
  <c r="D1695" i="40"/>
  <c r="D12" i="40"/>
  <c r="B12" i="40" s="1"/>
  <c r="D1694" i="40"/>
  <c r="D11" i="40"/>
  <c r="B11" i="40" s="1"/>
  <c r="D1693" i="40"/>
  <c r="D10" i="40"/>
  <c r="B10" i="40" s="1"/>
  <c r="D1692" i="40"/>
  <c r="D9" i="40"/>
  <c r="D1691" i="40"/>
  <c r="D8" i="40"/>
  <c r="C8" i="40" s="1"/>
  <c r="D1690" i="40"/>
  <c r="D7" i="40"/>
  <c r="B7" i="40" s="1"/>
  <c r="D1689" i="40"/>
  <c r="D6" i="40"/>
  <c r="B6" i="40" s="1"/>
  <c r="D1688" i="40"/>
  <c r="D5" i="40"/>
  <c r="D1687" i="40"/>
  <c r="D4" i="40"/>
  <c r="C4" i="40" s="1"/>
  <c r="D1686" i="40"/>
  <c r="B1686" i="40" s="1"/>
  <c r="D3" i="40"/>
  <c r="B3" i="40" s="1"/>
  <c r="D1685" i="40"/>
  <c r="D2" i="40"/>
  <c r="B2" i="40" s="1"/>
  <c r="C1430" i="40"/>
  <c r="C1359" i="40"/>
  <c r="C1351" i="40"/>
  <c r="C1334" i="40"/>
  <c r="C1311" i="40"/>
  <c r="C1302" i="40"/>
  <c r="C1135" i="40"/>
  <c r="C951" i="40"/>
  <c r="C907" i="40"/>
  <c r="C800" i="40"/>
  <c r="P19" i="40"/>
  <c r="Q18" i="40" s="1"/>
  <c r="P18" i="40"/>
  <c r="Q17" i="40" s="1"/>
  <c r="P17" i="40"/>
  <c r="Q16" i="40" s="1"/>
  <c r="P16" i="40"/>
  <c r="Q15" i="40" s="1"/>
  <c r="P15" i="40"/>
  <c r="Q14" i="40" s="1"/>
  <c r="P14" i="40"/>
  <c r="Q13" i="40" s="1"/>
  <c r="P13" i="40"/>
  <c r="Q12" i="40" s="1"/>
  <c r="P12" i="40"/>
  <c r="Q11" i="40" s="1"/>
  <c r="P11" i="40"/>
  <c r="Q10" i="40" s="1"/>
  <c r="P10" i="40"/>
  <c r="Q9" i="40" s="1"/>
  <c r="P9" i="40"/>
  <c r="Q8" i="40" s="1"/>
  <c r="P8" i="40"/>
  <c r="Q7" i="40" s="1"/>
  <c r="P7" i="40"/>
  <c r="Q6" i="40" s="1"/>
  <c r="P6" i="40"/>
  <c r="Q5" i="40" s="1"/>
  <c r="P5" i="40"/>
  <c r="Q4" i="40" s="1"/>
  <c r="P4" i="40"/>
  <c r="Q3" i="40" s="1"/>
  <c r="P3" i="40"/>
  <c r="Q2" i="40" s="1"/>
  <c r="P2" i="40"/>
  <c r="Q1" i="40" s="1"/>
  <c r="F185" i="8" l="1"/>
  <c r="C449" i="37" s="1"/>
  <c r="D449" i="37" s="1"/>
  <c r="F184" i="8"/>
  <c r="C447" i="37" s="1"/>
  <c r="D447" i="37" s="1"/>
  <c r="F186" i="8"/>
  <c r="C451" i="37" s="1"/>
  <c r="D451" i="37" s="1"/>
  <c r="F183" i="8"/>
  <c r="C445" i="37" s="1"/>
  <c r="D445" i="37" s="1"/>
  <c r="B70" i="40"/>
  <c r="D72" i="40"/>
  <c r="D71" i="40"/>
  <c r="B312" i="40"/>
  <c r="D325" i="40"/>
  <c r="D326" i="40"/>
  <c r="D327" i="40"/>
  <c r="D473" i="40"/>
  <c r="D475" i="40"/>
  <c r="D474" i="40"/>
  <c r="B680" i="40"/>
  <c r="D695" i="40"/>
  <c r="D694" i="40"/>
  <c r="D693" i="40"/>
  <c r="B908" i="40"/>
  <c r="D923" i="40"/>
  <c r="D922" i="40"/>
  <c r="D921" i="40"/>
  <c r="B1050" i="40"/>
  <c r="D1065" i="40"/>
  <c r="D1063" i="40"/>
  <c r="D1064" i="40"/>
  <c r="B1202" i="40"/>
  <c r="D1217" i="40"/>
  <c r="D1215" i="40"/>
  <c r="D1216" i="40"/>
  <c r="B1621" i="40"/>
  <c r="B1652" i="40" s="1"/>
  <c r="D1649" i="40"/>
  <c r="D1641" i="40"/>
  <c r="D1633" i="40"/>
  <c r="D1625" i="40"/>
  <c r="D1623" i="40"/>
  <c r="D1648" i="40"/>
  <c r="D1640" i="40"/>
  <c r="D1632" i="40"/>
  <c r="D1624" i="40"/>
  <c r="D1647" i="40"/>
  <c r="D1639" i="40"/>
  <c r="D1631" i="40"/>
  <c r="D1646" i="40"/>
  <c r="D1638" i="40"/>
  <c r="D1630" i="40"/>
  <c r="D1645" i="40"/>
  <c r="D1637" i="40"/>
  <c r="D1629" i="40"/>
  <c r="D1626" i="40"/>
  <c r="D1644" i="40"/>
  <c r="D1636" i="40"/>
  <c r="D1628" i="40"/>
  <c r="D1634" i="40"/>
  <c r="C1634" i="40" s="1"/>
  <c r="D1643" i="40"/>
  <c r="D1635" i="40"/>
  <c r="C1635" i="40" s="1"/>
  <c r="D1627" i="40"/>
  <c r="D1622" i="40"/>
  <c r="D1642" i="40"/>
  <c r="D903" i="40"/>
  <c r="B903" i="40" s="1"/>
  <c r="C1500" i="40"/>
  <c r="E1500" i="40" s="1"/>
  <c r="C1607" i="40"/>
  <c r="B1576" i="40"/>
  <c r="B1606" i="40" s="1"/>
  <c r="D1603" i="40"/>
  <c r="C1603" i="40" s="1"/>
  <c r="D1595" i="40"/>
  <c r="C1595" i="40" s="1"/>
  <c r="D1587" i="40"/>
  <c r="C1587" i="40" s="1"/>
  <c r="D1578" i="40"/>
  <c r="D1590" i="40"/>
  <c r="C1590" i="40" s="1"/>
  <c r="D1602" i="40"/>
  <c r="C1602" i="40" s="1"/>
  <c r="D1594" i="40"/>
  <c r="C1594" i="40" s="1"/>
  <c r="D1586" i="40"/>
  <c r="C1586" i="40" s="1"/>
  <c r="D1577" i="40"/>
  <c r="D1601" i="40"/>
  <c r="C1601" i="40" s="1"/>
  <c r="D1593" i="40"/>
  <c r="C1593" i="40" s="1"/>
  <c r="D1585" i="40"/>
  <c r="C1585" i="40" s="1"/>
  <c r="D1600" i="40"/>
  <c r="C1600" i="40" s="1"/>
  <c r="D1592" i="40"/>
  <c r="C1592" i="40" s="1"/>
  <c r="D1584" i="40"/>
  <c r="D1582" i="40"/>
  <c r="D1599" i="40"/>
  <c r="C1599" i="40" s="1"/>
  <c r="D1591" i="40"/>
  <c r="C1591" i="40" s="1"/>
  <c r="D1583" i="40"/>
  <c r="D1598" i="40"/>
  <c r="C1598" i="40" s="1"/>
  <c r="D1597" i="40"/>
  <c r="C1597" i="40" s="1"/>
  <c r="D1589" i="40"/>
  <c r="C1589" i="40" s="1"/>
  <c r="D1581" i="40"/>
  <c r="D1596" i="40"/>
  <c r="C1596" i="40" s="1"/>
  <c r="D1588" i="40"/>
  <c r="C1588" i="40" s="1"/>
  <c r="D1580" i="40"/>
  <c r="D1579" i="40"/>
  <c r="D262" i="40"/>
  <c r="B262" i="40" s="1"/>
  <c r="B265" i="40" s="1"/>
  <c r="H265" i="40" s="1"/>
  <c r="D688" i="40"/>
  <c r="B688" i="40" s="1"/>
  <c r="C1672" i="40"/>
  <c r="H1672" i="40" s="1"/>
  <c r="D1479" i="40"/>
  <c r="B1479" i="40" s="1"/>
  <c r="E1479" i="40" s="1"/>
  <c r="D1478" i="40"/>
  <c r="B1478" i="40" s="1"/>
  <c r="E1478" i="40" s="1"/>
  <c r="C567" i="40"/>
  <c r="H567" i="40" s="1"/>
  <c r="C1047" i="40"/>
  <c r="H1047" i="40" s="1"/>
  <c r="C1680" i="40"/>
  <c r="E1680" i="40" s="1"/>
  <c r="C599" i="40"/>
  <c r="H599" i="40" s="1"/>
  <c r="C1245" i="40"/>
  <c r="H1245" i="40" s="1"/>
  <c r="D691" i="40"/>
  <c r="B691" i="40" s="1"/>
  <c r="C223" i="40"/>
  <c r="H223" i="40" s="1"/>
  <c r="C1664" i="40"/>
  <c r="H1664" i="40" s="1"/>
  <c r="C331" i="40"/>
  <c r="E331" i="40" s="1"/>
  <c r="B1464" i="40"/>
  <c r="D1477" i="40"/>
  <c r="B1477" i="40" s="1"/>
  <c r="D597" i="40"/>
  <c r="B597" i="40" s="1"/>
  <c r="C656" i="40"/>
  <c r="H656" i="40" s="1"/>
  <c r="C937" i="40"/>
  <c r="H937" i="40" s="1"/>
  <c r="B933" i="40"/>
  <c r="B936" i="40" s="1"/>
  <c r="C933" i="40"/>
  <c r="C77" i="40"/>
  <c r="H77" i="40" s="1"/>
  <c r="B1572" i="40"/>
  <c r="B1574" i="40" s="1"/>
  <c r="H1574" i="40" s="1"/>
  <c r="C1572" i="40"/>
  <c r="B1607" i="40"/>
  <c r="D1610" i="40"/>
  <c r="B1610" i="40" s="1"/>
  <c r="B1613" i="40" s="1"/>
  <c r="B1014" i="40"/>
  <c r="C1014" i="40"/>
  <c r="B615" i="40"/>
  <c r="C615" i="40"/>
  <c r="D1609" i="40"/>
  <c r="B1609" i="40" s="1"/>
  <c r="B460" i="40"/>
  <c r="D469" i="40"/>
  <c r="B469" i="40" s="1"/>
  <c r="H800" i="40"/>
  <c r="H1311" i="40"/>
  <c r="H1351" i="40"/>
  <c r="H1359" i="40"/>
  <c r="H951" i="40"/>
  <c r="H1135" i="40"/>
  <c r="D247" i="40"/>
  <c r="B247" i="40" s="1"/>
  <c r="C254" i="40"/>
  <c r="H254" i="40" s="1"/>
  <c r="F2" i="8"/>
  <c r="C7" i="37" s="1"/>
  <c r="D7" i="37" s="1"/>
  <c r="D2" i="42"/>
  <c r="D1408" i="40"/>
  <c r="B1408" i="40" s="1"/>
  <c r="B1411" i="40" s="1"/>
  <c r="H1411" i="40" s="1"/>
  <c r="D1457" i="40"/>
  <c r="B1457" i="40" s="1"/>
  <c r="C1504" i="40"/>
  <c r="H1504" i="40" s="1"/>
  <c r="C1508" i="40"/>
  <c r="H1508" i="40" s="1"/>
  <c r="H1430" i="40"/>
  <c r="F63" i="40"/>
  <c r="F62" i="40"/>
  <c r="C1434" i="40"/>
  <c r="H1434" i="40" s="1"/>
  <c r="C1397" i="40"/>
  <c r="H1397" i="40" s="1"/>
  <c r="D1436" i="40"/>
  <c r="B1436" i="40" s="1"/>
  <c r="C1618" i="40"/>
  <c r="H1618" i="40" s="1"/>
  <c r="C1442" i="40"/>
  <c r="H1442" i="40" s="1"/>
  <c r="C1028" i="40"/>
  <c r="H1028" i="40" s="1"/>
  <c r="C1171" i="40"/>
  <c r="H1171" i="40" s="1"/>
  <c r="D1212" i="40"/>
  <c r="B1212" i="40" s="1"/>
  <c r="C1249" i="40"/>
  <c r="E1249" i="40" s="1"/>
  <c r="C1253" i="40"/>
  <c r="H1253" i="40" s="1"/>
  <c r="C1257" i="40"/>
  <c r="H1257" i="40" s="1"/>
  <c r="D260" i="40"/>
  <c r="B260" i="40" s="1"/>
  <c r="C276" i="40"/>
  <c r="H276" i="40" s="1"/>
  <c r="D674" i="40"/>
  <c r="B674" i="40" s="1"/>
  <c r="C421" i="40"/>
  <c r="H421" i="40" s="1"/>
  <c r="C187" i="40"/>
  <c r="H187" i="40" s="1"/>
  <c r="C155" i="40"/>
  <c r="H155" i="40" s="1"/>
  <c r="C183" i="40"/>
  <c r="H183" i="40" s="1"/>
  <c r="C28" i="40"/>
  <c r="H28" i="40" s="1"/>
  <c r="C41" i="40"/>
  <c r="H41" i="40" s="1"/>
  <c r="C81" i="40"/>
  <c r="H81" i="40" s="1"/>
  <c r="C829" i="40"/>
  <c r="H829" i="40" s="1"/>
  <c r="C955" i="40"/>
  <c r="H955" i="40" s="1"/>
  <c r="C1018" i="40"/>
  <c r="H1018" i="40" s="1"/>
  <c r="C1139" i="40"/>
  <c r="H1139" i="40" s="1"/>
  <c r="C1175" i="40"/>
  <c r="H1175" i="40" s="1"/>
  <c r="D1213" i="40"/>
  <c r="B1213" i="40" s="1"/>
  <c r="D1458" i="40"/>
  <c r="B1458" i="40" s="1"/>
  <c r="C482" i="40"/>
  <c r="H482" i="40" s="1"/>
  <c r="C852" i="40"/>
  <c r="H852" i="40" s="1"/>
  <c r="D1024" i="40"/>
  <c r="B1024" i="40" s="1"/>
  <c r="C1143" i="40"/>
  <c r="H1143" i="40" s="1"/>
  <c r="C1179" i="40"/>
  <c r="H1179" i="40" s="1"/>
  <c r="D1459" i="40"/>
  <c r="B1459" i="40" s="1"/>
  <c r="C1183" i="40"/>
  <c r="H1183" i="40" s="1"/>
  <c r="C486" i="40"/>
  <c r="H486" i="40" s="1"/>
  <c r="D1025" i="40"/>
  <c r="B1025" i="40" s="1"/>
  <c r="C1095" i="40"/>
  <c r="E1095" i="40" s="1"/>
  <c r="C1191" i="40"/>
  <c r="H1191" i="40" s="1"/>
  <c r="C1228" i="40"/>
  <c r="H1228" i="40" s="1"/>
  <c r="C1450" i="40"/>
  <c r="H1450" i="40" s="1"/>
  <c r="C1461" i="40"/>
  <c r="H1461" i="40" s="1"/>
  <c r="C1087" i="40"/>
  <c r="D721" i="40"/>
  <c r="B721" i="40" s="1"/>
  <c r="C1232" i="40"/>
  <c r="H1232" i="40" s="1"/>
  <c r="C1224" i="40"/>
  <c r="H1224" i="40" s="1"/>
  <c r="C1119" i="40"/>
  <c r="H1119" i="40" s="1"/>
  <c r="C760" i="40"/>
  <c r="H760" i="40" s="1"/>
  <c r="C1127" i="40"/>
  <c r="E1127" i="40" s="1"/>
  <c r="D1203" i="40"/>
  <c r="B1203" i="40" s="1"/>
  <c r="D1455" i="40"/>
  <c r="B1455" i="40" s="1"/>
  <c r="D1023" i="40"/>
  <c r="B1023" i="40" s="1"/>
  <c r="D1460" i="40"/>
  <c r="B1460" i="40" s="1"/>
  <c r="D1027" i="40"/>
  <c r="B1027" i="40" s="1"/>
  <c r="B1030" i="40" s="1"/>
  <c r="C1159" i="40"/>
  <c r="H1159" i="40" s="1"/>
  <c r="C1202" i="40"/>
  <c r="C1454" i="40"/>
  <c r="H1454" i="40" s="1"/>
  <c r="C788" i="40"/>
  <c r="H788" i="40" s="1"/>
  <c r="C1010" i="40"/>
  <c r="E1010" i="40" s="1"/>
  <c r="C1131" i="40"/>
  <c r="E1131" i="40" s="1"/>
  <c r="D1209" i="40"/>
  <c r="B1209" i="40" s="1"/>
  <c r="D1456" i="40"/>
  <c r="B1456" i="40" s="1"/>
  <c r="C219" i="40"/>
  <c r="H219" i="40" s="1"/>
  <c r="C623" i="40"/>
  <c r="H623" i="40" s="1"/>
  <c r="D684" i="40"/>
  <c r="B684" i="40" s="1"/>
  <c r="C1075" i="40"/>
  <c r="H1075" i="40" s="1"/>
  <c r="C1251" i="40"/>
  <c r="H1251" i="40" s="1"/>
  <c r="C1365" i="40"/>
  <c r="H1365" i="40" s="1"/>
  <c r="D1447" i="40"/>
  <c r="B1447" i="40" s="1"/>
  <c r="B1506" i="40"/>
  <c r="H1506" i="40" s="1"/>
  <c r="B1505" i="40"/>
  <c r="B1510" i="40"/>
  <c r="H1510" i="40" s="1"/>
  <c r="B1509" i="40"/>
  <c r="B1525" i="40"/>
  <c r="B1524" i="40"/>
  <c r="H1524" i="40" s="1"/>
  <c r="B1400" i="40"/>
  <c r="B1399" i="40"/>
  <c r="H1399" i="40" s="1"/>
  <c r="B1404" i="40"/>
  <c r="B1403" i="40"/>
  <c r="H1403" i="40" s="1"/>
  <c r="B1433" i="40"/>
  <c r="B1432" i="40"/>
  <c r="H1432" i="40" s="1"/>
  <c r="C1446" i="40"/>
  <c r="H1446" i="40" s="1"/>
  <c r="B1532" i="40"/>
  <c r="B1533" i="40"/>
  <c r="C706" i="40"/>
  <c r="H706" i="40" s="1"/>
  <c r="B1445" i="40"/>
  <c r="B1444" i="40"/>
  <c r="D1449" i="40"/>
  <c r="B1449" i="40" s="1"/>
  <c r="D593" i="40"/>
  <c r="B593" i="40" s="1"/>
  <c r="C657" i="40"/>
  <c r="E657" i="40" s="1"/>
  <c r="C886" i="40"/>
  <c r="H886" i="40" s="1"/>
  <c r="D944" i="40"/>
  <c r="B944" i="40" s="1"/>
  <c r="B946" i="40" s="1"/>
  <c r="C151" i="40"/>
  <c r="H151" i="40" s="1"/>
  <c r="D596" i="40"/>
  <c r="B596" i="40" s="1"/>
  <c r="C665" i="40"/>
  <c r="H665" i="40" s="1"/>
  <c r="D1042" i="40"/>
  <c r="B1042" i="40" s="1"/>
  <c r="C1284" i="40"/>
  <c r="E1284" i="40" s="1"/>
  <c r="B1414" i="40"/>
  <c r="H1414" i="40" s="1"/>
  <c r="B1415" i="40"/>
  <c r="H1415" i="40" s="1"/>
  <c r="B1419" i="40"/>
  <c r="H1419" i="40" s="1"/>
  <c r="B1418" i="40"/>
  <c r="B1529" i="40"/>
  <c r="B1528" i="40"/>
  <c r="H1528" i="40" s="1"/>
  <c r="C1332" i="40"/>
  <c r="H1332" i="40" s="1"/>
  <c r="D1448" i="40"/>
  <c r="B1448" i="40" s="1"/>
  <c r="D901" i="40"/>
  <c r="B901" i="40" s="1"/>
  <c r="C1239" i="40"/>
  <c r="E1239" i="40" s="1"/>
  <c r="B1333" i="40"/>
  <c r="B1334" i="40"/>
  <c r="H1334" i="40" s="1"/>
  <c r="C159" i="40"/>
  <c r="H159" i="40" s="1"/>
  <c r="C490" i="40"/>
  <c r="H490" i="40" s="1"/>
  <c r="C768" i="40"/>
  <c r="H768" i="40" s="1"/>
  <c r="C96" i="40"/>
  <c r="H96" i="40" s="1"/>
  <c r="C227" i="40"/>
  <c r="H227" i="40" s="1"/>
  <c r="C163" i="40"/>
  <c r="H163" i="40" s="1"/>
  <c r="C195" i="40"/>
  <c r="H195" i="40" s="1"/>
  <c r="C231" i="40"/>
  <c r="H231" i="40" s="1"/>
  <c r="C337" i="40"/>
  <c r="H337" i="40" s="1"/>
  <c r="C449" i="40"/>
  <c r="H449" i="40" s="1"/>
  <c r="C552" i="40"/>
  <c r="H552" i="40" s="1"/>
  <c r="C776" i="40"/>
  <c r="H776" i="40" s="1"/>
  <c r="C1398" i="40"/>
  <c r="H1398" i="40" s="1"/>
  <c r="B1283" i="40"/>
  <c r="B1282" i="40"/>
  <c r="C66" i="40"/>
  <c r="H66" i="40" s="1"/>
  <c r="C135" i="40"/>
  <c r="H135" i="40" s="1"/>
  <c r="C167" i="40"/>
  <c r="H167" i="40" s="1"/>
  <c r="C203" i="40"/>
  <c r="H203" i="40" s="1"/>
  <c r="C235" i="40"/>
  <c r="H235" i="40" s="1"/>
  <c r="C255" i="40"/>
  <c r="H255" i="40" s="1"/>
  <c r="D472" i="40"/>
  <c r="B472" i="40" s="1"/>
  <c r="C556" i="40"/>
  <c r="H556" i="40" s="1"/>
  <c r="C780" i="40"/>
  <c r="E780" i="40" s="1"/>
  <c r="C1242" i="40"/>
  <c r="H1242" i="40" s="1"/>
  <c r="C1669" i="40"/>
  <c r="H1669" i="40" s="1"/>
  <c r="C191" i="40"/>
  <c r="H191" i="40" s="1"/>
  <c r="C76" i="40"/>
  <c r="C139" i="40"/>
  <c r="H139" i="40" s="1"/>
  <c r="C171" i="40"/>
  <c r="H171" i="40" s="1"/>
  <c r="C207" i="40"/>
  <c r="E207" i="40" s="1"/>
  <c r="D238" i="40"/>
  <c r="B238" i="40" s="1"/>
  <c r="D461" i="40"/>
  <c r="B461" i="40" s="1"/>
  <c r="C784" i="40"/>
  <c r="H784" i="40" s="1"/>
  <c r="C1356" i="40"/>
  <c r="H1356" i="40" s="1"/>
  <c r="B1345" i="40"/>
  <c r="B1344" i="40"/>
  <c r="B1349" i="40"/>
  <c r="H1349" i="40" s="1"/>
  <c r="B1348" i="40"/>
  <c r="B1353" i="40"/>
  <c r="B1352" i="40"/>
  <c r="C143" i="40"/>
  <c r="H143" i="40" s="1"/>
  <c r="C175" i="40"/>
  <c r="C211" i="40"/>
  <c r="H211" i="40" s="1"/>
  <c r="D236" i="40"/>
  <c r="B236" i="40" s="1"/>
  <c r="B1323" i="40"/>
  <c r="B1322" i="40"/>
  <c r="C405" i="40"/>
  <c r="H405" i="40" s="1"/>
  <c r="C1312" i="40"/>
  <c r="H1312" i="40" s="1"/>
  <c r="C147" i="40"/>
  <c r="H147" i="40" s="1"/>
  <c r="C179" i="40"/>
  <c r="H179" i="40" s="1"/>
  <c r="C215" i="40"/>
  <c r="H215" i="40" s="1"/>
  <c r="D237" i="40"/>
  <c r="B237" i="40" s="1"/>
  <c r="C409" i="40"/>
  <c r="H409" i="40" s="1"/>
  <c r="C792" i="40"/>
  <c r="H792" i="40" s="1"/>
  <c r="B1357" i="40"/>
  <c r="H1357" i="40" s="1"/>
  <c r="B1358" i="40"/>
  <c r="B1362" i="40"/>
  <c r="B1361" i="40"/>
  <c r="H1361" i="40" s="1"/>
  <c r="B1156" i="40"/>
  <c r="B1155" i="40"/>
  <c r="H1155" i="40" s="1"/>
  <c r="B1164" i="40"/>
  <c r="B1163" i="40"/>
  <c r="B1173" i="40"/>
  <c r="B1172" i="40"/>
  <c r="B1234" i="40"/>
  <c r="B1233" i="40"/>
  <c r="C628" i="40"/>
  <c r="H628" i="40" s="1"/>
  <c r="C803" i="40"/>
  <c r="H803" i="40" s="1"/>
  <c r="D1326" i="40"/>
  <c r="B1326" i="40" s="1"/>
  <c r="B1148" i="40"/>
  <c r="B1147" i="40"/>
  <c r="B1230" i="40"/>
  <c r="B1229" i="40"/>
  <c r="B1122" i="40"/>
  <c r="B1121" i="40"/>
  <c r="B1126" i="40"/>
  <c r="B1125" i="40"/>
  <c r="B1130" i="40"/>
  <c r="B1129" i="40"/>
  <c r="B1133" i="40"/>
  <c r="B1134" i="40"/>
  <c r="B1138" i="40"/>
  <c r="B1137" i="40"/>
  <c r="B1181" i="40"/>
  <c r="B1182" i="40"/>
  <c r="B1186" i="40"/>
  <c r="B1185" i="40"/>
  <c r="B1190" i="40"/>
  <c r="B1189" i="40"/>
  <c r="C412" i="40"/>
  <c r="H412" i="40" s="1"/>
  <c r="B1152" i="40"/>
  <c r="B1151" i="40"/>
  <c r="B1168" i="40"/>
  <c r="B1167" i="40"/>
  <c r="H1167" i="40" s="1"/>
  <c r="C662" i="40"/>
  <c r="H662" i="40" s="1"/>
  <c r="C1246" i="40"/>
  <c r="H1246" i="40" s="1"/>
  <c r="C1283" i="40"/>
  <c r="D1314" i="40"/>
  <c r="B1314" i="40" s="1"/>
  <c r="C1340" i="40"/>
  <c r="C1402" i="40"/>
  <c r="E1402" i="40" s="1"/>
  <c r="C1420" i="40"/>
  <c r="H1420" i="40" s="1"/>
  <c r="C1509" i="40"/>
  <c r="C1673" i="40"/>
  <c r="E1673" i="40" s="1"/>
  <c r="B1078" i="40"/>
  <c r="B1077" i="40"/>
  <c r="B1081" i="40"/>
  <c r="B1082" i="40"/>
  <c r="H1082" i="40" s="1"/>
  <c r="C99" i="40"/>
  <c r="C640" i="40"/>
  <c r="H640" i="40" s="1"/>
  <c r="D919" i="40"/>
  <c r="B919" i="40" s="1"/>
  <c r="D1315" i="40"/>
  <c r="B1315" i="40" s="1"/>
  <c r="C1360" i="40"/>
  <c r="E1360" i="40" s="1"/>
  <c r="D1424" i="40"/>
  <c r="B1424" i="40" s="1"/>
  <c r="C1488" i="40"/>
  <c r="C1677" i="40"/>
  <c r="E1677" i="40" s="1"/>
  <c r="C31" i="40"/>
  <c r="H31" i="40" s="1"/>
  <c r="B996" i="40"/>
  <c r="H996" i="40" s="1"/>
  <c r="B995" i="40"/>
  <c r="D32" i="40"/>
  <c r="B32" i="40" s="1"/>
  <c r="D676" i="40"/>
  <c r="B676" i="40" s="1"/>
  <c r="B678" i="40" s="1"/>
  <c r="C1344" i="40"/>
  <c r="C1575" i="40"/>
  <c r="C616" i="40"/>
  <c r="D650" i="40"/>
  <c r="B650" i="40" s="1"/>
  <c r="D909" i="40"/>
  <c r="B909" i="40" s="1"/>
  <c r="C938" i="40"/>
  <c r="H938" i="40" s="1"/>
  <c r="C1250" i="40"/>
  <c r="E1250" i="40" s="1"/>
  <c r="C1348" i="40"/>
  <c r="C1427" i="40"/>
  <c r="E1427" i="40" s="1"/>
  <c r="C1445" i="40"/>
  <c r="C1621" i="40"/>
  <c r="B1034" i="40"/>
  <c r="B1033" i="40"/>
  <c r="B1038" i="40"/>
  <c r="H1038" i="40" s="1"/>
  <c r="B1037" i="40"/>
  <c r="H1037" i="40" s="1"/>
  <c r="C500" i="40"/>
  <c r="H500" i="40" s="1"/>
  <c r="D675" i="40"/>
  <c r="B675" i="40" s="1"/>
  <c r="D1313" i="40"/>
  <c r="B1313" i="40" s="1"/>
  <c r="B1000" i="40"/>
  <c r="H1000" i="40" s="1"/>
  <c r="B999" i="40"/>
  <c r="C620" i="40"/>
  <c r="E620" i="40" s="1"/>
  <c r="D651" i="40"/>
  <c r="B651" i="40" s="1"/>
  <c r="D671" i="40"/>
  <c r="B671" i="40" s="1"/>
  <c r="C1303" i="40"/>
  <c r="C1606" i="40"/>
  <c r="B1016" i="40"/>
  <c r="B1015" i="40"/>
  <c r="C632" i="40"/>
  <c r="H632" i="40" s="1"/>
  <c r="C930" i="40"/>
  <c r="H930" i="40" s="1"/>
  <c r="D1337" i="40"/>
  <c r="B1337" i="40" s="1"/>
  <c r="B988" i="40"/>
  <c r="B987" i="40"/>
  <c r="B1003" i="40"/>
  <c r="B1004" i="40"/>
  <c r="H1004" i="40" s="1"/>
  <c r="C1364" i="40"/>
  <c r="E1364" i="40" s="1"/>
  <c r="C23" i="40"/>
  <c r="C251" i="40"/>
  <c r="H251" i="40" s="1"/>
  <c r="C328" i="40"/>
  <c r="E328" i="40" s="1"/>
  <c r="D672" i="40"/>
  <c r="B672" i="40" s="1"/>
  <c r="D920" i="40"/>
  <c r="B920" i="40" s="1"/>
  <c r="C1069" i="40"/>
  <c r="H1069" i="40" s="1"/>
  <c r="C1308" i="40"/>
  <c r="E1308" i="40" s="1"/>
  <c r="C1412" i="40"/>
  <c r="H1412" i="40" s="1"/>
  <c r="C1431" i="40"/>
  <c r="H1431" i="40" s="1"/>
  <c r="C1501" i="40"/>
  <c r="B992" i="40"/>
  <c r="B991" i="40"/>
  <c r="C129" i="40"/>
  <c r="H129" i="40" s="1"/>
  <c r="D912" i="40"/>
  <c r="B912" i="40" s="1"/>
  <c r="C1681" i="40"/>
  <c r="E1681" i="40" s="1"/>
  <c r="C87" i="40"/>
  <c r="C624" i="40"/>
  <c r="E624" i="40" s="1"/>
  <c r="D673" i="40"/>
  <c r="B673" i="40" s="1"/>
  <c r="C893" i="40"/>
  <c r="C1254" i="40"/>
  <c r="H1254" i="40" s="1"/>
  <c r="C1352" i="40"/>
  <c r="C1665" i="40"/>
  <c r="E1665" i="40" s="1"/>
  <c r="B1020" i="40"/>
  <c r="B1021" i="40"/>
  <c r="C802" i="40"/>
  <c r="E802" i="40" s="1"/>
  <c r="B858" i="40"/>
  <c r="B857" i="40"/>
  <c r="B940" i="40"/>
  <c r="B939" i="40"/>
  <c r="C78" i="40"/>
  <c r="H78" i="40" s="1"/>
  <c r="D428" i="40"/>
  <c r="B428" i="40" s="1"/>
  <c r="B431" i="40" s="1"/>
  <c r="C559" i="40"/>
  <c r="H559" i="40" s="1"/>
  <c r="C1218" i="40"/>
  <c r="H1218" i="40" s="1"/>
  <c r="B827" i="40"/>
  <c r="B828" i="40"/>
  <c r="B832" i="40"/>
  <c r="B831" i="40"/>
  <c r="B836" i="40"/>
  <c r="B835" i="40"/>
  <c r="B839" i="40"/>
  <c r="B840" i="40"/>
  <c r="H840" i="40" s="1"/>
  <c r="B844" i="40"/>
  <c r="B843" i="40"/>
  <c r="C953" i="40"/>
  <c r="H953" i="40" s="1"/>
  <c r="C1013" i="40"/>
  <c r="E1013" i="40" s="1"/>
  <c r="C1153" i="40"/>
  <c r="H1153" i="40" s="1"/>
  <c r="C1464" i="40"/>
  <c r="B892" i="40"/>
  <c r="B891" i="40"/>
  <c r="B896" i="40"/>
  <c r="B895" i="40"/>
  <c r="C1316" i="40"/>
  <c r="H1316" i="40" s="1"/>
  <c r="C1481" i="40"/>
  <c r="B874" i="40"/>
  <c r="B873" i="40"/>
  <c r="B879" i="40"/>
  <c r="B878" i="40"/>
  <c r="H878" i="40" s="1"/>
  <c r="B862" i="40"/>
  <c r="B861" i="40"/>
  <c r="C1121" i="40"/>
  <c r="D61" i="40"/>
  <c r="B61" i="40" s="1"/>
  <c r="C166" i="40"/>
  <c r="C399" i="40"/>
  <c r="H399" i="40" s="1"/>
  <c r="D496" i="40"/>
  <c r="B496" i="40" s="1"/>
  <c r="B499" i="40" s="1"/>
  <c r="C625" i="40"/>
  <c r="H625" i="40" s="1"/>
  <c r="C1079" i="40"/>
  <c r="H1079" i="40" s="1"/>
  <c r="C1243" i="40"/>
  <c r="B659" i="40"/>
  <c r="B658" i="40"/>
  <c r="B707" i="40"/>
  <c r="B708" i="40"/>
  <c r="H708" i="40" s="1"/>
  <c r="B712" i="40"/>
  <c r="B711" i="40"/>
  <c r="H711" i="40" s="1"/>
  <c r="D904" i="40"/>
  <c r="B904" i="40" s="1"/>
  <c r="C185" i="40"/>
  <c r="H185" i="40" s="1"/>
  <c r="C1304" i="40"/>
  <c r="H1304" i="40" s="1"/>
  <c r="C133" i="40"/>
  <c r="C1030" i="40"/>
  <c r="C1049" i="40"/>
  <c r="C1156" i="40"/>
  <c r="C1185" i="40"/>
  <c r="C1255" i="40"/>
  <c r="H1255" i="40" s="1"/>
  <c r="C1341" i="40"/>
  <c r="C1534" i="40"/>
  <c r="E1534" i="40" s="1"/>
  <c r="D701" i="40"/>
  <c r="B701" i="40" s="1"/>
  <c r="C894" i="40"/>
  <c r="E894" i="40" s="1"/>
  <c r="D1085" i="40"/>
  <c r="B1085" i="40" s="1"/>
  <c r="C1309" i="40"/>
  <c r="D1545" i="40"/>
  <c r="B1545" i="40" s="1"/>
  <c r="B664" i="40"/>
  <c r="B663" i="40"/>
  <c r="B668" i="40"/>
  <c r="B667" i="40"/>
  <c r="C617" i="40"/>
  <c r="H617" i="40" s="1"/>
  <c r="D899" i="40"/>
  <c r="B899" i="40" s="1"/>
  <c r="C998" i="40"/>
  <c r="E998" i="40" s="1"/>
  <c r="C1137" i="40"/>
  <c r="C1226" i="40"/>
  <c r="C1247" i="40"/>
  <c r="H1247" i="40" s="1"/>
  <c r="C1328" i="40"/>
  <c r="H1328" i="40" s="1"/>
  <c r="C1345" i="40"/>
  <c r="B763" i="40"/>
  <c r="B762" i="40"/>
  <c r="B767" i="40"/>
  <c r="B766" i="40"/>
  <c r="B770" i="40"/>
  <c r="B771" i="40"/>
  <c r="H771" i="40" s="1"/>
  <c r="B775" i="40"/>
  <c r="H775" i="40" s="1"/>
  <c r="B774" i="40"/>
  <c r="B779" i="40"/>
  <c r="B778" i="40"/>
  <c r="B783" i="40"/>
  <c r="B782" i="40"/>
  <c r="B787" i="40"/>
  <c r="H787" i="40" s="1"/>
  <c r="B786" i="40"/>
  <c r="B791" i="40"/>
  <c r="B790" i="40"/>
  <c r="B795" i="40"/>
  <c r="B794" i="40"/>
  <c r="B799" i="40"/>
  <c r="B798" i="40"/>
  <c r="D1008" i="40"/>
  <c r="B1008" i="40" s="1"/>
  <c r="C890" i="40"/>
  <c r="C1034" i="40"/>
  <c r="D1084" i="40"/>
  <c r="B1084" i="40" s="1"/>
  <c r="D443" i="40"/>
  <c r="B443" i="40" s="1"/>
  <c r="C641" i="40"/>
  <c r="H641" i="40" s="1"/>
  <c r="D900" i="40"/>
  <c r="B900" i="40" s="1"/>
  <c r="B635" i="40"/>
  <c r="B634" i="40"/>
  <c r="B638" i="40"/>
  <c r="B639" i="40"/>
  <c r="B643" i="40"/>
  <c r="B642" i="40"/>
  <c r="B646" i="40"/>
  <c r="B647" i="40"/>
  <c r="D444" i="40"/>
  <c r="B444" i="40" s="1"/>
  <c r="C1125" i="40"/>
  <c r="C1169" i="40"/>
  <c r="H1169" i="40" s="1"/>
  <c r="C1463" i="40"/>
  <c r="D1541" i="40"/>
  <c r="B1541" i="40" s="1"/>
  <c r="D1546" i="40"/>
  <c r="B1546" i="40" s="1"/>
  <c r="C275" i="40"/>
  <c r="H275" i="40" s="1"/>
  <c r="D445" i="40"/>
  <c r="B445" i="40" s="1"/>
  <c r="C1230" i="40"/>
  <c r="D1547" i="40"/>
  <c r="B1547" i="40" s="1"/>
  <c r="B411" i="40"/>
  <c r="H411" i="40" s="1"/>
  <c r="B410" i="40"/>
  <c r="B492" i="40"/>
  <c r="H492" i="40" s="1"/>
  <c r="B491" i="40"/>
  <c r="C12" i="40"/>
  <c r="D105" i="40"/>
  <c r="B105" i="40" s="1"/>
  <c r="D315" i="40"/>
  <c r="B315" i="40" s="1"/>
  <c r="C402" i="40"/>
  <c r="H402" i="40" s="1"/>
  <c r="C437" i="40"/>
  <c r="H437" i="40" s="1"/>
  <c r="C728" i="40"/>
  <c r="E728" i="40" s="1"/>
  <c r="C790" i="40"/>
  <c r="C827" i="40"/>
  <c r="C854" i="40"/>
  <c r="C877" i="40"/>
  <c r="C958" i="40"/>
  <c r="C1129" i="40"/>
  <c r="C1200" i="40"/>
  <c r="D1467" i="40"/>
  <c r="B1467" i="40" s="1"/>
  <c r="D1537" i="40"/>
  <c r="B1537" i="40" s="1"/>
  <c r="B440" i="40"/>
  <c r="B439" i="40"/>
  <c r="B541" i="40"/>
  <c r="B540" i="40"/>
  <c r="H540" i="40" s="1"/>
  <c r="B419" i="40"/>
  <c r="H419" i="40" s="1"/>
  <c r="B418" i="40"/>
  <c r="B558" i="40"/>
  <c r="H558" i="40" s="1"/>
  <c r="B557" i="40"/>
  <c r="D116" i="40"/>
  <c r="B116" i="40" s="1"/>
  <c r="D323" i="40"/>
  <c r="B323" i="40" s="1"/>
  <c r="D404" i="40"/>
  <c r="B404" i="40" s="1"/>
  <c r="C438" i="40"/>
  <c r="H438" i="40" s="1"/>
  <c r="C779" i="40"/>
  <c r="C858" i="40"/>
  <c r="C1130" i="40"/>
  <c r="C1145" i="40"/>
  <c r="H1145" i="40" s="1"/>
  <c r="C1161" i="40"/>
  <c r="C1177" i="40"/>
  <c r="C1201" i="40"/>
  <c r="C1221" i="40"/>
  <c r="H1221" i="40" s="1"/>
  <c r="C1234" i="40"/>
  <c r="D1471" i="40"/>
  <c r="B1471" i="40" s="1"/>
  <c r="D1538" i="40"/>
  <c r="B1538" i="40" s="1"/>
  <c r="C429" i="40"/>
  <c r="H429" i="40" s="1"/>
  <c r="C723" i="40"/>
  <c r="H723" i="40" s="1"/>
  <c r="C843" i="40"/>
  <c r="D1535" i="40"/>
  <c r="B1535" i="40" s="1"/>
  <c r="B423" i="40"/>
  <c r="H423" i="40" s="1"/>
  <c r="B422" i="40"/>
  <c r="H422" i="40" s="1"/>
  <c r="C120" i="40"/>
  <c r="H120" i="40" s="1"/>
  <c r="C149" i="40"/>
  <c r="H149" i="40" s="1"/>
  <c r="D403" i="40"/>
  <c r="B403" i="40" s="1"/>
  <c r="D544" i="40"/>
  <c r="B544" i="40" s="1"/>
  <c r="C762" i="40"/>
  <c r="C794" i="40"/>
  <c r="C831" i="40"/>
  <c r="C859" i="40"/>
  <c r="E859" i="40" s="1"/>
  <c r="C880" i="40"/>
  <c r="H880" i="40" s="1"/>
  <c r="C946" i="40"/>
  <c r="C990" i="40"/>
  <c r="H990" i="40" s="1"/>
  <c r="C1146" i="40"/>
  <c r="H1146" i="40" s="1"/>
  <c r="C1162" i="40"/>
  <c r="H1162" i="40" s="1"/>
  <c r="D1223" i="40"/>
  <c r="B1223" i="40" s="1"/>
  <c r="D1473" i="40"/>
  <c r="B1473" i="40" s="1"/>
  <c r="C1527" i="40"/>
  <c r="H1527" i="40" s="1"/>
  <c r="D1539" i="40"/>
  <c r="B1539" i="40" s="1"/>
  <c r="C774" i="40"/>
  <c r="C1189" i="40"/>
  <c r="D481" i="40"/>
  <c r="B481" i="40" s="1"/>
  <c r="C1002" i="40"/>
  <c r="E1002" i="40" s="1"/>
  <c r="B415" i="40"/>
  <c r="H415" i="40" s="1"/>
  <c r="B414" i="40"/>
  <c r="B488" i="40"/>
  <c r="H488" i="40" s="1"/>
  <c r="B487" i="40"/>
  <c r="C441" i="40"/>
  <c r="H441" i="40" s="1"/>
  <c r="C766" i="40"/>
  <c r="C782" i="40"/>
  <c r="C798" i="40"/>
  <c r="C835" i="40"/>
  <c r="C862" i="40"/>
  <c r="D885" i="40"/>
  <c r="B885" i="40" s="1"/>
  <c r="C1012" i="40"/>
  <c r="C1097" i="40"/>
  <c r="C1133" i="40"/>
  <c r="C1149" i="40"/>
  <c r="E1149" i="40" s="1"/>
  <c r="C1181" i="40"/>
  <c r="D1222" i="40"/>
  <c r="B1222" i="40" s="1"/>
  <c r="D1474" i="40"/>
  <c r="B1474" i="40" s="1"/>
  <c r="D1540" i="40"/>
  <c r="B1540" i="40" s="1"/>
  <c r="C1613" i="40"/>
  <c r="B435" i="40"/>
  <c r="B434" i="40"/>
  <c r="D103" i="40"/>
  <c r="B103" i="40" s="1"/>
  <c r="C727" i="40"/>
  <c r="H727" i="40" s="1"/>
  <c r="C806" i="40"/>
  <c r="E806" i="40" s="1"/>
  <c r="C957" i="40"/>
  <c r="E957" i="40" s="1"/>
  <c r="C1020" i="40"/>
  <c r="C1141" i="40"/>
  <c r="E1141" i="40" s="1"/>
  <c r="D442" i="40"/>
  <c r="B442" i="40" s="1"/>
  <c r="C489" i="40"/>
  <c r="E489" i="40" s="1"/>
  <c r="C839" i="40"/>
  <c r="C868" i="40"/>
  <c r="E868" i="40" s="1"/>
  <c r="C1165" i="40"/>
  <c r="H1165" i="40" s="1"/>
  <c r="C1480" i="40"/>
  <c r="E1480" i="40" s="1"/>
  <c r="C1530" i="40"/>
  <c r="H1530" i="40" s="1"/>
  <c r="D1543" i="40"/>
  <c r="B1543" i="40" s="1"/>
  <c r="D454" i="40"/>
  <c r="B454" i="40" s="1"/>
  <c r="C553" i="40"/>
  <c r="C1088" i="40"/>
  <c r="C112" i="40"/>
  <c r="H112" i="40" s="1"/>
  <c r="C410" i="40"/>
  <c r="D455" i="40"/>
  <c r="B455" i="40" s="1"/>
  <c r="C478" i="40"/>
  <c r="C1176" i="40"/>
  <c r="D1195" i="40"/>
  <c r="B1195" i="40" s="1"/>
  <c r="C1483" i="40"/>
  <c r="E1483" i="40" s="1"/>
  <c r="D456" i="40"/>
  <c r="B456" i="40" s="1"/>
  <c r="C200" i="40"/>
  <c r="H200" i="40" s="1"/>
  <c r="C457" i="40"/>
  <c r="E457" i="40" s="1"/>
  <c r="C1100" i="40"/>
  <c r="H1100" i="40" s="1"/>
  <c r="C55" i="40"/>
  <c r="C436" i="40"/>
  <c r="H436" i="40" s="1"/>
  <c r="C446" i="40"/>
  <c r="C875" i="40"/>
  <c r="E875" i="40" s="1"/>
  <c r="C1525" i="40"/>
  <c r="C224" i="40"/>
  <c r="H224" i="40" s="1"/>
  <c r="C487" i="40"/>
  <c r="D545" i="40"/>
  <c r="B545" i="40" s="1"/>
  <c r="D580" i="40"/>
  <c r="B580" i="40" s="1"/>
  <c r="C1683" i="40"/>
  <c r="E1683" i="40" s="1"/>
  <c r="B25" i="40"/>
  <c r="B24" i="40"/>
  <c r="B89" i="40"/>
  <c r="H89" i="40" s="1"/>
  <c r="B88" i="40"/>
  <c r="B114" i="40"/>
  <c r="B113" i="40"/>
  <c r="B97" i="40"/>
  <c r="H97" i="40" s="1"/>
  <c r="B98" i="40"/>
  <c r="B274" i="40"/>
  <c r="B273" i="40"/>
  <c r="H273" i="40" s="1"/>
  <c r="D306" i="40"/>
  <c r="B306" i="40" s="1"/>
  <c r="C591" i="40"/>
  <c r="C1358" i="40"/>
  <c r="B49" i="40"/>
  <c r="B48" i="40"/>
  <c r="C26" i="40"/>
  <c r="H26" i="40" s="1"/>
  <c r="D307" i="40"/>
  <c r="B307" i="40" s="1"/>
  <c r="C592" i="40"/>
  <c r="H592" i="40" s="1"/>
  <c r="C643" i="40"/>
  <c r="C896" i="40"/>
  <c r="C1032" i="40"/>
  <c r="E1032" i="40" s="1"/>
  <c r="C1671" i="40"/>
  <c r="H1671" i="40" s="1"/>
  <c r="B13" i="40"/>
  <c r="H13" i="40" s="1"/>
  <c r="B14" i="40"/>
  <c r="B69" i="40"/>
  <c r="H69" i="40" s="1"/>
  <c r="B68" i="40"/>
  <c r="B193" i="40"/>
  <c r="B194" i="40"/>
  <c r="H194" i="40" s="1"/>
  <c r="B198" i="40"/>
  <c r="B197" i="40"/>
  <c r="B202" i="40"/>
  <c r="H202" i="40" s="1"/>
  <c r="B201" i="40"/>
  <c r="B205" i="40"/>
  <c r="B206" i="40"/>
  <c r="B209" i="40"/>
  <c r="B210" i="40"/>
  <c r="B214" i="40"/>
  <c r="H214" i="40" s="1"/>
  <c r="B213" i="40"/>
  <c r="B217" i="40"/>
  <c r="B218" i="40"/>
  <c r="B221" i="40"/>
  <c r="B222" i="40"/>
  <c r="H222" i="40" s="1"/>
  <c r="B225" i="40"/>
  <c r="B226" i="40"/>
  <c r="H226" i="40" s="1"/>
  <c r="B230" i="40"/>
  <c r="B229" i="40"/>
  <c r="B234" i="40"/>
  <c r="H234" i="40" s="1"/>
  <c r="B233" i="40"/>
  <c r="B29" i="40"/>
  <c r="B30" i="40"/>
  <c r="C263" i="40"/>
  <c r="H263" i="40" s="1"/>
  <c r="B257" i="40"/>
  <c r="B256" i="40"/>
  <c r="C46" i="40"/>
  <c r="H46" i="40" s="1"/>
  <c r="D332" i="40"/>
  <c r="B332" i="40" s="1"/>
  <c r="D692" i="40"/>
  <c r="B692" i="40" s="1"/>
  <c r="C47" i="40"/>
  <c r="H47" i="40" s="1"/>
  <c r="C123" i="40"/>
  <c r="H123" i="40" s="1"/>
  <c r="C196" i="40"/>
  <c r="H196" i="40" s="1"/>
  <c r="D333" i="40"/>
  <c r="B333" i="40" s="1"/>
  <c r="D598" i="40"/>
  <c r="B598" i="40" s="1"/>
  <c r="C611" i="40"/>
  <c r="C627" i="40"/>
  <c r="H627" i="40" s="1"/>
  <c r="C647" i="40"/>
  <c r="C697" i="40"/>
  <c r="C710" i="40"/>
  <c r="H710" i="40" s="1"/>
  <c r="D943" i="40"/>
  <c r="B943" i="40" s="1"/>
  <c r="C1081" i="40"/>
  <c r="B8" i="40"/>
  <c r="H8" i="40" s="1"/>
  <c r="B9" i="40"/>
  <c r="B340" i="40"/>
  <c r="H340" i="40" s="1"/>
  <c r="B339" i="40"/>
  <c r="B344" i="40"/>
  <c r="B343" i="40"/>
  <c r="C1301" i="40"/>
  <c r="E1301" i="40" s="1"/>
  <c r="B57" i="40"/>
  <c r="H57" i="40" s="1"/>
  <c r="B58" i="40"/>
  <c r="B85" i="40"/>
  <c r="B84" i="40"/>
  <c r="C502" i="40"/>
  <c r="E502" i="40" s="1"/>
  <c r="C1443" i="40"/>
  <c r="H1443" i="40" s="1"/>
  <c r="C19" i="40"/>
  <c r="C82" i="40"/>
  <c r="H82" i="40" s="1"/>
  <c r="C131" i="40"/>
  <c r="H131" i="40" s="1"/>
  <c r="C272" i="40"/>
  <c r="H272" i="40" s="1"/>
  <c r="C503" i="40"/>
  <c r="D594" i="40"/>
  <c r="B594" i="40" s="1"/>
  <c r="C631" i="40"/>
  <c r="H631" i="40" s="1"/>
  <c r="D682" i="40"/>
  <c r="B682" i="40" s="1"/>
  <c r="C1036" i="40"/>
  <c r="H1036" i="40" s="1"/>
  <c r="B45" i="40"/>
  <c r="B44" i="40"/>
  <c r="B52" i="40"/>
  <c r="H52" i="40" s="1"/>
  <c r="B53" i="40"/>
  <c r="B80" i="40"/>
  <c r="B79" i="40"/>
  <c r="H79" i="40" s="1"/>
  <c r="B245" i="40"/>
  <c r="B244" i="40"/>
  <c r="B268" i="40"/>
  <c r="B269" i="40"/>
  <c r="B291" i="40"/>
  <c r="B292" i="40"/>
  <c r="B296" i="40"/>
  <c r="H296" i="40" s="1"/>
  <c r="B295" i="40"/>
  <c r="B300" i="40"/>
  <c r="B299" i="40"/>
  <c r="B278" i="40"/>
  <c r="B277" i="40"/>
  <c r="C34" i="40"/>
  <c r="H34" i="40" s="1"/>
  <c r="C54" i="40"/>
  <c r="C73" i="40"/>
  <c r="H73" i="40" s="1"/>
  <c r="C258" i="40"/>
  <c r="H258" i="40" s="1"/>
  <c r="C294" i="40"/>
  <c r="H294" i="40" s="1"/>
  <c r="D595" i="40"/>
  <c r="B595" i="40" s="1"/>
  <c r="D683" i="40"/>
  <c r="B683" i="40" s="1"/>
  <c r="C702" i="40"/>
  <c r="E702" i="40" s="1"/>
  <c r="B75" i="40"/>
  <c r="B74" i="40"/>
  <c r="H74" i="40" s="1"/>
  <c r="B4" i="40"/>
  <c r="C2" i="40"/>
  <c r="H2" i="40" s="1"/>
  <c r="C24" i="40"/>
  <c r="C45" i="40"/>
  <c r="C53" i="40"/>
  <c r="C64" i="40"/>
  <c r="C75" i="40"/>
  <c r="C83" i="40"/>
  <c r="C181" i="40"/>
  <c r="H181" i="40" s="1"/>
  <c r="C210" i="40"/>
  <c r="D305" i="40"/>
  <c r="B305" i="40" s="1"/>
  <c r="C339" i="40"/>
  <c r="C476" i="40"/>
  <c r="E476" i="40" s="1"/>
  <c r="C498" i="40"/>
  <c r="D543" i="40"/>
  <c r="B543" i="40" s="1"/>
  <c r="D577" i="40"/>
  <c r="B577" i="40" s="1"/>
  <c r="C626" i="40"/>
  <c r="C638" i="40"/>
  <c r="C664" i="40"/>
  <c r="C705" i="40"/>
  <c r="H705" i="40" s="1"/>
  <c r="C855" i="40"/>
  <c r="H855" i="40" s="1"/>
  <c r="C887" i="40"/>
  <c r="C954" i="40"/>
  <c r="H954" i="40" s="1"/>
  <c r="C991" i="40"/>
  <c r="C1021" i="40"/>
  <c r="C1072" i="40"/>
  <c r="E1072" i="40" s="1"/>
  <c r="C1098" i="40"/>
  <c r="E1098" i="40" s="1"/>
  <c r="C1244" i="40"/>
  <c r="H1244" i="40" s="1"/>
  <c r="C1252" i="40"/>
  <c r="H1252" i="40" s="1"/>
  <c r="D1306" i="40"/>
  <c r="B1306" i="40" s="1"/>
  <c r="D1327" i="40"/>
  <c r="B1327" i="40" s="1"/>
  <c r="C1429" i="40"/>
  <c r="C1453" i="40"/>
  <c r="H1453" i="40" s="1"/>
  <c r="D1468" i="40"/>
  <c r="B1468" i="40" s="1"/>
  <c r="C1523" i="40"/>
  <c r="H1523" i="40" s="1"/>
  <c r="C1604" i="40"/>
  <c r="H1604" i="40" s="1"/>
  <c r="D1616" i="40"/>
  <c r="B1616" i="40" s="1"/>
  <c r="C1667" i="40"/>
  <c r="E1667" i="40" s="1"/>
  <c r="C48" i="40"/>
  <c r="D106" i="40"/>
  <c r="B106" i="40" s="1"/>
  <c r="C169" i="40"/>
  <c r="H169" i="40" s="1"/>
  <c r="C253" i="40"/>
  <c r="D308" i="40"/>
  <c r="B308" i="40" s="1"/>
  <c r="C630" i="40"/>
  <c r="H630" i="40" s="1"/>
  <c r="C679" i="40"/>
  <c r="C1310" i="40"/>
  <c r="C36" i="40"/>
  <c r="C1346" i="40"/>
  <c r="C1418" i="40"/>
  <c r="C88" i="40"/>
  <c r="D104" i="40"/>
  <c r="B104" i="40" s="1"/>
  <c r="C107" i="40"/>
  <c r="C124" i="40"/>
  <c r="H124" i="40" s="1"/>
  <c r="C141" i="40"/>
  <c r="C189" i="40"/>
  <c r="C216" i="40"/>
  <c r="E216" i="40" s="1"/>
  <c r="C230" i="40"/>
  <c r="C239" i="40"/>
  <c r="H239" i="40" s="1"/>
  <c r="C286" i="40"/>
  <c r="H286" i="40" s="1"/>
  <c r="C309" i="40"/>
  <c r="H309" i="40" s="1"/>
  <c r="C351" i="40"/>
  <c r="C414" i="40"/>
  <c r="D451" i="40"/>
  <c r="B451" i="40" s="1"/>
  <c r="C459" i="40"/>
  <c r="C538" i="40"/>
  <c r="D547" i="40"/>
  <c r="B547" i="40" s="1"/>
  <c r="D561" i="40"/>
  <c r="B561" i="40" s="1"/>
  <c r="D604" i="40"/>
  <c r="B604" i="40" s="1"/>
  <c r="C622" i="40"/>
  <c r="E622" i="40" s="1"/>
  <c r="C646" i="40"/>
  <c r="C659" i="40"/>
  <c r="C791" i="40"/>
  <c r="C807" i="40"/>
  <c r="H807" i="40" s="1"/>
  <c r="C863" i="40"/>
  <c r="C906" i="40"/>
  <c r="C962" i="40"/>
  <c r="H962" i="40" s="1"/>
  <c r="C999" i="40"/>
  <c r="D1062" i="40"/>
  <c r="B1062" i="40" s="1"/>
  <c r="C1138" i="40"/>
  <c r="D1237" i="40"/>
  <c r="B1237" i="40" s="1"/>
  <c r="C1248" i="40"/>
  <c r="C1256" i="40"/>
  <c r="C1320" i="40"/>
  <c r="H1320" i="40" s="1"/>
  <c r="C1333" i="40"/>
  <c r="C1433" i="40"/>
  <c r="D1469" i="40"/>
  <c r="B1469" i="40" s="1"/>
  <c r="D1475" i="40"/>
  <c r="B1475" i="40" s="1"/>
  <c r="D1495" i="40"/>
  <c r="B1495" i="40" s="1"/>
  <c r="D1515" i="40"/>
  <c r="B1515" i="40" s="1"/>
  <c r="C1651" i="40"/>
  <c r="D1055" i="40"/>
  <c r="B1055" i="40" s="1"/>
  <c r="C21" i="40"/>
  <c r="C29" i="40"/>
  <c r="C42" i="40"/>
  <c r="H42" i="40" s="1"/>
  <c r="C50" i="40"/>
  <c r="H50" i="40" s="1"/>
  <c r="C58" i="40"/>
  <c r="C70" i="40"/>
  <c r="H70" i="40" s="1"/>
  <c r="C80" i="40"/>
  <c r="D101" i="40"/>
  <c r="B101" i="40" s="1"/>
  <c r="C108" i="40"/>
  <c r="C125" i="40"/>
  <c r="C157" i="40"/>
  <c r="C173" i="40"/>
  <c r="C206" i="40"/>
  <c r="C218" i="40"/>
  <c r="C267" i="40"/>
  <c r="H267" i="40" s="1"/>
  <c r="C302" i="40"/>
  <c r="H302" i="40" s="1"/>
  <c r="C388" i="40"/>
  <c r="H388" i="40" s="1"/>
  <c r="C430" i="40"/>
  <c r="D452" i="40"/>
  <c r="B452" i="40" s="1"/>
  <c r="D494" i="40"/>
  <c r="B494" i="40" s="1"/>
  <c r="D551" i="40"/>
  <c r="B551" i="40" s="1"/>
  <c r="D564" i="40"/>
  <c r="B564" i="40" s="1"/>
  <c r="C610" i="40"/>
  <c r="H610" i="40" s="1"/>
  <c r="C660" i="40"/>
  <c r="H660" i="40" s="1"/>
  <c r="C844" i="40"/>
  <c r="D864" i="40"/>
  <c r="B864" i="40" s="1"/>
  <c r="C895" i="40"/>
  <c r="C950" i="40"/>
  <c r="C987" i="40"/>
  <c r="C1017" i="40"/>
  <c r="H1017" i="40" s="1"/>
  <c r="C1067" i="40"/>
  <c r="C1090" i="40"/>
  <c r="H1090" i="40" s="1"/>
  <c r="C1324" i="40"/>
  <c r="H1324" i="40" s="1"/>
  <c r="D1465" i="40"/>
  <c r="B1465" i="40" s="1"/>
  <c r="D1476" i="40"/>
  <c r="B1476" i="40" s="1"/>
  <c r="D1518" i="40"/>
  <c r="B1518" i="40" s="1"/>
  <c r="C1573" i="40"/>
  <c r="H1573" i="40" s="1"/>
  <c r="C1675" i="40"/>
  <c r="E1675" i="40" s="1"/>
  <c r="C10" i="40"/>
  <c r="H10" i="40" s="1"/>
  <c r="C27" i="40"/>
  <c r="H27" i="40" s="1"/>
  <c r="C56" i="40"/>
  <c r="H56" i="40" s="1"/>
  <c r="C100" i="40"/>
  <c r="H100" i="40" s="1"/>
  <c r="C153" i="40"/>
  <c r="H153" i="40" s="1"/>
  <c r="C298" i="40"/>
  <c r="H298" i="40" s="1"/>
  <c r="D546" i="40"/>
  <c r="B546" i="40" s="1"/>
  <c r="C668" i="40"/>
  <c r="C22" i="40"/>
  <c r="C30" i="40"/>
  <c r="C43" i="40"/>
  <c r="C51" i="40"/>
  <c r="H51" i="40" s="1"/>
  <c r="C59" i="40"/>
  <c r="H59" i="40" s="1"/>
  <c r="C94" i="40"/>
  <c r="H94" i="40" s="1"/>
  <c r="C110" i="40"/>
  <c r="C127" i="40"/>
  <c r="E127" i="40" s="1"/>
  <c r="C144" i="40"/>
  <c r="H144" i="40" s="1"/>
  <c r="C192" i="40"/>
  <c r="E192" i="40" s="1"/>
  <c r="C232" i="40"/>
  <c r="H232" i="40" s="1"/>
  <c r="C257" i="40"/>
  <c r="D304" i="40"/>
  <c r="B304" i="40" s="1"/>
  <c r="C335" i="40"/>
  <c r="D389" i="40"/>
  <c r="B389" i="40" s="1"/>
  <c r="C406" i="40"/>
  <c r="C418" i="40"/>
  <c r="C434" i="40"/>
  <c r="D453" i="40"/>
  <c r="B453" i="40" s="1"/>
  <c r="C485" i="40"/>
  <c r="E485" i="40" s="1"/>
  <c r="D495" i="40"/>
  <c r="B495" i="40" s="1"/>
  <c r="C542" i="40"/>
  <c r="H542" i="40" s="1"/>
  <c r="C634" i="40"/>
  <c r="C719" i="40"/>
  <c r="C783" i="40"/>
  <c r="C828" i="40"/>
  <c r="C936" i="40"/>
  <c r="C1039" i="40"/>
  <c r="E1039" i="40" s="1"/>
  <c r="C1080" i="40"/>
  <c r="E1080" i="40" s="1"/>
  <c r="C1186" i="40"/>
  <c r="C1281" i="40"/>
  <c r="H1281" i="40" s="1"/>
  <c r="C1305" i="40"/>
  <c r="H1305" i="40" s="1"/>
  <c r="D1325" i="40"/>
  <c r="B1325" i="40" s="1"/>
  <c r="C1410" i="40"/>
  <c r="D1466" i="40"/>
  <c r="B1466" i="40" s="1"/>
  <c r="C1519" i="40"/>
  <c r="E1519" i="40" s="1"/>
  <c r="C1531" i="40"/>
  <c r="E1531" i="40" s="1"/>
  <c r="C95" i="40"/>
  <c r="H95" i="40" s="1"/>
  <c r="D102" i="40"/>
  <c r="C145" i="40"/>
  <c r="C161" i="40"/>
  <c r="C209" i="40"/>
  <c r="C243" i="40"/>
  <c r="H243" i="40" s="1"/>
  <c r="D303" i="40"/>
  <c r="B303" i="40" s="1"/>
  <c r="C393" i="40"/>
  <c r="D550" i="40"/>
  <c r="B550" i="40" s="1"/>
  <c r="D584" i="40"/>
  <c r="B584" i="40" s="1"/>
  <c r="C614" i="40"/>
  <c r="H614" i="40" s="1"/>
  <c r="D1307" i="40"/>
  <c r="B1307" i="40" s="1"/>
  <c r="C1679" i="40"/>
  <c r="H1679" i="40" s="1"/>
  <c r="B5" i="40"/>
  <c r="C1685" i="40"/>
  <c r="B1685" i="40"/>
  <c r="C1686" i="40"/>
  <c r="H1686" i="40" s="1"/>
  <c r="C1687" i="40"/>
  <c r="C1688" i="40"/>
  <c r="C1689" i="40"/>
  <c r="B1689" i="40"/>
  <c r="C1690" i="40"/>
  <c r="B1690" i="40"/>
  <c r="C1691" i="40"/>
  <c r="B1691" i="40"/>
  <c r="C1692" i="40"/>
  <c r="B1692" i="40"/>
  <c r="C1693" i="40"/>
  <c r="B1693" i="40"/>
  <c r="C1694" i="40"/>
  <c r="B1694" i="40"/>
  <c r="C1695" i="40"/>
  <c r="B1695" i="40"/>
  <c r="C1696" i="40"/>
  <c r="B1696" i="40"/>
  <c r="C1697" i="40"/>
  <c r="B1697" i="40"/>
  <c r="C1698" i="40"/>
  <c r="B1698" i="40"/>
  <c r="C1699" i="40"/>
  <c r="B1699" i="40"/>
  <c r="C1700" i="40"/>
  <c r="B1700" i="40"/>
  <c r="C1701" i="40"/>
  <c r="B1701" i="40"/>
  <c r="C1702" i="40"/>
  <c r="B1702" i="40"/>
  <c r="C1703" i="40"/>
  <c r="B1703" i="40"/>
  <c r="C1704" i="40"/>
  <c r="B1704" i="40"/>
  <c r="C1705" i="40"/>
  <c r="B1705" i="40"/>
  <c r="C1706" i="40"/>
  <c r="B1706" i="40"/>
  <c r="C1707" i="40"/>
  <c r="B1707" i="40"/>
  <c r="C1708" i="40"/>
  <c r="B1708" i="40"/>
  <c r="C1709" i="40"/>
  <c r="B1709" i="40"/>
  <c r="C1710" i="40"/>
  <c r="B1710" i="40"/>
  <c r="C1711" i="40"/>
  <c r="B1711" i="40"/>
  <c r="C1712" i="40"/>
  <c r="B1712" i="40"/>
  <c r="C1713" i="40"/>
  <c r="B1713" i="40"/>
  <c r="C1714" i="40"/>
  <c r="B1714" i="40"/>
  <c r="C1715" i="40"/>
  <c r="B1715" i="40"/>
  <c r="C1716" i="40"/>
  <c r="B1716" i="40"/>
  <c r="C1717" i="40"/>
  <c r="B1717" i="40"/>
  <c r="C1718" i="40"/>
  <c r="B1718" i="40"/>
  <c r="C1719" i="40"/>
  <c r="B1719" i="40"/>
  <c r="C1720" i="40"/>
  <c r="B1720" i="40"/>
  <c r="C1721" i="40"/>
  <c r="B1721" i="40"/>
  <c r="C1722" i="40"/>
  <c r="B1722" i="40"/>
  <c r="C1723" i="40"/>
  <c r="B1723" i="40"/>
  <c r="C1724" i="40"/>
  <c r="B1724" i="40"/>
  <c r="C1725" i="40"/>
  <c r="B1725" i="40"/>
  <c r="C1726" i="40"/>
  <c r="B1726" i="40"/>
  <c r="C1727" i="40"/>
  <c r="B1727" i="40"/>
  <c r="C1728" i="40"/>
  <c r="B1728" i="40"/>
  <c r="C1729" i="40"/>
  <c r="C1730" i="40"/>
  <c r="C1731" i="40"/>
  <c r="C1732" i="40"/>
  <c r="B1732" i="40"/>
  <c r="C1733" i="40"/>
  <c r="B1733" i="40"/>
  <c r="C1734" i="40"/>
  <c r="C1735" i="40"/>
  <c r="C1736" i="40"/>
  <c r="C1737" i="40"/>
  <c r="B1737" i="40"/>
  <c r="C1738" i="40"/>
  <c r="B1738" i="40"/>
  <c r="C1739" i="40"/>
  <c r="B1739" i="40"/>
  <c r="C1740" i="40"/>
  <c r="B1740" i="40"/>
  <c r="C1741" i="40"/>
  <c r="B1741" i="40"/>
  <c r="C1742" i="40"/>
  <c r="B1742" i="40"/>
  <c r="C1743" i="40"/>
  <c r="B1743" i="40"/>
  <c r="C1744" i="40"/>
  <c r="B1744" i="40"/>
  <c r="C1745" i="40"/>
  <c r="B1745" i="40"/>
  <c r="C1746" i="40"/>
  <c r="B1746" i="40"/>
  <c r="C1747" i="40"/>
  <c r="B1747" i="40"/>
  <c r="C1748" i="40"/>
  <c r="B1748" i="40"/>
  <c r="C1749" i="40"/>
  <c r="B1749" i="40"/>
  <c r="C1750" i="40"/>
  <c r="B1750" i="40"/>
  <c r="C1751" i="40"/>
  <c r="B1751" i="40"/>
  <c r="C1752" i="40"/>
  <c r="B1752" i="40"/>
  <c r="C1753" i="40"/>
  <c r="B1753" i="40"/>
  <c r="C1754" i="40"/>
  <c r="B1754" i="40"/>
  <c r="C1755" i="40"/>
  <c r="B1755" i="40"/>
  <c r="C1756" i="40"/>
  <c r="B1756" i="40"/>
  <c r="C1757" i="40"/>
  <c r="B1757" i="40"/>
  <c r="C1758" i="40"/>
  <c r="B1758" i="40"/>
  <c r="C1759" i="40"/>
  <c r="B1759" i="40"/>
  <c r="C1760" i="40"/>
  <c r="B1760" i="40"/>
  <c r="C1761" i="40"/>
  <c r="B1761" i="40"/>
  <c r="C1762" i="40"/>
  <c r="B1762" i="40"/>
  <c r="C1763" i="40"/>
  <c r="B1763" i="40"/>
  <c r="C1764" i="40"/>
  <c r="B1764" i="40"/>
  <c r="C1765" i="40"/>
  <c r="B1765" i="40"/>
  <c r="C1766" i="40"/>
  <c r="B1766" i="40"/>
  <c r="C1767" i="40"/>
  <c r="B1767" i="40"/>
  <c r="C1768" i="40"/>
  <c r="B1768" i="40"/>
  <c r="C1769" i="40"/>
  <c r="B1769" i="40"/>
  <c r="C1770" i="40"/>
  <c r="B1770" i="40"/>
  <c r="C1771" i="40"/>
  <c r="B1771" i="40"/>
  <c r="C1772" i="40"/>
  <c r="B1772" i="40"/>
  <c r="C1773" i="40"/>
  <c r="B1773" i="40"/>
  <c r="C1774" i="40"/>
  <c r="B1774" i="40"/>
  <c r="C1775" i="40"/>
  <c r="B1775" i="40"/>
  <c r="C1776" i="40"/>
  <c r="B1776" i="40"/>
  <c r="C1777" i="40"/>
  <c r="B1777" i="40"/>
  <c r="C1778" i="40"/>
  <c r="B1778" i="40"/>
  <c r="C1779" i="40"/>
  <c r="B1779" i="40"/>
  <c r="C1780" i="40"/>
  <c r="B1780" i="40"/>
  <c r="C1781" i="40"/>
  <c r="C1782" i="40"/>
  <c r="C1783" i="40"/>
  <c r="B1783" i="40"/>
  <c r="C1784" i="40"/>
  <c r="B1784" i="40"/>
  <c r="C1785" i="40"/>
  <c r="B1785" i="40"/>
  <c r="C1786" i="40"/>
  <c r="B1786" i="40"/>
  <c r="C1787" i="40"/>
  <c r="B1787" i="40"/>
  <c r="C1788" i="40"/>
  <c r="B1788" i="40"/>
  <c r="C1789" i="40"/>
  <c r="B1789" i="40"/>
  <c r="C1790" i="40"/>
  <c r="B1790" i="40"/>
  <c r="C1791" i="40"/>
  <c r="B1791" i="40"/>
  <c r="C1792" i="40"/>
  <c r="B1792" i="40"/>
  <c r="C1793" i="40"/>
  <c r="B1793" i="40"/>
  <c r="C1794" i="40"/>
  <c r="B1794" i="40"/>
  <c r="C1795" i="40"/>
  <c r="B1795" i="40"/>
  <c r="C1796" i="40"/>
  <c r="B1796" i="40"/>
  <c r="C1797" i="40"/>
  <c r="B1797" i="40"/>
  <c r="C1798" i="40"/>
  <c r="B1798" i="40"/>
  <c r="C1799" i="40"/>
  <c r="B1799" i="40"/>
  <c r="C1800" i="40"/>
  <c r="B1800" i="40"/>
  <c r="C1801" i="40"/>
  <c r="B1801" i="40"/>
  <c r="C1802" i="40"/>
  <c r="B1802" i="40"/>
  <c r="C1803" i="40"/>
  <c r="B1803" i="40"/>
  <c r="C1804" i="40"/>
  <c r="B1804" i="40"/>
  <c r="C3" i="40"/>
  <c r="H3" i="40" s="1"/>
  <c r="C6" i="40"/>
  <c r="B1684" i="40"/>
  <c r="C1684" i="40"/>
  <c r="C14" i="40"/>
  <c r="C140" i="40"/>
  <c r="C152" i="40"/>
  <c r="C11" i="40"/>
  <c r="H11" i="40" s="1"/>
  <c r="D18" i="40"/>
  <c r="B18" i="40" s="1"/>
  <c r="C156" i="40"/>
  <c r="H156" i="40" s="1"/>
  <c r="C266" i="40"/>
  <c r="E266" i="40" s="1"/>
  <c r="C109" i="40"/>
  <c r="C853" i="40"/>
  <c r="C113" i="40"/>
  <c r="C178" i="40"/>
  <c r="C221" i="40"/>
  <c r="C246" i="40"/>
  <c r="E246" i="40" s="1"/>
  <c r="D313" i="40"/>
  <c r="B313" i="40" s="1"/>
  <c r="D321" i="40"/>
  <c r="B321" i="40" s="1"/>
  <c r="C338" i="40"/>
  <c r="H338" i="40" s="1"/>
  <c r="C501" i="40"/>
  <c r="H501" i="40" s="1"/>
  <c r="C842" i="40"/>
  <c r="C871" i="40"/>
  <c r="H871" i="40" s="1"/>
  <c r="C997" i="40"/>
  <c r="H997" i="40" s="1"/>
  <c r="D1006" i="40"/>
  <c r="B1006" i="40" s="1"/>
  <c r="C1144" i="40"/>
  <c r="H1144" i="40" s="1"/>
  <c r="C1164" i="40"/>
  <c r="C1172" i="40"/>
  <c r="D1193" i="40"/>
  <c r="B1193" i="40" s="1"/>
  <c r="C204" i="40"/>
  <c r="H204" i="40" s="1"/>
  <c r="C208" i="40"/>
  <c r="E208" i="40" s="1"/>
  <c r="D348" i="40"/>
  <c r="B348" i="40" s="1"/>
  <c r="C128" i="40"/>
  <c r="E128" i="40" s="1"/>
  <c r="C342" i="40"/>
  <c r="H342" i="40" s="1"/>
  <c r="C15" i="40"/>
  <c r="H15" i="40" s="1"/>
  <c r="C164" i="40"/>
  <c r="H164" i="40" s="1"/>
  <c r="C5" i="40"/>
  <c r="D17" i="40"/>
  <c r="B17" i="40" s="1"/>
  <c r="C115" i="40"/>
  <c r="H115" i="40" s="1"/>
  <c r="C160" i="40"/>
  <c r="H160" i="40" s="1"/>
  <c r="C174" i="40"/>
  <c r="H174" i="40" s="1"/>
  <c r="C182" i="40"/>
  <c r="H182" i="40" s="1"/>
  <c r="C186" i="40"/>
  <c r="C190" i="40"/>
  <c r="C197" i="40"/>
  <c r="D248" i="40"/>
  <c r="B248" i="40" s="1"/>
  <c r="C289" i="40"/>
  <c r="H289" i="40" s="1"/>
  <c r="C301" i="40"/>
  <c r="H301" i="40" s="1"/>
  <c r="D314" i="40"/>
  <c r="B314" i="40" s="1"/>
  <c r="D322" i="40"/>
  <c r="B322" i="40" s="1"/>
  <c r="C765" i="40"/>
  <c r="H765" i="40" s="1"/>
  <c r="C785" i="40"/>
  <c r="H785" i="40" s="1"/>
  <c r="C793" i="40"/>
  <c r="C805" i="40"/>
  <c r="C830" i="40"/>
  <c r="H830" i="40" s="1"/>
  <c r="C861" i="40"/>
  <c r="C989" i="40"/>
  <c r="D1007" i="40"/>
  <c r="B1007" i="40" s="1"/>
  <c r="C1128" i="40"/>
  <c r="H1128" i="40" s="1"/>
  <c r="C1136" i="40"/>
  <c r="H1136" i="40" s="1"/>
  <c r="C1184" i="40"/>
  <c r="D1194" i="40"/>
  <c r="B1194" i="40" s="1"/>
  <c r="C1220" i="40"/>
  <c r="C1229" i="40"/>
  <c r="C1322" i="40"/>
  <c r="C557" i="40"/>
  <c r="C726" i="40"/>
  <c r="H726" i="40" s="1"/>
  <c r="C777" i="40"/>
  <c r="H777" i="40" s="1"/>
  <c r="C797" i="40"/>
  <c r="C834" i="40"/>
  <c r="H834" i="40" s="1"/>
  <c r="D1009" i="40"/>
  <c r="B1009" i="40" s="1"/>
  <c r="C1148" i="40"/>
  <c r="C1451" i="40"/>
  <c r="C1612" i="40"/>
  <c r="C433" i="40"/>
  <c r="C655" i="40"/>
  <c r="C1650" i="40"/>
  <c r="H1650" i="40" s="1"/>
  <c r="C1662" i="40"/>
  <c r="H1662" i="40" s="1"/>
  <c r="C1682" i="40"/>
  <c r="H1682" i="40" s="1"/>
  <c r="D249" i="40"/>
  <c r="B249" i="40" s="1"/>
  <c r="C590" i="40"/>
  <c r="C769" i="40"/>
  <c r="C1092" i="40"/>
  <c r="H1092" i="40" s="1"/>
  <c r="C1120" i="40"/>
  <c r="H1120" i="40" s="1"/>
  <c r="C1160" i="40"/>
  <c r="C1168" i="40"/>
  <c r="C1188" i="40"/>
  <c r="H1188" i="40" s="1"/>
  <c r="D1196" i="40"/>
  <c r="B1196" i="40" s="1"/>
  <c r="D1484" i="40"/>
  <c r="B1484" i="40" s="1"/>
  <c r="C271" i="40"/>
  <c r="E271" i="40" s="1"/>
  <c r="C293" i="40"/>
  <c r="E293" i="40" s="1"/>
  <c r="C256" i="40"/>
  <c r="D324" i="40"/>
  <c r="B324" i="40" s="1"/>
  <c r="C217" i="40"/>
  <c r="C233" i="40"/>
  <c r="D250" i="40"/>
  <c r="B250" i="40" s="1"/>
  <c r="D317" i="40"/>
  <c r="B317" i="40" s="1"/>
  <c r="C334" i="40"/>
  <c r="H334" i="40" s="1"/>
  <c r="C541" i="40"/>
  <c r="C789" i="40"/>
  <c r="H789" i="40" s="1"/>
  <c r="C826" i="40"/>
  <c r="H826" i="40" s="1"/>
  <c r="C838" i="40"/>
  <c r="C879" i="40"/>
  <c r="C960" i="40"/>
  <c r="H960" i="40" s="1"/>
  <c r="C993" i="40"/>
  <c r="C1140" i="40"/>
  <c r="D1197" i="40"/>
  <c r="B1197" i="40" s="1"/>
  <c r="D1485" i="40"/>
  <c r="B1485" i="40" s="1"/>
  <c r="D391" i="40"/>
  <c r="B391" i="40" s="1"/>
  <c r="C278" i="40"/>
  <c r="D316" i="40"/>
  <c r="B316" i="40" s="1"/>
  <c r="C809" i="40"/>
  <c r="H809" i="40" s="1"/>
  <c r="C9" i="40"/>
  <c r="D16" i="40"/>
  <c r="B16" i="40" s="1"/>
  <c r="C126" i="40"/>
  <c r="H126" i="40" s="1"/>
  <c r="C270" i="40"/>
  <c r="H270" i="40" s="1"/>
  <c r="C329" i="40"/>
  <c r="C717" i="40"/>
  <c r="C773" i="40"/>
  <c r="E773" i="40" s="1"/>
  <c r="C801" i="40"/>
  <c r="H801" i="40" s="1"/>
  <c r="C952" i="40"/>
  <c r="C1124" i="40"/>
  <c r="H1124" i="40" s="1"/>
  <c r="C1132" i="40"/>
  <c r="H1132" i="40" s="1"/>
  <c r="C1180" i="40"/>
  <c r="H1180" i="40" s="1"/>
  <c r="D1198" i="40"/>
  <c r="B1198" i="40" s="1"/>
  <c r="C1225" i="40"/>
  <c r="C1462" i="40"/>
  <c r="D1486" i="40"/>
  <c r="B1486" i="40" s="1"/>
  <c r="C177" i="40"/>
  <c r="H177" i="40" s="1"/>
  <c r="C299" i="40"/>
  <c r="C148" i="40"/>
  <c r="H148" i="40" s="1"/>
  <c r="C201" i="40"/>
  <c r="C497" i="40"/>
  <c r="H497" i="40" s="1"/>
  <c r="C172" i="40"/>
  <c r="C180" i="40"/>
  <c r="H180" i="40" s="1"/>
  <c r="C184" i="40"/>
  <c r="H184" i="40" s="1"/>
  <c r="C188" i="40"/>
  <c r="H188" i="40" s="1"/>
  <c r="C193" i="40"/>
  <c r="C111" i="40"/>
  <c r="H111" i="40" s="1"/>
  <c r="C136" i="40"/>
  <c r="C146" i="40"/>
  <c r="H146" i="40" s="1"/>
  <c r="C168" i="40"/>
  <c r="H168" i="40" s="1"/>
  <c r="C176" i="40"/>
  <c r="H176" i="40" s="1"/>
  <c r="C297" i="40"/>
  <c r="H297" i="40" s="1"/>
  <c r="C312" i="40"/>
  <c r="H312" i="40" s="1"/>
  <c r="D318" i="40"/>
  <c r="B318" i="40" s="1"/>
  <c r="C7" i="40"/>
  <c r="H7" i="40" s="1"/>
  <c r="D118" i="40"/>
  <c r="B118" i="40" s="1"/>
  <c r="C132" i="40"/>
  <c r="C150" i="40"/>
  <c r="H150" i="40" s="1"/>
  <c r="C205" i="40"/>
  <c r="C213" i="40"/>
  <c r="C229" i="40"/>
  <c r="D320" i="40"/>
  <c r="B320" i="40" s="1"/>
  <c r="D319" i="40"/>
  <c r="B319" i="40" s="1"/>
  <c r="C601" i="40"/>
  <c r="C761" i="40"/>
  <c r="H761" i="40" s="1"/>
  <c r="C1005" i="40"/>
  <c r="H1005" i="40" s="1"/>
  <c r="C1096" i="40"/>
  <c r="H1096" i="40" s="1"/>
  <c r="C1152" i="40"/>
  <c r="C1192" i="40"/>
  <c r="H1192" i="40" s="1"/>
  <c r="C1199" i="40"/>
  <c r="H1199" i="40" s="1"/>
  <c r="C1521" i="40"/>
  <c r="C1533" i="40"/>
  <c r="C639" i="40"/>
  <c r="E1135" i="40"/>
  <c r="E1430" i="40"/>
  <c r="C1666" i="40"/>
  <c r="E1666" i="40" s="1"/>
  <c r="C1670" i="40"/>
  <c r="H1670" i="40" s="1"/>
  <c r="C1674" i="40"/>
  <c r="E1674" i="40" s="1"/>
  <c r="D390" i="40"/>
  <c r="B390" i="40" s="1"/>
  <c r="C934" i="40"/>
  <c r="H934" i="40" s="1"/>
  <c r="C688" i="40"/>
  <c r="C1678" i="40"/>
  <c r="H1678" i="40" s="1"/>
  <c r="C134" i="40"/>
  <c r="H134" i="40" s="1"/>
  <c r="C345" i="40"/>
  <c r="H345" i="40" s="1"/>
  <c r="D347" i="40"/>
  <c r="B347" i="40" s="1"/>
  <c r="C137" i="40"/>
  <c r="H137" i="40" s="1"/>
  <c r="C165" i="40"/>
  <c r="H165" i="40" s="1"/>
  <c r="E421" i="40"/>
  <c r="D346" i="40"/>
  <c r="B346" i="40" s="1"/>
  <c r="E1359" i="40"/>
  <c r="E1311" i="40"/>
  <c r="E1351" i="40"/>
  <c r="C1608" i="40"/>
  <c r="H1608" i="40" s="1"/>
  <c r="C225" i="40"/>
  <c r="C242" i="40"/>
  <c r="H242" i="40" s="1"/>
  <c r="D33" i="40"/>
  <c r="B33" i="40" s="1"/>
  <c r="C158" i="40"/>
  <c r="H158" i="40" s="1"/>
  <c r="C245" i="40"/>
  <c r="D62" i="40"/>
  <c r="B62" i="40" s="1"/>
  <c r="C98" i="40"/>
  <c r="C138" i="40"/>
  <c r="H138" i="40" s="1"/>
  <c r="C170" i="40"/>
  <c r="H170" i="40" s="1"/>
  <c r="C198" i="40"/>
  <c r="C252" i="40"/>
  <c r="D284" i="40"/>
  <c r="B284" i="40" s="1"/>
  <c r="D280" i="40"/>
  <c r="B280" i="40" s="1"/>
  <c r="C279" i="40"/>
  <c r="H279" i="40" s="1"/>
  <c r="D282" i="40"/>
  <c r="B282" i="40" s="1"/>
  <c r="D283" i="40"/>
  <c r="B283" i="40" s="1"/>
  <c r="D281" i="40"/>
  <c r="B281" i="40" s="1"/>
  <c r="C220" i="40"/>
  <c r="H220" i="40" s="1"/>
  <c r="C228" i="40"/>
  <c r="H228" i="40" s="1"/>
  <c r="D285" i="40"/>
  <c r="B285" i="40" s="1"/>
  <c r="D60" i="40"/>
  <c r="B60" i="40" s="1"/>
  <c r="C67" i="40"/>
  <c r="H67" i="40" s="1"/>
  <c r="C86" i="40"/>
  <c r="H86" i="40" s="1"/>
  <c r="C114" i="40"/>
  <c r="C130" i="40"/>
  <c r="H130" i="40" s="1"/>
  <c r="C162" i="40"/>
  <c r="H162" i="40" s="1"/>
  <c r="C295" i="40"/>
  <c r="C142" i="40"/>
  <c r="H142" i="40" s="1"/>
  <c r="C199" i="40"/>
  <c r="H199" i="40" s="1"/>
  <c r="C212" i="40"/>
  <c r="H212" i="40" s="1"/>
  <c r="C63" i="40"/>
  <c r="H63" i="40" s="1"/>
  <c r="C122" i="40"/>
  <c r="C154" i="40"/>
  <c r="H154" i="40" s="1"/>
  <c r="C269" i="40"/>
  <c r="D117" i="40"/>
  <c r="B117" i="40" s="1"/>
  <c r="D259" i="40"/>
  <c r="B259" i="40" s="1"/>
  <c r="C349" i="40"/>
  <c r="H349" i="40" s="1"/>
  <c r="C416" i="40"/>
  <c r="H416" i="40" s="1"/>
  <c r="C420" i="40"/>
  <c r="H420" i="40" s="1"/>
  <c r="C448" i="40"/>
  <c r="C483" i="40"/>
  <c r="C344" i="40"/>
  <c r="D396" i="40"/>
  <c r="B396" i="40" s="1"/>
  <c r="C395" i="40"/>
  <c r="H395" i="40" s="1"/>
  <c r="D397" i="40"/>
  <c r="B397" i="40" s="1"/>
  <c r="D398" i="40"/>
  <c r="B398" i="40" s="1"/>
  <c r="C408" i="40"/>
  <c r="H408" i="40" s="1"/>
  <c r="D261" i="40"/>
  <c r="B261" i="40" s="1"/>
  <c r="C400" i="40"/>
  <c r="C431" i="40"/>
  <c r="C569" i="40"/>
  <c r="D119" i="40"/>
  <c r="B119" i="40" s="1"/>
  <c r="C274" i="40"/>
  <c r="C290" i="40"/>
  <c r="H290" i="40" s="1"/>
  <c r="C336" i="40"/>
  <c r="C341" i="40"/>
  <c r="H341" i="40" s="1"/>
  <c r="C392" i="40"/>
  <c r="H392" i="40" s="1"/>
  <c r="C505" i="40"/>
  <c r="H505" i="40" s="1"/>
  <c r="C352" i="40"/>
  <c r="H352" i="40" s="1"/>
  <c r="C479" i="40"/>
  <c r="H479" i="40" s="1"/>
  <c r="D480" i="40"/>
  <c r="B480" i="40" s="1"/>
  <c r="C401" i="40"/>
  <c r="C413" i="40"/>
  <c r="H413" i="40" s="1"/>
  <c r="C440" i="40"/>
  <c r="C460" i="40"/>
  <c r="D464" i="40"/>
  <c r="B464" i="40" s="1"/>
  <c r="D566" i="40"/>
  <c r="B566" i="40" s="1"/>
  <c r="D563" i="40"/>
  <c r="B563" i="40" s="1"/>
  <c r="D560" i="40"/>
  <c r="B560" i="40" s="1"/>
  <c r="D562" i="40"/>
  <c r="B562" i="40" s="1"/>
  <c r="D565" i="40"/>
  <c r="B565" i="40" s="1"/>
  <c r="D578" i="40"/>
  <c r="B578" i="40" s="1"/>
  <c r="C633" i="40"/>
  <c r="H633" i="40" s="1"/>
  <c r="C636" i="40"/>
  <c r="H636" i="40" s="1"/>
  <c r="C781" i="40"/>
  <c r="H781" i="40" s="1"/>
  <c r="C432" i="40"/>
  <c r="H432" i="40" s="1"/>
  <c r="D467" i="40"/>
  <c r="B467" i="40" s="1"/>
  <c r="D471" i="40"/>
  <c r="B471" i="40" s="1"/>
  <c r="D463" i="40"/>
  <c r="B463" i="40" s="1"/>
  <c r="D465" i="40"/>
  <c r="B465" i="40" s="1"/>
  <c r="D466" i="40"/>
  <c r="B466" i="40" s="1"/>
  <c r="D462" i="40"/>
  <c r="B462" i="40" s="1"/>
  <c r="D468" i="40"/>
  <c r="B468" i="40" s="1"/>
  <c r="D470" i="40"/>
  <c r="B470" i="40" s="1"/>
  <c r="C499" i="40"/>
  <c r="D582" i="40"/>
  <c r="B582" i="40" s="1"/>
  <c r="D574" i="40"/>
  <c r="B574" i="40" s="1"/>
  <c r="D583" i="40"/>
  <c r="B583" i="40" s="1"/>
  <c r="D575" i="40"/>
  <c r="B575" i="40" s="1"/>
  <c r="D579" i="40"/>
  <c r="B579" i="40" s="1"/>
  <c r="D586" i="40"/>
  <c r="B586" i="40" s="1"/>
  <c r="D576" i="40"/>
  <c r="B576" i="40" s="1"/>
  <c r="D572" i="40"/>
  <c r="B572" i="40" s="1"/>
  <c r="D587" i="40"/>
  <c r="B587" i="40" s="1"/>
  <c r="D581" i="40"/>
  <c r="B581" i="40" s="1"/>
  <c r="C570" i="40"/>
  <c r="H570" i="40" s="1"/>
  <c r="D588" i="40"/>
  <c r="B588" i="40" s="1"/>
  <c r="D585" i="40"/>
  <c r="B585" i="40" s="1"/>
  <c r="D571" i="40"/>
  <c r="B571" i="40" s="1"/>
  <c r="D573" i="40"/>
  <c r="B573" i="40" s="1"/>
  <c r="C618" i="40"/>
  <c r="H618" i="40" s="1"/>
  <c r="C642" i="40"/>
  <c r="C417" i="40"/>
  <c r="H417" i="40" s="1"/>
  <c r="C504" i="40"/>
  <c r="H504" i="40" s="1"/>
  <c r="C568" i="40"/>
  <c r="D606" i="40"/>
  <c r="B606" i="40" s="1"/>
  <c r="D607" i="40"/>
  <c r="B607" i="40" s="1"/>
  <c r="D603" i="40"/>
  <c r="B603" i="40" s="1"/>
  <c r="D605" i="40"/>
  <c r="B605" i="40" s="1"/>
  <c r="C602" i="40"/>
  <c r="H602" i="40" s="1"/>
  <c r="D609" i="40"/>
  <c r="B609" i="40" s="1"/>
  <c r="D608" i="40"/>
  <c r="B608" i="40" s="1"/>
  <c r="C613" i="40"/>
  <c r="H613" i="40" s="1"/>
  <c r="C637" i="40"/>
  <c r="H637" i="40" s="1"/>
  <c r="C718" i="40"/>
  <c r="D427" i="40"/>
  <c r="B427" i="40" s="1"/>
  <c r="D425" i="40"/>
  <c r="B425" i="40" s="1"/>
  <c r="C424" i="40"/>
  <c r="H424" i="40" s="1"/>
  <c r="D426" i="40"/>
  <c r="B426" i="40" s="1"/>
  <c r="C621" i="40"/>
  <c r="H621" i="40" s="1"/>
  <c r="C724" i="40"/>
  <c r="C770" i="40"/>
  <c r="C491" i="40"/>
  <c r="C555" i="40"/>
  <c r="H555" i="40" s="1"/>
  <c r="C619" i="40"/>
  <c r="H619" i="40" s="1"/>
  <c r="C661" i="40"/>
  <c r="H661" i="40" s="1"/>
  <c r="C810" i="40"/>
  <c r="H810" i="40" s="1"/>
  <c r="C539" i="40"/>
  <c r="H539" i="40" s="1"/>
  <c r="C589" i="40"/>
  <c r="H589" i="40" s="1"/>
  <c r="C725" i="40"/>
  <c r="C763" i="40"/>
  <c r="C856" i="40"/>
  <c r="H856" i="40" s="1"/>
  <c r="C666" i="40"/>
  <c r="H666" i="40" s="1"/>
  <c r="C712" i="40"/>
  <c r="C796" i="40"/>
  <c r="H796" i="40" s="1"/>
  <c r="C837" i="40"/>
  <c r="H837" i="40" s="1"/>
  <c r="D549" i="40"/>
  <c r="B549" i="40" s="1"/>
  <c r="D686" i="40"/>
  <c r="B686" i="40" s="1"/>
  <c r="D687" i="40"/>
  <c r="B687" i="40" s="1"/>
  <c r="D689" i="40"/>
  <c r="B689" i="40" s="1"/>
  <c r="D681" i="40"/>
  <c r="B681" i="40" s="1"/>
  <c r="C680" i="40"/>
  <c r="D685" i="40"/>
  <c r="B685" i="40" s="1"/>
  <c r="C832" i="40"/>
  <c r="D548" i="40"/>
  <c r="B548" i="40" s="1"/>
  <c r="C645" i="40"/>
  <c r="H645" i="40" s="1"/>
  <c r="D690" i="40"/>
  <c r="B690" i="40" s="1"/>
  <c r="D714" i="40"/>
  <c r="B714" i="40" s="1"/>
  <c r="C713" i="40"/>
  <c r="H713" i="40" s="1"/>
  <c r="D716" i="40"/>
  <c r="B716" i="40" s="1"/>
  <c r="D715" i="40"/>
  <c r="B715" i="40" s="1"/>
  <c r="C872" i="40"/>
  <c r="H872" i="40" s="1"/>
  <c r="D882" i="40"/>
  <c r="B882" i="40" s="1"/>
  <c r="D883" i="40"/>
  <c r="B883" i="40" s="1"/>
  <c r="D881" i="40"/>
  <c r="B881" i="40" s="1"/>
  <c r="D884" i="40"/>
  <c r="B884" i="40" s="1"/>
  <c r="C629" i="40"/>
  <c r="H629" i="40" s="1"/>
  <c r="C644" i="40"/>
  <c r="H644" i="40" s="1"/>
  <c r="D649" i="40"/>
  <c r="B649" i="40" s="1"/>
  <c r="C648" i="40"/>
  <c r="H648" i="40" s="1"/>
  <c r="C653" i="40"/>
  <c r="H653" i="40" s="1"/>
  <c r="C804" i="40"/>
  <c r="H804" i="40" s="1"/>
  <c r="C808" i="40"/>
  <c r="H808" i="40" s="1"/>
  <c r="D850" i="40"/>
  <c r="B850" i="40" s="1"/>
  <c r="D851" i="40"/>
  <c r="B851" i="40" s="1"/>
  <c r="D846" i="40"/>
  <c r="B846" i="40" s="1"/>
  <c r="C845" i="40"/>
  <c r="H845" i="40" s="1"/>
  <c r="D849" i="40"/>
  <c r="B849" i="40" s="1"/>
  <c r="D847" i="40"/>
  <c r="B847" i="40" s="1"/>
  <c r="D848" i="40"/>
  <c r="B848" i="40" s="1"/>
  <c r="C931" i="40"/>
  <c r="C963" i="40"/>
  <c r="H963" i="40" s="1"/>
  <c r="C696" i="40"/>
  <c r="H696" i="40" s="1"/>
  <c r="C450" i="40"/>
  <c r="H450" i="40" s="1"/>
  <c r="C493" i="40"/>
  <c r="H493" i="40" s="1"/>
  <c r="C612" i="40"/>
  <c r="D652" i="40"/>
  <c r="B652" i="40" s="1"/>
  <c r="C669" i="40"/>
  <c r="H669" i="40" s="1"/>
  <c r="C677" i="40"/>
  <c r="H677" i="40" s="1"/>
  <c r="D700" i="40"/>
  <c r="B700" i="40" s="1"/>
  <c r="C699" i="40"/>
  <c r="H699" i="40" s="1"/>
  <c r="C704" i="40"/>
  <c r="D722" i="40"/>
  <c r="B722" i="40" s="1"/>
  <c r="C720" i="40"/>
  <c r="H720" i="40" s="1"/>
  <c r="C767" i="40"/>
  <c r="C778" i="40"/>
  <c r="C799" i="40"/>
  <c r="C888" i="40"/>
  <c r="C945" i="40"/>
  <c r="H945" i="40" s="1"/>
  <c r="D928" i="40"/>
  <c r="B928" i="40" s="1"/>
  <c r="C927" i="40"/>
  <c r="H927" i="40" s="1"/>
  <c r="D929" i="40"/>
  <c r="B929" i="40" s="1"/>
  <c r="C949" i="40"/>
  <c r="H949" i="40" s="1"/>
  <c r="C956" i="40"/>
  <c r="H956" i="40" s="1"/>
  <c r="C772" i="40"/>
  <c r="H772" i="40" s="1"/>
  <c r="C795" i="40"/>
  <c r="C825" i="40"/>
  <c r="H825" i="40" s="1"/>
  <c r="C836" i="40"/>
  <c r="C860" i="40"/>
  <c r="H860" i="40" s="1"/>
  <c r="C876" i="40"/>
  <c r="H876" i="40" s="1"/>
  <c r="C892" i="40"/>
  <c r="C908" i="40"/>
  <c r="D911" i="40"/>
  <c r="B911" i="40" s="1"/>
  <c r="D913" i="40"/>
  <c r="B913" i="40" s="1"/>
  <c r="C924" i="40"/>
  <c r="H924" i="40" s="1"/>
  <c r="C940" i="40"/>
  <c r="D1060" i="40"/>
  <c r="B1060" i="40" s="1"/>
  <c r="D1052" i="40"/>
  <c r="B1052" i="40" s="1"/>
  <c r="D1061" i="40"/>
  <c r="B1061" i="40" s="1"/>
  <c r="D1053" i="40"/>
  <c r="B1053" i="40" s="1"/>
  <c r="D1054" i="40"/>
  <c r="B1054" i="40" s="1"/>
  <c r="D1056" i="40"/>
  <c r="B1056" i="40" s="1"/>
  <c r="D1051" i="40"/>
  <c r="B1051" i="40" s="1"/>
  <c r="D1057" i="40"/>
  <c r="B1057" i="40" s="1"/>
  <c r="C1050" i="40"/>
  <c r="D1059" i="40"/>
  <c r="B1059" i="40" s="1"/>
  <c r="D1058" i="40"/>
  <c r="B1058" i="40" s="1"/>
  <c r="C833" i="40"/>
  <c r="H833" i="40" s="1"/>
  <c r="C857" i="40"/>
  <c r="D866" i="40"/>
  <c r="B866" i="40" s="1"/>
  <c r="D867" i="40"/>
  <c r="B867" i="40" s="1"/>
  <c r="C873" i="40"/>
  <c r="C889" i="40"/>
  <c r="H889" i="40" s="1"/>
  <c r="C905" i="40"/>
  <c r="H905" i="40" s="1"/>
  <c r="D914" i="40"/>
  <c r="B914" i="40" s="1"/>
  <c r="D915" i="40"/>
  <c r="B915" i="40" s="1"/>
  <c r="D917" i="40"/>
  <c r="B917" i="40" s="1"/>
  <c r="D918" i="40"/>
  <c r="B918" i="40" s="1"/>
  <c r="D910" i="40"/>
  <c r="B910" i="40" s="1"/>
  <c r="C935" i="40"/>
  <c r="C959" i="40"/>
  <c r="H959" i="40" s="1"/>
  <c r="C961" i="40"/>
  <c r="H961" i="40" s="1"/>
  <c r="C985" i="40"/>
  <c r="H985" i="40" s="1"/>
  <c r="C1015" i="40"/>
  <c r="C670" i="40"/>
  <c r="H670" i="40" s="1"/>
  <c r="C709" i="40"/>
  <c r="H709" i="40" s="1"/>
  <c r="C764" i="40"/>
  <c r="H764" i="40" s="1"/>
  <c r="C811" i="40"/>
  <c r="H811" i="40" s="1"/>
  <c r="C841" i="40"/>
  <c r="H841" i="40" s="1"/>
  <c r="D865" i="40"/>
  <c r="B865" i="40" s="1"/>
  <c r="C897" i="40"/>
  <c r="H897" i="40" s="1"/>
  <c r="C948" i="40"/>
  <c r="H948" i="40" s="1"/>
  <c r="D916" i="40"/>
  <c r="B916" i="40" s="1"/>
  <c r="C932" i="40"/>
  <c r="C939" i="40"/>
  <c r="C994" i="40"/>
  <c r="H994" i="40" s="1"/>
  <c r="C1001" i="40"/>
  <c r="H1001" i="40" s="1"/>
  <c r="C986" i="40"/>
  <c r="H986" i="40" s="1"/>
  <c r="D902" i="40"/>
  <c r="B902" i="40" s="1"/>
  <c r="D1043" i="40"/>
  <c r="B1043" i="40" s="1"/>
  <c r="D1071" i="40"/>
  <c r="B1071" i="40" s="1"/>
  <c r="D1070" i="40"/>
  <c r="B1070" i="40" s="1"/>
  <c r="C1091" i="40"/>
  <c r="H1091" i="40" s="1"/>
  <c r="E951" i="40"/>
  <c r="C995" i="40"/>
  <c r="C1031" i="40"/>
  <c r="H1031" i="40" s="1"/>
  <c r="C1089" i="40"/>
  <c r="C898" i="40"/>
  <c r="H898" i="40" s="1"/>
  <c r="D942" i="40"/>
  <c r="B942" i="40" s="1"/>
  <c r="C941" i="40"/>
  <c r="H941" i="40" s="1"/>
  <c r="C1011" i="40"/>
  <c r="C1022" i="40"/>
  <c r="H1022" i="40" s="1"/>
  <c r="D1026" i="40"/>
  <c r="B1026" i="40" s="1"/>
  <c r="C1066" i="40"/>
  <c r="H1066" i="40" s="1"/>
  <c r="C1170" i="40"/>
  <c r="H1170" i="40" s="1"/>
  <c r="C1016" i="40"/>
  <c r="C1035" i="40"/>
  <c r="H1035" i="40" s="1"/>
  <c r="C1040" i="40"/>
  <c r="H1040" i="40" s="1"/>
  <c r="D1044" i="40"/>
  <c r="B1044" i="40" s="1"/>
  <c r="D1045" i="40"/>
  <c r="B1045" i="40" s="1"/>
  <c r="D1041" i="40"/>
  <c r="B1041" i="40" s="1"/>
  <c r="D1046" i="40"/>
  <c r="B1046" i="40" s="1"/>
  <c r="C1078" i="40"/>
  <c r="C1122" i="40"/>
  <c r="C1003" i="40"/>
  <c r="C1093" i="40"/>
  <c r="H1093" i="40" s="1"/>
  <c r="C1174" i="40"/>
  <c r="H1174" i="40" s="1"/>
  <c r="C1019" i="40"/>
  <c r="H1019" i="40" s="1"/>
  <c r="C1076" i="40"/>
  <c r="H1076" i="40" s="1"/>
  <c r="C1126" i="40"/>
  <c r="C1157" i="40"/>
  <c r="H1157" i="40" s="1"/>
  <c r="C1178" i="40"/>
  <c r="H1178" i="40" s="1"/>
  <c r="D1086" i="40"/>
  <c r="B1086" i="40" s="1"/>
  <c r="C1083" i="40"/>
  <c r="H1083" i="40" s="1"/>
  <c r="C1099" i="40"/>
  <c r="H1099" i="40" s="1"/>
  <c r="C1101" i="40"/>
  <c r="H1101" i="40" s="1"/>
  <c r="C1187" i="40"/>
  <c r="H1187" i="40" s="1"/>
  <c r="C1158" i="40"/>
  <c r="H1158" i="40" s="1"/>
  <c r="C1123" i="40"/>
  <c r="H1123" i="40" s="1"/>
  <c r="C1134" i="40"/>
  <c r="C1147" i="40"/>
  <c r="C1173" i="40"/>
  <c r="C1102" i="40"/>
  <c r="H1102" i="40" s="1"/>
  <c r="C1142" i="40"/>
  <c r="H1142" i="40" s="1"/>
  <c r="C1154" i="40"/>
  <c r="H1154" i="40" s="1"/>
  <c r="C1182" i="40"/>
  <c r="C1321" i="40"/>
  <c r="H1321" i="40" s="1"/>
  <c r="C1150" i="40"/>
  <c r="H1150" i="40" s="1"/>
  <c r="C1231" i="40"/>
  <c r="H1231" i="40" s="1"/>
  <c r="C1233" i="40"/>
  <c r="D1236" i="40"/>
  <c r="B1236" i="40" s="1"/>
  <c r="C1235" i="40"/>
  <c r="H1235" i="40" s="1"/>
  <c r="D1238" i="40"/>
  <c r="B1238" i="40" s="1"/>
  <c r="C1258" i="40"/>
  <c r="H1258" i="40" s="1"/>
  <c r="D1207" i="40"/>
  <c r="B1207" i="40" s="1"/>
  <c r="D1214" i="40"/>
  <c r="B1214" i="40" s="1"/>
  <c r="D1210" i="40"/>
  <c r="B1210" i="40" s="1"/>
  <c r="D1205" i="40"/>
  <c r="B1205" i="40" s="1"/>
  <c r="D1211" i="40"/>
  <c r="B1211" i="40" s="1"/>
  <c r="D1206" i="40"/>
  <c r="B1206" i="40" s="1"/>
  <c r="D1208" i="40"/>
  <c r="B1208" i="40" s="1"/>
  <c r="D1204" i="40"/>
  <c r="B1204" i="40" s="1"/>
  <c r="C1240" i="40"/>
  <c r="C1094" i="40"/>
  <c r="H1094" i="40" s="1"/>
  <c r="C1190" i="40"/>
  <c r="E1245" i="40"/>
  <c r="C1280" i="40"/>
  <c r="H1280" i="40" s="1"/>
  <c r="C1241" i="40"/>
  <c r="C1319" i="40"/>
  <c r="H1319" i="40" s="1"/>
  <c r="D1300" i="40"/>
  <c r="B1300" i="40" s="1"/>
  <c r="D1296" i="40"/>
  <c r="B1296" i="40" s="1"/>
  <c r="D1289" i="40"/>
  <c r="B1289" i="40" s="1"/>
  <c r="D1295" i="40"/>
  <c r="B1295" i="40" s="1"/>
  <c r="D1286" i="40"/>
  <c r="B1286" i="40" s="1"/>
  <c r="D1299" i="40"/>
  <c r="B1299" i="40" s="1"/>
  <c r="D1292" i="40"/>
  <c r="B1292" i="40" s="1"/>
  <c r="D1287" i="40"/>
  <c r="B1287" i="40" s="1"/>
  <c r="D1294" i="40"/>
  <c r="B1294" i="40" s="1"/>
  <c r="D1291" i="40"/>
  <c r="B1291" i="40" s="1"/>
  <c r="D1293" i="40"/>
  <c r="B1293" i="40" s="1"/>
  <c r="D1290" i="40"/>
  <c r="B1290" i="40" s="1"/>
  <c r="D1285" i="40"/>
  <c r="B1285" i="40" s="1"/>
  <c r="D1297" i="40"/>
  <c r="B1297" i="40" s="1"/>
  <c r="C1329" i="40"/>
  <c r="C1166" i="40"/>
  <c r="H1166" i="40" s="1"/>
  <c r="D1288" i="40"/>
  <c r="B1288" i="40" s="1"/>
  <c r="C1227" i="40"/>
  <c r="H1227" i="40" s="1"/>
  <c r="D1298" i="40"/>
  <c r="B1298" i="40" s="1"/>
  <c r="C1366" i="40"/>
  <c r="H1366" i="40" s="1"/>
  <c r="C1487" i="40"/>
  <c r="H1487" i="40" s="1"/>
  <c r="C1354" i="40"/>
  <c r="H1354" i="40" s="1"/>
  <c r="C1362" i="40"/>
  <c r="C1404" i="40"/>
  <c r="C1363" i="40"/>
  <c r="H1363" i="40" s="1"/>
  <c r="C1413" i="40"/>
  <c r="H1413" i="40" s="1"/>
  <c r="C1355" i="40"/>
  <c r="H1355" i="40" s="1"/>
  <c r="C1400" i="40"/>
  <c r="C1416" i="40"/>
  <c r="H1416" i="40" s="1"/>
  <c r="C1318" i="40"/>
  <c r="C1343" i="40"/>
  <c r="H1343" i="40" s="1"/>
  <c r="C1353" i="40"/>
  <c r="C1522" i="40"/>
  <c r="H1522" i="40" s="1"/>
  <c r="D1426" i="40"/>
  <c r="B1426" i="40" s="1"/>
  <c r="D1422" i="40"/>
  <c r="B1422" i="40" s="1"/>
  <c r="C1331" i="40"/>
  <c r="H1331" i="40" s="1"/>
  <c r="C1342" i="40"/>
  <c r="H1342" i="40" s="1"/>
  <c r="C1409" i="40"/>
  <c r="H1409" i="40" s="1"/>
  <c r="C1417" i="40"/>
  <c r="H1417" i="40" s="1"/>
  <c r="D1425" i="40"/>
  <c r="B1425" i="40" s="1"/>
  <c r="C1441" i="40"/>
  <c r="D1406" i="40"/>
  <c r="B1406" i="40" s="1"/>
  <c r="C1405" i="40"/>
  <c r="H1405" i="40" s="1"/>
  <c r="D1407" i="40"/>
  <c r="B1407" i="40" s="1"/>
  <c r="D1423" i="40"/>
  <c r="B1423" i="40" s="1"/>
  <c r="C1338" i="40"/>
  <c r="H1338" i="40" s="1"/>
  <c r="C1350" i="40"/>
  <c r="H1350" i="40" s="1"/>
  <c r="D1421" i="40"/>
  <c r="B1421" i="40" s="1"/>
  <c r="C1428" i="40"/>
  <c r="C1347" i="40"/>
  <c r="H1347" i="40" s="1"/>
  <c r="C1439" i="40"/>
  <c r="H1439" i="40" s="1"/>
  <c r="D1492" i="40"/>
  <c r="B1492" i="40" s="1"/>
  <c r="C1502" i="40"/>
  <c r="D1496" i="40"/>
  <c r="B1496" i="40" s="1"/>
  <c r="D1497" i="40"/>
  <c r="B1497" i="40" s="1"/>
  <c r="D1499" i="40"/>
  <c r="B1499" i="40" s="1"/>
  <c r="D1491" i="40"/>
  <c r="B1491" i="40" s="1"/>
  <c r="C1490" i="40"/>
  <c r="H1490" i="40" s="1"/>
  <c r="D1498" i="40"/>
  <c r="B1498" i="40" s="1"/>
  <c r="D1494" i="40"/>
  <c r="B1494" i="40" s="1"/>
  <c r="D1493" i="40"/>
  <c r="B1493" i="40" s="1"/>
  <c r="C1526" i="40"/>
  <c r="H1526" i="40" s="1"/>
  <c r="C1323" i="40"/>
  <c r="D1336" i="40"/>
  <c r="B1336" i="40" s="1"/>
  <c r="C1335" i="40"/>
  <c r="H1335" i="40" s="1"/>
  <c r="C1505" i="40"/>
  <c r="C1339" i="40"/>
  <c r="C1401" i="40"/>
  <c r="H1401" i="40" s="1"/>
  <c r="D1437" i="40"/>
  <c r="B1437" i="40" s="1"/>
  <c r="D1438" i="40"/>
  <c r="B1438" i="40" s="1"/>
  <c r="D1435" i="40"/>
  <c r="B1435" i="40" s="1"/>
  <c r="C1444" i="40"/>
  <c r="C1507" i="40"/>
  <c r="H1507" i="40" s="1"/>
  <c r="C1548" i="40"/>
  <c r="H1548" i="40" s="1"/>
  <c r="C1452" i="40"/>
  <c r="D1615" i="40"/>
  <c r="B1615" i="40" s="1"/>
  <c r="C1614" i="40"/>
  <c r="H1614" i="40" s="1"/>
  <c r="D1617" i="40"/>
  <c r="B1617" i="40" s="1"/>
  <c r="C1668" i="40"/>
  <c r="H1668" i="40" s="1"/>
  <c r="C1503" i="40"/>
  <c r="H1503" i="40" s="1"/>
  <c r="D1517" i="40"/>
  <c r="B1517" i="40" s="1"/>
  <c r="D1512" i="40"/>
  <c r="B1512" i="40" s="1"/>
  <c r="C1511" i="40"/>
  <c r="H1511" i="40" s="1"/>
  <c r="D1516" i="40"/>
  <c r="B1516" i="40" s="1"/>
  <c r="D1513" i="40"/>
  <c r="B1513" i="40" s="1"/>
  <c r="D1514" i="40"/>
  <c r="B1514" i="40" s="1"/>
  <c r="C1571" i="40"/>
  <c r="H1571" i="40" s="1"/>
  <c r="C1611" i="40"/>
  <c r="H1611" i="40" s="1"/>
  <c r="C1529" i="40"/>
  <c r="D1472" i="40"/>
  <c r="B1472" i="40" s="1"/>
  <c r="D1470" i="40"/>
  <c r="B1470" i="40" s="1"/>
  <c r="C1532" i="40"/>
  <c r="C1576" i="40"/>
  <c r="C1652" i="40"/>
  <c r="C1676" i="40"/>
  <c r="H1676" i="40" s="1"/>
  <c r="C1619" i="40"/>
  <c r="C1663" i="40"/>
  <c r="H1663" i="40" s="1"/>
  <c r="D1536" i="40"/>
  <c r="B1536" i="40" s="1"/>
  <c r="D1544" i="40"/>
  <c r="B1544" i="40" s="1"/>
  <c r="D1542" i="40"/>
  <c r="B1542" i="40" s="1"/>
  <c r="B71" i="40" l="1"/>
  <c r="C71" i="40"/>
  <c r="H75" i="40"/>
  <c r="C72" i="40"/>
  <c r="B72" i="40"/>
  <c r="E787" i="40"/>
  <c r="H680" i="40"/>
  <c r="H1050" i="40"/>
  <c r="H1576" i="40"/>
  <c r="E886" i="40"/>
  <c r="H328" i="40"/>
  <c r="B327" i="40"/>
  <c r="C327" i="40"/>
  <c r="C326" i="40"/>
  <c r="B326" i="40"/>
  <c r="C325" i="40"/>
  <c r="B325" i="40"/>
  <c r="C1024" i="40"/>
  <c r="B478" i="40"/>
  <c r="H478" i="40" s="1"/>
  <c r="B1029" i="40"/>
  <c r="H1029" i="40" s="1"/>
  <c r="H476" i="40"/>
  <c r="C474" i="40"/>
  <c r="B474" i="40"/>
  <c r="C475" i="40"/>
  <c r="B475" i="40"/>
  <c r="C1055" i="40"/>
  <c r="H1055" i="40" s="1"/>
  <c r="C473" i="40"/>
  <c r="B473" i="40"/>
  <c r="B1612" i="40"/>
  <c r="E1612" i="40" s="1"/>
  <c r="H1202" i="40"/>
  <c r="H688" i="40"/>
  <c r="C693" i="40"/>
  <c r="B693" i="40"/>
  <c r="E1320" i="40"/>
  <c r="C694" i="40"/>
  <c r="B694" i="40"/>
  <c r="C695" i="40"/>
  <c r="B695" i="40"/>
  <c r="H908" i="40"/>
  <c r="E1254" i="40"/>
  <c r="C561" i="40"/>
  <c r="E561" i="40" s="1"/>
  <c r="B921" i="40"/>
  <c r="C921" i="40"/>
  <c r="C922" i="40"/>
  <c r="B922" i="40"/>
  <c r="B1605" i="40"/>
  <c r="H1605" i="40" s="1"/>
  <c r="C923" i="40"/>
  <c r="B923" i="40"/>
  <c r="H1621" i="40"/>
  <c r="B1651" i="40"/>
  <c r="H1651" i="40" s="1"/>
  <c r="C455" i="40"/>
  <c r="E455" i="40" s="1"/>
  <c r="C1610" i="40"/>
  <c r="H1610" i="40" s="1"/>
  <c r="E219" i="40"/>
  <c r="E1672" i="40"/>
  <c r="H1500" i="40"/>
  <c r="E1119" i="40"/>
  <c r="B1064" i="40"/>
  <c r="C1064" i="40"/>
  <c r="C1063" i="40"/>
  <c r="B1063" i="40"/>
  <c r="C1065" i="40"/>
  <c r="B1065" i="40"/>
  <c r="E1171" i="40"/>
  <c r="C903" i="40"/>
  <c r="H903" i="40" s="1"/>
  <c r="E500" i="40"/>
  <c r="E784" i="40"/>
  <c r="E490" i="40"/>
  <c r="C901" i="40"/>
  <c r="H901" i="40" s="1"/>
  <c r="C672" i="40"/>
  <c r="E672" i="40" s="1"/>
  <c r="E1090" i="40"/>
  <c r="E143" i="40"/>
  <c r="E167" i="40"/>
  <c r="E660" i="40"/>
  <c r="E987" i="40"/>
  <c r="C1216" i="40"/>
  <c r="B1216" i="40"/>
  <c r="C1215" i="40"/>
  <c r="B1215" i="40"/>
  <c r="C1217" i="40"/>
  <c r="B1217" i="40"/>
  <c r="E1229" i="40"/>
  <c r="H1652" i="40"/>
  <c r="E415" i="40"/>
  <c r="E151" i="40"/>
  <c r="B1630" i="40"/>
  <c r="C1630" i="40"/>
  <c r="B1634" i="40"/>
  <c r="E1634" i="40" s="1"/>
  <c r="C1628" i="40"/>
  <c r="B1628" i="40"/>
  <c r="E223" i="40"/>
  <c r="B1623" i="40"/>
  <c r="C1623" i="40"/>
  <c r="H1607" i="40"/>
  <c r="B1635" i="40"/>
  <c r="H1635" i="40" s="1"/>
  <c r="C1631" i="40"/>
  <c r="B1631" i="40"/>
  <c r="C1625" i="40"/>
  <c r="B1625" i="40"/>
  <c r="B1622" i="40"/>
  <c r="C1622" i="40"/>
  <c r="C1626" i="40"/>
  <c r="B1626" i="40"/>
  <c r="C1633" i="40"/>
  <c r="B1633" i="40"/>
  <c r="C1627" i="40"/>
  <c r="B1627" i="40"/>
  <c r="C1629" i="40"/>
  <c r="B1629" i="40"/>
  <c r="C1624" i="40"/>
  <c r="B1624" i="40"/>
  <c r="E187" i="40"/>
  <c r="C1632" i="40"/>
  <c r="B1632" i="40"/>
  <c r="C1636" i="40"/>
  <c r="B1636" i="40"/>
  <c r="C1637" i="40"/>
  <c r="B1637" i="40"/>
  <c r="E895" i="40"/>
  <c r="B679" i="40"/>
  <c r="E679" i="40" s="1"/>
  <c r="C671" i="40"/>
  <c r="H671" i="40" s="1"/>
  <c r="B1575" i="40"/>
  <c r="H1575" i="40" s="1"/>
  <c r="B1585" i="40"/>
  <c r="H1585" i="40" s="1"/>
  <c r="E798" i="40"/>
  <c r="B477" i="40"/>
  <c r="H477" i="40" s="1"/>
  <c r="E711" i="40"/>
  <c r="E625" i="40"/>
  <c r="C262" i="40"/>
  <c r="H262" i="40" s="1"/>
  <c r="E263" i="40"/>
  <c r="E123" i="40"/>
  <c r="E1508" i="40"/>
  <c r="C1578" i="40"/>
  <c r="B1578" i="40"/>
  <c r="C1579" i="40"/>
  <c r="B1579" i="40"/>
  <c r="C1583" i="40"/>
  <c r="B1583" i="40"/>
  <c r="C1580" i="40"/>
  <c r="B1580" i="40"/>
  <c r="C1609" i="40"/>
  <c r="E1609" i="40" s="1"/>
  <c r="B1577" i="40"/>
  <c r="C1577" i="40"/>
  <c r="E1047" i="40"/>
  <c r="E155" i="40"/>
  <c r="C1582" i="40"/>
  <c r="B1582" i="40"/>
  <c r="C1581" i="40"/>
  <c r="B1581" i="40"/>
  <c r="C1584" i="40"/>
  <c r="B1584" i="40"/>
  <c r="H1464" i="40"/>
  <c r="B1586" i="40"/>
  <c r="E552" i="40"/>
  <c r="E129" i="40"/>
  <c r="E623" i="40"/>
  <c r="E1419" i="40"/>
  <c r="E1361" i="40"/>
  <c r="E1356" i="40"/>
  <c r="E634" i="40"/>
  <c r="E412" i="40"/>
  <c r="E179" i="40"/>
  <c r="E1228" i="40"/>
  <c r="B947" i="40"/>
  <c r="H947" i="40" s="1"/>
  <c r="E191" i="40"/>
  <c r="C944" i="40"/>
  <c r="E944" i="40" s="1"/>
  <c r="E1202" i="40"/>
  <c r="E203" i="40"/>
  <c r="C1212" i="40"/>
  <c r="E1212" i="40" s="1"/>
  <c r="C1314" i="40"/>
  <c r="H1314" i="40" s="1"/>
  <c r="E1143" i="40"/>
  <c r="E48" i="40"/>
  <c r="E705" i="40"/>
  <c r="B264" i="40"/>
  <c r="E264" i="40" s="1"/>
  <c r="H1572" i="40"/>
  <c r="E1100" i="40"/>
  <c r="C684" i="40"/>
  <c r="E684" i="40" s="1"/>
  <c r="E78" i="40"/>
  <c r="E775" i="40"/>
  <c r="E1179" i="40"/>
  <c r="E1139" i="40"/>
  <c r="E1082" i="40"/>
  <c r="E120" i="40"/>
  <c r="E628" i="40"/>
  <c r="E215" i="40"/>
  <c r="E411" i="40"/>
  <c r="E96" i="40"/>
  <c r="E437" i="40"/>
  <c r="E668" i="40"/>
  <c r="C1457" i="40"/>
  <c r="H1457" i="40" s="1"/>
  <c r="E1328" i="40"/>
  <c r="E211" i="40"/>
  <c r="E791" i="40"/>
  <c r="E1169" i="40"/>
  <c r="E1153" i="40"/>
  <c r="E776" i="40"/>
  <c r="E1345" i="40"/>
  <c r="E615" i="40"/>
  <c r="C1085" i="40"/>
  <c r="H1085" i="40" s="1"/>
  <c r="E632" i="40"/>
  <c r="C247" i="40"/>
  <c r="E247" i="40" s="1"/>
  <c r="E567" i="40"/>
  <c r="E163" i="40"/>
  <c r="E1664" i="40"/>
  <c r="H331" i="40"/>
  <c r="E254" i="40"/>
  <c r="C1326" i="40"/>
  <c r="H1326" i="40" s="1"/>
  <c r="H1680" i="40"/>
  <c r="C721" i="40"/>
  <c r="H721" i="40" s="1"/>
  <c r="E486" i="40"/>
  <c r="C1042" i="40"/>
  <c r="H1042" i="40" s="1"/>
  <c r="E1572" i="40"/>
  <c r="E1332" i="40"/>
  <c r="E1129" i="40"/>
  <c r="E1021" i="40"/>
  <c r="E1334" i="40"/>
  <c r="E276" i="40"/>
  <c r="E273" i="40"/>
  <c r="E1357" i="40"/>
  <c r="C1315" i="40"/>
  <c r="H1315" i="40" s="1"/>
  <c r="E2" i="40"/>
  <c r="H53" i="40"/>
  <c r="C1209" i="40"/>
  <c r="E1209" i="40" s="1"/>
  <c r="C547" i="40"/>
  <c r="H547" i="40" s="1"/>
  <c r="E662" i="40"/>
  <c r="C604" i="40"/>
  <c r="H604" i="40" s="1"/>
  <c r="E1232" i="40"/>
  <c r="E81" i="40"/>
  <c r="E933" i="40"/>
  <c r="E631" i="40"/>
  <c r="C593" i="40"/>
  <c r="E593" i="40" s="1"/>
  <c r="C1025" i="40"/>
  <c r="H1025" i="40" s="1"/>
  <c r="E710" i="40"/>
  <c r="E706" i="40"/>
  <c r="E482" i="40"/>
  <c r="C469" i="40"/>
  <c r="H469" i="40" s="1"/>
  <c r="E66" i="40"/>
  <c r="E1244" i="40"/>
  <c r="C428" i="40"/>
  <c r="E428" i="40" s="1"/>
  <c r="H1713" i="40"/>
  <c r="H1709" i="40"/>
  <c r="H1705" i="40"/>
  <c r="H1701" i="40"/>
  <c r="H1697" i="40"/>
  <c r="H1693" i="40"/>
  <c r="H1689" i="40"/>
  <c r="C236" i="40"/>
  <c r="H236" i="40" s="1"/>
  <c r="E255" i="40"/>
  <c r="E183" i="40"/>
  <c r="E803" i="40"/>
  <c r="E1607" i="40"/>
  <c r="C597" i="40"/>
  <c r="H597" i="40" s="1"/>
  <c r="E599" i="40"/>
  <c r="C701" i="40"/>
  <c r="E701" i="40" s="1"/>
  <c r="E1397" i="40"/>
  <c r="E938" i="40"/>
  <c r="E399" i="40"/>
  <c r="E1148" i="40"/>
  <c r="E1146" i="40"/>
  <c r="E792" i="40"/>
  <c r="C919" i="40"/>
  <c r="H919" i="40" s="1"/>
  <c r="C691" i="40"/>
  <c r="H691" i="40" s="1"/>
  <c r="E1186" i="40"/>
  <c r="E1130" i="40"/>
  <c r="C1023" i="40"/>
  <c r="H1023" i="40" s="1"/>
  <c r="E930" i="40"/>
  <c r="E1167" i="40"/>
  <c r="E1333" i="40"/>
  <c r="E1348" i="40"/>
  <c r="E937" i="40"/>
  <c r="C260" i="40"/>
  <c r="H260" i="40" s="1"/>
  <c r="E195" i="40"/>
  <c r="E41" i="40"/>
  <c r="H1098" i="40"/>
  <c r="E1133" i="40"/>
  <c r="E1352" i="40"/>
  <c r="E844" i="40"/>
  <c r="H678" i="40"/>
  <c r="E678" i="40"/>
  <c r="C674" i="40"/>
  <c r="E251" i="40"/>
  <c r="E272" i="40"/>
  <c r="E1246" i="40"/>
  <c r="E159" i="40"/>
  <c r="E1506" i="40"/>
  <c r="E1224" i="40"/>
  <c r="E852" i="40"/>
  <c r="C461" i="40"/>
  <c r="H461" i="40" s="1"/>
  <c r="E135" i="40"/>
  <c r="B498" i="40"/>
  <c r="H498" i="40" s="1"/>
  <c r="H1283" i="40"/>
  <c r="C1327" i="40"/>
  <c r="E1327" i="40" s="1"/>
  <c r="E234" i="40"/>
  <c r="C676" i="40"/>
  <c r="H676" i="40" s="1"/>
  <c r="H1181" i="40"/>
  <c r="E1344" i="40"/>
  <c r="C1027" i="40"/>
  <c r="E1027" i="40" s="1"/>
  <c r="E1028" i="40"/>
  <c r="E558" i="40"/>
  <c r="C322" i="40"/>
  <c r="E322" i="40" s="1"/>
  <c r="E52" i="40"/>
  <c r="E1029" i="40"/>
  <c r="H1711" i="40"/>
  <c r="H1707" i="40"/>
  <c r="E1038" i="40"/>
  <c r="C1456" i="40"/>
  <c r="H1456" i="40" s="1"/>
  <c r="E1242" i="40"/>
  <c r="C550" i="40"/>
  <c r="E550" i="40" s="1"/>
  <c r="E1312" i="40"/>
  <c r="H1710" i="40"/>
  <c r="H1706" i="40"/>
  <c r="H1702" i="40"/>
  <c r="H1698" i="40"/>
  <c r="H1694" i="40"/>
  <c r="H1690" i="40"/>
  <c r="H615" i="40"/>
  <c r="E95" i="40"/>
  <c r="E1349" i="40"/>
  <c r="E171" i="40"/>
  <c r="E540" i="40"/>
  <c r="C323" i="40"/>
  <c r="H323" i="40" s="1"/>
  <c r="C1195" i="40"/>
  <c r="H1195" i="40" s="1"/>
  <c r="C1203" i="40"/>
  <c r="E1203" i="40" s="1"/>
  <c r="C650" i="40"/>
  <c r="H650" i="40" s="1"/>
  <c r="H58" i="40"/>
  <c r="H646" i="40"/>
  <c r="H798" i="40"/>
  <c r="H782" i="40"/>
  <c r="H766" i="40"/>
  <c r="B935" i="40"/>
  <c r="H935" i="40" s="1"/>
  <c r="H1345" i="40"/>
  <c r="E996" i="40"/>
  <c r="C1213" i="40"/>
  <c r="H1213" i="40" s="1"/>
  <c r="C912" i="40"/>
  <c r="E912" i="40" s="1"/>
  <c r="E1461" i="40"/>
  <c r="C909" i="40"/>
  <c r="H909" i="40" s="1"/>
  <c r="E70" i="40"/>
  <c r="E31" i="40"/>
  <c r="E1247" i="40"/>
  <c r="H946" i="40"/>
  <c r="H827" i="40"/>
  <c r="E1257" i="40"/>
  <c r="C1008" i="40"/>
  <c r="E1008" i="40" s="1"/>
  <c r="C544" i="40"/>
  <c r="H544" i="40" s="1"/>
  <c r="E1155" i="40"/>
  <c r="E227" i="40"/>
  <c r="E665" i="40"/>
  <c r="E1251" i="40"/>
  <c r="E1075" i="40"/>
  <c r="E1164" i="40"/>
  <c r="H1712" i="40"/>
  <c r="H45" i="40"/>
  <c r="H622" i="40"/>
  <c r="E1183" i="40"/>
  <c r="E1253" i="40"/>
  <c r="H839" i="40"/>
  <c r="H1141" i="40"/>
  <c r="E1477" i="40"/>
  <c r="H1477" i="40"/>
  <c r="C472" i="40"/>
  <c r="H472" i="40" s="1"/>
  <c r="E1524" i="40"/>
  <c r="E1000" i="40"/>
  <c r="C900" i="40"/>
  <c r="H900" i="40" s="1"/>
  <c r="E1175" i="40"/>
  <c r="E139" i="40"/>
  <c r="H790" i="40"/>
  <c r="H835" i="40"/>
  <c r="E788" i="40"/>
  <c r="E723" i="40"/>
  <c r="C904" i="40"/>
  <c r="H904" i="40" s="1"/>
  <c r="E1316" i="40"/>
  <c r="C596" i="40"/>
  <c r="E596" i="40" s="1"/>
  <c r="C1313" i="40"/>
  <c r="E1313" i="40" s="1"/>
  <c r="E838" i="40"/>
  <c r="H838" i="40"/>
  <c r="E950" i="40"/>
  <c r="H950" i="40"/>
  <c r="H557" i="40"/>
  <c r="E439" i="40"/>
  <c r="H439" i="40"/>
  <c r="E616" i="40"/>
  <c r="H616" i="40"/>
  <c r="H1152" i="40"/>
  <c r="H1087" i="40"/>
  <c r="E1087" i="40"/>
  <c r="H1010" i="40"/>
  <c r="E1160" i="40"/>
  <c r="H1160" i="40"/>
  <c r="H5" i="40"/>
  <c r="H987" i="40"/>
  <c r="H773" i="40"/>
  <c r="H857" i="40"/>
  <c r="E893" i="40"/>
  <c r="H893" i="40"/>
  <c r="E992" i="40"/>
  <c r="H992" i="40"/>
  <c r="E952" i="40"/>
  <c r="H952" i="40"/>
  <c r="E989" i="40"/>
  <c r="H989" i="40"/>
  <c r="E1305" i="40"/>
  <c r="H879" i="40"/>
  <c r="H892" i="40"/>
  <c r="E1120" i="40"/>
  <c r="E1140" i="40"/>
  <c r="H1140" i="40"/>
  <c r="E769" i="40"/>
  <c r="H769" i="40"/>
  <c r="E433" i="40"/>
  <c r="H433" i="40"/>
  <c r="E797" i="40"/>
  <c r="H797" i="40"/>
  <c r="H1703" i="40"/>
  <c r="H1699" i="40"/>
  <c r="B1410" i="40"/>
  <c r="H1410" i="40" s="1"/>
  <c r="E717" i="40"/>
  <c r="H717" i="40"/>
  <c r="E993" i="40"/>
  <c r="H993" i="40"/>
  <c r="E805" i="40"/>
  <c r="H805" i="40"/>
  <c r="H1685" i="40"/>
  <c r="E1256" i="40"/>
  <c r="H1256" i="40"/>
  <c r="E863" i="40"/>
  <c r="H863" i="40"/>
  <c r="E1184" i="40"/>
  <c r="H1184" i="40"/>
  <c r="E793" i="40"/>
  <c r="H793" i="40"/>
  <c r="E1248" i="40"/>
  <c r="H1248" i="40"/>
  <c r="E538" i="40"/>
  <c r="H538" i="40"/>
  <c r="E626" i="40"/>
  <c r="H626" i="40"/>
  <c r="E446" i="40"/>
  <c r="H446" i="40"/>
  <c r="H435" i="40"/>
  <c r="E435" i="40"/>
  <c r="E1097" i="40"/>
  <c r="H1097" i="40"/>
  <c r="E1177" i="40"/>
  <c r="H1177" i="40"/>
  <c r="E958" i="40"/>
  <c r="H958" i="40"/>
  <c r="E635" i="40"/>
  <c r="H635" i="40"/>
  <c r="E890" i="40"/>
  <c r="H890" i="40"/>
  <c r="E786" i="40"/>
  <c r="H786" i="40"/>
  <c r="E663" i="40"/>
  <c r="H663" i="40"/>
  <c r="E1341" i="40"/>
  <c r="H1341" i="40"/>
  <c r="E1243" i="40"/>
  <c r="H1243" i="40"/>
  <c r="H1072" i="40"/>
  <c r="C1408" i="40"/>
  <c r="E1408" i="40" s="1"/>
  <c r="E842" i="40"/>
  <c r="H842" i="40"/>
  <c r="E1346" i="40"/>
  <c r="H1346" i="40"/>
  <c r="E503" i="40"/>
  <c r="H503" i="40"/>
  <c r="E1176" i="40"/>
  <c r="H1176" i="40"/>
  <c r="E1161" i="40"/>
  <c r="H1161" i="40"/>
  <c r="H541" i="40"/>
  <c r="E877" i="40"/>
  <c r="H877" i="40"/>
  <c r="H1126" i="40"/>
  <c r="E874" i="40"/>
  <c r="H874" i="40"/>
  <c r="H836" i="40"/>
  <c r="E1077" i="40"/>
  <c r="H1077" i="40"/>
  <c r="H1138" i="40"/>
  <c r="H1122" i="40"/>
  <c r="H1233" i="40"/>
  <c r="H780" i="40"/>
  <c r="H457" i="40"/>
  <c r="H1249" i="40"/>
  <c r="H1301" i="40"/>
  <c r="H1708" i="40"/>
  <c r="H1704" i="40"/>
  <c r="H1700" i="40"/>
  <c r="H1696" i="40"/>
  <c r="H1692" i="40"/>
  <c r="E646" i="40"/>
  <c r="H487" i="40"/>
  <c r="H431" i="40"/>
  <c r="E946" i="40"/>
  <c r="H440" i="40"/>
  <c r="H491" i="40"/>
  <c r="H642" i="40"/>
  <c r="H799" i="40"/>
  <c r="H783" i="40"/>
  <c r="H767" i="40"/>
  <c r="H712" i="40"/>
  <c r="H861" i="40"/>
  <c r="H831" i="40"/>
  <c r="H1021" i="40"/>
  <c r="H1078" i="40"/>
  <c r="H1189" i="40"/>
  <c r="H1134" i="40"/>
  <c r="H1229" i="40"/>
  <c r="H1234" i="40"/>
  <c r="H1362" i="40"/>
  <c r="H1131" i="40"/>
  <c r="H1250" i="40"/>
  <c r="H1095" i="40"/>
  <c r="H1284" i="40"/>
  <c r="H1014" i="40"/>
  <c r="H624" i="40"/>
  <c r="H702" i="40"/>
  <c r="H418" i="40"/>
  <c r="H643" i="40"/>
  <c r="H794" i="40"/>
  <c r="H778" i="40"/>
  <c r="H762" i="40"/>
  <c r="H862" i="40"/>
  <c r="H832" i="40"/>
  <c r="H939" i="40"/>
  <c r="H1020" i="40"/>
  <c r="E1033" i="40"/>
  <c r="H1033" i="40"/>
  <c r="H1030" i="40"/>
  <c r="H1190" i="40"/>
  <c r="H1133" i="40"/>
  <c r="H1230" i="40"/>
  <c r="H1172" i="40"/>
  <c r="H1358" i="40"/>
  <c r="H1308" i="40"/>
  <c r="H859" i="40"/>
  <c r="H957" i="40"/>
  <c r="H1002" i="40"/>
  <c r="H1013" i="40"/>
  <c r="H802" i="40"/>
  <c r="H1695" i="40"/>
  <c r="H1691" i="40"/>
  <c r="H299" i="40"/>
  <c r="H414" i="40"/>
  <c r="H410" i="40"/>
  <c r="H639" i="40"/>
  <c r="H795" i="40"/>
  <c r="H779" i="40"/>
  <c r="H763" i="40"/>
  <c r="E707" i="40"/>
  <c r="H707" i="40"/>
  <c r="H895" i="40"/>
  <c r="H843" i="40"/>
  <c r="H828" i="40"/>
  <c r="H940" i="40"/>
  <c r="H999" i="40"/>
  <c r="H1034" i="40"/>
  <c r="H995" i="40"/>
  <c r="H1185" i="40"/>
  <c r="H1129" i="40"/>
  <c r="H1147" i="40"/>
  <c r="H1173" i="40"/>
  <c r="H1352" i="40"/>
  <c r="H1024" i="40"/>
  <c r="H1032" i="40"/>
  <c r="H1039" i="40"/>
  <c r="H460" i="40"/>
  <c r="H1239" i="40"/>
  <c r="H489" i="40"/>
  <c r="E782" i="40"/>
  <c r="H638" i="40"/>
  <c r="H774" i="40"/>
  <c r="E667" i="40"/>
  <c r="H667" i="40"/>
  <c r="E658" i="40"/>
  <c r="H658" i="40"/>
  <c r="H896" i="40"/>
  <c r="H844" i="40"/>
  <c r="H1015" i="40"/>
  <c r="H1168" i="40"/>
  <c r="H1186" i="40"/>
  <c r="H1130" i="40"/>
  <c r="H1148" i="40"/>
  <c r="E1163" i="40"/>
  <c r="H1163" i="40"/>
  <c r="H1322" i="40"/>
  <c r="H1353" i="40"/>
  <c r="H657" i="40"/>
  <c r="H620" i="40"/>
  <c r="H806" i="40"/>
  <c r="H434" i="40"/>
  <c r="H499" i="40"/>
  <c r="H634" i="40"/>
  <c r="H791" i="40"/>
  <c r="H668" i="40"/>
  <c r="H659" i="40"/>
  <c r="E891" i="40"/>
  <c r="H891" i="40"/>
  <c r="H936" i="40"/>
  <c r="H991" i="40"/>
  <c r="B925" i="40"/>
  <c r="H925" i="40" s="1"/>
  <c r="H1003" i="40"/>
  <c r="H1016" i="40"/>
  <c r="E1151" i="40"/>
  <c r="H1151" i="40"/>
  <c r="H1182" i="40"/>
  <c r="H1125" i="40"/>
  <c r="H1164" i="40"/>
  <c r="H1323" i="40"/>
  <c r="H1348" i="40"/>
  <c r="E1282" i="40"/>
  <c r="H1282" i="40"/>
  <c r="H1080" i="40"/>
  <c r="H868" i="40"/>
  <c r="H502" i="40"/>
  <c r="H1360" i="40"/>
  <c r="H728" i="40"/>
  <c r="H1149" i="40"/>
  <c r="H894" i="40"/>
  <c r="H647" i="40"/>
  <c r="H770" i="40"/>
  <c r="H664" i="40"/>
  <c r="H873" i="40"/>
  <c r="B430" i="40"/>
  <c r="H430" i="40" s="1"/>
  <c r="H858" i="40"/>
  <c r="E988" i="40"/>
  <c r="H988" i="40"/>
  <c r="H1081" i="40"/>
  <c r="E1137" i="40"/>
  <c r="H1137" i="40"/>
  <c r="H1121" i="40"/>
  <c r="H1156" i="40"/>
  <c r="H1344" i="40"/>
  <c r="H1333" i="40"/>
  <c r="H674" i="40"/>
  <c r="H1364" i="40"/>
  <c r="H875" i="40"/>
  <c r="H998" i="40"/>
  <c r="H1127" i="40"/>
  <c r="H933" i="40"/>
  <c r="H485" i="40"/>
  <c r="H257" i="40"/>
  <c r="H339" i="40"/>
  <c r="H206" i="40"/>
  <c r="E244" i="40"/>
  <c r="H244" i="40"/>
  <c r="E343" i="40"/>
  <c r="H343" i="40"/>
  <c r="H210" i="40"/>
  <c r="B241" i="40"/>
  <c r="H208" i="40"/>
  <c r="H293" i="40"/>
  <c r="E300" i="40"/>
  <c r="H300" i="40"/>
  <c r="H245" i="40"/>
  <c r="H344" i="40"/>
  <c r="H225" i="40"/>
  <c r="H209" i="40"/>
  <c r="H193" i="40"/>
  <c r="H207" i="40"/>
  <c r="H295" i="40"/>
  <c r="H246" i="40"/>
  <c r="H216" i="40"/>
  <c r="H221" i="40"/>
  <c r="H205" i="40"/>
  <c r="H274" i="40"/>
  <c r="H192" i="40"/>
  <c r="H266" i="40"/>
  <c r="E292" i="40"/>
  <c r="H292" i="40"/>
  <c r="H233" i="40"/>
  <c r="H218" i="40"/>
  <c r="H201" i="40"/>
  <c r="E291" i="40"/>
  <c r="H291" i="40"/>
  <c r="H256" i="40"/>
  <c r="H217" i="40"/>
  <c r="H271" i="40"/>
  <c r="E277" i="40"/>
  <c r="H277" i="40"/>
  <c r="H269" i="40"/>
  <c r="H229" i="40"/>
  <c r="H213" i="40"/>
  <c r="H197" i="40"/>
  <c r="H278" i="40"/>
  <c r="E268" i="40"/>
  <c r="H268" i="40"/>
  <c r="H230" i="40"/>
  <c r="H198" i="40"/>
  <c r="E6" i="40"/>
  <c r="H6" i="40"/>
  <c r="E110" i="40"/>
  <c r="H110" i="40"/>
  <c r="E83" i="40"/>
  <c r="H83" i="40"/>
  <c r="E74" i="40"/>
  <c r="E54" i="40"/>
  <c r="H54" i="40"/>
  <c r="E85" i="40"/>
  <c r="H85" i="40"/>
  <c r="H9" i="40"/>
  <c r="H14" i="40"/>
  <c r="H98" i="40"/>
  <c r="E175" i="40"/>
  <c r="H175" i="40"/>
  <c r="E76" i="40"/>
  <c r="H76" i="40"/>
  <c r="E189" i="40"/>
  <c r="H189" i="40"/>
  <c r="H48" i="40"/>
  <c r="E133" i="40"/>
  <c r="H133" i="40"/>
  <c r="E157" i="40"/>
  <c r="H157" i="40"/>
  <c r="E141" i="40"/>
  <c r="H141" i="40"/>
  <c r="E44" i="40"/>
  <c r="H44" i="40"/>
  <c r="E49" i="40"/>
  <c r="H49" i="40"/>
  <c r="H113" i="40"/>
  <c r="E173" i="40"/>
  <c r="H173" i="40"/>
  <c r="E125" i="40"/>
  <c r="H125" i="40"/>
  <c r="H114" i="40"/>
  <c r="E166" i="40"/>
  <c r="H166" i="40"/>
  <c r="E172" i="40"/>
  <c r="H172" i="40"/>
  <c r="E43" i="40"/>
  <c r="H43" i="40"/>
  <c r="E107" i="40"/>
  <c r="H107" i="40"/>
  <c r="E19" i="40"/>
  <c r="H19" i="40"/>
  <c r="H30" i="40"/>
  <c r="H88" i="40"/>
  <c r="E55" i="40"/>
  <c r="H55" i="40"/>
  <c r="E12" i="40"/>
  <c r="H12" i="40"/>
  <c r="E99" i="40"/>
  <c r="H99" i="40"/>
  <c r="E132" i="40"/>
  <c r="H132" i="40"/>
  <c r="E161" i="40"/>
  <c r="H161" i="40"/>
  <c r="H29" i="40"/>
  <c r="E136" i="40"/>
  <c r="H136" i="40"/>
  <c r="E190" i="40"/>
  <c r="H190" i="40"/>
  <c r="E178" i="40"/>
  <c r="H178" i="40"/>
  <c r="E152" i="40"/>
  <c r="H152" i="40"/>
  <c r="E145" i="40"/>
  <c r="H145" i="40"/>
  <c r="E22" i="40"/>
  <c r="H22" i="40"/>
  <c r="E68" i="40"/>
  <c r="H68" i="40"/>
  <c r="H24" i="40"/>
  <c r="E186" i="40"/>
  <c r="H186" i="40"/>
  <c r="E140" i="40"/>
  <c r="H140" i="40"/>
  <c r="H4" i="40"/>
  <c r="G2" i="8"/>
  <c r="F3" i="8"/>
  <c r="C9" i="37" s="1"/>
  <c r="D9" i="37" s="1"/>
  <c r="F4" i="8"/>
  <c r="C12" i="37" s="1"/>
  <c r="D12" i="37" s="1"/>
  <c r="I2" i="8"/>
  <c r="F5" i="8"/>
  <c r="C14" i="37" s="1"/>
  <c r="D14" i="37" s="1"/>
  <c r="D5" i="42"/>
  <c r="E3" i="42"/>
  <c r="D3" i="42"/>
  <c r="G3" i="8"/>
  <c r="F2" i="42"/>
  <c r="D4" i="42"/>
  <c r="G4" i="8"/>
  <c r="E4" i="42"/>
  <c r="I4" i="8"/>
  <c r="F3" i="42"/>
  <c r="F4" i="42"/>
  <c r="E2" i="42"/>
  <c r="I3" i="8"/>
  <c r="E73" i="40"/>
  <c r="H80" i="40"/>
  <c r="E84" i="40"/>
  <c r="H84" i="40"/>
  <c r="E25" i="40"/>
  <c r="H25" i="40"/>
  <c r="E87" i="40"/>
  <c r="H87" i="40"/>
  <c r="E23" i="40"/>
  <c r="H23" i="40"/>
  <c r="H127" i="40"/>
  <c r="H128" i="40"/>
  <c r="E1454" i="40"/>
  <c r="E1442" i="40"/>
  <c r="C1436" i="40"/>
  <c r="H1436" i="40" s="1"/>
  <c r="E1504" i="40"/>
  <c r="C1476" i="40"/>
  <c r="H1476" i="40" s="1"/>
  <c r="E1415" i="40"/>
  <c r="H1606" i="40"/>
  <c r="E1434" i="40"/>
  <c r="E1621" i="40"/>
  <c r="E1399" i="40"/>
  <c r="E1533" i="40"/>
  <c r="C1455" i="40"/>
  <c r="E1455" i="40" s="1"/>
  <c r="C1538" i="40"/>
  <c r="H1538" i="40" s="1"/>
  <c r="E1414" i="40"/>
  <c r="E1530" i="40"/>
  <c r="H1445" i="40"/>
  <c r="E1618" i="40"/>
  <c r="E1510" i="40"/>
  <c r="E1403" i="40"/>
  <c r="C1459" i="40"/>
  <c r="H1459" i="40" s="1"/>
  <c r="E1523" i="40"/>
  <c r="C1460" i="40"/>
  <c r="H1460" i="40" s="1"/>
  <c r="E1613" i="40"/>
  <c r="E1446" i="40"/>
  <c r="C1539" i="40"/>
  <c r="E1539" i="40" s="1"/>
  <c r="C1448" i="40"/>
  <c r="H1448" i="40" s="1"/>
  <c r="C1537" i="40"/>
  <c r="H1537" i="40" s="1"/>
  <c r="E1604" i="40"/>
  <c r="E1431" i="40"/>
  <c r="E1411" i="40"/>
  <c r="E1398" i="40"/>
  <c r="E1528" i="40"/>
  <c r="C1541" i="40"/>
  <c r="E1541" i="40" s="1"/>
  <c r="H1509" i="40"/>
  <c r="H1418" i="40"/>
  <c r="H1613" i="40"/>
  <c r="B1463" i="40"/>
  <c r="H1463" i="40" s="1"/>
  <c r="H1483" i="40"/>
  <c r="H1666" i="40"/>
  <c r="H1673" i="40"/>
  <c r="C1458" i="40"/>
  <c r="H1458" i="40" s="1"/>
  <c r="E1669" i="40"/>
  <c r="C1449" i="40"/>
  <c r="E1449" i="40" s="1"/>
  <c r="H1684" i="40"/>
  <c r="H1683" i="40"/>
  <c r="H1665" i="40"/>
  <c r="H1480" i="40"/>
  <c r="H1533" i="40"/>
  <c r="E1412" i="40"/>
  <c r="E1418" i="40"/>
  <c r="H1525" i="40"/>
  <c r="H1675" i="40"/>
  <c r="H1433" i="40"/>
  <c r="H1667" i="40"/>
  <c r="H1519" i="40"/>
  <c r="H1529" i="40"/>
  <c r="H1534" i="40"/>
  <c r="H1427" i="40"/>
  <c r="H1677" i="40"/>
  <c r="E1445" i="40"/>
  <c r="H1444" i="40"/>
  <c r="H1404" i="40"/>
  <c r="H1505" i="40"/>
  <c r="H1531" i="40"/>
  <c r="H1402" i="40"/>
  <c r="H1532" i="40"/>
  <c r="H1400" i="40"/>
  <c r="H1674" i="40"/>
  <c r="H1681" i="40"/>
  <c r="E659" i="40"/>
  <c r="C1546" i="40"/>
  <c r="H1546" i="40" s="1"/>
  <c r="E862" i="40"/>
  <c r="E1159" i="40"/>
  <c r="E1165" i="40"/>
  <c r="E1168" i="40"/>
  <c r="E1185" i="40"/>
  <c r="E1255" i="40"/>
  <c r="E1189" i="40"/>
  <c r="C675" i="40"/>
  <c r="E675" i="40" s="1"/>
  <c r="E488" i="40"/>
  <c r="C454" i="40"/>
  <c r="E454" i="40" s="1"/>
  <c r="C101" i="40"/>
  <c r="H101" i="40" s="1"/>
  <c r="E45" i="40"/>
  <c r="C32" i="40"/>
  <c r="H32" i="40" s="1"/>
  <c r="E147" i="40"/>
  <c r="C103" i="40"/>
  <c r="H103" i="40" s="1"/>
  <c r="E30" i="40"/>
  <c r="E53" i="40"/>
  <c r="E487" i="40"/>
  <c r="E418" i="40"/>
  <c r="E790" i="40"/>
  <c r="E1706" i="40"/>
  <c r="E896" i="40"/>
  <c r="B1462" i="40"/>
  <c r="E765" i="40"/>
  <c r="E627" i="40"/>
  <c r="E56" i="40"/>
  <c r="C682" i="40"/>
  <c r="E682" i="40" s="1"/>
  <c r="E858" i="40"/>
  <c r="E1525" i="40"/>
  <c r="C237" i="40"/>
  <c r="E237" i="40" s="1"/>
  <c r="B1452" i="40"/>
  <c r="H1452" i="40" s="1"/>
  <c r="B1451" i="40"/>
  <c r="H1451" i="40" s="1"/>
  <c r="B1489" i="40"/>
  <c r="H1489" i="40" s="1"/>
  <c r="B1488" i="40"/>
  <c r="H1488" i="40" s="1"/>
  <c r="B1620" i="40"/>
  <c r="H1620" i="40" s="1"/>
  <c r="B1619" i="40"/>
  <c r="H1619" i="40" s="1"/>
  <c r="E1365" i="40"/>
  <c r="E265" i="40"/>
  <c r="C307" i="40"/>
  <c r="H307" i="40" s="1"/>
  <c r="B1736" i="40"/>
  <c r="E1736" i="40" s="1"/>
  <c r="B1735" i="40"/>
  <c r="E1735" i="40" s="1"/>
  <c r="E1712" i="40"/>
  <c r="E1704" i="40"/>
  <c r="E1696" i="40"/>
  <c r="E664" i="40"/>
  <c r="B1730" i="40"/>
  <c r="E1730" i="40" s="1"/>
  <c r="B1731" i="40"/>
  <c r="E1731" i="40" s="1"/>
  <c r="E340" i="40"/>
  <c r="C1540" i="40"/>
  <c r="H1540" i="40" s="1"/>
  <c r="C1447" i="40"/>
  <c r="E1447" i="40" s="1"/>
  <c r="C61" i="40"/>
  <c r="C1471" i="40"/>
  <c r="H1471" i="40" s="1"/>
  <c r="E441" i="40"/>
  <c r="B1782" i="40"/>
  <c r="B1781" i="40"/>
  <c r="E1781" i="40" s="1"/>
  <c r="B1441" i="40"/>
  <c r="H1441" i="40" s="1"/>
  <c r="B1440" i="40"/>
  <c r="H1440" i="40" s="1"/>
  <c r="E1125" i="40"/>
  <c r="B1428" i="40"/>
  <c r="H1428" i="40" s="1"/>
  <c r="B1429" i="40"/>
  <c r="C481" i="40"/>
  <c r="E481" i="40" s="1"/>
  <c r="E231" i="40"/>
  <c r="B1688" i="40"/>
  <c r="H1688" i="40" s="1"/>
  <c r="B1687" i="40"/>
  <c r="H1687" i="40" s="1"/>
  <c r="E1283" i="40"/>
  <c r="B1550" i="40"/>
  <c r="H1550" i="40" s="1"/>
  <c r="B1549" i="40"/>
  <c r="H1549" i="40" s="1"/>
  <c r="B1501" i="40"/>
  <c r="B1502" i="40"/>
  <c r="H1502" i="40" s="1"/>
  <c r="C332" i="40"/>
  <c r="H332" i="40" s="1"/>
  <c r="E419" i="40"/>
  <c r="B1521" i="40"/>
  <c r="B1520" i="40"/>
  <c r="H1520" i="40" s="1"/>
  <c r="E1432" i="40"/>
  <c r="B1482" i="40"/>
  <c r="H1482" i="40" s="1"/>
  <c r="B1481" i="40"/>
  <c r="E1690" i="40"/>
  <c r="C305" i="40"/>
  <c r="H305" i="40" s="1"/>
  <c r="E610" i="40"/>
  <c r="E879" i="40"/>
  <c r="E299" i="40"/>
  <c r="B1303" i="40"/>
  <c r="H1303" i="40" s="1"/>
  <c r="B1302" i="40"/>
  <c r="H1302" i="40" s="1"/>
  <c r="C238" i="40"/>
  <c r="H238" i="40" s="1"/>
  <c r="E1281" i="40"/>
  <c r="E1651" i="40"/>
  <c r="E286" i="40"/>
  <c r="E1322" i="40"/>
  <c r="E762" i="40"/>
  <c r="E827" i="40"/>
  <c r="E640" i="40"/>
  <c r="C104" i="40"/>
  <c r="H104" i="40" s="1"/>
  <c r="E1509" i="40"/>
  <c r="E224" i="40"/>
  <c r="E131" i="40"/>
  <c r="C389" i="40"/>
  <c r="H389" i="40" s="1"/>
  <c r="E422" i="40"/>
  <c r="B1310" i="40"/>
  <c r="B1309" i="40"/>
  <c r="B1330" i="40"/>
  <c r="H1330" i="40" s="1"/>
  <c r="B1329" i="40"/>
  <c r="H1329" i="40" s="1"/>
  <c r="C308" i="40"/>
  <c r="H308" i="40" s="1"/>
  <c r="E80" i="40"/>
  <c r="B240" i="40"/>
  <c r="H240" i="40" s="1"/>
  <c r="B1340" i="40"/>
  <c r="H1340" i="40" s="1"/>
  <c r="B1339" i="40"/>
  <c r="H1339" i="40" s="1"/>
  <c r="C546" i="40"/>
  <c r="H546" i="40" s="1"/>
  <c r="C1547" i="40"/>
  <c r="E1547" i="40" s="1"/>
  <c r="E783" i="40"/>
  <c r="B1317" i="40"/>
  <c r="H1317" i="40" s="1"/>
  <c r="B1318" i="40"/>
  <c r="H1318" i="40" s="1"/>
  <c r="C598" i="40"/>
  <c r="E598" i="40" s="1"/>
  <c r="C315" i="40"/>
  <c r="H315" i="40" s="1"/>
  <c r="E14" i="40"/>
  <c r="C1337" i="40"/>
  <c r="H1337" i="40" s="1"/>
  <c r="B1226" i="40"/>
  <c r="H1226" i="40" s="1"/>
  <c r="B1225" i="40"/>
  <c r="B1200" i="40"/>
  <c r="B1201" i="40"/>
  <c r="B1220" i="40"/>
  <c r="H1220" i="40" s="1"/>
  <c r="B1219" i="40"/>
  <c r="H1219" i="40" s="1"/>
  <c r="E1037" i="40"/>
  <c r="E144" i="40"/>
  <c r="E1181" i="40"/>
  <c r="E229" i="40"/>
  <c r="E999" i="40"/>
  <c r="B926" i="40"/>
  <c r="H926" i="40" s="1"/>
  <c r="E1020" i="40"/>
  <c r="E1030" i="40"/>
  <c r="E1221" i="40"/>
  <c r="C496" i="40"/>
  <c r="E496" i="40" s="1"/>
  <c r="E1034" i="40"/>
  <c r="E953" i="40"/>
  <c r="E438" i="40"/>
  <c r="B1240" i="40"/>
  <c r="H1240" i="40" s="1"/>
  <c r="B1241" i="40"/>
  <c r="H1241" i="40" s="1"/>
  <c r="C1198" i="40"/>
  <c r="H1198" i="40" s="1"/>
  <c r="C920" i="40"/>
  <c r="H920" i="40" s="1"/>
  <c r="E478" i="40"/>
  <c r="E1156" i="40"/>
  <c r="E638" i="40"/>
  <c r="E774" i="40"/>
  <c r="E839" i="40"/>
  <c r="E1304" i="40"/>
  <c r="E1036" i="40"/>
  <c r="E727" i="40"/>
  <c r="E243" i="40"/>
  <c r="E10" i="40"/>
  <c r="C304" i="40"/>
  <c r="H304" i="40" s="1"/>
  <c r="C445" i="40"/>
  <c r="E445" i="40" s="1"/>
  <c r="B1067" i="40"/>
  <c r="H1067" i="40" s="1"/>
  <c r="B1068" i="40"/>
  <c r="H1068" i="40" s="1"/>
  <c r="C551" i="40"/>
  <c r="H551" i="40" s="1"/>
  <c r="E230" i="40"/>
  <c r="E1573" i="40"/>
  <c r="E794" i="40"/>
  <c r="E840" i="40"/>
  <c r="E1324" i="40"/>
  <c r="E1004" i="40"/>
  <c r="C1474" i="40"/>
  <c r="E1474" i="40" s="1"/>
  <c r="E789" i="40"/>
  <c r="E617" i="40"/>
  <c r="E434" i="40"/>
  <c r="E169" i="40"/>
  <c r="E206" i="40"/>
  <c r="C1486" i="40"/>
  <c r="H1486" i="40" s="1" a="1"/>
  <c r="H1486" i="40" s="1"/>
  <c r="C1495" i="40"/>
  <c r="H1495" i="40" s="1"/>
  <c r="C1424" i="40"/>
  <c r="E1424" i="40" s="1"/>
  <c r="E1252" i="40"/>
  <c r="C1237" i="40"/>
  <c r="E1237" i="40" s="1"/>
  <c r="E1081" i="40"/>
  <c r="E1079" i="40"/>
  <c r="E766" i="40"/>
  <c r="C651" i="40"/>
  <c r="H651" i="40" s="1"/>
  <c r="E542" i="40"/>
  <c r="E97" i="40"/>
  <c r="E82" i="40"/>
  <c r="C673" i="40"/>
  <c r="E673" i="40" s="1"/>
  <c r="C495" i="40"/>
  <c r="E1218" i="40"/>
  <c r="C1535" i="40"/>
  <c r="E1535" i="40" s="1"/>
  <c r="E181" i="40"/>
  <c r="B1074" i="40"/>
  <c r="H1074" i="40" s="1"/>
  <c r="B1073" i="40"/>
  <c r="H1073" i="40" s="1"/>
  <c r="E1453" i="40"/>
  <c r="C1223" i="40"/>
  <c r="E1223" i="40" s="1"/>
  <c r="E1713" i="40"/>
  <c r="E1693" i="40"/>
  <c r="E1689" i="40"/>
  <c r="B1049" i="40"/>
  <c r="H1049" i="40" s="1"/>
  <c r="B1048" i="40"/>
  <c r="H1048" i="40" s="1"/>
  <c r="E153" i="40"/>
  <c r="B1012" i="40"/>
  <c r="H1012" i="40" s="1"/>
  <c r="B1011" i="40"/>
  <c r="H1011" i="40" s="1"/>
  <c r="E843" i="40"/>
  <c r="C1545" i="40"/>
  <c r="E1545" i="40" s="1"/>
  <c r="B1089" i="40"/>
  <c r="H1089" i="40" s="1"/>
  <c r="B1088" i="40"/>
  <c r="H1088" i="40" s="1"/>
  <c r="E647" i="40"/>
  <c r="C580" i="40"/>
  <c r="E580" i="40" s="1"/>
  <c r="C456" i="40"/>
  <c r="H456" i="40" s="1"/>
  <c r="C595" i="40"/>
  <c r="E595" i="40" s="1"/>
  <c r="C443" i="40"/>
  <c r="E443" i="40" s="1"/>
  <c r="C1466" i="40"/>
  <c r="H1466" i="40" s="1"/>
  <c r="C333" i="40"/>
  <c r="E333" i="40" s="1"/>
  <c r="E58" i="40"/>
  <c r="E779" i="40"/>
  <c r="B931" i="40"/>
  <c r="H931" i="40" s="1"/>
  <c r="B932" i="40"/>
  <c r="E146" i="40"/>
  <c r="B907" i="40"/>
  <c r="H907" i="40" s="1"/>
  <c r="B906" i="40"/>
  <c r="H906" i="40" s="1"/>
  <c r="B869" i="40"/>
  <c r="H869" i="40" s="1"/>
  <c r="B870" i="40"/>
  <c r="H870" i="40" s="1"/>
  <c r="E771" i="40"/>
  <c r="E559" i="40"/>
  <c r="E196" i="40"/>
  <c r="E1443" i="40"/>
  <c r="C303" i="40"/>
  <c r="H303" i="40" s="1"/>
  <c r="E835" i="40"/>
  <c r="C943" i="40"/>
  <c r="E943" i="40" s="1"/>
  <c r="C317" i="40"/>
  <c r="E317" i="40" s="1"/>
  <c r="E1464" i="40"/>
  <c r="B854" i="40"/>
  <c r="H854" i="40" s="1"/>
  <c r="B853" i="40"/>
  <c r="C404" i="40"/>
  <c r="H404" i="40" s="1"/>
  <c r="E1199" i="40"/>
  <c r="E861" i="40"/>
  <c r="E1128" i="40"/>
  <c r="E809" i="40"/>
  <c r="B887" i="40"/>
  <c r="H887" i="40" s="1"/>
  <c r="B888" i="40"/>
  <c r="H888" i="40" s="1"/>
  <c r="C1222" i="40"/>
  <c r="H1222" i="40" s="1"/>
  <c r="E1124" i="40"/>
  <c r="E807" i="40"/>
  <c r="C564" i="40"/>
  <c r="H564" i="40" s="1"/>
  <c r="E188" i="40"/>
  <c r="C1515" i="40"/>
  <c r="E1515" i="40" s="1"/>
  <c r="E1162" i="40"/>
  <c r="E991" i="40"/>
  <c r="E831" i="40"/>
  <c r="E294" i="40"/>
  <c r="C444" i="40"/>
  <c r="H444" i="40" s="1"/>
  <c r="E8" i="40"/>
  <c r="E423" i="40"/>
  <c r="E200" i="40"/>
  <c r="E298" i="40"/>
  <c r="E312" i="40"/>
  <c r="E641" i="40"/>
  <c r="E1017" i="40"/>
  <c r="C1084" i="40"/>
  <c r="E1084" i="40" s="1"/>
  <c r="E278" i="40"/>
  <c r="C1473" i="40"/>
  <c r="E1473" i="40" s="1"/>
  <c r="E210" i="40"/>
  <c r="E1358" i="40"/>
  <c r="C899" i="40"/>
  <c r="H899" i="40" s="1"/>
  <c r="B655" i="40"/>
  <c r="H655" i="40" s="1"/>
  <c r="B654" i="40"/>
  <c r="H654" i="40" s="1"/>
  <c r="C17" i="40"/>
  <c r="H17" i="40" s="1"/>
  <c r="E1705" i="40"/>
  <c r="E708" i="40"/>
  <c r="E275" i="40"/>
  <c r="E13" i="40"/>
  <c r="E94" i="40"/>
  <c r="E214" i="40"/>
  <c r="E643" i="40"/>
  <c r="E88" i="40"/>
  <c r="E1144" i="40"/>
  <c r="E112" i="40"/>
  <c r="E218" i="40"/>
  <c r="C885" i="40"/>
  <c r="E885" i="40" s="1"/>
  <c r="C105" i="40"/>
  <c r="C545" i="40"/>
  <c r="H545" i="40" s="1"/>
  <c r="B697" i="40"/>
  <c r="H697" i="40" s="1"/>
  <c r="B698" i="40"/>
  <c r="H698" i="40" s="1"/>
  <c r="B704" i="40"/>
  <c r="B703" i="40"/>
  <c r="H703" i="40" s="1"/>
  <c r="E1096" i="40"/>
  <c r="C1468" i="40"/>
  <c r="E1468" i="40" s="1"/>
  <c r="B725" i="40"/>
  <c r="B724" i="40"/>
  <c r="E245" i="40"/>
  <c r="B719" i="40"/>
  <c r="H719" i="40" s="1"/>
  <c r="B718" i="40"/>
  <c r="H718" i="40" s="1"/>
  <c r="E257" i="40"/>
  <c r="E51" i="40"/>
  <c r="C683" i="40"/>
  <c r="H683" i="40" s="1"/>
  <c r="E1794" i="40"/>
  <c r="E1770" i="40"/>
  <c r="C594" i="40"/>
  <c r="H594" i="40" s="1"/>
  <c r="E27" i="40"/>
  <c r="C1616" i="40"/>
  <c r="H1616" i="40" s="1"/>
  <c r="C1197" i="40"/>
  <c r="H1197" i="40" s="1"/>
  <c r="E1145" i="40"/>
  <c r="E828" i="40"/>
  <c r="E339" i="40"/>
  <c r="E177" i="40"/>
  <c r="E222" i="40"/>
  <c r="E492" i="40"/>
  <c r="C442" i="40"/>
  <c r="E442" i="40" s="1"/>
  <c r="C403" i="40"/>
  <c r="E403" i="40" s="1"/>
  <c r="E541" i="40"/>
  <c r="C1306" i="40"/>
  <c r="H1306" i="40" s="1"/>
  <c r="E1005" i="40"/>
  <c r="E429" i="40"/>
  <c r="B394" i="40"/>
  <c r="H394" i="40" s="1"/>
  <c r="B393" i="40"/>
  <c r="H393" i="40" s="1"/>
  <c r="B483" i="40"/>
  <c r="H483" i="40" s="1"/>
  <c r="B484" i="40"/>
  <c r="H484" i="40" s="1"/>
  <c r="C864" i="40"/>
  <c r="E864" i="40" s="1"/>
  <c r="C249" i="40"/>
  <c r="H249" i="40" s="1"/>
  <c r="E855" i="40"/>
  <c r="E592" i="40"/>
  <c r="B590" i="40"/>
  <c r="H590" i="40" s="1"/>
  <c r="B591" i="40"/>
  <c r="H591" i="40" s="1"/>
  <c r="C584" i="40"/>
  <c r="E584" i="40" s="1"/>
  <c r="B401" i="40"/>
  <c r="B400" i="40"/>
  <c r="H400" i="40" s="1"/>
  <c r="E47" i="40"/>
  <c r="B601" i="40"/>
  <c r="H601" i="40" s="1"/>
  <c r="B600" i="40"/>
  <c r="H600" i="40" s="1"/>
  <c r="E1433" i="40"/>
  <c r="B553" i="40"/>
  <c r="B554" i="40"/>
  <c r="H554" i="40" s="1"/>
  <c r="B459" i="40"/>
  <c r="H459" i="40" s="1"/>
  <c r="B458" i="40"/>
  <c r="H458" i="40" s="1"/>
  <c r="B447" i="40"/>
  <c r="H447" i="40" s="1"/>
  <c r="B448" i="40"/>
  <c r="C1467" i="40"/>
  <c r="E1467" i="40" s="1"/>
  <c r="E990" i="40"/>
  <c r="C692" i="40"/>
  <c r="E692" i="40" s="1"/>
  <c r="B569" i="40"/>
  <c r="H569" i="40" s="1"/>
  <c r="B568" i="40"/>
  <c r="E338" i="40"/>
  <c r="C118" i="40"/>
  <c r="E124" i="40"/>
  <c r="E89" i="40"/>
  <c r="C116" i="40"/>
  <c r="H116" i="40" s="1"/>
  <c r="B406" i="40"/>
  <c r="H406" i="40" s="1"/>
  <c r="B407" i="40"/>
  <c r="H407" i="40" s="1"/>
  <c r="E29" i="40"/>
  <c r="C1194" i="40"/>
  <c r="H1194" i="40" s="1"/>
  <c r="B612" i="40"/>
  <c r="B611" i="40"/>
  <c r="H611" i="40" s="1"/>
  <c r="E436" i="40"/>
  <c r="C1543" i="40"/>
  <c r="H1543" i="40" s="1"/>
  <c r="E180" i="40"/>
  <c r="E871" i="40"/>
  <c r="E826" i="40"/>
  <c r="C1325" i="40"/>
  <c r="H1325" i="40" s="1"/>
  <c r="E113" i="40"/>
  <c r="E614" i="40"/>
  <c r="E296" i="40"/>
  <c r="C1465" i="40"/>
  <c r="H1465" i="40" s="1"/>
  <c r="E639" i="40"/>
  <c r="C306" i="40"/>
  <c r="H306" i="40" s="1"/>
  <c r="B351" i="40"/>
  <c r="H351" i="40" s="1"/>
  <c r="B350" i="40"/>
  <c r="H350" i="40" s="1"/>
  <c r="C1307" i="40"/>
  <c r="H1307" i="40" s="1"/>
  <c r="E194" i="40"/>
  <c r="C543" i="40"/>
  <c r="E543" i="40" s="1"/>
  <c r="E5" i="40"/>
  <c r="E954" i="40"/>
  <c r="B329" i="40"/>
  <c r="H329" i="40" s="1"/>
  <c r="B330" i="40"/>
  <c r="H330" i="40" s="1"/>
  <c r="E936" i="40"/>
  <c r="C1007" i="40"/>
  <c r="E1007" i="40" s="1"/>
  <c r="C1062" i="40"/>
  <c r="E1062" i="40" s="1"/>
  <c r="B287" i="40"/>
  <c r="H287" i="40" s="1"/>
  <c r="B288" i="40"/>
  <c r="H288" i="40" s="1"/>
  <c r="E3" i="40"/>
  <c r="B21" i="40"/>
  <c r="H21" i="40" s="1"/>
  <c r="B20" i="40"/>
  <c r="B310" i="40"/>
  <c r="H310" i="40" s="1"/>
  <c r="B311" i="40"/>
  <c r="H311" i="40" s="1"/>
  <c r="B122" i="40"/>
  <c r="B121" i="40"/>
  <c r="H121" i="40" s="1"/>
  <c r="E232" i="40"/>
  <c r="C453" i="40"/>
  <c r="H453" i="40" s="1"/>
  <c r="B36" i="40"/>
  <c r="B35" i="40"/>
  <c r="H35" i="40" s="1"/>
  <c r="B65" i="40"/>
  <c r="H65" i="40" s="1"/>
  <c r="B64" i="40"/>
  <c r="H64" i="40" s="1"/>
  <c r="C1009" i="40"/>
  <c r="H1009" i="40" s="1"/>
  <c r="E226" i="40"/>
  <c r="B253" i="40"/>
  <c r="H253" i="40" s="1"/>
  <c r="B252" i="40"/>
  <c r="H252" i="40" s="1"/>
  <c r="C1469" i="40"/>
  <c r="E1469" i="40" s="1"/>
  <c r="C451" i="40"/>
  <c r="H451" i="40" s="1"/>
  <c r="B336" i="40"/>
  <c r="H336" i="40" s="1"/>
  <c r="B335" i="40"/>
  <c r="H335" i="40" s="1"/>
  <c r="B108" i="40"/>
  <c r="H108" i="40" s="1"/>
  <c r="B109" i="40"/>
  <c r="H109" i="40" s="1"/>
  <c r="E270" i="40"/>
  <c r="E830" i="40"/>
  <c r="E1608" i="40"/>
  <c r="E1138" i="40"/>
  <c r="E11" i="40"/>
  <c r="C577" i="40"/>
  <c r="E577" i="40" s="1"/>
  <c r="E1709" i="40"/>
  <c r="B102" i="40"/>
  <c r="C102" i="40"/>
  <c r="E100" i="40"/>
  <c r="C494" i="40"/>
  <c r="E494" i="40" s="1"/>
  <c r="C1518" i="40"/>
  <c r="E1518" i="40" s="1"/>
  <c r="C1475" i="40"/>
  <c r="H1475" i="40" s="1"/>
  <c r="C106" i="40"/>
  <c r="H106" i="40" s="1"/>
  <c r="E4" i="40"/>
  <c r="E174" i="40"/>
  <c r="C452" i="40"/>
  <c r="E452" i="40" s="1"/>
  <c r="E1707" i="40"/>
  <c r="E1699" i="40"/>
  <c r="E1691" i="40"/>
  <c r="C314" i="40"/>
  <c r="E314" i="40" s="1"/>
  <c r="E1701" i="40"/>
  <c r="C318" i="40"/>
  <c r="E318" i="40" s="1"/>
  <c r="C391" i="40"/>
  <c r="H391" i="40" s="1"/>
  <c r="E1804" i="40"/>
  <c r="E1803" i="40"/>
  <c r="E1802" i="40"/>
  <c r="E1801" i="40"/>
  <c r="E1800" i="40"/>
  <c r="E1799" i="40"/>
  <c r="E1798" i="40"/>
  <c r="E1797" i="40"/>
  <c r="E1796" i="40"/>
  <c r="E1795" i="40"/>
  <c r="E1793" i="40"/>
  <c r="E1792" i="40"/>
  <c r="E1791" i="40"/>
  <c r="E1790" i="40"/>
  <c r="E1789" i="40"/>
  <c r="E1788" i="40"/>
  <c r="E1787" i="40"/>
  <c r="E1786" i="40"/>
  <c r="E1785" i="40"/>
  <c r="E1784" i="40"/>
  <c r="E1783" i="40"/>
  <c r="E1780" i="40"/>
  <c r="E1779" i="40"/>
  <c r="E1778" i="40"/>
  <c r="E1777" i="40"/>
  <c r="E1776" i="40"/>
  <c r="E1775" i="40"/>
  <c r="E1774" i="40"/>
  <c r="E1773" i="40"/>
  <c r="E1772" i="40"/>
  <c r="E1771" i="40"/>
  <c r="E1769" i="40"/>
  <c r="E1768" i="40"/>
  <c r="E1767" i="40"/>
  <c r="E1766" i="40"/>
  <c r="E1765" i="40"/>
  <c r="E1764" i="40"/>
  <c r="E1763" i="40"/>
  <c r="E1762" i="40"/>
  <c r="E1761" i="40"/>
  <c r="E1760" i="40"/>
  <c r="E1759" i="40"/>
  <c r="E1758" i="40"/>
  <c r="E1757" i="40"/>
  <c r="E1756" i="40"/>
  <c r="E1755" i="40"/>
  <c r="E1754" i="40"/>
  <c r="E1753" i="40"/>
  <c r="E1752" i="40"/>
  <c r="E1751" i="40"/>
  <c r="E1750" i="40"/>
  <c r="E1749" i="40"/>
  <c r="E1748" i="40"/>
  <c r="E1747" i="40"/>
  <c r="E1746" i="40"/>
  <c r="E1745" i="40"/>
  <c r="E1744" i="40"/>
  <c r="E1743" i="40"/>
  <c r="E1742" i="40"/>
  <c r="E1741" i="40"/>
  <c r="E1740" i="40"/>
  <c r="E1739" i="40"/>
  <c r="E1738" i="40"/>
  <c r="E1737" i="40"/>
  <c r="E1734" i="40"/>
  <c r="E1733" i="40"/>
  <c r="E1732" i="40"/>
  <c r="E1729" i="40"/>
  <c r="E1728" i="40"/>
  <c r="E1727" i="40"/>
  <c r="E1726" i="40"/>
  <c r="E1725" i="40"/>
  <c r="E1724" i="40"/>
  <c r="E1723" i="40"/>
  <c r="E1722" i="40"/>
  <c r="E1721" i="40"/>
  <c r="E1720" i="40"/>
  <c r="E1719" i="40"/>
  <c r="E1718" i="40"/>
  <c r="E1717" i="40"/>
  <c r="E1716" i="40"/>
  <c r="E1715" i="40"/>
  <c r="E1714" i="40"/>
  <c r="E111" i="40"/>
  <c r="E1685" i="40"/>
  <c r="E1697" i="40"/>
  <c r="E160" i="40"/>
  <c r="E148" i="40"/>
  <c r="E150" i="40"/>
  <c r="E217" i="40"/>
  <c r="E289" i="40"/>
  <c r="E115" i="40"/>
  <c r="E501" i="40"/>
  <c r="E878" i="40"/>
  <c r="E405" i="40"/>
  <c r="E77" i="40"/>
  <c r="E630" i="40"/>
  <c r="E955" i="40"/>
  <c r="E449" i="40"/>
  <c r="E1234" i="40"/>
  <c r="E556" i="40"/>
  <c r="E1018" i="40"/>
  <c r="E410" i="40"/>
  <c r="E205" i="40"/>
  <c r="E1136" i="40"/>
  <c r="E1172" i="40"/>
  <c r="E873" i="40"/>
  <c r="E297" i="40"/>
  <c r="E184" i="40"/>
  <c r="E1188" i="40"/>
  <c r="E1363" i="40"/>
  <c r="E176" i="40"/>
  <c r="E801" i="40"/>
  <c r="E1025" i="40"/>
  <c r="E193" i="40"/>
  <c r="E1132" i="40"/>
  <c r="E233" i="40"/>
  <c r="E1355" i="40"/>
  <c r="E1417" i="40"/>
  <c r="E1099" i="40"/>
  <c r="E168" i="40"/>
  <c r="E164" i="40"/>
  <c r="E761" i="40"/>
  <c r="E15" i="40"/>
  <c r="E1526" i="40"/>
  <c r="E1147" i="40"/>
  <c r="E688" i="40"/>
  <c r="E126" i="40"/>
  <c r="E960" i="40"/>
  <c r="E182" i="40"/>
  <c r="E204" i="40"/>
  <c r="E778" i="40"/>
  <c r="E156" i="40"/>
  <c r="E213" i="40"/>
  <c r="E1180" i="40"/>
  <c r="E334" i="40"/>
  <c r="E9" i="40"/>
  <c r="C16" i="40"/>
  <c r="H16" i="40" s="1"/>
  <c r="C1196" i="40"/>
  <c r="H1196" i="40" s="1"/>
  <c r="C319" i="40"/>
  <c r="H319" i="40" s="1"/>
  <c r="C320" i="40"/>
  <c r="E320" i="40" s="1"/>
  <c r="C1485" i="40"/>
  <c r="H1485" i="40" s="1" a="1"/>
  <c r="H1485" i="40" s="1"/>
  <c r="C1006" i="40"/>
  <c r="H1006" i="40" s="1"/>
  <c r="C321" i="40"/>
  <c r="E321" i="40" s="1"/>
  <c r="C316" i="40"/>
  <c r="H316" i="40" s="1"/>
  <c r="C250" i="40"/>
  <c r="H250" i="40" s="1"/>
  <c r="C313" i="40"/>
  <c r="H313" i="40" s="1"/>
  <c r="C18" i="40"/>
  <c r="H18" i="40" s="1"/>
  <c r="C1193" i="40"/>
  <c r="H1193" i="40" s="1"/>
  <c r="C324" i="40"/>
  <c r="H324" i="40" s="1"/>
  <c r="E557" i="40"/>
  <c r="C1484" i="40"/>
  <c r="H1484" i="40" s="1" a="1"/>
  <c r="H1484" i="40" s="1"/>
  <c r="C248" i="40"/>
  <c r="H248" i="40" s="1"/>
  <c r="C348" i="40"/>
  <c r="H348" i="40" s="1"/>
  <c r="E221" i="40"/>
  <c r="E1016" i="40"/>
  <c r="E170" i="40"/>
  <c r="E1694" i="40"/>
  <c r="E337" i="40"/>
  <c r="E7" i="40"/>
  <c r="E149" i="40"/>
  <c r="E1191" i="40"/>
  <c r="E256" i="40"/>
  <c r="E1505" i="40"/>
  <c r="E1678" i="40"/>
  <c r="E934" i="40"/>
  <c r="E1347" i="40"/>
  <c r="E1019" i="40"/>
  <c r="E274" i="40"/>
  <c r="E134" i="40"/>
  <c r="E618" i="40"/>
  <c r="E137" i="40"/>
  <c r="E1022" i="40"/>
  <c r="E670" i="40"/>
  <c r="E836" i="40"/>
  <c r="E1614" i="40"/>
  <c r="E1409" i="40"/>
  <c r="E1190" i="40"/>
  <c r="E648" i="40"/>
  <c r="E154" i="40"/>
  <c r="E165" i="40"/>
  <c r="E680" i="40"/>
  <c r="E709" i="40"/>
  <c r="E1280" i="40"/>
  <c r="E892" i="40"/>
  <c r="E1686" i="40"/>
  <c r="E1698" i="40"/>
  <c r="E1024" i="40"/>
  <c r="E341" i="40"/>
  <c r="E1076" i="40"/>
  <c r="E940" i="40"/>
  <c r="E644" i="40"/>
  <c r="E504" i="40"/>
  <c r="E349" i="40"/>
  <c r="E142" i="40"/>
  <c r="E772" i="40"/>
  <c r="E939" i="40"/>
  <c r="E764" i="40"/>
  <c r="E795" i="40"/>
  <c r="E493" i="40"/>
  <c r="E67" i="40"/>
  <c r="E279" i="40"/>
  <c r="E1154" i="40"/>
  <c r="E1439" i="40"/>
  <c r="E961" i="40"/>
  <c r="E416" i="40"/>
  <c r="E98" i="40"/>
  <c r="E1123" i="40"/>
  <c r="E138" i="40"/>
  <c r="E602" i="40"/>
  <c r="E642" i="40"/>
  <c r="E199" i="40"/>
  <c r="E1670" i="40"/>
  <c r="E1444" i="40"/>
  <c r="E1331" i="40"/>
  <c r="E1343" i="40"/>
  <c r="E1235" i="40"/>
  <c r="E1055" i="40"/>
  <c r="E909" i="40"/>
  <c r="E409" i="40"/>
  <c r="E414" i="40"/>
  <c r="E235" i="40"/>
  <c r="E342" i="40"/>
  <c r="E26" i="40"/>
  <c r="C346" i="40"/>
  <c r="H346" i="40" s="1"/>
  <c r="E1662" i="40"/>
  <c r="E1702" i="40"/>
  <c r="E1069" i="40"/>
  <c r="E209" i="40"/>
  <c r="E479" i="40"/>
  <c r="E28" i="40"/>
  <c r="E50" i="40"/>
  <c r="C390" i="40"/>
  <c r="H390" i="40" s="1"/>
  <c r="E1668" i="40"/>
  <c r="E1692" i="40"/>
  <c r="E1490" i="40"/>
  <c r="E1066" i="40"/>
  <c r="E898" i="40"/>
  <c r="E712" i="40"/>
  <c r="E505" i="40"/>
  <c r="E267" i="40"/>
  <c r="E197" i="40"/>
  <c r="E46" i="40"/>
  <c r="E1083" i="40"/>
  <c r="E905" i="40"/>
  <c r="E860" i="40"/>
  <c r="E1413" i="40"/>
  <c r="E1487" i="40"/>
  <c r="E897" i="40"/>
  <c r="E876" i="40"/>
  <c r="E945" i="40"/>
  <c r="E767" i="40"/>
  <c r="E666" i="40"/>
  <c r="E472" i="40"/>
  <c r="E42" i="40"/>
  <c r="E1710" i="40"/>
  <c r="E24" i="40"/>
  <c r="C347" i="40"/>
  <c r="H347" i="40" s="1"/>
  <c r="E1682" i="40"/>
  <c r="E1401" i="40"/>
  <c r="E1031" i="40"/>
  <c r="E833" i="40"/>
  <c r="E804" i="40"/>
  <c r="E497" i="40"/>
  <c r="E413" i="40"/>
  <c r="E290" i="40"/>
  <c r="E34" i="40"/>
  <c r="E1652" i="40"/>
  <c r="E1091" i="40"/>
  <c r="E1015" i="40"/>
  <c r="E924" i="40"/>
  <c r="E696" i="40"/>
  <c r="E674" i="40"/>
  <c r="E185" i="40"/>
  <c r="E225" i="40"/>
  <c r="E1650" i="40"/>
  <c r="C1496" i="40"/>
  <c r="H1496" i="40" s="1"/>
  <c r="C1512" i="40"/>
  <c r="H1512" i="40" s="1"/>
  <c r="C1615" i="40"/>
  <c r="H1615" i="40" s="1"/>
  <c r="C1493" i="40"/>
  <c r="H1493" i="40" s="1"/>
  <c r="C1544" i="40"/>
  <c r="H1544" i="40" s="1"/>
  <c r="E1507" i="40"/>
  <c r="E1711" i="40"/>
  <c r="C1536" i="40"/>
  <c r="H1536" i="40" s="1"/>
  <c r="E1527" i="40"/>
  <c r="E1503" i="40"/>
  <c r="E1511" i="40"/>
  <c r="E1548" i="40"/>
  <c r="C1435" i="40"/>
  <c r="H1435" i="40" s="1"/>
  <c r="E1323" i="40"/>
  <c r="C1498" i="40"/>
  <c r="H1498" i="40" s="1"/>
  <c r="C1492" i="40"/>
  <c r="H1492" i="40" s="1"/>
  <c r="C1423" i="40"/>
  <c r="H1423" i="40" s="1"/>
  <c r="E1522" i="40"/>
  <c r="E1416" i="40"/>
  <c r="E1362" i="40"/>
  <c r="C1285" i="40"/>
  <c r="H1285" i="40" s="1"/>
  <c r="C1299" i="40"/>
  <c r="H1299" i="40" s="1"/>
  <c r="C1205" i="40"/>
  <c r="H1205" i="40" s="1"/>
  <c r="E1150" i="40"/>
  <c r="E1134" i="40"/>
  <c r="E1093" i="40"/>
  <c r="E1078" i="40"/>
  <c r="C1044" i="40"/>
  <c r="H1044" i="40" s="1"/>
  <c r="E1014" i="40"/>
  <c r="C1070" i="40"/>
  <c r="H1070" i="40" s="1"/>
  <c r="E1001" i="40"/>
  <c r="E760" i="40"/>
  <c r="C867" i="40"/>
  <c r="H867" i="40" s="1"/>
  <c r="C1054" i="40"/>
  <c r="H1054" i="40" s="1"/>
  <c r="C913" i="40"/>
  <c r="H913" i="40" s="1"/>
  <c r="C883" i="40"/>
  <c r="H883" i="40" s="1"/>
  <c r="C716" i="40"/>
  <c r="H716" i="40" s="1"/>
  <c r="E799" i="40"/>
  <c r="E619" i="40"/>
  <c r="C426" i="40"/>
  <c r="H426" i="40" s="1"/>
  <c r="C605" i="40"/>
  <c r="H605" i="40" s="1"/>
  <c r="C588" i="40"/>
  <c r="H588" i="40" s="1"/>
  <c r="C575" i="40"/>
  <c r="H575" i="40" s="1"/>
  <c r="C471" i="40"/>
  <c r="H471" i="40" s="1"/>
  <c r="C560" i="40"/>
  <c r="H560" i="40" s="1"/>
  <c r="E440" i="40"/>
  <c r="E420" i="40"/>
  <c r="C398" i="40"/>
  <c r="H398" i="40" s="1"/>
  <c r="E201" i="40"/>
  <c r="E79" i="40"/>
  <c r="C285" i="40"/>
  <c r="H285" i="40" s="1"/>
  <c r="C283" i="40"/>
  <c r="H283" i="40" s="1"/>
  <c r="E75" i="40"/>
  <c r="E1338" i="40"/>
  <c r="E1703" i="40"/>
  <c r="C1438" i="40"/>
  <c r="H1438" i="40" s="1"/>
  <c r="E1420" i="40"/>
  <c r="C1298" i="40"/>
  <c r="H1298" i="40" s="1"/>
  <c r="C1288" i="40"/>
  <c r="H1288" i="40" s="1"/>
  <c r="E1166" i="40"/>
  <c r="C1286" i="40"/>
  <c r="H1286" i="40" s="1"/>
  <c r="E1230" i="40"/>
  <c r="C1210" i="40"/>
  <c r="H1210" i="40" s="1"/>
  <c r="E1321" i="40"/>
  <c r="C1086" i="40"/>
  <c r="H1086" i="40" s="1"/>
  <c r="E1174" i="40"/>
  <c r="C865" i="40"/>
  <c r="H865" i="40" s="1"/>
  <c r="E985" i="40"/>
  <c r="E908" i="40"/>
  <c r="C866" i="40"/>
  <c r="H866" i="40" s="1"/>
  <c r="C1053" i="40"/>
  <c r="H1053" i="40" s="1"/>
  <c r="C911" i="40"/>
  <c r="H911" i="40" s="1"/>
  <c r="E956" i="40"/>
  <c r="C928" i="40"/>
  <c r="H928" i="40" s="1"/>
  <c r="E669" i="40"/>
  <c r="E699" i="40"/>
  <c r="C846" i="40"/>
  <c r="H846" i="40" s="1"/>
  <c r="E629" i="40"/>
  <c r="E880" i="40"/>
  <c r="C603" i="40"/>
  <c r="H603" i="40" s="1"/>
  <c r="C583" i="40"/>
  <c r="H583" i="40" s="1"/>
  <c r="C470" i="40"/>
  <c r="H470" i="40" s="1"/>
  <c r="C467" i="40"/>
  <c r="H467" i="40" s="1"/>
  <c r="C563" i="40"/>
  <c r="H563" i="40" s="1"/>
  <c r="E392" i="40"/>
  <c r="C480" i="40"/>
  <c r="H480" i="40" s="1"/>
  <c r="E431" i="40"/>
  <c r="E395" i="40"/>
  <c r="C259" i="40"/>
  <c r="H259" i="40" s="1"/>
  <c r="E212" i="40"/>
  <c r="E295" i="40"/>
  <c r="E130" i="40"/>
  <c r="C282" i="40"/>
  <c r="H282" i="40" s="1"/>
  <c r="E1679" i="40"/>
  <c r="C1617" i="40"/>
  <c r="H1617" i="40" s="1"/>
  <c r="C1497" i="40"/>
  <c r="H1497" i="40" s="1"/>
  <c r="E1450" i="40"/>
  <c r="E1576" i="40"/>
  <c r="C1470" i="40"/>
  <c r="H1470" i="40" s="1"/>
  <c r="E1606" i="40"/>
  <c r="C1491" i="40"/>
  <c r="H1491" i="40" s="1"/>
  <c r="E1405" i="40"/>
  <c r="E1342" i="40"/>
  <c r="C1422" i="40"/>
  <c r="H1422" i="40" s="1"/>
  <c r="C1290" i="40"/>
  <c r="H1290" i="40" s="1"/>
  <c r="C1214" i="40"/>
  <c r="H1214" i="40" s="1"/>
  <c r="C1236" i="40"/>
  <c r="H1236" i="40" s="1"/>
  <c r="E1126" i="40"/>
  <c r="E1003" i="40"/>
  <c r="C1071" i="40"/>
  <c r="H1071" i="40" s="1"/>
  <c r="E986" i="40"/>
  <c r="E994" i="40"/>
  <c r="E811" i="40"/>
  <c r="C910" i="40"/>
  <c r="H910" i="40" s="1"/>
  <c r="C1058" i="40"/>
  <c r="H1058" i="40" s="1"/>
  <c r="C1061" i="40"/>
  <c r="H1061" i="40" s="1"/>
  <c r="C851" i="40"/>
  <c r="H851" i="40" s="1"/>
  <c r="C882" i="40"/>
  <c r="H882" i="40" s="1"/>
  <c r="C714" i="40"/>
  <c r="H714" i="40" s="1"/>
  <c r="C685" i="40"/>
  <c r="H685" i="40" s="1"/>
  <c r="E763" i="40"/>
  <c r="C425" i="40"/>
  <c r="H425" i="40" s="1"/>
  <c r="E613" i="40"/>
  <c r="C607" i="40"/>
  <c r="H607" i="40" s="1"/>
  <c r="C581" i="40"/>
  <c r="H581" i="40" s="1"/>
  <c r="C574" i="40"/>
  <c r="H574" i="40" s="1"/>
  <c r="C468" i="40"/>
  <c r="H468" i="40" s="1"/>
  <c r="E781" i="40"/>
  <c r="C578" i="40"/>
  <c r="H578" i="40" s="1"/>
  <c r="C566" i="40"/>
  <c r="H566" i="40" s="1"/>
  <c r="E352" i="40"/>
  <c r="E239" i="40"/>
  <c r="C397" i="40"/>
  <c r="H397" i="40" s="1"/>
  <c r="E258" i="40"/>
  <c r="E1695" i="40"/>
  <c r="C1472" i="40"/>
  <c r="H1472" i="40" s="1"/>
  <c r="E1611" i="40"/>
  <c r="C1514" i="40"/>
  <c r="H1514" i="40" s="1"/>
  <c r="C1437" i="40"/>
  <c r="H1437" i="40" s="1"/>
  <c r="E1400" i="40"/>
  <c r="E1354" i="40"/>
  <c r="C1295" i="40"/>
  <c r="H1295" i="40" s="1"/>
  <c r="E1700" i="40"/>
  <c r="E1676" i="40"/>
  <c r="E1708" i="40"/>
  <c r="E1684" i="40"/>
  <c r="C1513" i="40"/>
  <c r="H1513" i="40" s="1"/>
  <c r="C1499" i="40"/>
  <c r="H1499" i="40" s="1"/>
  <c r="E1350" i="40"/>
  <c r="C1407" i="40"/>
  <c r="H1407" i="40" s="1"/>
  <c r="E1315" i="40"/>
  <c r="C1425" i="40"/>
  <c r="H1425" i="40" s="1"/>
  <c r="C1426" i="40"/>
  <c r="H1426" i="40" s="1"/>
  <c r="E1227" i="40"/>
  <c r="C1293" i="40"/>
  <c r="H1293" i="40" s="1"/>
  <c r="C1289" i="40"/>
  <c r="H1289" i="40" s="1"/>
  <c r="E1319" i="40"/>
  <c r="C1204" i="40"/>
  <c r="H1204" i="40" s="1"/>
  <c r="C1207" i="40"/>
  <c r="H1207" i="40" s="1"/>
  <c r="E1233" i="40"/>
  <c r="E1142" i="40"/>
  <c r="E1121" i="40"/>
  <c r="E1187" i="40"/>
  <c r="E1170" i="40"/>
  <c r="E800" i="40"/>
  <c r="C918" i="40"/>
  <c r="H918" i="40" s="1"/>
  <c r="E889" i="40"/>
  <c r="E857" i="40"/>
  <c r="C1059" i="40"/>
  <c r="H1059" i="40" s="1"/>
  <c r="E1050" i="40"/>
  <c r="E825" i="40"/>
  <c r="E949" i="40"/>
  <c r="C652" i="40"/>
  <c r="H652" i="40" s="1"/>
  <c r="C850" i="40"/>
  <c r="H850" i="40" s="1"/>
  <c r="E656" i="40"/>
  <c r="C549" i="40"/>
  <c r="H549" i="40" s="1"/>
  <c r="E589" i="40"/>
  <c r="E539" i="40"/>
  <c r="E770" i="40"/>
  <c r="E621" i="40"/>
  <c r="C427" i="40"/>
  <c r="H427" i="40" s="1"/>
  <c r="C606" i="40"/>
  <c r="H606" i="40" s="1"/>
  <c r="C587" i="40"/>
  <c r="H587" i="40" s="1"/>
  <c r="C582" i="40"/>
  <c r="H582" i="40" s="1"/>
  <c r="E450" i="40"/>
  <c r="E636" i="40"/>
  <c r="E547" i="40"/>
  <c r="E388" i="40"/>
  <c r="C261" i="40"/>
  <c r="H261" i="40" s="1"/>
  <c r="E408" i="40"/>
  <c r="E228" i="40"/>
  <c r="E114" i="40"/>
  <c r="C1291" i="40"/>
  <c r="H1291" i="40" s="1"/>
  <c r="C1296" i="40"/>
  <c r="H1296" i="40" s="1"/>
  <c r="C1046" i="40"/>
  <c r="H1046" i="40" s="1"/>
  <c r="C1026" i="40"/>
  <c r="H1026" i="40" s="1"/>
  <c r="E962" i="40"/>
  <c r="E959" i="40"/>
  <c r="C917" i="40"/>
  <c r="H917" i="40" s="1"/>
  <c r="C1052" i="40"/>
  <c r="H1052" i="40" s="1"/>
  <c r="E768" i="40"/>
  <c r="E963" i="40"/>
  <c r="C848" i="40"/>
  <c r="H848" i="40" s="1"/>
  <c r="E829" i="40"/>
  <c r="E653" i="40"/>
  <c r="E872" i="40"/>
  <c r="C681" i="40"/>
  <c r="H681" i="40" s="1"/>
  <c r="E661" i="40"/>
  <c r="C608" i="40"/>
  <c r="H608" i="40" s="1"/>
  <c r="E417" i="40"/>
  <c r="C573" i="40"/>
  <c r="H573" i="40" s="1"/>
  <c r="C572" i="40"/>
  <c r="H572" i="40" s="1"/>
  <c r="C462" i="40"/>
  <c r="H462" i="40" s="1"/>
  <c r="E633" i="40"/>
  <c r="C565" i="40"/>
  <c r="H565" i="40" s="1"/>
  <c r="C464" i="40"/>
  <c r="H464" i="40" s="1"/>
  <c r="E345" i="40"/>
  <c r="C396" i="40"/>
  <c r="H396" i="40" s="1"/>
  <c r="C280" i="40"/>
  <c r="H280" i="40" s="1"/>
  <c r="E242" i="40"/>
  <c r="C1406" i="40"/>
  <c r="H1406" i="40" s="1"/>
  <c r="E1353" i="40"/>
  <c r="E1404" i="40"/>
  <c r="E1335" i="40"/>
  <c r="C1294" i="40"/>
  <c r="H1294" i="40" s="1"/>
  <c r="C1300" i="40"/>
  <c r="H1300" i="40" s="1"/>
  <c r="C1208" i="40"/>
  <c r="H1208" i="40" s="1"/>
  <c r="E1173" i="40"/>
  <c r="E1158" i="40"/>
  <c r="E1101" i="40"/>
  <c r="E1178" i="40"/>
  <c r="C1041" i="40"/>
  <c r="H1041" i="40" s="1"/>
  <c r="E1035" i="40"/>
  <c r="C1043" i="40"/>
  <c r="H1043" i="40" s="1"/>
  <c r="E841" i="40"/>
  <c r="C915" i="40"/>
  <c r="H915" i="40" s="1"/>
  <c r="C1057" i="40"/>
  <c r="H1057" i="40" s="1"/>
  <c r="C1060" i="40"/>
  <c r="H1060" i="40" s="1"/>
  <c r="C700" i="40"/>
  <c r="H700" i="40" s="1"/>
  <c r="E845" i="40"/>
  <c r="E808" i="40"/>
  <c r="C548" i="40"/>
  <c r="H548" i="40" s="1"/>
  <c r="C689" i="40"/>
  <c r="H689" i="40" s="1"/>
  <c r="E837" i="40"/>
  <c r="E856" i="40"/>
  <c r="E570" i="40"/>
  <c r="C576" i="40"/>
  <c r="H576" i="40" s="1"/>
  <c r="C466" i="40"/>
  <c r="H466" i="40" s="1"/>
  <c r="E432" i="40"/>
  <c r="E302" i="40"/>
  <c r="E220" i="40"/>
  <c r="C284" i="40"/>
  <c r="H284" i="40" s="1"/>
  <c r="E202" i="40"/>
  <c r="E59" i="40"/>
  <c r="C33" i="40"/>
  <c r="H33" i="40" s="1"/>
  <c r="E86" i="40"/>
  <c r="E63" i="40"/>
  <c r="E1366" i="40"/>
  <c r="E1671" i="40"/>
  <c r="C1542" i="40"/>
  <c r="H1542" i="40" s="1"/>
  <c r="E1663" i="40"/>
  <c r="C1287" i="40"/>
  <c r="H1287" i="40" s="1"/>
  <c r="E1094" i="40"/>
  <c r="C1206" i="40"/>
  <c r="H1206" i="40" s="1"/>
  <c r="E1258" i="40"/>
  <c r="E1182" i="40"/>
  <c r="E1102" i="40"/>
  <c r="E1040" i="40"/>
  <c r="C902" i="40"/>
  <c r="H902" i="40" s="1"/>
  <c r="E948" i="40"/>
  <c r="C916" i="40"/>
  <c r="H916" i="40" s="1"/>
  <c r="C914" i="40"/>
  <c r="H914" i="40" s="1"/>
  <c r="C1051" i="40"/>
  <c r="H1051" i="40" s="1"/>
  <c r="E927" i="40"/>
  <c r="E720" i="40"/>
  <c r="C847" i="40"/>
  <c r="H847" i="40" s="1"/>
  <c r="C884" i="40"/>
  <c r="H884" i="40" s="1"/>
  <c r="C715" i="40"/>
  <c r="H715" i="40" s="1"/>
  <c r="E645" i="40"/>
  <c r="E832" i="40"/>
  <c r="C687" i="40"/>
  <c r="H687" i="40" s="1"/>
  <c r="E491" i="40"/>
  <c r="C609" i="40"/>
  <c r="H609" i="40" s="1"/>
  <c r="E402" i="40"/>
  <c r="C571" i="40"/>
  <c r="H571" i="40" s="1"/>
  <c r="C586" i="40"/>
  <c r="H586" i="40" s="1"/>
  <c r="E499" i="40"/>
  <c r="C465" i="40"/>
  <c r="H465" i="40" s="1"/>
  <c r="C562" i="40"/>
  <c r="H562" i="40" s="1"/>
  <c r="E460" i="40"/>
  <c r="E309" i="40"/>
  <c r="E69" i="40"/>
  <c r="E162" i="40"/>
  <c r="C62" i="40"/>
  <c r="H62" i="40" s="1"/>
  <c r="E158" i="40"/>
  <c r="E1574" i="40"/>
  <c r="E1571" i="40"/>
  <c r="C1516" i="40"/>
  <c r="H1516" i="40" s="1"/>
  <c r="E1532" i="40"/>
  <c r="C1336" i="40"/>
  <c r="H1336" i="40" s="1"/>
  <c r="C1517" i="40"/>
  <c r="H1517" i="40" s="1"/>
  <c r="C1494" i="40"/>
  <c r="H1494" i="40" s="1"/>
  <c r="C1421" i="40"/>
  <c r="H1421" i="40" s="1"/>
  <c r="C1297" i="40"/>
  <c r="H1297" i="40" s="1"/>
  <c r="C1292" i="40"/>
  <c r="H1292" i="40" s="1"/>
  <c r="C1211" i="40"/>
  <c r="H1211" i="40" s="1"/>
  <c r="C1238" i="40"/>
  <c r="H1238" i="40" s="1"/>
  <c r="E1157" i="40"/>
  <c r="E1122" i="40"/>
  <c r="C1045" i="40"/>
  <c r="H1045" i="40" s="1"/>
  <c r="C942" i="40"/>
  <c r="H942" i="40" s="1"/>
  <c r="C1056" i="40"/>
  <c r="H1056" i="40" s="1"/>
  <c r="C929" i="40"/>
  <c r="H929" i="40" s="1"/>
  <c r="C722" i="40"/>
  <c r="H722" i="40" s="1"/>
  <c r="E677" i="40"/>
  <c r="C849" i="40"/>
  <c r="H849" i="40" s="1"/>
  <c r="C649" i="40"/>
  <c r="H649" i="40" s="1"/>
  <c r="C881" i="40"/>
  <c r="H881" i="40" s="1"/>
  <c r="E713" i="40"/>
  <c r="C690" i="40"/>
  <c r="H690" i="40" s="1"/>
  <c r="C686" i="40"/>
  <c r="H686" i="40" s="1"/>
  <c r="E810" i="40"/>
  <c r="E555" i="40"/>
  <c r="E424" i="40"/>
  <c r="E637" i="40"/>
  <c r="C585" i="40"/>
  <c r="H585" i="40" s="1"/>
  <c r="C579" i="40"/>
  <c r="H579" i="40" s="1"/>
  <c r="C463" i="40"/>
  <c r="H463" i="40" s="1"/>
  <c r="E461" i="40"/>
  <c r="E301" i="40"/>
  <c r="C119" i="40"/>
  <c r="H119" i="40" s="1"/>
  <c r="E544" i="40"/>
  <c r="E344" i="40"/>
  <c r="C117" i="40"/>
  <c r="H117" i="40" s="1"/>
  <c r="E269" i="40"/>
  <c r="E57" i="40"/>
  <c r="C60" i="40"/>
  <c r="H60" i="40" s="1"/>
  <c r="C281" i="40"/>
  <c r="H281" i="40" s="1"/>
  <c r="E198" i="40"/>
  <c r="E1782" i="40" l="1"/>
  <c r="H1807" i="40"/>
  <c r="E1807" i="40"/>
  <c r="E1806" i="40"/>
  <c r="H1806" i="40"/>
  <c r="E903" i="40"/>
  <c r="E72" i="40"/>
  <c r="H72" i="40"/>
  <c r="H71" i="40"/>
  <c r="E71" i="40"/>
  <c r="E1410" i="40"/>
  <c r="H314" i="40"/>
  <c r="H327" i="40"/>
  <c r="H317" i="40"/>
  <c r="H321" i="40"/>
  <c r="H326" i="40"/>
  <c r="E326" i="40"/>
  <c r="H322" i="40"/>
  <c r="H318" i="40"/>
  <c r="E325" i="40"/>
  <c r="H325" i="40"/>
  <c r="H320" i="40"/>
  <c r="E327" i="40"/>
  <c r="H561" i="40"/>
  <c r="E475" i="40"/>
  <c r="H475" i="40"/>
  <c r="E473" i="40"/>
  <c r="H473" i="40"/>
  <c r="E474" i="40"/>
  <c r="H474" i="40"/>
  <c r="H1612" i="40"/>
  <c r="E919" i="40"/>
  <c r="E901" i="40"/>
  <c r="H684" i="40"/>
  <c r="E693" i="40"/>
  <c r="H693" i="40"/>
  <c r="E695" i="40"/>
  <c r="H695" i="40"/>
  <c r="H692" i="40"/>
  <c r="H682" i="40"/>
  <c r="E694" i="40"/>
  <c r="H694" i="40"/>
  <c r="E477" i="40"/>
  <c r="E1605" i="40"/>
  <c r="E921" i="40"/>
  <c r="H921" i="40"/>
  <c r="E469" i="40"/>
  <c r="E1575" i="40"/>
  <c r="E947" i="40"/>
  <c r="H455" i="40"/>
  <c r="H550" i="40"/>
  <c r="H1327" i="40"/>
  <c r="E922" i="40"/>
  <c r="H922" i="40"/>
  <c r="E1610" i="40"/>
  <c r="E650" i="40"/>
  <c r="H912" i="40"/>
  <c r="E597" i="40"/>
  <c r="E32" i="40"/>
  <c r="E923" i="40"/>
  <c r="H923" i="40"/>
  <c r="E1064" i="40"/>
  <c r="E1065" i="40"/>
  <c r="H1065" i="40"/>
  <c r="H1062" i="40"/>
  <c r="H1064" i="40"/>
  <c r="E1635" i="40"/>
  <c r="E1063" i="40"/>
  <c r="H1063" i="40"/>
  <c r="H672" i="40"/>
  <c r="E1009" i="40"/>
  <c r="E1339" i="40"/>
  <c r="H1313" i="40"/>
  <c r="E1217" i="40"/>
  <c r="H1217" i="40"/>
  <c r="E430" i="40"/>
  <c r="E1215" i="40"/>
  <c r="H1215" i="40"/>
  <c r="E1216" i="40"/>
  <c r="H1216" i="40"/>
  <c r="H679" i="40"/>
  <c r="E935" i="40"/>
  <c r="E1623" i="40"/>
  <c r="E1456" i="40"/>
  <c r="E1314" i="40"/>
  <c r="E1629" i="40"/>
  <c r="H1629" i="40"/>
  <c r="E1585" i="40"/>
  <c r="H1634" i="40"/>
  <c r="E1622" i="40"/>
  <c r="H1622" i="40"/>
  <c r="H1623" i="40"/>
  <c r="E1627" i="40"/>
  <c r="H1627" i="40"/>
  <c r="E1625" i="40"/>
  <c r="H1625" i="40"/>
  <c r="E671" i="40"/>
  <c r="H1632" i="40"/>
  <c r="E1632" i="40"/>
  <c r="E1628" i="40"/>
  <c r="H1628" i="40"/>
  <c r="E104" i="40"/>
  <c r="E1633" i="40"/>
  <c r="H1633" i="40"/>
  <c r="E1631" i="40"/>
  <c r="H1631" i="40"/>
  <c r="E1624" i="40"/>
  <c r="H1624" i="40"/>
  <c r="E1626" i="40"/>
  <c r="H1626" i="40"/>
  <c r="E1630" i="40"/>
  <c r="H1630" i="40"/>
  <c r="H1636" i="40"/>
  <c r="E1636" i="40"/>
  <c r="B1638" i="40"/>
  <c r="C1638" i="40"/>
  <c r="E1637" i="40"/>
  <c r="H1637" i="40"/>
  <c r="B1639" i="40"/>
  <c r="C1639" i="40"/>
  <c r="H944" i="40"/>
  <c r="H264" i="40"/>
  <c r="E323" i="40"/>
  <c r="E721" i="40"/>
  <c r="H1212" i="40"/>
  <c r="E262" i="40"/>
  <c r="H1609" i="40"/>
  <c r="E1580" i="40"/>
  <c r="H1580" i="40"/>
  <c r="E604" i="40"/>
  <c r="E498" i="40"/>
  <c r="E1582" i="40"/>
  <c r="H1582" i="40"/>
  <c r="E1583" i="40"/>
  <c r="H1583" i="40"/>
  <c r="E1195" i="40"/>
  <c r="E1579" i="40"/>
  <c r="H1579" i="40"/>
  <c r="E1584" i="40"/>
  <c r="H1584" i="40"/>
  <c r="E1577" i="40"/>
  <c r="H1577" i="40"/>
  <c r="E1578" i="40"/>
  <c r="H1578" i="40"/>
  <c r="E1581" i="40"/>
  <c r="H1581" i="40"/>
  <c r="B1587" i="40"/>
  <c r="H1586" i="40"/>
  <c r="E1586" i="40"/>
  <c r="H1027" i="40"/>
  <c r="E1023" i="40"/>
  <c r="H247" i="40"/>
  <c r="E1476" i="40"/>
  <c r="E1042" i="40"/>
  <c r="H1408" i="40"/>
  <c r="H1547" i="40"/>
  <c r="E1085" i="40"/>
  <c r="E1326" i="40"/>
  <c r="E1329" i="40"/>
  <c r="E103" i="40"/>
  <c r="H1209" i="40"/>
  <c r="E1463" i="40"/>
  <c r="E546" i="40"/>
  <c r="H593" i="40"/>
  <c r="H428" i="40"/>
  <c r="E236" i="40"/>
  <c r="E655" i="40"/>
  <c r="H701" i="40"/>
  <c r="E1198" i="40"/>
  <c r="E718" i="40"/>
  <c r="E691" i="40"/>
  <c r="H1008" i="40"/>
  <c r="E1241" i="40"/>
  <c r="E1089" i="40"/>
  <c r="E101" i="40"/>
  <c r="E1337" i="40"/>
  <c r="E1436" i="40"/>
  <c r="H403" i="40"/>
  <c r="E1213" i="40"/>
  <c r="E238" i="40"/>
  <c r="H596" i="40"/>
  <c r="E925" i="40"/>
  <c r="E904" i="40"/>
  <c r="E305" i="40"/>
  <c r="H1084" i="40"/>
  <c r="E1538" i="40"/>
  <c r="E1688" i="40"/>
  <c r="H452" i="40"/>
  <c r="E315" i="40"/>
  <c r="H1203" i="40"/>
  <c r="H595" i="40"/>
  <c r="H885" i="40"/>
  <c r="E1240" i="40"/>
  <c r="E568" i="40"/>
  <c r="H568" i="40"/>
  <c r="E401" i="40"/>
  <c r="H401" i="40"/>
  <c r="E932" i="40"/>
  <c r="H932" i="40"/>
  <c r="E1225" i="40"/>
  <c r="H1225" i="40"/>
  <c r="H943" i="40"/>
  <c r="H577" i="40"/>
  <c r="H580" i="40"/>
  <c r="E1306" i="40"/>
  <c r="E1687" i="40"/>
  <c r="E1200" i="40"/>
  <c r="H1200" i="40"/>
  <c r="E1318" i="40"/>
  <c r="H443" i="40"/>
  <c r="H598" i="40"/>
  <c r="E612" i="40"/>
  <c r="H612" i="40"/>
  <c r="E888" i="40"/>
  <c r="E553" i="40"/>
  <c r="H553" i="40"/>
  <c r="E704" i="40"/>
  <c r="H704" i="40"/>
  <c r="E1309" i="40"/>
  <c r="H1309" i="40"/>
  <c r="H673" i="40"/>
  <c r="H864" i="40"/>
  <c r="H442" i="40"/>
  <c r="H584" i="40"/>
  <c r="H675" i="40"/>
  <c r="H543" i="40"/>
  <c r="E725" i="40"/>
  <c r="H725" i="40"/>
  <c r="E1201" i="40"/>
  <c r="H1201" i="40"/>
  <c r="E304" i="40"/>
  <c r="E1310" i="40"/>
  <c r="H1310" i="40"/>
  <c r="H1237" i="40"/>
  <c r="H454" i="40"/>
  <c r="E853" i="40"/>
  <c r="H853" i="40"/>
  <c r="E697" i="40"/>
  <c r="H1223" i="40"/>
  <c r="H1007" i="40"/>
  <c r="E1460" i="40"/>
  <c r="E307" i="40"/>
  <c r="E448" i="40"/>
  <c r="H448" i="40"/>
  <c r="E724" i="40"/>
  <c r="H724" i="40"/>
  <c r="H445" i="40"/>
  <c r="H481" i="40"/>
  <c r="E308" i="40"/>
  <c r="H333" i="40"/>
  <c r="E330" i="40"/>
  <c r="E329" i="40"/>
  <c r="E241" i="40"/>
  <c r="H241" i="40"/>
  <c r="H237" i="40"/>
  <c r="F80" i="8"/>
  <c r="C186" i="37" s="1"/>
  <c r="D186" i="37" s="1"/>
  <c r="F79" i="42"/>
  <c r="E67" i="42"/>
  <c r="D83" i="42"/>
  <c r="E68" i="42"/>
  <c r="F70" i="42"/>
  <c r="I74" i="8"/>
  <c r="F84" i="42"/>
  <c r="E86" i="42"/>
  <c r="F81" i="42"/>
  <c r="D71" i="42"/>
  <c r="I64" i="8"/>
  <c r="D77" i="42"/>
  <c r="E22" i="42"/>
  <c r="E36" i="40"/>
  <c r="H36" i="40"/>
  <c r="H102" i="40"/>
  <c r="E66" i="42"/>
  <c r="D75" i="42"/>
  <c r="D88" i="42"/>
  <c r="E88" i="42"/>
  <c r="F88" i="42"/>
  <c r="I80" i="8"/>
  <c r="D73" i="42"/>
  <c r="F87" i="8"/>
  <c r="C201" i="37" s="1"/>
  <c r="D201" i="37" s="1"/>
  <c r="F69" i="42"/>
  <c r="F86" i="42"/>
  <c r="F65" i="42"/>
  <c r="D89" i="42"/>
  <c r="F65" i="8"/>
  <c r="C155" i="37" s="1"/>
  <c r="D155" i="37" s="1"/>
  <c r="E87" i="42"/>
  <c r="E61" i="40"/>
  <c r="H61" i="40"/>
  <c r="D90" i="42"/>
  <c r="F73" i="8"/>
  <c r="C171" i="37" s="1"/>
  <c r="D171" i="37" s="1"/>
  <c r="E80" i="42"/>
  <c r="E70" i="42"/>
  <c r="D87" i="42"/>
  <c r="F78" i="42"/>
  <c r="D63" i="42"/>
  <c r="F77" i="8"/>
  <c r="C179" i="37" s="1"/>
  <c r="D179" i="37" s="1"/>
  <c r="D69" i="42"/>
  <c r="F80" i="42"/>
  <c r="F85" i="42"/>
  <c r="I90" i="8"/>
  <c r="F72" i="42"/>
  <c r="I69" i="8"/>
  <c r="F62" i="42"/>
  <c r="F64" i="42"/>
  <c r="G82" i="8"/>
  <c r="E90" i="42"/>
  <c r="G77" i="8"/>
  <c r="D65" i="42"/>
  <c r="E62" i="42"/>
  <c r="F90" i="8"/>
  <c r="C207" i="37" s="1"/>
  <c r="D207" i="37" s="1"/>
  <c r="E82" i="42"/>
  <c r="E81" i="42"/>
  <c r="G88" i="8"/>
  <c r="G83" i="8"/>
  <c r="E122" i="40"/>
  <c r="H122" i="40"/>
  <c r="E84" i="42"/>
  <c r="F78" i="8"/>
  <c r="C181" i="37" s="1"/>
  <c r="D181" i="37" s="1"/>
  <c r="D82" i="42"/>
  <c r="D64" i="42"/>
  <c r="F87" i="42"/>
  <c r="F67" i="42"/>
  <c r="F63" i="42"/>
  <c r="G65" i="8"/>
  <c r="F81" i="8"/>
  <c r="C188" i="37" s="1"/>
  <c r="D188" i="37" s="1"/>
  <c r="D78" i="42"/>
  <c r="I77" i="8"/>
  <c r="E118" i="40"/>
  <c r="H118" i="40"/>
  <c r="E105" i="40"/>
  <c r="H105" i="40"/>
  <c r="F90" i="42"/>
  <c r="D80" i="42"/>
  <c r="E71" i="42"/>
  <c r="F82" i="8"/>
  <c r="C190" i="37" s="1"/>
  <c r="D190" i="37" s="1"/>
  <c r="D76" i="42"/>
  <c r="F89" i="42"/>
  <c r="E65" i="42"/>
  <c r="F85" i="8"/>
  <c r="C197" i="37" s="1"/>
  <c r="D197" i="37" s="1"/>
  <c r="E76" i="42"/>
  <c r="I87" i="8"/>
  <c r="D72" i="42"/>
  <c r="E73" i="42"/>
  <c r="G62" i="8"/>
  <c r="F86" i="8"/>
  <c r="C199" i="37" s="1"/>
  <c r="D199" i="37" s="1"/>
  <c r="F62" i="8"/>
  <c r="C149" i="37" s="1"/>
  <c r="D149" i="37" s="1"/>
  <c r="F73" i="42"/>
  <c r="I66" i="8"/>
  <c r="D86" i="42"/>
  <c r="G71" i="8"/>
  <c r="F66" i="42"/>
  <c r="D70" i="42"/>
  <c r="E89" i="42"/>
  <c r="E64" i="42"/>
  <c r="F83" i="42"/>
  <c r="H20" i="40"/>
  <c r="F75" i="42"/>
  <c r="D67" i="42"/>
  <c r="G16" i="8"/>
  <c r="E11" i="42"/>
  <c r="E8" i="42"/>
  <c r="I16" i="8"/>
  <c r="F70" i="8"/>
  <c r="C165" i="37" s="1"/>
  <c r="D165" i="37" s="1"/>
  <c r="G13" i="8"/>
  <c r="D13" i="42"/>
  <c r="F67" i="8"/>
  <c r="C159" i="37" s="1"/>
  <c r="D159" i="37" s="1"/>
  <c r="D21" i="42"/>
  <c r="D12" i="42"/>
  <c r="I88" i="8"/>
  <c r="F68" i="8"/>
  <c r="C161" i="37" s="1"/>
  <c r="D161" i="37" s="1"/>
  <c r="I21" i="8"/>
  <c r="F8" i="8"/>
  <c r="C21" i="37" s="1"/>
  <c r="E21" i="42"/>
  <c r="F6" i="42"/>
  <c r="I12" i="8"/>
  <c r="E18" i="42"/>
  <c r="F79" i="8"/>
  <c r="C184" i="37" s="1"/>
  <c r="D184" i="37" s="1"/>
  <c r="E69" i="42"/>
  <c r="G7" i="8"/>
  <c r="E14" i="42"/>
  <c r="F21" i="42"/>
  <c r="F8" i="42"/>
  <c r="G8" i="8"/>
  <c r="F13" i="42"/>
  <c r="G70" i="8"/>
  <c r="D8" i="42"/>
  <c r="G67" i="8"/>
  <c r="F7" i="8"/>
  <c r="C19" i="37" s="1"/>
  <c r="D19" i="37" s="1"/>
  <c r="F63" i="8"/>
  <c r="C151" i="37" s="1"/>
  <c r="D151" i="37" s="1"/>
  <c r="I17" i="8"/>
  <c r="F10" i="8"/>
  <c r="C26" i="37" s="1"/>
  <c r="D26" i="37" s="1"/>
  <c r="I82" i="8"/>
  <c r="F18" i="8"/>
  <c r="C45" i="37" s="1"/>
  <c r="D45" i="37" s="1"/>
  <c r="I10" i="8"/>
  <c r="F88" i="8"/>
  <c r="C203" i="37" s="1"/>
  <c r="D203" i="37" s="1"/>
  <c r="E77" i="42"/>
  <c r="G79" i="8"/>
  <c r="F66" i="8"/>
  <c r="C157" i="37" s="1"/>
  <c r="D157" i="37" s="1"/>
  <c r="F68" i="42"/>
  <c r="F23" i="42"/>
  <c r="F14" i="42"/>
  <c r="I62" i="8"/>
  <c r="G81" i="8"/>
  <c r="D15" i="42"/>
  <c r="F72" i="8"/>
  <c r="C169" i="37" s="1"/>
  <c r="D169" i="37" s="1"/>
  <c r="G22" i="8"/>
  <c r="D10" i="42"/>
  <c r="G18" i="8"/>
  <c r="D17" i="42"/>
  <c r="G21" i="8"/>
  <c r="F16" i="8"/>
  <c r="C39" i="37" s="1"/>
  <c r="D39" i="37" s="1"/>
  <c r="I85" i="8"/>
  <c r="G14" i="8"/>
  <c r="I86" i="8"/>
  <c r="I72" i="8"/>
  <c r="I14" i="8"/>
  <c r="F24" i="8"/>
  <c r="C60" i="37" s="1"/>
  <c r="D60" i="37" s="1"/>
  <c r="D22" i="42"/>
  <c r="I75" i="8"/>
  <c r="F77" i="42"/>
  <c r="E72" i="42"/>
  <c r="F14" i="8"/>
  <c r="C35" i="37" s="1"/>
  <c r="D35" i="37" s="1"/>
  <c r="E6" i="42"/>
  <c r="G75" i="8"/>
  <c r="G6" i="8"/>
  <c r="F24" i="42"/>
  <c r="E17" i="42"/>
  <c r="I84" i="8"/>
  <c r="D23" i="42"/>
  <c r="D19" i="42"/>
  <c r="I68" i="8"/>
  <c r="G17" i="8"/>
  <c r="F11" i="42"/>
  <c r="I89" i="8"/>
  <c r="F76" i="8"/>
  <c r="C177" i="37" s="1"/>
  <c r="D177" i="37" s="1"/>
  <c r="D62" i="42"/>
  <c r="G10" i="8"/>
  <c r="D14" i="42"/>
  <c r="G87" i="8"/>
  <c r="I81" i="8"/>
  <c r="F11" i="8"/>
  <c r="C28" i="37" s="1"/>
  <c r="D28" i="37" s="1"/>
  <c r="E83" i="42"/>
  <c r="F12" i="8"/>
  <c r="C30" i="37" s="1"/>
  <c r="D30" i="37" s="1"/>
  <c r="D24" i="42"/>
  <c r="G86" i="8"/>
  <c r="G69" i="8"/>
  <c r="I7" i="8"/>
  <c r="F16" i="42"/>
  <c r="G74" i="8"/>
  <c r="F22" i="42"/>
  <c r="F10" i="42"/>
  <c r="F71" i="8"/>
  <c r="C167" i="37" s="1"/>
  <c r="D167" i="37" s="1"/>
  <c r="I13" i="8"/>
  <c r="G90" i="8"/>
  <c r="F64" i="8"/>
  <c r="C153" i="37" s="1"/>
  <c r="D153" i="37" s="1"/>
  <c r="E7" i="42"/>
  <c r="G5" i="8"/>
  <c r="I83" i="8"/>
  <c r="F15" i="8"/>
  <c r="C37" i="37" s="1"/>
  <c r="D37" i="37" s="1"/>
  <c r="E13" i="42"/>
  <c r="G80" i="8"/>
  <c r="F71" i="42"/>
  <c r="D66" i="42"/>
  <c r="F6" i="8"/>
  <c r="C16" i="37" s="1"/>
  <c r="D16" i="37" s="1"/>
  <c r="G11" i="8"/>
  <c r="G89" i="8"/>
  <c r="G72" i="8"/>
  <c r="I23" i="8"/>
  <c r="E16" i="42"/>
  <c r="G73" i="8"/>
  <c r="F22" i="8"/>
  <c r="C55" i="37" s="1"/>
  <c r="D55" i="37" s="1"/>
  <c r="F69" i="8"/>
  <c r="C163" i="37" s="1"/>
  <c r="D163" i="37" s="1"/>
  <c r="I24" i="8"/>
  <c r="E23" i="42"/>
  <c r="I65" i="8"/>
  <c r="I8" i="8"/>
  <c r="E15" i="42"/>
  <c r="G64" i="8"/>
  <c r="D68" i="42"/>
  <c r="I18" i="8"/>
  <c r="F17" i="42"/>
  <c r="F23" i="8"/>
  <c r="C58" i="37" s="1"/>
  <c r="D58" i="37" s="1"/>
  <c r="D7" i="42"/>
  <c r="I11" i="8"/>
  <c r="D18" i="42"/>
  <c r="F84" i="8"/>
  <c r="C194" i="37" s="1"/>
  <c r="D194" i="37" s="1"/>
  <c r="I70" i="8"/>
  <c r="F74" i="42"/>
  <c r="E75" i="42"/>
  <c r="F15" i="42"/>
  <c r="G76" i="8"/>
  <c r="I63" i="8"/>
  <c r="I71" i="8"/>
  <c r="G19" i="8"/>
  <c r="I73" i="8"/>
  <c r="G24" i="8"/>
  <c r="F21" i="8"/>
  <c r="C52" i="37" s="1"/>
  <c r="D52" i="37" s="1"/>
  <c r="F18" i="42"/>
  <c r="F89" i="8"/>
  <c r="C205" i="37" s="1"/>
  <c r="D205" i="37" s="1"/>
  <c r="I22" i="8"/>
  <c r="E10" i="42"/>
  <c r="I67" i="8"/>
  <c r="G12" i="8"/>
  <c r="E12" i="42"/>
  <c r="I15" i="8"/>
  <c r="E19" i="42"/>
  <c r="I5" i="8"/>
  <c r="F12" i="42"/>
  <c r="F75" i="8"/>
  <c r="C175" i="37" s="1"/>
  <c r="D175" i="37" s="1"/>
  <c r="D84" i="42"/>
  <c r="G23" i="8"/>
  <c r="D11" i="42"/>
  <c r="I76" i="8"/>
  <c r="F13" i="8"/>
  <c r="C33" i="37" s="1"/>
  <c r="D33" i="37" s="1"/>
  <c r="I19" i="8"/>
  <c r="D16" i="42"/>
  <c r="F83" i="8"/>
  <c r="C192" i="37" s="1"/>
  <c r="D192" i="37" s="1"/>
  <c r="G66" i="8"/>
  <c r="F17" i="8"/>
  <c r="C42" i="37" s="1"/>
  <c r="D42" i="37" s="1"/>
  <c r="F7" i="42"/>
  <c r="I79" i="8"/>
  <c r="G63" i="8"/>
  <c r="G15" i="8"/>
  <c r="F19" i="42"/>
  <c r="E24" i="42"/>
  <c r="F5" i="42"/>
  <c r="G85" i="8"/>
  <c r="I6" i="8"/>
  <c r="E5" i="42"/>
  <c r="F19" i="8"/>
  <c r="C47" i="37" s="1"/>
  <c r="D47" i="37" s="1"/>
  <c r="D6" i="42"/>
  <c r="G78" i="8"/>
  <c r="G84" i="8"/>
  <c r="G68" i="8"/>
  <c r="E79" i="42"/>
  <c r="F74" i="8"/>
  <c r="C173" i="37" s="1"/>
  <c r="D173" i="37" s="1"/>
  <c r="F76" i="42"/>
  <c r="I78" i="8"/>
  <c r="D81" i="42"/>
  <c r="E63" i="42"/>
  <c r="D85" i="42"/>
  <c r="F82" i="42"/>
  <c r="E78" i="42"/>
  <c r="E85" i="42"/>
  <c r="D74" i="42"/>
  <c r="D79" i="42"/>
  <c r="E74" i="42"/>
  <c r="H1539" i="40"/>
  <c r="H1455" i="40"/>
  <c r="E1537" i="40"/>
  <c r="E1428" i="40"/>
  <c r="E1448" i="40"/>
  <c r="H1541" i="40"/>
  <c r="E1459" i="40"/>
  <c r="H1447" i="40"/>
  <c r="E1451" i="40"/>
  <c r="E1458" i="40"/>
  <c r="E1546" i="40"/>
  <c r="E1502" i="40"/>
  <c r="E1466" i="40"/>
  <c r="E1486" i="40"/>
  <c r="E1452" i="40"/>
  <c r="E1540" i="40"/>
  <c r="E1471" i="40"/>
  <c r="E1441" i="40"/>
  <c r="H1424" i="40"/>
  <c r="H1545" i="40"/>
  <c r="E1462" i="40"/>
  <c r="H1462" i="40"/>
  <c r="H1535" i="40"/>
  <c r="E1481" i="40"/>
  <c r="H1481" i="40"/>
  <c r="H1473" i="40"/>
  <c r="H1467" i="40"/>
  <c r="H1474" i="40"/>
  <c r="E1501" i="40"/>
  <c r="H1501" i="40"/>
  <c r="E1429" i="40"/>
  <c r="H1429" i="40"/>
  <c r="H1518" i="40"/>
  <c r="H1515" i="40"/>
  <c r="H1468" i="40"/>
  <c r="H1469" i="40"/>
  <c r="E1521" i="40"/>
  <c r="H1521" i="40"/>
  <c r="H1449" i="40"/>
  <c r="E1194" i="40"/>
  <c r="E391" i="40"/>
  <c r="E393" i="40"/>
  <c r="E389" i="40"/>
  <c r="E1307" i="40"/>
  <c r="E1620" i="40"/>
  <c r="E249" i="40"/>
  <c r="E899" i="40"/>
  <c r="E1619" i="40"/>
  <c r="E1520" i="40"/>
  <c r="E1549" i="40"/>
  <c r="E1440" i="40"/>
  <c r="E1488" i="40"/>
  <c r="E1550" i="40"/>
  <c r="E1489" i="40"/>
  <c r="E332" i="40"/>
  <c r="E1482" i="40"/>
  <c r="E594" i="40"/>
  <c r="E1317" i="40"/>
  <c r="E1330" i="40"/>
  <c r="E400" i="40"/>
  <c r="E887" i="40"/>
  <c r="E1302" i="40"/>
  <c r="E931" i="40"/>
  <c r="E1303" i="40"/>
  <c r="E240" i="40"/>
  <c r="E1340" i="40"/>
  <c r="E569" i="40"/>
  <c r="E303" i="40"/>
  <c r="E551" i="40"/>
  <c r="E407" i="40"/>
  <c r="E1011" i="40"/>
  <c r="E1226" i="40"/>
  <c r="E444" i="40"/>
  <c r="E926" i="40"/>
  <c r="E1219" i="40"/>
  <c r="E1220" i="40"/>
  <c r="E1048" i="40"/>
  <c r="E1068" i="40"/>
  <c r="E404" i="40"/>
  <c r="E20" i="40"/>
  <c r="E456" i="40"/>
  <c r="E651" i="40"/>
  <c r="E564" i="40"/>
  <c r="E545" i="40"/>
  <c r="E350" i="40"/>
  <c r="E1088" i="40"/>
  <c r="E1049" i="40"/>
  <c r="E1067" i="40"/>
  <c r="E106" i="40"/>
  <c r="E252" i="40"/>
  <c r="E351" i="40"/>
  <c r="E495" i="40"/>
  <c r="E1495" i="40"/>
  <c r="E1073" i="40"/>
  <c r="E17" i="40"/>
  <c r="E1074" i="40"/>
  <c r="E1012" i="40"/>
  <c r="E1222" i="40"/>
  <c r="E907" i="40"/>
  <c r="E1465" i="40"/>
  <c r="E854" i="40"/>
  <c r="E870" i="40"/>
  <c r="E601" i="40"/>
  <c r="E869" i="40"/>
  <c r="E906" i="40"/>
  <c r="E483" i="40"/>
  <c r="E116" i="40"/>
  <c r="E719" i="40"/>
  <c r="E459" i="40"/>
  <c r="E703" i="40"/>
  <c r="E654" i="40"/>
  <c r="E1543" i="40"/>
  <c r="E698" i="40"/>
  <c r="E306" i="40"/>
  <c r="E591" i="40"/>
  <c r="E611" i="40"/>
  <c r="E554" i="40"/>
  <c r="E458" i="40"/>
  <c r="E590" i="40"/>
  <c r="E1197" i="40"/>
  <c r="E394" i="40"/>
  <c r="E451" i="40"/>
  <c r="E600" i="40"/>
  <c r="E406" i="40"/>
  <c r="E484" i="40"/>
  <c r="E447" i="40"/>
  <c r="E1325" i="40"/>
  <c r="E1475" i="40"/>
  <c r="E65" i="40"/>
  <c r="E121" i="40"/>
  <c r="E336" i="40"/>
  <c r="E35" i="40"/>
  <c r="E287" i="40"/>
  <c r="E311" i="40"/>
  <c r="E64" i="40"/>
  <c r="E253" i="40"/>
  <c r="E453" i="40"/>
  <c r="E310" i="40"/>
  <c r="E21" i="40"/>
  <c r="E109" i="40"/>
  <c r="E108" i="40"/>
  <c r="E335" i="40"/>
  <c r="E288" i="40"/>
  <c r="E102" i="40"/>
  <c r="E313" i="40"/>
  <c r="E319" i="40"/>
  <c r="E1457" i="40"/>
  <c r="E726" i="40"/>
  <c r="E1192" i="40"/>
  <c r="E796" i="40"/>
  <c r="E785" i="40"/>
  <c r="E777" i="40"/>
  <c r="E683" i="40"/>
  <c r="E997" i="40"/>
  <c r="E1092" i="40"/>
  <c r="E676" i="40"/>
  <c r="E834" i="40"/>
  <c r="E1152" i="40"/>
  <c r="E18" i="40"/>
  <c r="E348" i="40"/>
  <c r="E324" i="40"/>
  <c r="E1006" i="40"/>
  <c r="E248" i="40"/>
  <c r="E250" i="40"/>
  <c r="E1485" i="40"/>
  <c r="E1193" i="40"/>
  <c r="E1196" i="40"/>
  <c r="E1484" i="40"/>
  <c r="E316" i="40"/>
  <c r="E16" i="40"/>
  <c r="E995" i="40"/>
  <c r="E941" i="40"/>
  <c r="E260" i="40"/>
  <c r="E1616" i="40"/>
  <c r="E920" i="40"/>
  <c r="E900" i="40"/>
  <c r="E1231" i="40"/>
  <c r="E1529" i="40"/>
  <c r="E390" i="40"/>
  <c r="E346" i="40"/>
  <c r="E347" i="40"/>
  <c r="E1057" i="40"/>
  <c r="E464" i="40"/>
  <c r="E1026" i="40"/>
  <c r="E1296" i="40"/>
  <c r="E587" i="40"/>
  <c r="E1407" i="40"/>
  <c r="E685" i="40"/>
  <c r="E851" i="40"/>
  <c r="E282" i="40"/>
  <c r="E259" i="40"/>
  <c r="E480" i="40"/>
  <c r="E1210" i="40"/>
  <c r="E716" i="40"/>
  <c r="E867" i="40"/>
  <c r="E1299" i="40"/>
  <c r="E1512" i="40"/>
  <c r="E1056" i="40"/>
  <c r="E1211" i="40"/>
  <c r="E609" i="40"/>
  <c r="E1206" i="40"/>
  <c r="E1300" i="40"/>
  <c r="E572" i="40"/>
  <c r="E917" i="40"/>
  <c r="E1046" i="40"/>
  <c r="E1291" i="40"/>
  <c r="E606" i="40"/>
  <c r="E1204" i="40"/>
  <c r="E1513" i="40"/>
  <c r="E607" i="40"/>
  <c r="E1061" i="40"/>
  <c r="E1491" i="40"/>
  <c r="E911" i="40"/>
  <c r="E1086" i="40"/>
  <c r="E588" i="40"/>
  <c r="E883" i="40"/>
  <c r="E1544" i="40"/>
  <c r="E465" i="40"/>
  <c r="E850" i="40"/>
  <c r="E1059" i="40"/>
  <c r="E1295" i="40"/>
  <c r="E1437" i="40"/>
  <c r="E1472" i="40"/>
  <c r="E397" i="40"/>
  <c r="E468" i="40"/>
  <c r="E1236" i="40"/>
  <c r="E563" i="40"/>
  <c r="E583" i="40"/>
  <c r="E1053" i="40"/>
  <c r="E865" i="40"/>
  <c r="E1288" i="40"/>
  <c r="E1044" i="40"/>
  <c r="E1498" i="40"/>
  <c r="E1493" i="40"/>
  <c r="E1496" i="40"/>
  <c r="E1542" i="40"/>
  <c r="E649" i="40"/>
  <c r="E1045" i="40"/>
  <c r="E1494" i="40"/>
  <c r="E62" i="40"/>
  <c r="E466" i="40"/>
  <c r="E689" i="40"/>
  <c r="E915" i="40"/>
  <c r="E848" i="40"/>
  <c r="E427" i="40"/>
  <c r="E1426" i="40"/>
  <c r="E1058" i="40"/>
  <c r="E1422" i="40"/>
  <c r="E603" i="40"/>
  <c r="E846" i="40"/>
  <c r="E1438" i="40"/>
  <c r="E283" i="40"/>
  <c r="E1285" i="40"/>
  <c r="E1536" i="40"/>
  <c r="E686" i="40"/>
  <c r="E722" i="40"/>
  <c r="E1336" i="40"/>
  <c r="E119" i="40"/>
  <c r="E681" i="40"/>
  <c r="E549" i="40"/>
  <c r="E714" i="40"/>
  <c r="E910" i="40"/>
  <c r="E1071" i="40"/>
  <c r="E1214" i="40"/>
  <c r="E928" i="40"/>
  <c r="E866" i="40"/>
  <c r="E398" i="40"/>
  <c r="E471" i="40"/>
  <c r="E605" i="40"/>
  <c r="E913" i="40"/>
  <c r="E396" i="40"/>
  <c r="E573" i="40"/>
  <c r="E281" i="40"/>
  <c r="E1294" i="40"/>
  <c r="E1406" i="40"/>
  <c r="E117" i="40"/>
  <c r="E463" i="40"/>
  <c r="E690" i="40"/>
  <c r="E849" i="40"/>
  <c r="E942" i="40"/>
  <c r="E1292" i="40"/>
  <c r="E562" i="40"/>
  <c r="E571" i="40"/>
  <c r="E1051" i="40"/>
  <c r="E284" i="40"/>
  <c r="E1041" i="40"/>
  <c r="E261" i="40"/>
  <c r="E582" i="40"/>
  <c r="E1289" i="40"/>
  <c r="E1425" i="40"/>
  <c r="E1499" i="40"/>
  <c r="E566" i="40"/>
  <c r="E574" i="40"/>
  <c r="E1497" i="40"/>
  <c r="E467" i="40"/>
  <c r="E1298" i="40"/>
  <c r="E285" i="40"/>
  <c r="E1423" i="40"/>
  <c r="E1615" i="40"/>
  <c r="E579" i="40"/>
  <c r="E929" i="40"/>
  <c r="E1421" i="40"/>
  <c r="E1516" i="40"/>
  <c r="E687" i="40"/>
  <c r="E884" i="40"/>
  <c r="E1287" i="40"/>
  <c r="E548" i="40"/>
  <c r="E1060" i="40"/>
  <c r="E1043" i="40"/>
  <c r="E1208" i="40"/>
  <c r="E280" i="40"/>
  <c r="E462" i="40"/>
  <c r="E608" i="40"/>
  <c r="E652" i="40"/>
  <c r="E578" i="40"/>
  <c r="E581" i="40"/>
  <c r="E882" i="40"/>
  <c r="E1290" i="40"/>
  <c r="E1617" i="40"/>
  <c r="E1286" i="40"/>
  <c r="E426" i="40"/>
  <c r="E1054" i="40"/>
  <c r="E1070" i="40"/>
  <c r="E585" i="40"/>
  <c r="E881" i="40"/>
  <c r="E565" i="40"/>
  <c r="E586" i="40"/>
  <c r="E715" i="40"/>
  <c r="E916" i="40"/>
  <c r="E700" i="40"/>
  <c r="E60" i="40"/>
  <c r="E1238" i="40"/>
  <c r="E1297" i="40"/>
  <c r="E1517" i="40"/>
  <c r="E847" i="40"/>
  <c r="E914" i="40"/>
  <c r="E902" i="40"/>
  <c r="E33" i="40"/>
  <c r="E576" i="40"/>
  <c r="E1052" i="40"/>
  <c r="E918" i="40"/>
  <c r="E1207" i="40"/>
  <c r="E1293" i="40"/>
  <c r="E1514" i="40"/>
  <c r="E1470" i="40"/>
  <c r="E470" i="40"/>
  <c r="E560" i="40"/>
  <c r="E575" i="40"/>
  <c r="E1205" i="40"/>
  <c r="E1492" i="40"/>
  <c r="E1435" i="40"/>
  <c r="E1812" i="40" l="1"/>
  <c r="H1812" i="40"/>
  <c r="C1641" i="40"/>
  <c r="B1641" i="40"/>
  <c r="E1638" i="40"/>
  <c r="H1638" i="40"/>
  <c r="C1640" i="40"/>
  <c r="B1640" i="40"/>
  <c r="H1639" i="40"/>
  <c r="E1639" i="40"/>
  <c r="H1587" i="40"/>
  <c r="E1587" i="40"/>
  <c r="B1588" i="40"/>
  <c r="B25" i="17"/>
  <c r="B21" i="17"/>
  <c r="B29" i="17"/>
  <c r="B5" i="17"/>
  <c r="E1640" i="40" l="1"/>
  <c r="H1640" i="40"/>
  <c r="C1642" i="40"/>
  <c r="B1642" i="40"/>
  <c r="E1641" i="40"/>
  <c r="H1641" i="40"/>
  <c r="C1643" i="40"/>
  <c r="B1643" i="40"/>
  <c r="B1589" i="40"/>
  <c r="E1588" i="40"/>
  <c r="H1588" i="40"/>
  <c r="A210" i="8"/>
  <c r="A211" i="8"/>
  <c r="A212" i="8"/>
  <c r="A213" i="8"/>
  <c r="A214" i="8"/>
  <c r="A215" i="8"/>
  <c r="A216" i="8"/>
  <c r="A217" i="8"/>
  <c r="A218" i="8"/>
  <c r="A219" i="8"/>
  <c r="A220" i="8"/>
  <c r="A221" i="8"/>
  <c r="A222" i="8"/>
  <c r="A223" i="8"/>
  <c r="A224" i="8"/>
  <c r="A225" i="8"/>
  <c r="A226" i="8"/>
  <c r="A227" i="8"/>
  <c r="A228" i="8"/>
  <c r="A229" i="8"/>
  <c r="A230" i="8"/>
  <c r="A231" i="8"/>
  <c r="A232" i="8"/>
  <c r="A233" i="8"/>
  <c r="A234" i="8"/>
  <c r="A235" i="8"/>
  <c r="A236" i="8"/>
  <c r="A237" i="8"/>
  <c r="A238" i="8"/>
  <c r="A239" i="8"/>
  <c r="A240" i="8"/>
  <c r="A241" i="8"/>
  <c r="A242" i="8"/>
  <c r="A243" i="8"/>
  <c r="A244" i="8"/>
  <c r="A245" i="8"/>
  <c r="A246" i="8"/>
  <c r="A247" i="8"/>
  <c r="A248" i="8"/>
  <c r="A249" i="8"/>
  <c r="A250" i="8"/>
  <c r="A251" i="8"/>
  <c r="A252" i="8"/>
  <c r="A253" i="8"/>
  <c r="A254" i="8"/>
  <c r="A255" i="8"/>
  <c r="A256" i="8"/>
  <c r="A257" i="8"/>
  <c r="A258" i="8"/>
  <c r="A259" i="8"/>
  <c r="A260" i="8"/>
  <c r="A261" i="8"/>
  <c r="A262" i="8"/>
  <c r="A263" i="8"/>
  <c r="A264" i="8"/>
  <c r="A265" i="8"/>
  <c r="A266" i="8"/>
  <c r="A267" i="8"/>
  <c r="A268" i="8"/>
  <c r="A269" i="8"/>
  <c r="A270" i="8"/>
  <c r="A271" i="8"/>
  <c r="A272" i="8"/>
  <c r="A273" i="8"/>
  <c r="A274" i="8"/>
  <c r="A275" i="8"/>
  <c r="A276" i="8"/>
  <c r="A277" i="8"/>
  <c r="A278" i="8"/>
  <c r="A279" i="8"/>
  <c r="A280" i="8"/>
  <c r="A281" i="8"/>
  <c r="A282" i="8"/>
  <c r="A283" i="8"/>
  <c r="A284" i="8"/>
  <c r="A285" i="8"/>
  <c r="A286" i="8"/>
  <c r="A287" i="8"/>
  <c r="A288" i="8"/>
  <c r="A289" i="8"/>
  <c r="A290" i="8"/>
  <c r="A291" i="8"/>
  <c r="A292" i="8"/>
  <c r="A293" i="8"/>
  <c r="A294" i="8"/>
  <c r="A295" i="8"/>
  <c r="A296" i="8"/>
  <c r="A297" i="8"/>
  <c r="A298" i="8"/>
  <c r="A299" i="8"/>
  <c r="A300" i="8"/>
  <c r="A301" i="8"/>
  <c r="A302" i="8"/>
  <c r="A303" i="8"/>
  <c r="A304" i="8"/>
  <c r="A305" i="8"/>
  <c r="A306" i="8"/>
  <c r="A307" i="8"/>
  <c r="A308" i="8"/>
  <c r="A309" i="8"/>
  <c r="A310" i="8"/>
  <c r="A311" i="8"/>
  <c r="A312" i="8"/>
  <c r="A313" i="8"/>
  <c r="A314" i="8"/>
  <c r="A315" i="8"/>
  <c r="A316" i="8"/>
  <c r="A317" i="8"/>
  <c r="A209" i="8"/>
  <c r="C47" i="27"/>
  <c r="A34" i="17"/>
  <c r="D1367" i="40"/>
  <c r="D1368" i="40"/>
  <c r="D1369" i="40"/>
  <c r="D1370" i="40"/>
  <c r="D1371" i="40"/>
  <c r="D1372" i="40"/>
  <c r="D1373" i="40"/>
  <c r="D1374" i="40"/>
  <c r="D1375" i="40"/>
  <c r="D1376" i="40"/>
  <c r="D1377" i="40"/>
  <c r="D1378" i="40"/>
  <c r="D1379" i="40"/>
  <c r="D1380" i="40"/>
  <c r="D1381" i="40"/>
  <c r="D1382" i="40"/>
  <c r="D1383" i="40"/>
  <c r="D1384" i="40"/>
  <c r="D1385" i="40"/>
  <c r="D1386" i="40"/>
  <c r="D1387" i="40"/>
  <c r="D1388" i="40"/>
  <c r="D1389" i="40"/>
  <c r="D1390" i="40"/>
  <c r="D1391" i="40"/>
  <c r="D1392" i="40"/>
  <c r="D1393" i="40"/>
  <c r="D1394" i="40"/>
  <c r="D1395" i="40"/>
  <c r="D1396" i="40"/>
  <c r="D1259" i="40"/>
  <c r="D1260" i="40"/>
  <c r="D1261" i="40"/>
  <c r="D1262" i="40"/>
  <c r="D1263" i="40"/>
  <c r="D1264" i="40"/>
  <c r="D1265" i="40"/>
  <c r="D1266" i="40"/>
  <c r="D1267" i="40"/>
  <c r="D1268" i="40"/>
  <c r="D1269" i="40"/>
  <c r="D1270" i="40"/>
  <c r="D1271" i="40"/>
  <c r="D1272" i="40"/>
  <c r="D1273" i="40"/>
  <c r="D1274" i="40"/>
  <c r="D1275" i="40"/>
  <c r="D1276" i="40"/>
  <c r="D1277" i="40"/>
  <c r="D1278" i="40"/>
  <c r="D1279" i="40"/>
  <c r="D1103" i="40"/>
  <c r="D1104" i="40"/>
  <c r="D1105" i="40"/>
  <c r="D1106" i="40"/>
  <c r="D1107" i="40"/>
  <c r="D1108" i="40"/>
  <c r="D1109" i="40"/>
  <c r="D1110" i="40"/>
  <c r="D1111" i="40"/>
  <c r="D1112" i="40"/>
  <c r="D1113" i="40"/>
  <c r="D1114" i="40"/>
  <c r="D1115" i="40"/>
  <c r="D1116" i="40"/>
  <c r="D1117" i="40"/>
  <c r="D1118" i="40"/>
  <c r="D964" i="40"/>
  <c r="D965" i="40"/>
  <c r="D966" i="40"/>
  <c r="D967" i="40"/>
  <c r="D968" i="40"/>
  <c r="D969" i="40"/>
  <c r="D970" i="40"/>
  <c r="D971" i="40"/>
  <c r="D972" i="40"/>
  <c r="D973" i="40"/>
  <c r="D974" i="40"/>
  <c r="D975" i="40"/>
  <c r="D976" i="40"/>
  <c r="D977" i="40"/>
  <c r="D978" i="40"/>
  <c r="D979" i="40"/>
  <c r="D980" i="40"/>
  <c r="D981" i="40"/>
  <c r="D982" i="40"/>
  <c r="D983" i="40"/>
  <c r="D984" i="40"/>
  <c r="D812" i="40"/>
  <c r="D813" i="40"/>
  <c r="D814" i="40"/>
  <c r="D815" i="40"/>
  <c r="D816" i="40"/>
  <c r="D817" i="40"/>
  <c r="D818" i="40"/>
  <c r="D819" i="40"/>
  <c r="D820" i="40"/>
  <c r="D821" i="40"/>
  <c r="D822" i="40"/>
  <c r="D823" i="40"/>
  <c r="D824" i="40"/>
  <c r="D729" i="40"/>
  <c r="D730" i="40"/>
  <c r="D731" i="40"/>
  <c r="D732" i="40"/>
  <c r="D733" i="40"/>
  <c r="D734" i="40"/>
  <c r="D735" i="40"/>
  <c r="D736" i="40"/>
  <c r="D737" i="40"/>
  <c r="D738" i="40"/>
  <c r="D739" i="40"/>
  <c r="D740" i="40"/>
  <c r="D741" i="40"/>
  <c r="D742" i="40"/>
  <c r="D743" i="40"/>
  <c r="D744" i="40"/>
  <c r="D745" i="40"/>
  <c r="D746" i="40"/>
  <c r="D747" i="40"/>
  <c r="D748" i="40"/>
  <c r="D749" i="40"/>
  <c r="D750" i="40"/>
  <c r="D751" i="40"/>
  <c r="D752" i="40"/>
  <c r="D753" i="40"/>
  <c r="D754" i="40"/>
  <c r="D755" i="40"/>
  <c r="D756" i="40"/>
  <c r="D757" i="40"/>
  <c r="D758" i="40"/>
  <c r="D759" i="40"/>
  <c r="D506" i="40"/>
  <c r="D507" i="40"/>
  <c r="D508" i="40"/>
  <c r="D509" i="40"/>
  <c r="D510" i="40"/>
  <c r="D511" i="40"/>
  <c r="D512" i="40"/>
  <c r="D513" i="40"/>
  <c r="D514" i="40"/>
  <c r="D515" i="40"/>
  <c r="D516" i="40"/>
  <c r="D517" i="40"/>
  <c r="D518" i="40"/>
  <c r="D519" i="40"/>
  <c r="D520" i="40"/>
  <c r="D521" i="40"/>
  <c r="D522" i="40"/>
  <c r="D523" i="40"/>
  <c r="D524" i="40"/>
  <c r="D525" i="40"/>
  <c r="D526" i="40"/>
  <c r="D527" i="40"/>
  <c r="D528" i="40"/>
  <c r="D529" i="40"/>
  <c r="D530" i="40"/>
  <c r="D531" i="40"/>
  <c r="D532" i="40"/>
  <c r="D533" i="40"/>
  <c r="D534" i="40"/>
  <c r="D535" i="40"/>
  <c r="D536" i="40"/>
  <c r="D537" i="40"/>
  <c r="D353" i="40"/>
  <c r="D354" i="40"/>
  <c r="D355" i="40"/>
  <c r="D356" i="40"/>
  <c r="D357" i="40"/>
  <c r="D358" i="40"/>
  <c r="D359" i="40"/>
  <c r="D360" i="40"/>
  <c r="D361" i="40"/>
  <c r="D362" i="40"/>
  <c r="D363" i="40"/>
  <c r="D364" i="40"/>
  <c r="D365" i="40"/>
  <c r="D366" i="40"/>
  <c r="D367" i="40"/>
  <c r="D368" i="40"/>
  <c r="D369" i="40"/>
  <c r="D370" i="40"/>
  <c r="D371" i="40"/>
  <c r="D372" i="40"/>
  <c r="D373" i="40"/>
  <c r="D374" i="40"/>
  <c r="D375" i="40"/>
  <c r="D376" i="40"/>
  <c r="D377" i="40"/>
  <c r="D378" i="40"/>
  <c r="D379" i="40"/>
  <c r="D380" i="40"/>
  <c r="D381" i="40"/>
  <c r="D382" i="40"/>
  <c r="D383" i="40"/>
  <c r="D384" i="40"/>
  <c r="D385" i="40"/>
  <c r="D386" i="40"/>
  <c r="D387" i="40"/>
  <c r="E1643" i="40" l="1"/>
  <c r="H1643" i="40"/>
  <c r="E1642" i="40"/>
  <c r="H1642" i="40"/>
  <c r="C1644" i="40"/>
  <c r="B1644" i="40"/>
  <c r="C1645" i="40"/>
  <c r="B1645" i="40"/>
  <c r="B1590" i="40"/>
  <c r="E1589" i="40"/>
  <c r="H1589" i="40"/>
  <c r="B812" i="40"/>
  <c r="C812" i="40"/>
  <c r="B1269" i="40"/>
  <c r="C1269" i="40"/>
  <c r="B509" i="40"/>
  <c r="C509" i="40"/>
  <c r="B984" i="40"/>
  <c r="C984" i="40"/>
  <c r="C1115" i="40"/>
  <c r="B1115" i="40"/>
  <c r="B1390" i="40"/>
  <c r="C1390" i="40"/>
  <c r="B1374" i="40"/>
  <c r="C1374" i="40"/>
  <c r="B524" i="40"/>
  <c r="C524" i="40"/>
  <c r="B516" i="40"/>
  <c r="C516" i="40"/>
  <c r="B508" i="40"/>
  <c r="C508" i="40"/>
  <c r="B818" i="40"/>
  <c r="C818" i="40"/>
  <c r="B983" i="40"/>
  <c r="C983" i="40"/>
  <c r="B975" i="40"/>
  <c r="C975" i="40"/>
  <c r="B967" i="40"/>
  <c r="C967" i="40"/>
  <c r="B1114" i="40"/>
  <c r="C1114" i="40"/>
  <c r="B1106" i="40"/>
  <c r="C1106" i="40"/>
  <c r="C1275" i="40"/>
  <c r="B1275" i="40"/>
  <c r="B1267" i="40"/>
  <c r="C1267" i="40"/>
  <c r="B1259" i="40"/>
  <c r="C1259" i="40"/>
  <c r="B1389" i="40"/>
  <c r="C1389" i="40"/>
  <c r="B1381" i="40"/>
  <c r="C1381" i="40"/>
  <c r="B1373" i="40"/>
  <c r="C1373" i="40"/>
  <c r="B534" i="40"/>
  <c r="C534" i="40"/>
  <c r="B977" i="40"/>
  <c r="C977" i="40"/>
  <c r="B1261" i="40"/>
  <c r="C1261" i="40"/>
  <c r="B819" i="40"/>
  <c r="C819" i="40"/>
  <c r="B968" i="40"/>
  <c r="C968" i="40"/>
  <c r="B1260" i="40"/>
  <c r="C1260" i="40"/>
  <c r="B1382" i="40"/>
  <c r="C1382" i="40"/>
  <c r="B817" i="40"/>
  <c r="C817" i="40"/>
  <c r="B982" i="40"/>
  <c r="C982" i="40"/>
  <c r="B974" i="40"/>
  <c r="C974" i="40"/>
  <c r="B966" i="40"/>
  <c r="C966" i="40"/>
  <c r="B1113" i="40"/>
  <c r="C1113" i="40"/>
  <c r="B1105" i="40"/>
  <c r="C1105" i="40"/>
  <c r="B1274" i="40"/>
  <c r="C1274" i="40"/>
  <c r="B1266" i="40"/>
  <c r="C1266" i="40"/>
  <c r="B1396" i="40"/>
  <c r="C1396" i="40"/>
  <c r="B1388" i="40"/>
  <c r="C1388" i="40"/>
  <c r="B1380" i="40"/>
  <c r="C1380" i="40"/>
  <c r="B1372" i="40"/>
  <c r="C1372" i="40"/>
  <c r="B526" i="40"/>
  <c r="C526" i="40"/>
  <c r="C1108" i="40"/>
  <c r="B1108" i="40"/>
  <c r="B1391" i="40"/>
  <c r="C1391" i="40"/>
  <c r="B525" i="40"/>
  <c r="C525" i="40"/>
  <c r="B1268" i="40"/>
  <c r="C1268" i="40"/>
  <c r="B507" i="40"/>
  <c r="C507" i="40"/>
  <c r="B530" i="40"/>
  <c r="C530" i="40"/>
  <c r="B522" i="40"/>
  <c r="C522" i="40"/>
  <c r="B514" i="40"/>
  <c r="C514" i="40"/>
  <c r="B506" i="40"/>
  <c r="C506" i="40"/>
  <c r="B824" i="40"/>
  <c r="C824" i="40"/>
  <c r="B816" i="40"/>
  <c r="C816" i="40"/>
  <c r="B981" i="40"/>
  <c r="C981" i="40"/>
  <c r="B973" i="40"/>
  <c r="C973" i="40"/>
  <c r="B965" i="40"/>
  <c r="C965" i="40"/>
  <c r="C1112" i="40"/>
  <c r="B1112" i="40"/>
  <c r="C1104" i="40"/>
  <c r="B1104" i="40"/>
  <c r="B1273" i="40"/>
  <c r="C1273" i="40"/>
  <c r="B1265" i="40"/>
  <c r="C1265" i="40"/>
  <c r="B1395" i="40"/>
  <c r="C1395" i="40"/>
  <c r="B1387" i="40"/>
  <c r="C1387" i="40"/>
  <c r="B1379" i="40"/>
  <c r="C1379" i="40"/>
  <c r="B1371" i="40"/>
  <c r="C1371" i="40"/>
  <c r="C1116" i="40"/>
  <c r="B1116" i="40"/>
  <c r="B1375" i="40"/>
  <c r="C1375" i="40"/>
  <c r="C1107" i="40"/>
  <c r="B1107" i="40"/>
  <c r="B532" i="40"/>
  <c r="C532" i="40"/>
  <c r="B531" i="40"/>
  <c r="C531" i="40"/>
  <c r="B537" i="40"/>
  <c r="C537" i="40"/>
  <c r="B529" i="40"/>
  <c r="C529" i="40"/>
  <c r="B521" i="40"/>
  <c r="C521" i="40"/>
  <c r="B513" i="40"/>
  <c r="C513" i="40"/>
  <c r="B823" i="40"/>
  <c r="C823" i="40"/>
  <c r="B815" i="40"/>
  <c r="C815" i="40"/>
  <c r="B980" i="40"/>
  <c r="C980" i="40"/>
  <c r="B972" i="40"/>
  <c r="C972" i="40"/>
  <c r="B964" i="40"/>
  <c r="C964" i="40"/>
  <c r="B1111" i="40"/>
  <c r="C1111" i="40"/>
  <c r="B1103" i="40"/>
  <c r="C1103" i="40"/>
  <c r="B1272" i="40"/>
  <c r="C1272" i="40"/>
  <c r="B1264" i="40"/>
  <c r="C1264" i="40"/>
  <c r="B1394" i="40"/>
  <c r="C1394" i="40"/>
  <c r="B1386" i="40"/>
  <c r="C1386" i="40"/>
  <c r="B1378" i="40"/>
  <c r="C1378" i="40"/>
  <c r="B1370" i="40"/>
  <c r="C1370" i="40"/>
  <c r="B518" i="40"/>
  <c r="C518" i="40"/>
  <c r="B820" i="40"/>
  <c r="C820" i="40"/>
  <c r="B1277" i="40"/>
  <c r="C1277" i="40"/>
  <c r="B1367" i="40"/>
  <c r="C1367" i="40"/>
  <c r="B533" i="40"/>
  <c r="C533" i="40"/>
  <c r="B1276" i="40"/>
  <c r="C1276" i="40"/>
  <c r="B515" i="40"/>
  <c r="C515" i="40"/>
  <c r="B536" i="40"/>
  <c r="C536" i="40"/>
  <c r="B528" i="40"/>
  <c r="C528" i="40"/>
  <c r="B520" i="40"/>
  <c r="C520" i="40"/>
  <c r="B512" i="40"/>
  <c r="C512" i="40"/>
  <c r="B822" i="40"/>
  <c r="C822" i="40"/>
  <c r="B814" i="40"/>
  <c r="C814" i="40"/>
  <c r="B979" i="40"/>
  <c r="C979" i="40"/>
  <c r="B971" i="40"/>
  <c r="C971" i="40"/>
  <c r="B1118" i="40"/>
  <c r="C1118" i="40"/>
  <c r="B1110" i="40"/>
  <c r="C1110" i="40"/>
  <c r="B1279" i="40"/>
  <c r="C1279" i="40"/>
  <c r="B1271" i="40"/>
  <c r="C1271" i="40"/>
  <c r="B1263" i="40"/>
  <c r="C1263" i="40"/>
  <c r="B1393" i="40"/>
  <c r="C1393" i="40"/>
  <c r="B1385" i="40"/>
  <c r="C1385" i="40"/>
  <c r="B1377" i="40"/>
  <c r="C1377" i="40"/>
  <c r="B1369" i="40"/>
  <c r="C1369" i="40"/>
  <c r="B510" i="40"/>
  <c r="C510" i="40"/>
  <c r="B969" i="40"/>
  <c r="C969" i="40"/>
  <c r="C1383" i="40"/>
  <c r="B1383" i="40"/>
  <c r="B517" i="40"/>
  <c r="C517" i="40"/>
  <c r="B976" i="40"/>
  <c r="C976" i="40"/>
  <c r="B523" i="40"/>
  <c r="C523" i="40"/>
  <c r="B535" i="40"/>
  <c r="C535" i="40"/>
  <c r="B527" i="40"/>
  <c r="C527" i="40"/>
  <c r="B519" i="40"/>
  <c r="C519" i="40"/>
  <c r="B511" i="40"/>
  <c r="C511" i="40"/>
  <c r="B821" i="40"/>
  <c r="C821" i="40"/>
  <c r="B813" i="40"/>
  <c r="C813" i="40"/>
  <c r="B978" i="40"/>
  <c r="C978" i="40"/>
  <c r="B970" i="40"/>
  <c r="C970" i="40"/>
  <c r="B1117" i="40"/>
  <c r="C1117" i="40"/>
  <c r="B1109" i="40"/>
  <c r="C1109" i="40"/>
  <c r="B1278" i="40"/>
  <c r="C1278" i="40"/>
  <c r="B1270" i="40"/>
  <c r="C1270" i="40"/>
  <c r="B1262" i="40"/>
  <c r="C1262" i="40"/>
  <c r="B1392" i="40"/>
  <c r="C1392" i="40"/>
  <c r="B1384" i="40"/>
  <c r="C1384" i="40"/>
  <c r="B1376" i="40"/>
  <c r="C1376" i="40"/>
  <c r="B1368" i="40"/>
  <c r="C1368" i="40"/>
  <c r="B381" i="40"/>
  <c r="C381" i="40"/>
  <c r="B379" i="40"/>
  <c r="C379" i="40"/>
  <c r="B357" i="40"/>
  <c r="C357" i="40"/>
  <c r="B380" i="40"/>
  <c r="C380" i="40"/>
  <c r="B387" i="40"/>
  <c r="C387" i="40"/>
  <c r="B354" i="40"/>
  <c r="C354" i="40"/>
  <c r="B373" i="40"/>
  <c r="C373" i="40"/>
  <c r="B361" i="40"/>
  <c r="C361" i="40"/>
  <c r="B372" i="40"/>
  <c r="C372" i="40"/>
  <c r="B363" i="40"/>
  <c r="C363" i="40"/>
  <c r="B386" i="40"/>
  <c r="C386" i="40"/>
  <c r="B362" i="40"/>
  <c r="C362" i="40"/>
  <c r="B377" i="40"/>
  <c r="C377" i="40"/>
  <c r="B384" i="40"/>
  <c r="C384" i="40"/>
  <c r="B376" i="40"/>
  <c r="C376" i="40"/>
  <c r="B368" i="40"/>
  <c r="C368" i="40"/>
  <c r="B360" i="40"/>
  <c r="C360" i="40"/>
  <c r="B365" i="40"/>
  <c r="C365" i="40"/>
  <c r="B356" i="40"/>
  <c r="C356" i="40"/>
  <c r="B355" i="40"/>
  <c r="C355" i="40"/>
  <c r="B378" i="40"/>
  <c r="C378" i="40"/>
  <c r="B353" i="40"/>
  <c r="C353" i="40"/>
  <c r="B375" i="40"/>
  <c r="C375" i="40"/>
  <c r="B367" i="40"/>
  <c r="C367" i="40"/>
  <c r="B359" i="40"/>
  <c r="C359" i="40"/>
  <c r="B364" i="40"/>
  <c r="C364" i="40"/>
  <c r="B371" i="40"/>
  <c r="C371" i="40"/>
  <c r="B370" i="40"/>
  <c r="C370" i="40"/>
  <c r="B385" i="40"/>
  <c r="C385" i="40"/>
  <c r="B369" i="40"/>
  <c r="C369" i="40"/>
  <c r="B383" i="40"/>
  <c r="C383" i="40"/>
  <c r="B382" i="40"/>
  <c r="C382" i="40"/>
  <c r="B374" i="40"/>
  <c r="C374" i="40"/>
  <c r="B366" i="40"/>
  <c r="C366" i="40"/>
  <c r="B358" i="40"/>
  <c r="C358" i="40"/>
  <c r="B752" i="40"/>
  <c r="C752" i="40"/>
  <c r="C744" i="40"/>
  <c r="B744" i="40"/>
  <c r="B736" i="40"/>
  <c r="C736" i="40"/>
  <c r="C754" i="40"/>
  <c r="B754" i="40"/>
  <c r="B757" i="40"/>
  <c r="C757" i="40"/>
  <c r="B749" i="40"/>
  <c r="C749" i="40"/>
  <c r="C741" i="40"/>
  <c r="B741" i="40"/>
  <c r="B733" i="40"/>
  <c r="C733" i="40"/>
  <c r="B759" i="40"/>
  <c r="C759" i="40"/>
  <c r="B751" i="40"/>
  <c r="C751" i="40"/>
  <c r="C743" i="40"/>
  <c r="B743" i="40"/>
  <c r="B735" i="40"/>
  <c r="C735" i="40"/>
  <c r="B756" i="40"/>
  <c r="C756" i="40"/>
  <c r="B748" i="40"/>
  <c r="C748" i="40"/>
  <c r="C740" i="40"/>
  <c r="B740" i="40"/>
  <c r="B732" i="40"/>
  <c r="C732" i="40"/>
  <c r="C738" i="40"/>
  <c r="B738" i="40"/>
  <c r="C730" i="40"/>
  <c r="B730" i="40"/>
  <c r="B753" i="40"/>
  <c r="C753" i="40"/>
  <c r="C745" i="40"/>
  <c r="B745" i="40"/>
  <c r="B737" i="40"/>
  <c r="C737" i="40"/>
  <c r="B729" i="40"/>
  <c r="C729" i="40"/>
  <c r="C746" i="40"/>
  <c r="B746" i="40"/>
  <c r="B758" i="40"/>
  <c r="C758" i="40"/>
  <c r="B750" i="40"/>
  <c r="C750" i="40"/>
  <c r="C742" i="40"/>
  <c r="B742" i="40"/>
  <c r="B734" i="40"/>
  <c r="C734" i="40"/>
  <c r="C755" i="40"/>
  <c r="B755" i="40"/>
  <c r="C747" i="40"/>
  <c r="B747" i="40"/>
  <c r="C739" i="40"/>
  <c r="B739" i="40"/>
  <c r="C731" i="40"/>
  <c r="B731" i="40"/>
  <c r="E425" i="40"/>
  <c r="F207" i="8" l="1"/>
  <c r="C361" i="37" s="1"/>
  <c r="D361" i="37" s="1"/>
  <c r="F208" i="8"/>
  <c r="F205" i="8"/>
  <c r="C357" i="37" s="1"/>
  <c r="D357" i="37" s="1"/>
  <c r="F206" i="8"/>
  <c r="C359" i="37" s="1"/>
  <c r="D359" i="37" s="1"/>
  <c r="I208" i="8"/>
  <c r="I207" i="8"/>
  <c r="I206" i="8"/>
  <c r="I205" i="8"/>
  <c r="I204" i="8"/>
  <c r="I203" i="8"/>
  <c r="I202" i="8"/>
  <c r="I201" i="8"/>
  <c r="I200" i="8"/>
  <c r="I199" i="8"/>
  <c r="G208" i="8"/>
  <c r="H377" i="40"/>
  <c r="H517" i="40"/>
  <c r="H1264" i="40"/>
  <c r="H537" i="40"/>
  <c r="H751" i="40"/>
  <c r="H385" i="40"/>
  <c r="H387" i="40"/>
  <c r="H536" i="40"/>
  <c r="H964" i="40"/>
  <c r="H729" i="40"/>
  <c r="H374" i="40"/>
  <c r="H381" i="40"/>
  <c r="H748" i="40"/>
  <c r="H360" i="40"/>
  <c r="H527" i="40"/>
  <c r="H359" i="40"/>
  <c r="H1392" i="40"/>
  <c r="H749" i="40"/>
  <c r="H372" i="40"/>
  <c r="H1118" i="40"/>
  <c r="H1113" i="40"/>
  <c r="H967" i="40"/>
  <c r="H508" i="40"/>
  <c r="H1390" i="40"/>
  <c r="H526" i="40"/>
  <c r="H817" i="40"/>
  <c r="H822" i="40"/>
  <c r="H514" i="40"/>
  <c r="H1268" i="40"/>
  <c r="H981" i="40"/>
  <c r="H1387" i="40"/>
  <c r="E1644" i="40"/>
  <c r="H1644" i="40"/>
  <c r="B1646" i="40"/>
  <c r="C1646" i="40"/>
  <c r="E1645" i="40"/>
  <c r="H1645" i="40"/>
  <c r="B1647" i="40"/>
  <c r="C1647" i="40"/>
  <c r="E1590" i="40"/>
  <c r="H1590" i="40"/>
  <c r="B1591" i="40"/>
  <c r="H975" i="40"/>
  <c r="H516" i="40"/>
  <c r="H734" i="40"/>
  <c r="H379" i="40"/>
  <c r="H365" i="40"/>
  <c r="H510" i="40"/>
  <c r="H369" i="40"/>
  <c r="H1393" i="40"/>
  <c r="H1110" i="40"/>
  <c r="H528" i="40"/>
  <c r="H533" i="40"/>
  <c r="H518" i="40"/>
  <c r="H815" i="40"/>
  <c r="H753" i="40"/>
  <c r="H1278" i="40"/>
  <c r="H736" i="40"/>
  <c r="H519" i="40"/>
  <c r="H364" i="40"/>
  <c r="H812" i="40"/>
  <c r="H973" i="40"/>
  <c r="H507" i="40"/>
  <c r="H1105" i="40"/>
  <c r="H968" i="40"/>
  <c r="H534" i="40"/>
  <c r="H1114" i="40"/>
  <c r="H529" i="40"/>
  <c r="H506" i="40"/>
  <c r="H1388" i="40"/>
  <c r="H982" i="40"/>
  <c r="H756" i="40"/>
  <c r="H752" i="40"/>
  <c r="H355" i="40"/>
  <c r="H1262" i="40"/>
  <c r="H535" i="40"/>
  <c r="H512" i="40"/>
  <c r="H972" i="40"/>
  <c r="H1395" i="40"/>
  <c r="H1266" i="40"/>
  <c r="H750" i="40"/>
  <c r="H759" i="40"/>
  <c r="H370" i="40"/>
  <c r="H368" i="40"/>
  <c r="H380" i="40"/>
  <c r="H821" i="40"/>
  <c r="H515" i="40"/>
  <c r="H513" i="40"/>
  <c r="H522" i="40"/>
  <c r="H966" i="40"/>
  <c r="H1374" i="40"/>
  <c r="H737" i="40"/>
  <c r="H757" i="40"/>
  <c r="H367" i="40"/>
  <c r="H361" i="40"/>
  <c r="H1117" i="40"/>
  <c r="H971" i="40"/>
  <c r="H1272" i="40"/>
  <c r="H531" i="40"/>
  <c r="H525" i="40"/>
  <c r="H1382" i="40"/>
  <c r="E758" i="40"/>
  <c r="E732" i="40"/>
  <c r="E1376" i="40"/>
  <c r="E970" i="40"/>
  <c r="E511" i="40"/>
  <c r="E523" i="40"/>
  <c r="E969" i="40"/>
  <c r="E520" i="40"/>
  <c r="E1276" i="40"/>
  <c r="E980" i="40"/>
  <c r="E521" i="40"/>
  <c r="E532" i="40"/>
  <c r="E965" i="40"/>
  <c r="E824" i="40"/>
  <c r="E530" i="40"/>
  <c r="E1380" i="40"/>
  <c r="E974" i="40"/>
  <c r="E1260" i="40"/>
  <c r="E1389" i="40"/>
  <c r="E1106" i="40"/>
  <c r="E983" i="40"/>
  <c r="E524" i="40"/>
  <c r="E984" i="40"/>
  <c r="H509" i="40"/>
  <c r="E1390" i="40"/>
  <c r="H758" i="40"/>
  <c r="H375" i="40"/>
  <c r="H357" i="40"/>
  <c r="H1270" i="40"/>
  <c r="E1270" i="40"/>
  <c r="H969" i="40"/>
  <c r="H1279" i="40"/>
  <c r="E1279" i="40"/>
  <c r="H979" i="40"/>
  <c r="E979" i="40"/>
  <c r="H1276" i="40"/>
  <c r="H820" i="40"/>
  <c r="E820" i="40"/>
  <c r="H1386" i="40"/>
  <c r="E1386" i="40"/>
  <c r="H1103" i="40"/>
  <c r="E1103" i="40"/>
  <c r="H521" i="40"/>
  <c r="H965" i="40"/>
  <c r="E745" i="40"/>
  <c r="H745" i="40"/>
  <c r="H732" i="40"/>
  <c r="H376" i="40"/>
  <c r="H1376" i="40"/>
  <c r="H523" i="40"/>
  <c r="H1385" i="40"/>
  <c r="E1385" i="40"/>
  <c r="H520" i="40"/>
  <c r="H980" i="40"/>
  <c r="H532" i="40"/>
  <c r="H1371" i="40"/>
  <c r="E1371" i="40"/>
  <c r="H1265" i="40"/>
  <c r="E1265" i="40"/>
  <c r="H824" i="40"/>
  <c r="H530" i="40"/>
  <c r="H1391" i="40"/>
  <c r="E1391" i="40"/>
  <c r="H1380" i="40"/>
  <c r="H1274" i="40"/>
  <c r="E1274" i="40"/>
  <c r="H974" i="40"/>
  <c r="H1260" i="40"/>
  <c r="H977" i="40"/>
  <c r="E977" i="40"/>
  <c r="H1389" i="40"/>
  <c r="H1106" i="40"/>
  <c r="H983" i="40"/>
  <c r="H524" i="40"/>
  <c r="H984" i="40"/>
  <c r="H731" i="40"/>
  <c r="H746" i="40"/>
  <c r="E753" i="40"/>
  <c r="E740" i="40"/>
  <c r="H740" i="40"/>
  <c r="H743" i="40"/>
  <c r="E741" i="40"/>
  <c r="H741" i="40"/>
  <c r="E379" i="40"/>
  <c r="E1278" i="40"/>
  <c r="E519" i="40"/>
  <c r="E510" i="40"/>
  <c r="E1393" i="40"/>
  <c r="E1110" i="40"/>
  <c r="E528" i="40"/>
  <c r="E533" i="40"/>
  <c r="E518" i="40"/>
  <c r="E815" i="40"/>
  <c r="E529" i="40"/>
  <c r="H1107" i="40"/>
  <c r="E1107" i="40"/>
  <c r="E973" i="40"/>
  <c r="E506" i="40"/>
  <c r="E507" i="40"/>
  <c r="H1108" i="40"/>
  <c r="E1108" i="40"/>
  <c r="E1388" i="40"/>
  <c r="E1105" i="40"/>
  <c r="E982" i="40"/>
  <c r="E968" i="40"/>
  <c r="E534" i="40"/>
  <c r="E1114" i="40"/>
  <c r="E1374" i="40"/>
  <c r="E509" i="40"/>
  <c r="H371" i="40"/>
  <c r="H373" i="40"/>
  <c r="H511" i="40"/>
  <c r="H978" i="40"/>
  <c r="E978" i="40"/>
  <c r="H1394" i="40"/>
  <c r="E1394" i="40"/>
  <c r="H1111" i="40"/>
  <c r="E1111" i="40"/>
  <c r="H1379" i="40"/>
  <c r="E1379" i="40"/>
  <c r="H1273" i="40"/>
  <c r="E1273" i="40"/>
  <c r="H1259" i="40"/>
  <c r="E1259" i="40"/>
  <c r="H818" i="40"/>
  <c r="E818" i="40"/>
  <c r="E755" i="40"/>
  <c r="H755" i="40"/>
  <c r="H733" i="40"/>
  <c r="H386" i="40"/>
  <c r="H970" i="40"/>
  <c r="H1384" i="40"/>
  <c r="E1384" i="40"/>
  <c r="H976" i="40"/>
  <c r="E976" i="40"/>
  <c r="H814" i="40"/>
  <c r="E814" i="40"/>
  <c r="H739" i="40"/>
  <c r="H742" i="40"/>
  <c r="E729" i="40"/>
  <c r="H730" i="40"/>
  <c r="E744" i="40"/>
  <c r="H744" i="40"/>
  <c r="E1392" i="40"/>
  <c r="E527" i="40"/>
  <c r="E517" i="40"/>
  <c r="E1118" i="40"/>
  <c r="E822" i="40"/>
  <c r="E536" i="40"/>
  <c r="E1264" i="40"/>
  <c r="E964" i="40"/>
  <c r="E537" i="40"/>
  <c r="E1387" i="40"/>
  <c r="H1104" i="40"/>
  <c r="E1104" i="40"/>
  <c r="E981" i="40"/>
  <c r="E514" i="40"/>
  <c r="E1268" i="40"/>
  <c r="E526" i="40"/>
  <c r="E1113" i="40"/>
  <c r="E817" i="40"/>
  <c r="E967" i="40"/>
  <c r="E508" i="40"/>
  <c r="H735" i="40"/>
  <c r="H1367" i="40"/>
  <c r="E1367" i="40"/>
  <c r="H1370" i="40"/>
  <c r="E1370" i="40"/>
  <c r="H823" i="40"/>
  <c r="E823" i="40"/>
  <c r="H1396" i="40"/>
  <c r="E1396" i="40"/>
  <c r="H819" i="40"/>
  <c r="E819" i="40"/>
  <c r="H1373" i="40"/>
  <c r="E1373" i="40"/>
  <c r="H1267" i="40"/>
  <c r="E1267" i="40"/>
  <c r="H1269" i="40"/>
  <c r="E1269" i="40"/>
  <c r="E754" i="40"/>
  <c r="H754" i="40"/>
  <c r="H383" i="40"/>
  <c r="H1109" i="40"/>
  <c r="E1109" i="40"/>
  <c r="H813" i="40"/>
  <c r="E813" i="40"/>
  <c r="H1369" i="40"/>
  <c r="E1369" i="40"/>
  <c r="H1263" i="40"/>
  <c r="E1263" i="40"/>
  <c r="H1375" i="40"/>
  <c r="E1375" i="40"/>
  <c r="E747" i="40"/>
  <c r="H747" i="40"/>
  <c r="H738" i="40"/>
  <c r="E1262" i="40"/>
  <c r="E1117" i="40"/>
  <c r="E821" i="40"/>
  <c r="E535" i="40"/>
  <c r="H1383" i="40"/>
  <c r="E1383" i="40"/>
  <c r="E971" i="40"/>
  <c r="E512" i="40"/>
  <c r="E515" i="40"/>
  <c r="E1272" i="40"/>
  <c r="E972" i="40"/>
  <c r="E513" i="40"/>
  <c r="E531" i="40"/>
  <c r="H1116" i="40"/>
  <c r="E1116" i="40"/>
  <c r="E1395" i="40"/>
  <c r="H1112" i="40"/>
  <c r="E1112" i="40"/>
  <c r="E522" i="40"/>
  <c r="E525" i="40"/>
  <c r="E1266" i="40"/>
  <c r="E966" i="40"/>
  <c r="E1382" i="40"/>
  <c r="H1275" i="40"/>
  <c r="E1275" i="40"/>
  <c r="E975" i="40"/>
  <c r="E516" i="40"/>
  <c r="E1115" i="40"/>
  <c r="H1115" i="40"/>
  <c r="E812" i="40"/>
  <c r="H1368" i="40"/>
  <c r="E1368" i="40"/>
  <c r="H1377" i="40"/>
  <c r="E1377" i="40"/>
  <c r="H1271" i="40"/>
  <c r="E1271" i="40"/>
  <c r="H1277" i="40"/>
  <c r="E1277" i="40"/>
  <c r="H1378" i="40"/>
  <c r="E1378" i="40"/>
  <c r="H816" i="40"/>
  <c r="E816" i="40"/>
  <c r="H1372" i="40"/>
  <c r="E1372" i="40"/>
  <c r="H1261" i="40"/>
  <c r="E1261" i="40"/>
  <c r="H1381" i="40"/>
  <c r="E1381" i="40"/>
  <c r="E381" i="40"/>
  <c r="H378" i="40"/>
  <c r="E378" i="40"/>
  <c r="E370" i="40"/>
  <c r="E367" i="40"/>
  <c r="E355" i="40"/>
  <c r="E368" i="40"/>
  <c r="E361" i="40"/>
  <c r="E380" i="40"/>
  <c r="H362" i="40"/>
  <c r="E362" i="40"/>
  <c r="E383" i="40"/>
  <c r="E371" i="40"/>
  <c r="E375" i="40"/>
  <c r="E376" i="40"/>
  <c r="E386" i="40"/>
  <c r="E373" i="40"/>
  <c r="E357" i="40"/>
  <c r="H356" i="40"/>
  <c r="E356" i="40"/>
  <c r="E369" i="40"/>
  <c r="E364" i="40"/>
  <c r="E365" i="40"/>
  <c r="H366" i="40"/>
  <c r="E366" i="40"/>
  <c r="H353" i="40"/>
  <c r="E353" i="40"/>
  <c r="F58" i="42"/>
  <c r="B20" i="17" s="1"/>
  <c r="D160" i="42"/>
  <c r="F57" i="8"/>
  <c r="C138" i="37" s="1"/>
  <c r="D138" i="37" s="1"/>
  <c r="D201" i="42"/>
  <c r="F139" i="8"/>
  <c r="C313" i="37" s="1"/>
  <c r="D313" i="37" s="1"/>
  <c r="F130" i="42"/>
  <c r="F40" i="8"/>
  <c r="C101" i="37" s="1"/>
  <c r="D101" i="37" s="1"/>
  <c r="F197" i="42"/>
  <c r="D195" i="42"/>
  <c r="E141" i="42"/>
  <c r="E113" i="42"/>
  <c r="F124" i="42"/>
  <c r="D39" i="42"/>
  <c r="F50" i="8"/>
  <c r="C123" i="37" s="1"/>
  <c r="D123" i="37" s="1"/>
  <c r="F158" i="42"/>
  <c r="D115" i="42"/>
  <c r="E60" i="42"/>
  <c r="B27" i="17" s="1"/>
  <c r="F118" i="42"/>
  <c r="D133" i="42"/>
  <c r="F122" i="42"/>
  <c r="E39" i="42"/>
  <c r="F155" i="8"/>
  <c r="C386" i="37" s="1"/>
  <c r="D386" i="37" s="1"/>
  <c r="I155" i="8"/>
  <c r="F137" i="8"/>
  <c r="C308" i="37" s="1"/>
  <c r="D308" i="37" s="1"/>
  <c r="I42" i="8"/>
  <c r="F128" i="8"/>
  <c r="C289" i="37" s="1"/>
  <c r="D289" i="37" s="1"/>
  <c r="F113" i="8"/>
  <c r="C257" i="37" s="1"/>
  <c r="D257" i="37" s="1"/>
  <c r="F159" i="8"/>
  <c r="C394" i="37" s="1"/>
  <c r="D394" i="37" s="1"/>
  <c r="F207" i="42"/>
  <c r="F138" i="8"/>
  <c r="C311" i="37" s="1"/>
  <c r="D311" i="37" s="1"/>
  <c r="G46" i="8"/>
  <c r="I131" i="8"/>
  <c r="D49" i="42"/>
  <c r="F111" i="42"/>
  <c r="D60" i="42"/>
  <c r="C25" i="17" s="1"/>
  <c r="I156" i="8"/>
  <c r="F45" i="42"/>
  <c r="D141" i="42"/>
  <c r="F154" i="8"/>
  <c r="C384" i="37" s="1"/>
  <c r="D384" i="37" s="1"/>
  <c r="E129" i="42"/>
  <c r="I40" i="8"/>
  <c r="G50" i="8"/>
  <c r="I125" i="8"/>
  <c r="E130" i="42"/>
  <c r="E49" i="42"/>
  <c r="E50" i="42"/>
  <c r="I134" i="8"/>
  <c r="E48" i="42"/>
  <c r="D53" i="42"/>
  <c r="F46" i="8"/>
  <c r="C113" i="37" s="1"/>
  <c r="D113" i="37" s="1"/>
  <c r="E118" i="42"/>
  <c r="F157" i="42"/>
  <c r="D202" i="42"/>
  <c r="E117" i="42"/>
  <c r="E119" i="42"/>
  <c r="E194" i="42"/>
  <c r="E52" i="42"/>
  <c r="D140" i="42"/>
  <c r="E154" i="42"/>
  <c r="E116" i="42"/>
  <c r="D45" i="42"/>
  <c r="F141" i="8"/>
  <c r="C317" i="37" s="1"/>
  <c r="D317" i="37" s="1"/>
  <c r="E198" i="42"/>
  <c r="D42" i="42"/>
  <c r="F129" i="8"/>
  <c r="C291" i="37" s="1"/>
  <c r="D291" i="37" s="1"/>
  <c r="F116" i="42"/>
  <c r="F161" i="42"/>
  <c r="D203" i="42"/>
  <c r="E152" i="42"/>
  <c r="G132" i="8"/>
  <c r="I55" i="8"/>
  <c r="G136" i="8"/>
  <c r="G124" i="8"/>
  <c r="D51" i="42"/>
  <c r="G112" i="8"/>
  <c r="G131" i="8"/>
  <c r="D132" i="42"/>
  <c r="F42" i="8"/>
  <c r="C105" i="37" s="1"/>
  <c r="D105" i="37" s="1"/>
  <c r="G123" i="8"/>
  <c r="F58" i="8"/>
  <c r="C140" i="37" s="1"/>
  <c r="D140" i="37" s="1"/>
  <c r="D121" i="42"/>
  <c r="F126" i="8"/>
  <c r="C285" i="37" s="1"/>
  <c r="D285" i="37" s="1"/>
  <c r="F124" i="8"/>
  <c r="C280" i="37" s="1"/>
  <c r="D280" i="37" s="1"/>
  <c r="G116" i="8"/>
  <c r="E155" i="42"/>
  <c r="I58" i="8"/>
  <c r="F111" i="8"/>
  <c r="C253" i="37" s="1"/>
  <c r="D253" i="37" s="1"/>
  <c r="E128" i="42"/>
  <c r="I195" i="8"/>
  <c r="F49" i="8"/>
  <c r="C121" i="37" s="1"/>
  <c r="D121" i="37" s="1"/>
  <c r="D38" i="42"/>
  <c r="E137" i="42"/>
  <c r="F156" i="42"/>
  <c r="D118" i="42"/>
  <c r="D57" i="42"/>
  <c r="D137" i="42"/>
  <c r="F158" i="8"/>
  <c r="C392" i="37" s="1"/>
  <c r="D392" i="37" s="1"/>
  <c r="E206" i="42"/>
  <c r="D117" i="42"/>
  <c r="E204" i="42"/>
  <c r="E123" i="42"/>
  <c r="G197" i="8"/>
  <c r="E115" i="42"/>
  <c r="D50" i="42"/>
  <c r="E59" i="42"/>
  <c r="B23" i="17" s="1"/>
  <c r="D142" i="42"/>
  <c r="E207" i="42"/>
  <c r="E160" i="42"/>
  <c r="E196" i="42"/>
  <c r="F136" i="42"/>
  <c r="E57" i="42"/>
  <c r="B15" i="17" s="1"/>
  <c r="F200" i="42"/>
  <c r="D204" i="42"/>
  <c r="F198" i="8"/>
  <c r="C341" i="37" s="1"/>
  <c r="D341" i="37" s="1"/>
  <c r="D206" i="42"/>
  <c r="G58" i="8"/>
  <c r="I111" i="8"/>
  <c r="I158" i="8"/>
  <c r="D116" i="42"/>
  <c r="I45" i="8"/>
  <c r="G118" i="8"/>
  <c r="E45" i="42"/>
  <c r="F155" i="42"/>
  <c r="G153" i="8"/>
  <c r="G138" i="8"/>
  <c r="I141" i="8"/>
  <c r="F115" i="42"/>
  <c r="G141" i="8"/>
  <c r="G52" i="8"/>
  <c r="G156" i="8"/>
  <c r="F137" i="42"/>
  <c r="E61" i="42"/>
  <c r="B31" i="17" s="1"/>
  <c r="F60" i="8"/>
  <c r="C144" i="37" s="1"/>
  <c r="D144" i="37" s="1"/>
  <c r="D198" i="42"/>
  <c r="E139" i="42"/>
  <c r="D152" i="42"/>
  <c r="F203" i="8"/>
  <c r="C353" i="37" s="1"/>
  <c r="D353" i="37" s="1"/>
  <c r="F159" i="42"/>
  <c r="E111" i="42"/>
  <c r="E120" i="42"/>
  <c r="F131" i="42"/>
  <c r="F38" i="8"/>
  <c r="C97" i="37" s="1"/>
  <c r="D97" i="37" s="1"/>
  <c r="F61" i="42"/>
  <c r="B32" i="17" s="1"/>
  <c r="G198" i="8"/>
  <c r="I116" i="8"/>
  <c r="G54" i="8"/>
  <c r="E127" i="42"/>
  <c r="E136" i="42"/>
  <c r="E54" i="42"/>
  <c r="F152" i="42"/>
  <c r="D48" i="42"/>
  <c r="F59" i="42"/>
  <c r="B24" i="17" s="1"/>
  <c r="F53" i="42"/>
  <c r="D155" i="42"/>
  <c r="F38" i="42"/>
  <c r="F142" i="8"/>
  <c r="C320" i="37" s="1"/>
  <c r="D320" i="37" s="1"/>
  <c r="F39" i="42"/>
  <c r="D153" i="42"/>
  <c r="I129" i="8"/>
  <c r="G60" i="8"/>
  <c r="I142" i="8"/>
  <c r="F41" i="8"/>
  <c r="C103" i="37" s="1"/>
  <c r="D103" i="37" s="1"/>
  <c r="I43" i="8"/>
  <c r="D136" i="42"/>
  <c r="D111" i="42"/>
  <c r="I136" i="8"/>
  <c r="F123" i="8"/>
  <c r="C278" i="37" s="1"/>
  <c r="D278" i="37" s="1"/>
  <c r="G204" i="8"/>
  <c r="F195" i="8"/>
  <c r="C335" i="37" s="1"/>
  <c r="D335" i="37" s="1"/>
  <c r="G61" i="8"/>
  <c r="F133" i="42"/>
  <c r="G128" i="8"/>
  <c r="I61" i="8"/>
  <c r="D129" i="42"/>
  <c r="D208" i="42"/>
  <c r="F49" i="42"/>
  <c r="F135" i="42"/>
  <c r="E203" i="42"/>
  <c r="F41" i="42"/>
  <c r="D126" i="42"/>
  <c r="F117" i="8"/>
  <c r="C265" i="37" s="1"/>
  <c r="D265" i="37" s="1"/>
  <c r="D119" i="42"/>
  <c r="D161" i="42"/>
  <c r="F196" i="42"/>
  <c r="D134" i="42"/>
  <c r="F116" i="8"/>
  <c r="C263" i="37" s="1"/>
  <c r="D263" i="37" s="1"/>
  <c r="F125" i="42"/>
  <c r="I140" i="8"/>
  <c r="D112" i="42"/>
  <c r="F48" i="42"/>
  <c r="F119" i="8"/>
  <c r="C269" i="37" s="1"/>
  <c r="D269" i="37" s="1"/>
  <c r="F130" i="8"/>
  <c r="C293" i="37" s="1"/>
  <c r="D293" i="37" s="1"/>
  <c r="D124" i="42"/>
  <c r="F125" i="8"/>
  <c r="C283" i="37" s="1"/>
  <c r="D283" i="37" s="1"/>
  <c r="F194" i="8"/>
  <c r="C333" i="37" s="1"/>
  <c r="D333" i="37" s="1"/>
  <c r="D61" i="42"/>
  <c r="C29" i="17" s="1"/>
  <c r="F113" i="42"/>
  <c r="E43" i="42"/>
  <c r="F40" i="42"/>
  <c r="F142" i="42"/>
  <c r="F54" i="42"/>
  <c r="E153" i="42"/>
  <c r="G129" i="8"/>
  <c r="D58" i="42"/>
  <c r="C17" i="17" s="1"/>
  <c r="I122" i="8"/>
  <c r="I127" i="8"/>
  <c r="G196" i="8"/>
  <c r="G205" i="8"/>
  <c r="F55" i="8"/>
  <c r="C134" i="37" s="1"/>
  <c r="D134" i="37" s="1"/>
  <c r="F122" i="8"/>
  <c r="C276" i="37" s="1"/>
  <c r="D276" i="37" s="1"/>
  <c r="D43" i="42"/>
  <c r="F121" i="8"/>
  <c r="C274" i="37" s="1"/>
  <c r="D274" i="37" s="1"/>
  <c r="G126" i="8"/>
  <c r="E132" i="42"/>
  <c r="G134" i="8"/>
  <c r="F204" i="8"/>
  <c r="C355" i="37" s="1"/>
  <c r="D355" i="37" s="1"/>
  <c r="F39" i="8"/>
  <c r="C99" i="37" s="1"/>
  <c r="D99" i="37" s="1"/>
  <c r="F55" i="42"/>
  <c r="B8" i="17" s="1"/>
  <c r="I153" i="8"/>
  <c r="G199" i="8"/>
  <c r="I60" i="8"/>
  <c r="I48" i="8"/>
  <c r="G115" i="8"/>
  <c r="F121" i="42"/>
  <c r="I113" i="8"/>
  <c r="D131" i="42"/>
  <c r="I53" i="8"/>
  <c r="F114" i="42"/>
  <c r="D55" i="42"/>
  <c r="C5" i="17" s="1"/>
  <c r="F128" i="42"/>
  <c r="F160" i="42"/>
  <c r="C364" i="37"/>
  <c r="D364" i="37" s="1"/>
  <c r="F51" i="8"/>
  <c r="C125" i="37" s="1"/>
  <c r="D125" i="37" s="1"/>
  <c r="D138" i="42"/>
  <c r="E159" i="42"/>
  <c r="D207" i="42"/>
  <c r="F112" i="42"/>
  <c r="G160" i="8"/>
  <c r="F60" i="42"/>
  <c r="B28" i="17" s="1"/>
  <c r="I56" i="8"/>
  <c r="F141" i="42"/>
  <c r="F46" i="42"/>
  <c r="D205" i="42"/>
  <c r="E125" i="42"/>
  <c r="F120" i="42"/>
  <c r="E47" i="42"/>
  <c r="D127" i="42"/>
  <c r="E157" i="42"/>
  <c r="D154" i="42"/>
  <c r="F132" i="42"/>
  <c r="D41" i="42"/>
  <c r="E140" i="42"/>
  <c r="E202" i="42"/>
  <c r="G53" i="8"/>
  <c r="F56" i="42"/>
  <c r="B12" i="17" s="1"/>
  <c r="G117" i="8"/>
  <c r="G154" i="8"/>
  <c r="I161" i="8"/>
  <c r="E42" i="42"/>
  <c r="G194" i="8"/>
  <c r="E156" i="42"/>
  <c r="D46" i="42"/>
  <c r="I124" i="8"/>
  <c r="G202" i="8"/>
  <c r="I117" i="8"/>
  <c r="G135" i="8"/>
  <c r="E126" i="42"/>
  <c r="G203" i="8"/>
  <c r="I52" i="8"/>
  <c r="F201" i="8"/>
  <c r="C348" i="37" s="1"/>
  <c r="D348" i="37" s="1"/>
  <c r="D59" i="42"/>
  <c r="F119" i="42"/>
  <c r="E138" i="42"/>
  <c r="G59" i="8"/>
  <c r="E112" i="42"/>
  <c r="F42" i="42"/>
  <c r="E51" i="42"/>
  <c r="E131" i="42"/>
  <c r="F50" i="42"/>
  <c r="I44" i="8"/>
  <c r="D130" i="42"/>
  <c r="G159" i="8"/>
  <c r="F114" i="8"/>
  <c r="C259" i="37" s="1"/>
  <c r="D259" i="37" s="1"/>
  <c r="F202" i="8"/>
  <c r="C351" i="37" s="1"/>
  <c r="D351" i="37" s="1"/>
  <c r="I46" i="8"/>
  <c r="D157" i="42"/>
  <c r="D56" i="42"/>
  <c r="C9" i="17" s="1"/>
  <c r="D114" i="42"/>
  <c r="D156" i="42"/>
  <c r="D122" i="42"/>
  <c r="D139" i="42"/>
  <c r="I123" i="8"/>
  <c r="G161" i="8"/>
  <c r="I59" i="8"/>
  <c r="G200" i="8"/>
  <c r="F134" i="8"/>
  <c r="C302" i="37" s="1"/>
  <c r="D302" i="37" s="1"/>
  <c r="E38" i="42"/>
  <c r="F52" i="42"/>
  <c r="I152" i="8"/>
  <c r="G140" i="8"/>
  <c r="G113" i="8"/>
  <c r="F194" i="42"/>
  <c r="F140" i="42"/>
  <c r="I112" i="8"/>
  <c r="I120" i="8"/>
  <c r="I51" i="8"/>
  <c r="G206" i="8"/>
  <c r="G158" i="8"/>
  <c r="G195" i="8"/>
  <c r="G42" i="8"/>
  <c r="E134" i="42"/>
  <c r="F153" i="42"/>
  <c r="E55" i="42"/>
  <c r="B7" i="17" s="1"/>
  <c r="G45" i="8"/>
  <c r="F154" i="42"/>
  <c r="D120" i="42"/>
  <c r="D199" i="42"/>
  <c r="F54" i="8"/>
  <c r="C131" i="37" s="1"/>
  <c r="D131" i="37" s="1"/>
  <c r="F127" i="42"/>
  <c r="F132" i="8"/>
  <c r="C298" i="37" s="1"/>
  <c r="D298" i="37" s="1"/>
  <c r="G55" i="8"/>
  <c r="F198" i="42"/>
  <c r="F204" i="42"/>
  <c r="F201" i="42"/>
  <c r="F203" i="42"/>
  <c r="E114" i="42"/>
  <c r="F139" i="42"/>
  <c r="I130" i="8"/>
  <c r="I50" i="8"/>
  <c r="I54" i="8"/>
  <c r="D125" i="42"/>
  <c r="F202" i="42"/>
  <c r="E44" i="42"/>
  <c r="F200" i="8"/>
  <c r="C346" i="37" s="1"/>
  <c r="D346" i="37" s="1"/>
  <c r="F197" i="8"/>
  <c r="C339" i="37" s="1"/>
  <c r="D339" i="37" s="1"/>
  <c r="F157" i="8"/>
  <c r="C390" i="37" s="1"/>
  <c r="D390" i="37" s="1"/>
  <c r="D158" i="42"/>
  <c r="G127" i="8"/>
  <c r="F140" i="8"/>
  <c r="C315" i="37" s="1"/>
  <c r="D315" i="37" s="1"/>
  <c r="G137" i="8"/>
  <c r="G121" i="8"/>
  <c r="F134" i="42"/>
  <c r="F43" i="8"/>
  <c r="C107" i="37" s="1"/>
  <c r="D107" i="37" s="1"/>
  <c r="I115" i="8"/>
  <c r="D52" i="42"/>
  <c r="F208" i="42"/>
  <c r="F156" i="8"/>
  <c r="C388" i="37" s="1"/>
  <c r="D388" i="37" s="1"/>
  <c r="F44" i="42"/>
  <c r="D123" i="42"/>
  <c r="G125" i="8"/>
  <c r="F161" i="8"/>
  <c r="C398" i="37" s="1"/>
  <c r="D398" i="37" s="1"/>
  <c r="G139" i="8"/>
  <c r="F44" i="8"/>
  <c r="C109" i="37" s="1"/>
  <c r="D109" i="37" s="1"/>
  <c r="E124" i="42"/>
  <c r="F129" i="42"/>
  <c r="I47" i="8"/>
  <c r="F131" i="8"/>
  <c r="C296" i="37" s="1"/>
  <c r="D296" i="37" s="1"/>
  <c r="F160" i="8"/>
  <c r="C396" i="37" s="1"/>
  <c r="D396" i="37" s="1"/>
  <c r="D54" i="42"/>
  <c r="G157" i="8"/>
  <c r="I118" i="8"/>
  <c r="G114" i="8"/>
  <c r="G40" i="8"/>
  <c r="I38" i="8"/>
  <c r="D135" i="42"/>
  <c r="E46" i="42"/>
  <c r="F117" i="42"/>
  <c r="D143" i="42"/>
  <c r="D40" i="42"/>
  <c r="G120" i="8"/>
  <c r="F47" i="42"/>
  <c r="F123" i="42"/>
  <c r="D196" i="42"/>
  <c r="F199" i="42"/>
  <c r="I133" i="8"/>
  <c r="F115" i="8"/>
  <c r="C261" i="37" s="1"/>
  <c r="D261" i="37" s="1"/>
  <c r="F199" i="8"/>
  <c r="C343" i="37" s="1"/>
  <c r="D343" i="37" s="1"/>
  <c r="G56" i="8"/>
  <c r="I121" i="8"/>
  <c r="E208" i="42"/>
  <c r="G119" i="8"/>
  <c r="I126" i="8"/>
  <c r="I57" i="8"/>
  <c r="E122" i="42"/>
  <c r="E121" i="42"/>
  <c r="D128" i="42"/>
  <c r="G142" i="8"/>
  <c r="G41" i="8"/>
  <c r="F118" i="8"/>
  <c r="C267" i="37" s="1"/>
  <c r="D267" i="37" s="1"/>
  <c r="I135" i="8"/>
  <c r="F138" i="42"/>
  <c r="E133" i="42"/>
  <c r="I138" i="8"/>
  <c r="I160" i="8"/>
  <c r="F127" i="8"/>
  <c r="C287" i="37" s="1"/>
  <c r="D287" i="37" s="1"/>
  <c r="I159" i="8"/>
  <c r="G122" i="8"/>
  <c r="G47" i="8"/>
  <c r="I196" i="8"/>
  <c r="E197" i="42"/>
  <c r="F206" i="42"/>
  <c r="G57" i="8"/>
  <c r="E201" i="42"/>
  <c r="F43" i="42"/>
  <c r="I119" i="8"/>
  <c r="F56" i="8"/>
  <c r="C136" i="37" s="1"/>
  <c r="D136" i="37" s="1"/>
  <c r="E56" i="42"/>
  <c r="B11" i="17" s="1"/>
  <c r="F47" i="8"/>
  <c r="C116" i="37" s="1"/>
  <c r="D116" i="37" s="1"/>
  <c r="G38" i="8"/>
  <c r="I41" i="8"/>
  <c r="F120" i="8"/>
  <c r="C271" i="37" s="1"/>
  <c r="D271" i="37" s="1"/>
  <c r="F112" i="8"/>
  <c r="C255" i="37" s="1"/>
  <c r="D255" i="37" s="1"/>
  <c r="I132" i="8"/>
  <c r="F51" i="42"/>
  <c r="F126" i="42"/>
  <c r="F196" i="8"/>
  <c r="C337" i="37" s="1"/>
  <c r="D337" i="37" s="1"/>
  <c r="F153" i="8"/>
  <c r="C382" i="37" s="1"/>
  <c r="D382" i="37" s="1"/>
  <c r="F136" i="8"/>
  <c r="C306" i="37" s="1"/>
  <c r="D306" i="37" s="1"/>
  <c r="F133" i="8"/>
  <c r="C300" i="37" s="1"/>
  <c r="D300" i="37" s="1"/>
  <c r="F57" i="42"/>
  <c r="B16" i="17" s="1"/>
  <c r="F48" i="8"/>
  <c r="C118" i="37" s="1"/>
  <c r="D118" i="37" s="1"/>
  <c r="E195" i="42"/>
  <c r="I194" i="8"/>
  <c r="I197" i="8"/>
  <c r="I128" i="8"/>
  <c r="I157" i="8"/>
  <c r="G49" i="8"/>
  <c r="G44" i="8"/>
  <c r="G207" i="8"/>
  <c r="G51" i="8"/>
  <c r="I49" i="8"/>
  <c r="I114" i="8"/>
  <c r="G133" i="8"/>
  <c r="F45" i="8"/>
  <c r="C111" i="37" s="1"/>
  <c r="D111" i="37" s="1"/>
  <c r="F205" i="42"/>
  <c r="E142" i="42"/>
  <c r="I139" i="8"/>
  <c r="F52" i="8"/>
  <c r="C127" i="37" s="1"/>
  <c r="D127" i="37" s="1"/>
  <c r="F61" i="8"/>
  <c r="C146" i="37" s="1"/>
  <c r="D146" i="37" s="1"/>
  <c r="F59" i="8"/>
  <c r="C142" i="37" s="1"/>
  <c r="D142" i="37" s="1"/>
  <c r="F135" i="8"/>
  <c r="C304" i="37" s="1"/>
  <c r="D304" i="37" s="1"/>
  <c r="D194" i="42"/>
  <c r="E199" i="42"/>
  <c r="G130" i="8"/>
  <c r="D47" i="42"/>
  <c r="G48" i="8"/>
  <c r="I154" i="8"/>
  <c r="E135" i="42"/>
  <c r="D200" i="42"/>
  <c r="F195" i="42"/>
  <c r="E53" i="42"/>
  <c r="D44" i="42"/>
  <c r="D197" i="42"/>
  <c r="E205" i="42"/>
  <c r="G111" i="8"/>
  <c r="I198" i="8"/>
  <c r="G201" i="8"/>
  <c r="G43" i="8"/>
  <c r="G155" i="8"/>
  <c r="E58" i="42"/>
  <c r="B19" i="17" s="1"/>
  <c r="F143" i="8"/>
  <c r="C322" i="37" s="1"/>
  <c r="D322" i="37" s="1"/>
  <c r="E200" i="42"/>
  <c r="D159" i="42"/>
  <c r="G39" i="8"/>
  <c r="E161" i="42"/>
  <c r="I39" i="8"/>
  <c r="F152" i="8"/>
  <c r="C380" i="37" s="1"/>
  <c r="D380" i="37" s="1"/>
  <c r="E158" i="42"/>
  <c r="F53" i="8"/>
  <c r="C129" i="37" s="1"/>
  <c r="D129" i="37" s="1"/>
  <c r="G152" i="8"/>
  <c r="D113" i="42"/>
  <c r="E41" i="42"/>
  <c r="E40" i="42"/>
  <c r="I137" i="8"/>
  <c r="H382" i="40"/>
  <c r="E382" i="40"/>
  <c r="H358" i="40"/>
  <c r="E358" i="40"/>
  <c r="H384" i="40"/>
  <c r="E384" i="40"/>
  <c r="H363" i="40"/>
  <c r="E363" i="40"/>
  <c r="H354" i="40"/>
  <c r="E354" i="40"/>
  <c r="E374" i="40"/>
  <c r="E385" i="40"/>
  <c r="E359" i="40"/>
  <c r="E360" i="40"/>
  <c r="E377" i="40"/>
  <c r="E372" i="40"/>
  <c r="E387" i="40"/>
  <c r="E739" i="40"/>
  <c r="E750" i="40"/>
  <c r="E735" i="40"/>
  <c r="E759" i="40"/>
  <c r="E736" i="40"/>
  <c r="E748" i="40"/>
  <c r="E734" i="40"/>
  <c r="E737" i="40"/>
  <c r="E730" i="40"/>
  <c r="E743" i="40"/>
  <c r="E749" i="40"/>
  <c r="E746" i="40"/>
  <c r="E756" i="40"/>
  <c r="E733" i="40"/>
  <c r="E757" i="40"/>
  <c r="E731" i="40"/>
  <c r="E742" i="40"/>
  <c r="E738" i="40"/>
  <c r="E751" i="40"/>
  <c r="E752" i="40"/>
  <c r="C11" i="27"/>
  <c r="C1649" i="40" l="1"/>
  <c r="B1649" i="40"/>
  <c r="E1646" i="40"/>
  <c r="H1646" i="40"/>
  <c r="C1648" i="40"/>
  <c r="B1648" i="40"/>
  <c r="H1647" i="40"/>
  <c r="E1647" i="40"/>
  <c r="E1591" i="40"/>
  <c r="H1591" i="40"/>
  <c r="B1592" i="40"/>
  <c r="L317" i="8"/>
  <c r="I251" i="42" s="1"/>
  <c r="M317" i="8"/>
  <c r="J251" i="42" s="1"/>
  <c r="J207" i="42"/>
  <c r="I207" i="42"/>
  <c r="N46" i="8"/>
  <c r="K46" i="42" s="1"/>
  <c r="M46" i="8"/>
  <c r="J46" i="42" s="1"/>
  <c r="L46" i="8"/>
  <c r="I46" i="42" s="1"/>
  <c r="K46" i="8"/>
  <c r="H46" i="42" s="1"/>
  <c r="E1648" i="40" l="1"/>
  <c r="H1648" i="40"/>
  <c r="E1649" i="40"/>
  <c r="H1649" i="40"/>
  <c r="E1592" i="40"/>
  <c r="H1592" i="40"/>
  <c r="B1593" i="40"/>
  <c r="M99" i="8"/>
  <c r="J99" i="42" s="1"/>
  <c r="L99" i="8"/>
  <c r="I99" i="42" s="1"/>
  <c r="K99" i="8"/>
  <c r="H99" i="42" s="1"/>
  <c r="L22" i="42"/>
  <c r="K22" i="42"/>
  <c r="J22" i="42"/>
  <c r="I22" i="42"/>
  <c r="H22" i="42"/>
  <c r="E1593" i="40" l="1"/>
  <c r="H1593" i="40"/>
  <c r="B1594" i="40"/>
  <c r="O122" i="8"/>
  <c r="L122" i="42" s="1"/>
  <c r="N122" i="8"/>
  <c r="K122" i="42" s="1"/>
  <c r="M122" i="8"/>
  <c r="J122" i="42" s="1"/>
  <c r="L122" i="8"/>
  <c r="I122" i="42" s="1"/>
  <c r="K122" i="8"/>
  <c r="H122" i="42" s="1"/>
  <c r="K317" i="8"/>
  <c r="H251" i="42" s="1"/>
  <c r="I204" i="42"/>
  <c r="K204" i="8"/>
  <c r="H204" i="42" s="1"/>
  <c r="S203" i="42"/>
  <c r="R203" i="42"/>
  <c r="Q203" i="42"/>
  <c r="S203" i="8"/>
  <c r="P203" i="42" s="1"/>
  <c r="R203" i="8"/>
  <c r="O203" i="42" s="1"/>
  <c r="Q203" i="8"/>
  <c r="N203" i="42" s="1"/>
  <c r="P203" i="8"/>
  <c r="M203" i="42" s="1"/>
  <c r="O203" i="8"/>
  <c r="L203" i="42" s="1"/>
  <c r="N203" i="8"/>
  <c r="K203" i="42" s="1"/>
  <c r="M203" i="8"/>
  <c r="J203" i="42" s="1"/>
  <c r="L203" i="8"/>
  <c r="I203" i="42" s="1"/>
  <c r="K203" i="8"/>
  <c r="H203" i="42" s="1"/>
  <c r="P202" i="8"/>
  <c r="M202" i="42" s="1"/>
  <c r="O202" i="8"/>
  <c r="L202" i="42" s="1"/>
  <c r="N202" i="8"/>
  <c r="K202" i="42" s="1"/>
  <c r="M202" i="8"/>
  <c r="J202" i="42" s="1"/>
  <c r="L202" i="8"/>
  <c r="I202" i="42" s="1"/>
  <c r="K202" i="8"/>
  <c r="H202" i="42" s="1"/>
  <c r="N198" i="8"/>
  <c r="K198" i="42" s="1"/>
  <c r="M198" i="8"/>
  <c r="J198" i="42" s="1"/>
  <c r="L198" i="8"/>
  <c r="I198" i="42" s="1"/>
  <c r="H198" i="42"/>
  <c r="M147" i="8"/>
  <c r="J147" i="42" s="1"/>
  <c r="L147" i="8"/>
  <c r="I147" i="42" s="1"/>
  <c r="K147" i="8"/>
  <c r="H147" i="42" s="1"/>
  <c r="S143" i="42"/>
  <c r="R143" i="42"/>
  <c r="Q143" i="42"/>
  <c r="S143" i="8"/>
  <c r="P143" i="42" s="1"/>
  <c r="R143" i="8"/>
  <c r="O143" i="42" s="1"/>
  <c r="Q143" i="8"/>
  <c r="N143" i="42" s="1"/>
  <c r="P143" i="8"/>
  <c r="M143" i="42" s="1"/>
  <c r="O143" i="8"/>
  <c r="L143" i="42" s="1"/>
  <c r="N143" i="8"/>
  <c r="K143" i="42" s="1"/>
  <c r="M143" i="8"/>
  <c r="J143" i="42" s="1"/>
  <c r="L143" i="8"/>
  <c r="I143" i="42" s="1"/>
  <c r="K143" i="8"/>
  <c r="H143" i="42" s="1"/>
  <c r="P142" i="8"/>
  <c r="M142" i="42" s="1"/>
  <c r="O142" i="8"/>
  <c r="L142" i="42" s="1"/>
  <c r="N142" i="8"/>
  <c r="K142" i="42" s="1"/>
  <c r="M142" i="8"/>
  <c r="J142" i="42" s="1"/>
  <c r="L142" i="8"/>
  <c r="I142" i="42" s="1"/>
  <c r="K142" i="8"/>
  <c r="H142" i="42" s="1"/>
  <c r="O139" i="8"/>
  <c r="L139" i="42" s="1"/>
  <c r="N139" i="8"/>
  <c r="K139" i="42" s="1"/>
  <c r="M139" i="8"/>
  <c r="J139" i="42" s="1"/>
  <c r="L139" i="8"/>
  <c r="I139" i="42" s="1"/>
  <c r="K139" i="8"/>
  <c r="H139" i="42" s="1"/>
  <c r="N136" i="8"/>
  <c r="K136" i="42" s="1"/>
  <c r="M136" i="8"/>
  <c r="J136" i="42" s="1"/>
  <c r="L136" i="8"/>
  <c r="I136" i="42" s="1"/>
  <c r="K136" i="8"/>
  <c r="H136" i="42" s="1"/>
  <c r="M130" i="8"/>
  <c r="J130" i="42" s="1"/>
  <c r="L130" i="8"/>
  <c r="I130" i="42" s="1"/>
  <c r="K130" i="8"/>
  <c r="H130" i="42" s="1"/>
  <c r="L127" i="8"/>
  <c r="I127" i="42" s="1"/>
  <c r="K127" i="8"/>
  <c r="H127" i="42" s="1"/>
  <c r="S126" i="42"/>
  <c r="R126" i="42"/>
  <c r="Q126" i="42"/>
  <c r="S126" i="8"/>
  <c r="P126" i="42" s="1"/>
  <c r="R126" i="8"/>
  <c r="O126" i="42" s="1"/>
  <c r="Q126" i="8"/>
  <c r="N126" i="42" s="1"/>
  <c r="P126" i="8"/>
  <c r="M126" i="42" s="1"/>
  <c r="O126" i="8"/>
  <c r="L126" i="42" s="1"/>
  <c r="N126" i="8"/>
  <c r="K126" i="42" s="1"/>
  <c r="M126" i="8"/>
  <c r="J126" i="42" s="1"/>
  <c r="L126" i="8"/>
  <c r="I126" i="42" s="1"/>
  <c r="K126" i="8"/>
  <c r="H126" i="42" s="1"/>
  <c r="P125" i="8"/>
  <c r="M125" i="42" s="1"/>
  <c r="O125" i="8"/>
  <c r="L125" i="42" s="1"/>
  <c r="N125" i="8"/>
  <c r="K125" i="42" s="1"/>
  <c r="M125" i="8"/>
  <c r="J125" i="42" s="1"/>
  <c r="L125" i="8"/>
  <c r="I125" i="42" s="1"/>
  <c r="K125" i="8"/>
  <c r="H125" i="42" s="1"/>
  <c r="P116" i="8"/>
  <c r="M116" i="42" s="1"/>
  <c r="O116" i="8"/>
  <c r="L116" i="42" s="1"/>
  <c r="N116" i="8"/>
  <c r="K116" i="42" s="1"/>
  <c r="M116" i="8"/>
  <c r="J116" i="42" s="1"/>
  <c r="L116" i="8"/>
  <c r="I116" i="42" s="1"/>
  <c r="K116" i="8"/>
  <c r="H116" i="42" s="1"/>
  <c r="M110" i="8"/>
  <c r="J110" i="42" s="1"/>
  <c r="L110" i="8"/>
  <c r="I110" i="42" s="1"/>
  <c r="K110" i="8"/>
  <c r="H110" i="42" s="1"/>
  <c r="L107" i="8"/>
  <c r="I107" i="42" s="1"/>
  <c r="K107" i="8"/>
  <c r="H107" i="42" s="1"/>
  <c r="T106" i="42"/>
  <c r="S106" i="42"/>
  <c r="R106" i="42"/>
  <c r="T106" i="8"/>
  <c r="Q106" i="42" s="1"/>
  <c r="S106" i="8"/>
  <c r="P106" i="42" s="1"/>
  <c r="R106" i="8"/>
  <c r="O106" i="42" s="1"/>
  <c r="Q106" i="8"/>
  <c r="N106" i="42" s="1"/>
  <c r="P106" i="8"/>
  <c r="M106" i="42" s="1"/>
  <c r="O106" i="8"/>
  <c r="L106" i="42" s="1"/>
  <c r="N106" i="8"/>
  <c r="K106" i="42" s="1"/>
  <c r="M106" i="8"/>
  <c r="J106" i="42" s="1"/>
  <c r="L106" i="8"/>
  <c r="I106" i="42" s="1"/>
  <c r="K106" i="8"/>
  <c r="H106" i="42" s="1"/>
  <c r="P105" i="8"/>
  <c r="M105" i="42" s="1"/>
  <c r="O105" i="8"/>
  <c r="L105" i="42" s="1"/>
  <c r="N105" i="8"/>
  <c r="K105" i="42" s="1"/>
  <c r="M105" i="8"/>
  <c r="J105" i="42" s="1"/>
  <c r="L105" i="8"/>
  <c r="I105" i="42" s="1"/>
  <c r="K105" i="8"/>
  <c r="H105" i="42" s="1"/>
  <c r="P102" i="8"/>
  <c r="M102" i="42" s="1"/>
  <c r="O102" i="8"/>
  <c r="L102" i="42" s="1"/>
  <c r="N102" i="8"/>
  <c r="K102" i="42" s="1"/>
  <c r="M102" i="8"/>
  <c r="J102" i="42" s="1"/>
  <c r="L102" i="8"/>
  <c r="I102" i="42" s="1"/>
  <c r="K102" i="8"/>
  <c r="H102" i="42" s="1"/>
  <c r="P96" i="8"/>
  <c r="M96" i="42" s="1"/>
  <c r="O96" i="8"/>
  <c r="L96" i="42" s="1"/>
  <c r="N96" i="8"/>
  <c r="K96" i="42" s="1"/>
  <c r="M96" i="8"/>
  <c r="J96" i="42" s="1"/>
  <c r="L96" i="8"/>
  <c r="I96" i="42" s="1"/>
  <c r="K96" i="8"/>
  <c r="H96" i="42" s="1"/>
  <c r="M90" i="8"/>
  <c r="J90" i="42" s="1"/>
  <c r="L90" i="8"/>
  <c r="I90" i="42" s="1"/>
  <c r="K90" i="8"/>
  <c r="H90" i="42" s="1"/>
  <c r="L51" i="8"/>
  <c r="I51" i="42" s="1"/>
  <c r="K51" i="8"/>
  <c r="H51" i="42" s="1"/>
  <c r="L87" i="8"/>
  <c r="I87" i="42" s="1"/>
  <c r="K87" i="8"/>
  <c r="H87" i="42" s="1"/>
  <c r="S86" i="42"/>
  <c r="R86" i="42"/>
  <c r="Q86" i="42"/>
  <c r="S86" i="8"/>
  <c r="P86" i="42" s="1"/>
  <c r="R86" i="8"/>
  <c r="O86" i="42" s="1"/>
  <c r="Q86" i="8"/>
  <c r="N86" i="42" s="1"/>
  <c r="P86" i="8"/>
  <c r="M86" i="42" s="1"/>
  <c r="O86" i="8"/>
  <c r="L86" i="42" s="1"/>
  <c r="N86" i="8"/>
  <c r="K86" i="42" s="1"/>
  <c r="M86" i="8"/>
  <c r="J86" i="42" s="1"/>
  <c r="L86" i="8"/>
  <c r="I86" i="42" s="1"/>
  <c r="K86" i="8"/>
  <c r="H86" i="42" s="1"/>
  <c r="P85" i="8"/>
  <c r="M85" i="42" s="1"/>
  <c r="O85" i="8"/>
  <c r="L85" i="42" s="1"/>
  <c r="N85" i="8"/>
  <c r="K85" i="42" s="1"/>
  <c r="M85" i="8"/>
  <c r="J85" i="42" s="1"/>
  <c r="L85" i="8"/>
  <c r="I85" i="42" s="1"/>
  <c r="K85" i="8"/>
  <c r="H85" i="42" s="1"/>
  <c r="P81" i="8"/>
  <c r="M81" i="42" s="1"/>
  <c r="O81" i="8"/>
  <c r="L81" i="42" s="1"/>
  <c r="N81" i="8"/>
  <c r="K81" i="42" s="1"/>
  <c r="M81" i="8"/>
  <c r="J81" i="42" s="1"/>
  <c r="L81" i="8"/>
  <c r="I81" i="42" s="1"/>
  <c r="K81" i="8"/>
  <c r="H81" i="42" s="1"/>
  <c r="N77" i="8"/>
  <c r="K77" i="42" s="1"/>
  <c r="M77" i="8"/>
  <c r="J77" i="42" s="1"/>
  <c r="L77" i="8"/>
  <c r="I77" i="42" s="1"/>
  <c r="K77" i="8"/>
  <c r="H77" i="42" s="1"/>
  <c r="N75" i="8"/>
  <c r="K75" i="42" s="1"/>
  <c r="M75" i="8"/>
  <c r="J75" i="42" s="1"/>
  <c r="L75" i="8"/>
  <c r="I75" i="42" s="1"/>
  <c r="K75" i="8"/>
  <c r="H75" i="42" s="1"/>
  <c r="M73" i="8"/>
  <c r="J73" i="42" s="1"/>
  <c r="L73" i="8"/>
  <c r="I73" i="42" s="1"/>
  <c r="K73" i="8"/>
  <c r="H73" i="42" s="1"/>
  <c r="Q61" i="8"/>
  <c r="N61" i="42" s="1"/>
  <c r="P61" i="8"/>
  <c r="M61" i="42" s="1"/>
  <c r="O61" i="8"/>
  <c r="L61" i="42" s="1"/>
  <c r="N61" i="8"/>
  <c r="K61" i="42" s="1"/>
  <c r="M61" i="8"/>
  <c r="J61" i="42" s="1"/>
  <c r="L61" i="8"/>
  <c r="I61" i="42" s="1"/>
  <c r="K61" i="8"/>
  <c r="H61" i="42" s="1"/>
  <c r="P60" i="8"/>
  <c r="M60" i="42" s="1"/>
  <c r="O60" i="8"/>
  <c r="L60" i="42" s="1"/>
  <c r="N60" i="8"/>
  <c r="K60" i="42" s="1"/>
  <c r="M60" i="8"/>
  <c r="J60" i="42" s="1"/>
  <c r="L60" i="8"/>
  <c r="I60" i="42" s="1"/>
  <c r="K60" i="8"/>
  <c r="H60" i="42" s="1"/>
  <c r="AA59" i="8"/>
  <c r="X59" i="42" s="1"/>
  <c r="Z59" i="8"/>
  <c r="W59" i="42" s="1"/>
  <c r="Y59" i="8"/>
  <c r="V59" i="42" s="1"/>
  <c r="X59" i="8"/>
  <c r="U59" i="42" s="1"/>
  <c r="W59" i="8"/>
  <c r="T59" i="42" s="1"/>
  <c r="V59" i="8"/>
  <c r="S59" i="42" s="1"/>
  <c r="U59" i="8"/>
  <c r="R59" i="42" s="1"/>
  <c r="T59" i="8"/>
  <c r="Q59" i="42" s="1"/>
  <c r="S59" i="8"/>
  <c r="P59" i="42" s="1"/>
  <c r="R59" i="8"/>
  <c r="O59" i="42" s="1"/>
  <c r="Q59" i="8"/>
  <c r="N59" i="42" s="1"/>
  <c r="P59" i="8"/>
  <c r="M59" i="42" s="1"/>
  <c r="O59" i="8"/>
  <c r="L59" i="42" s="1"/>
  <c r="N59" i="8"/>
  <c r="K59" i="42" s="1"/>
  <c r="M59" i="8"/>
  <c r="J59" i="42" s="1"/>
  <c r="L59" i="8"/>
  <c r="I59" i="42" s="1"/>
  <c r="K59" i="8"/>
  <c r="H59" i="42" s="1"/>
  <c r="Q58" i="8"/>
  <c r="N58" i="42" s="1"/>
  <c r="P58" i="8"/>
  <c r="M58" i="42" s="1"/>
  <c r="O58" i="8"/>
  <c r="L58" i="42" s="1"/>
  <c r="N58" i="8"/>
  <c r="K58" i="42" s="1"/>
  <c r="M58" i="8"/>
  <c r="J58" i="42" s="1"/>
  <c r="L58" i="8"/>
  <c r="I58" i="42" s="1"/>
  <c r="K58" i="8"/>
  <c r="H58" i="42" s="1"/>
  <c r="S56" i="8"/>
  <c r="P56" i="42" s="1"/>
  <c r="R56" i="8"/>
  <c r="O56" i="42" s="1"/>
  <c r="Q56" i="8"/>
  <c r="N56" i="42" s="1"/>
  <c r="P56" i="8"/>
  <c r="M56" i="42" s="1"/>
  <c r="O56" i="8"/>
  <c r="L56" i="42" s="1"/>
  <c r="N56" i="8"/>
  <c r="K56" i="42" s="1"/>
  <c r="M56" i="8"/>
  <c r="J56" i="42" s="1"/>
  <c r="L56" i="8"/>
  <c r="I56" i="42" s="1"/>
  <c r="K56" i="8"/>
  <c r="H56" i="42" s="1"/>
  <c r="C28" i="27"/>
  <c r="C61" i="27"/>
  <c r="C71" i="27"/>
  <c r="B58" i="27"/>
  <c r="F589" i="40" s="1"/>
  <c r="M54" i="8"/>
  <c r="J54" i="42" s="1"/>
  <c r="L54" i="8"/>
  <c r="I54" i="42" s="1"/>
  <c r="K54" i="8"/>
  <c r="H54" i="42" s="1"/>
  <c r="S50" i="42"/>
  <c r="R50" i="42"/>
  <c r="T50" i="8"/>
  <c r="Q50" i="42" s="1"/>
  <c r="S50" i="8"/>
  <c r="P50" i="42" s="1"/>
  <c r="R50" i="8"/>
  <c r="O50" i="42" s="1"/>
  <c r="Q50" i="8"/>
  <c r="N50" i="42" s="1"/>
  <c r="P50" i="8"/>
  <c r="M50" i="42" s="1"/>
  <c r="O50" i="8"/>
  <c r="L50" i="42" s="1"/>
  <c r="N50" i="8"/>
  <c r="K50" i="42" s="1"/>
  <c r="M50" i="8"/>
  <c r="J50" i="42" s="1"/>
  <c r="L50" i="8"/>
  <c r="I50" i="42" s="1"/>
  <c r="K50" i="8"/>
  <c r="H50" i="42" s="1"/>
  <c r="P49" i="8"/>
  <c r="M49" i="42" s="1"/>
  <c r="O49" i="8"/>
  <c r="L49" i="42" s="1"/>
  <c r="N49" i="8"/>
  <c r="K49" i="42" s="1"/>
  <c r="M49" i="8"/>
  <c r="J49" i="42" s="1"/>
  <c r="L49" i="8"/>
  <c r="I49" i="42" s="1"/>
  <c r="K49" i="8"/>
  <c r="H49" i="42" s="1"/>
  <c r="N48" i="8"/>
  <c r="K48" i="42" s="1"/>
  <c r="M48" i="8"/>
  <c r="J48" i="42" s="1"/>
  <c r="L48" i="8"/>
  <c r="I48" i="42" s="1"/>
  <c r="K48" i="8"/>
  <c r="H48" i="42" s="1"/>
  <c r="N45" i="8"/>
  <c r="K45" i="42" s="1"/>
  <c r="M45" i="8"/>
  <c r="J45" i="42" s="1"/>
  <c r="L45" i="8"/>
  <c r="I45" i="42" s="1"/>
  <c r="K45" i="8"/>
  <c r="H45" i="42" s="1"/>
  <c r="L40" i="8"/>
  <c r="I40" i="42" s="1"/>
  <c r="K40" i="8"/>
  <c r="H40" i="42" s="1"/>
  <c r="M39" i="8"/>
  <c r="J39" i="42" s="1"/>
  <c r="L39" i="8"/>
  <c r="I39" i="42" s="1"/>
  <c r="K39" i="8"/>
  <c r="H39" i="42" s="1"/>
  <c r="M38" i="8"/>
  <c r="J38" i="42" s="1"/>
  <c r="L38" i="8"/>
  <c r="I38" i="42" s="1"/>
  <c r="K38" i="8"/>
  <c r="H38" i="42" s="1"/>
  <c r="K32" i="8"/>
  <c r="H32" i="42" s="1"/>
  <c r="L32" i="8"/>
  <c r="I32" i="42" s="1"/>
  <c r="M30" i="8"/>
  <c r="J30" i="42" s="1"/>
  <c r="L30" i="8"/>
  <c r="I30" i="42" s="1"/>
  <c r="K30" i="8"/>
  <c r="H30" i="42" s="1"/>
  <c r="M28" i="8"/>
  <c r="J28" i="42" s="1"/>
  <c r="L28" i="8"/>
  <c r="I28" i="42" s="1"/>
  <c r="K28" i="8"/>
  <c r="H28" i="42" s="1"/>
  <c r="L27" i="8"/>
  <c r="I27" i="42" s="1"/>
  <c r="K27" i="8"/>
  <c r="H27" i="42" s="1"/>
  <c r="Z26" i="8"/>
  <c r="W26" i="42" s="1"/>
  <c r="Y26" i="8"/>
  <c r="V26" i="42" s="1"/>
  <c r="X26" i="8"/>
  <c r="U26" i="42" s="1"/>
  <c r="W26" i="8"/>
  <c r="T26" i="42" s="1"/>
  <c r="V26" i="8"/>
  <c r="S26" i="42" s="1"/>
  <c r="U26" i="8"/>
  <c r="R26" i="42" s="1"/>
  <c r="T26" i="8"/>
  <c r="Q26" i="42" s="1"/>
  <c r="S26" i="8"/>
  <c r="P26" i="42" s="1"/>
  <c r="R26" i="8"/>
  <c r="O26" i="42" s="1"/>
  <c r="Q26" i="8"/>
  <c r="N26" i="42" s="1"/>
  <c r="P26" i="8"/>
  <c r="M26" i="42" s="1"/>
  <c r="O26" i="8"/>
  <c r="L26" i="42" s="1"/>
  <c r="N26" i="8"/>
  <c r="K26" i="42" s="1"/>
  <c r="M26" i="8"/>
  <c r="J26" i="42" s="1"/>
  <c r="L26" i="8"/>
  <c r="I26" i="42" s="1"/>
  <c r="K26" i="8"/>
  <c r="H26" i="42" s="1"/>
  <c r="J5" i="42"/>
  <c r="I5" i="42"/>
  <c r="H5" i="42"/>
  <c r="I8" i="42"/>
  <c r="H8" i="42"/>
  <c r="J14" i="42"/>
  <c r="I14" i="42"/>
  <c r="H14" i="42"/>
  <c r="N24" i="8"/>
  <c r="K24" i="42" s="1"/>
  <c r="M24" i="8"/>
  <c r="J24" i="42" s="1"/>
  <c r="L24" i="8"/>
  <c r="I24" i="42" s="1"/>
  <c r="K24" i="8"/>
  <c r="H24" i="42" s="1"/>
  <c r="H1594" i="40" l="1"/>
  <c r="E1594" i="40"/>
  <c r="B1595" i="40"/>
  <c r="C39" i="27"/>
  <c r="H207" i="42"/>
  <c r="E1595" i="40" l="1"/>
  <c r="H1595" i="40"/>
  <c r="B1596" i="40"/>
  <c r="C21" i="17"/>
  <c r="E1596" i="40" l="1"/>
  <c r="H1596" i="40"/>
  <c r="B1597" i="40"/>
  <c r="B79" i="27"/>
  <c r="F610" i="40" s="1"/>
  <c r="B68" i="27"/>
  <c r="F599" i="40" s="1"/>
  <c r="B36" i="27"/>
  <c r="F567" i="40" s="1"/>
  <c r="B25" i="27"/>
  <c r="F556" i="40" s="1"/>
  <c r="B24" i="27"/>
  <c r="F555" i="40" s="1"/>
  <c r="B21" i="27"/>
  <c r="F552" i="40" s="1"/>
  <c r="B8" i="27"/>
  <c r="F539" i="40" s="1"/>
  <c r="B7" i="27"/>
  <c r="F538" i="40" s="1"/>
  <c r="E1597" i="40" l="1"/>
  <c r="H1597" i="40"/>
  <c r="B1598" i="40"/>
  <c r="E1598" i="40" l="1"/>
  <c r="H1598" i="40"/>
  <c r="B1599" i="40"/>
  <c r="B1600" i="40" l="1"/>
  <c r="E1599" i="40"/>
  <c r="H1599" i="40"/>
  <c r="E1600" i="40" l="1"/>
  <c r="H1600" i="40"/>
  <c r="B1601" i="40"/>
  <c r="E1601" i="40" l="1"/>
  <c r="H1601" i="40"/>
  <c r="B1602" i="40"/>
  <c r="B1603" i="40" l="1"/>
  <c r="H1602" i="40"/>
  <c r="E1602" i="40"/>
  <c r="F302" i="8" l="1"/>
  <c r="F293" i="8"/>
  <c r="F284" i="8"/>
  <c r="F275" i="8"/>
  <c r="F266" i="8"/>
  <c r="F257" i="8"/>
  <c r="F248" i="8"/>
  <c r="F239" i="8"/>
  <c r="F227" i="8"/>
  <c r="C502" i="37" s="1"/>
  <c r="D502" i="37" s="1"/>
  <c r="F214" i="8"/>
  <c r="C478" i="37" s="1"/>
  <c r="D478" i="37" s="1"/>
  <c r="F234" i="8"/>
  <c r="C517" i="37" s="1"/>
  <c r="D517" i="37" s="1"/>
  <c r="F304" i="8"/>
  <c r="F295" i="8"/>
  <c r="F286" i="8"/>
  <c r="F277" i="8"/>
  <c r="F268" i="8"/>
  <c r="F259" i="8"/>
  <c r="F250" i="8"/>
  <c r="F241" i="8"/>
  <c r="F229" i="8"/>
  <c r="C506" i="37" s="1"/>
  <c r="D506" i="37" s="1"/>
  <c r="F216" i="8"/>
  <c r="C482" i="37" s="1"/>
  <c r="D482" i="37" s="1"/>
  <c r="F222" i="8"/>
  <c r="C491" i="37" s="1"/>
  <c r="D491" i="37" s="1"/>
  <c r="F303" i="8"/>
  <c r="F294" i="8"/>
  <c r="F285" i="8"/>
  <c r="F276" i="8"/>
  <c r="F267" i="8"/>
  <c r="F258" i="8"/>
  <c r="F249" i="8"/>
  <c r="F240" i="8"/>
  <c r="F228" i="8"/>
  <c r="C504" i="37" s="1"/>
  <c r="D504" i="37" s="1"/>
  <c r="F215" i="8"/>
  <c r="C480" i="37" s="1"/>
  <c r="D480" i="37" s="1"/>
  <c r="F230" i="8"/>
  <c r="C508" i="37" s="1"/>
  <c r="D508" i="37" s="1"/>
  <c r="F291" i="8"/>
  <c r="F273" i="8"/>
  <c r="F264" i="8"/>
  <c r="F246" i="8"/>
  <c r="F237" i="8"/>
  <c r="F212" i="8"/>
  <c r="C474" i="37" s="1"/>
  <c r="D474" i="37" s="1"/>
  <c r="F211" i="8"/>
  <c r="C472" i="37" s="1"/>
  <c r="D472" i="37" s="1"/>
  <c r="G290" i="8"/>
  <c r="F299" i="8"/>
  <c r="F290" i="8"/>
  <c r="F281" i="8"/>
  <c r="F272" i="8"/>
  <c r="F263" i="8"/>
  <c r="F254" i="8"/>
  <c r="F245" i="8"/>
  <c r="F236" i="8"/>
  <c r="F221" i="8"/>
  <c r="C489" i="37" s="1"/>
  <c r="D489" i="37" s="1"/>
  <c r="F210" i="8"/>
  <c r="C470" i="37" s="1"/>
  <c r="D470" i="37" s="1"/>
  <c r="F220" i="8"/>
  <c r="C487" i="37" s="1"/>
  <c r="D487" i="37" s="1"/>
  <c r="F301" i="8"/>
  <c r="F292" i="8"/>
  <c r="F283" i="8"/>
  <c r="F274" i="8"/>
  <c r="F265" i="8"/>
  <c r="F256" i="8"/>
  <c r="F247" i="8"/>
  <c r="F238" i="8"/>
  <c r="F226" i="8"/>
  <c r="C500" i="37" s="1"/>
  <c r="D500" i="37" s="1"/>
  <c r="F213" i="8"/>
  <c r="C476" i="37" s="1"/>
  <c r="D476" i="37" s="1"/>
  <c r="F225" i="8"/>
  <c r="C498" i="37" s="1"/>
  <c r="D498" i="37" s="1"/>
  <c r="F300" i="8"/>
  <c r="F282" i="8"/>
  <c r="F255" i="8"/>
  <c r="F223" i="8"/>
  <c r="C493" i="37" s="1"/>
  <c r="D493" i="37" s="1"/>
  <c r="F296" i="8"/>
  <c r="F287" i="8"/>
  <c r="F278" i="8"/>
  <c r="F269" i="8"/>
  <c r="F260" i="8"/>
  <c r="F251" i="8"/>
  <c r="F242" i="8"/>
  <c r="F231" i="8"/>
  <c r="C510" i="37" s="1"/>
  <c r="D510" i="37" s="1"/>
  <c r="F217" i="8"/>
  <c r="F233" i="8"/>
  <c r="C514" i="37" s="1"/>
  <c r="D514" i="37" s="1"/>
  <c r="F298" i="8"/>
  <c r="F289" i="8"/>
  <c r="F280" i="8"/>
  <c r="F271" i="8"/>
  <c r="F262" i="8"/>
  <c r="F253" i="8"/>
  <c r="F244" i="8"/>
  <c r="F235" i="8"/>
  <c r="F219" i="8"/>
  <c r="C485" i="37" s="1"/>
  <c r="D485" i="37" s="1"/>
  <c r="F209" i="8"/>
  <c r="C468" i="37" s="1"/>
  <c r="D468" i="37" s="1"/>
  <c r="F297" i="8"/>
  <c r="F288" i="8"/>
  <c r="F279" i="8"/>
  <c r="F270" i="8"/>
  <c r="F261" i="8"/>
  <c r="F252" i="8"/>
  <c r="F243" i="8"/>
  <c r="F232" i="8"/>
  <c r="C512" i="37" s="1"/>
  <c r="D512" i="37" s="1"/>
  <c r="F218" i="8"/>
  <c r="F224" i="8"/>
  <c r="C495" i="37" s="1"/>
  <c r="D495" i="37" s="1"/>
  <c r="G239" i="8"/>
  <c r="I298" i="8"/>
  <c r="G284" i="8"/>
  <c r="G281" i="8"/>
  <c r="G298" i="8"/>
  <c r="I216" i="8"/>
  <c r="I243" i="8"/>
  <c r="I270" i="8"/>
  <c r="I297" i="8"/>
  <c r="G287" i="8"/>
  <c r="G264" i="8"/>
  <c r="I254" i="8"/>
  <c r="I266" i="8"/>
  <c r="G268" i="8"/>
  <c r="G272" i="8"/>
  <c r="G301" i="8"/>
  <c r="I219" i="8"/>
  <c r="I246" i="8"/>
  <c r="I273" i="8"/>
  <c r="I300" i="8"/>
  <c r="I287" i="8"/>
  <c r="I233" i="8"/>
  <c r="G302" i="8"/>
  <c r="G226" i="8"/>
  <c r="I281" i="8"/>
  <c r="I227" i="8"/>
  <c r="G285" i="8"/>
  <c r="G211" i="8"/>
  <c r="I253" i="8"/>
  <c r="G308" i="8"/>
  <c r="G258" i="8"/>
  <c r="G229" i="8"/>
  <c r="G275" i="8"/>
  <c r="I269" i="8"/>
  <c r="I229" i="8"/>
  <c r="G297" i="8"/>
  <c r="G252" i="8"/>
  <c r="G262" i="8"/>
  <c r="I277" i="8"/>
  <c r="I236" i="8"/>
  <c r="G305" i="8"/>
  <c r="G231" i="8"/>
  <c r="G274" i="8"/>
  <c r="I262" i="8"/>
  <c r="I221" i="8"/>
  <c r="G237" i="8"/>
  <c r="F305" i="8"/>
  <c r="G277" i="8"/>
  <c r="I304" i="8"/>
  <c r="I314" i="8"/>
  <c r="G295" i="8"/>
  <c r="I213" i="8"/>
  <c r="I240" i="8"/>
  <c r="I267" i="8"/>
  <c r="I294" i="8"/>
  <c r="G269" i="8"/>
  <c r="G253" i="8"/>
  <c r="I268" i="8"/>
  <c r="G219" i="8"/>
  <c r="I293" i="8"/>
  <c r="G294" i="8"/>
  <c r="G214" i="8"/>
  <c r="I299" i="8"/>
  <c r="I256" i="8"/>
  <c r="I215" i="8"/>
  <c r="F317" i="8"/>
  <c r="G289" i="8"/>
  <c r="I263" i="8"/>
  <c r="G222" i="8"/>
  <c r="I289" i="8"/>
  <c r="I248" i="8"/>
  <c r="G317" i="8"/>
  <c r="G223" i="8"/>
  <c r="G247" i="8"/>
  <c r="G263" i="8"/>
  <c r="G304" i="8"/>
  <c r="I249" i="8"/>
  <c r="I303" i="8"/>
  <c r="I242" i="8"/>
  <c r="G216" i="8"/>
  <c r="G235" i="8"/>
  <c r="I290" i="8"/>
  <c r="F307" i="8"/>
  <c r="G220" i="8"/>
  <c r="I235" i="8"/>
  <c r="G303" i="8"/>
  <c r="G250" i="8"/>
  <c r="G273" i="8"/>
  <c r="G313" i="8"/>
  <c r="I258" i="8"/>
  <c r="G286" i="8"/>
  <c r="I307" i="8"/>
  <c r="G257" i="8"/>
  <c r="G254" i="8"/>
  <c r="G307" i="8"/>
  <c r="I225" i="8"/>
  <c r="I252" i="8"/>
  <c r="I279" i="8"/>
  <c r="I306" i="8"/>
  <c r="G260" i="8"/>
  <c r="F313" i="8"/>
  <c r="G296" i="8"/>
  <c r="I226" i="8"/>
  <c r="I310" i="8"/>
  <c r="G282" i="8"/>
  <c r="G310" i="8"/>
  <c r="I228" i="8"/>
  <c r="I255" i="8"/>
  <c r="I282" i="8"/>
  <c r="I309" i="8"/>
  <c r="I274" i="8"/>
  <c r="I220" i="8"/>
  <c r="G240" i="8"/>
  <c r="I214" i="8"/>
  <c r="I239" i="8"/>
  <c r="G283" i="8"/>
  <c r="G279" i="8"/>
  <c r="I223" i="8"/>
  <c r="G267" i="8"/>
  <c r="F310" i="8"/>
  <c r="I313" i="8"/>
  <c r="I222" i="8"/>
  <c r="I276" i="8"/>
  <c r="I283" i="8"/>
  <c r="I250" i="8"/>
  <c r="G234" i="8"/>
  <c r="I295" i="8"/>
  <c r="I231" i="8"/>
  <c r="I312" i="8"/>
  <c r="G265" i="8"/>
  <c r="I316" i="8"/>
  <c r="I317" i="8"/>
  <c r="G249" i="8"/>
  <c r="G316" i="8"/>
  <c r="I234" i="8"/>
  <c r="I261" i="8"/>
  <c r="I288" i="8"/>
  <c r="I315" i="8"/>
  <c r="I247" i="8"/>
  <c r="G280" i="8"/>
  <c r="G256" i="8"/>
  <c r="G288" i="8"/>
  <c r="I311" i="8"/>
  <c r="G210" i="8"/>
  <c r="I210" i="8"/>
  <c r="I237" i="8"/>
  <c r="I264" i="8"/>
  <c r="I291" i="8"/>
  <c r="G278" i="8"/>
  <c r="G292" i="8"/>
  <c r="I260" i="8"/>
  <c r="G315" i="8"/>
  <c r="F308" i="8"/>
  <c r="I296" i="8"/>
  <c r="I241" i="8"/>
  <c r="G309" i="8"/>
  <c r="G255" i="8"/>
  <c r="I280" i="8"/>
  <c r="I212" i="8"/>
  <c r="G225" i="8"/>
  <c r="G241" i="8"/>
  <c r="I301" i="8"/>
  <c r="G311" i="8"/>
  <c r="I209" i="8"/>
  <c r="I275" i="8"/>
  <c r="G266" i="8"/>
  <c r="I285" i="8"/>
  <c r="G212" i="8"/>
  <c r="G232" i="8"/>
  <c r="G299" i="8"/>
  <c r="I244" i="8"/>
  <c r="G238" i="8"/>
  <c r="I218" i="8"/>
  <c r="I286" i="8"/>
  <c r="G312" i="8"/>
  <c r="I245" i="8"/>
  <c r="I257" i="8"/>
  <c r="G300" i="8"/>
  <c r="G217" i="8"/>
  <c r="I251" i="8"/>
  <c r="I265" i="8"/>
  <c r="G261" i="8"/>
  <c r="G228" i="8"/>
  <c r="G230" i="8"/>
  <c r="G245" i="8"/>
  <c r="G233" i="8"/>
  <c r="G227" i="8"/>
  <c r="I272" i="8"/>
  <c r="I292" i="8"/>
  <c r="I278" i="8"/>
  <c r="G306" i="8"/>
  <c r="F312" i="8"/>
  <c r="F315" i="8"/>
  <c r="G221" i="8"/>
  <c r="G224" i="8"/>
  <c r="I224" i="8"/>
  <c r="I238" i="8"/>
  <c r="G236" i="8"/>
  <c r="F306" i="8"/>
  <c r="G215" i="8"/>
  <c r="F309" i="8"/>
  <c r="F314" i="8"/>
  <c r="I217" i="8"/>
  <c r="I271" i="8"/>
  <c r="G270" i="8"/>
  <c r="I232" i="8"/>
  <c r="I308" i="8"/>
  <c r="I284" i="8"/>
  <c r="G259" i="8"/>
  <c r="F311" i="8"/>
  <c r="G291" i="8"/>
  <c r="G293" i="8"/>
  <c r="G271" i="8"/>
  <c r="G209" i="8"/>
  <c r="G246" i="8"/>
  <c r="I230" i="8"/>
  <c r="I302" i="8"/>
  <c r="G314" i="8"/>
  <c r="I259" i="8"/>
  <c r="G213" i="8"/>
  <c r="G243" i="8"/>
  <c r="G276" i="8"/>
  <c r="F316" i="8"/>
  <c r="I305" i="8"/>
  <c r="I211" i="8"/>
  <c r="G244" i="8"/>
  <c r="G251" i="8"/>
  <c r="G248" i="8"/>
  <c r="G242" i="8"/>
  <c r="G218" i="8"/>
  <c r="E1603" i="40"/>
  <c r="H1603" i="40"/>
  <c r="F93" i="8"/>
  <c r="C214" i="37" s="1"/>
  <c r="D214" i="37" s="1"/>
  <c r="D169" i="42"/>
  <c r="E35" i="42"/>
  <c r="D107" i="42"/>
  <c r="F165" i="8"/>
  <c r="C408" i="37" s="1"/>
  <c r="D408" i="37" s="1"/>
  <c r="D184" i="42"/>
  <c r="D25" i="42"/>
  <c r="F106" i="42"/>
  <c r="E36" i="42"/>
  <c r="D177" i="42"/>
  <c r="F170" i="8"/>
  <c r="C418" i="37" s="1"/>
  <c r="D418" i="37" s="1"/>
  <c r="D165" i="42"/>
  <c r="F34" i="42"/>
  <c r="F146" i="42"/>
  <c r="D173" i="42"/>
  <c r="F145" i="42"/>
  <c r="F32" i="8"/>
  <c r="C81" i="37" s="1"/>
  <c r="D81" i="37" s="1"/>
  <c r="E186" i="42"/>
  <c r="E109" i="42"/>
  <c r="F102" i="8"/>
  <c r="C233" i="37" s="1"/>
  <c r="D233" i="37" s="1"/>
  <c r="F169" i="42"/>
  <c r="F174" i="8"/>
  <c r="C427" i="37" s="1"/>
  <c r="D427" i="37" s="1"/>
  <c r="F167" i="42"/>
  <c r="F183" i="42"/>
  <c r="F109" i="42"/>
  <c r="F33" i="8"/>
  <c r="C84" i="37" s="1"/>
  <c r="D84" i="37" s="1"/>
  <c r="F37" i="8"/>
  <c r="C93" i="37" s="1"/>
  <c r="D93" i="37" s="1"/>
  <c r="F187" i="8"/>
  <c r="C454" i="37" s="1"/>
  <c r="D454" i="37" s="1"/>
  <c r="F172" i="42"/>
  <c r="E181" i="42"/>
  <c r="F30" i="42"/>
  <c r="F145" i="8"/>
  <c r="C326" i="37" s="1"/>
  <c r="D326" i="37" s="1"/>
  <c r="F172" i="8"/>
  <c r="C423" i="37" s="1"/>
  <c r="D423" i="37" s="1"/>
  <c r="F180" i="42"/>
  <c r="F171" i="8"/>
  <c r="C420" i="37" s="1"/>
  <c r="D420" i="37" s="1"/>
  <c r="F106" i="8"/>
  <c r="C242" i="37" s="1"/>
  <c r="D242" i="37" s="1"/>
  <c r="E93" i="42"/>
  <c r="E34" i="42"/>
  <c r="F168" i="42"/>
  <c r="F181" i="42"/>
  <c r="F25" i="8"/>
  <c r="C64" i="37" s="1"/>
  <c r="D64" i="37" s="1"/>
  <c r="D172" i="42"/>
  <c r="F177" i="42"/>
  <c r="F99" i="8"/>
  <c r="C226" i="37" s="1"/>
  <c r="D226" i="37" s="1"/>
  <c r="D28" i="42"/>
  <c r="F110" i="8"/>
  <c r="C250" i="37" s="1"/>
  <c r="D250" i="37" s="1"/>
  <c r="E182" i="42"/>
  <c r="F103" i="42"/>
  <c r="F175" i="42"/>
  <c r="F178" i="8"/>
  <c r="C435" i="37" s="1"/>
  <c r="D435" i="37" s="1"/>
  <c r="F26" i="42"/>
  <c r="D182" i="42"/>
  <c r="F109" i="8"/>
  <c r="C248" i="37" s="1"/>
  <c r="D248" i="37" s="1"/>
  <c r="D110" i="42"/>
  <c r="F36" i="42"/>
  <c r="E31" i="42"/>
  <c r="E143" i="42"/>
  <c r="E37" i="42"/>
  <c r="E98" i="42"/>
  <c r="F146" i="8"/>
  <c r="C328" i="37" s="1"/>
  <c r="D328" i="37" s="1"/>
  <c r="F26" i="8"/>
  <c r="C66" i="37" s="1"/>
  <c r="D66" i="37" s="1"/>
  <c r="F179" i="42"/>
  <c r="F35" i="8"/>
  <c r="C88" i="37" s="1"/>
  <c r="D88" i="37" s="1"/>
  <c r="E32" i="42"/>
  <c r="F144" i="8"/>
  <c r="C324" i="37" s="1"/>
  <c r="D324" i="37" s="1"/>
  <c r="D174" i="42"/>
  <c r="F175" i="8"/>
  <c r="C429" i="37" s="1"/>
  <c r="D429" i="37" s="1"/>
  <c r="F31" i="42"/>
  <c r="F29" i="8"/>
  <c r="C75" i="37" s="1"/>
  <c r="D75" i="37" s="1"/>
  <c r="F95" i="42"/>
  <c r="D186" i="42"/>
  <c r="F168" i="8"/>
  <c r="C414" i="37" s="1"/>
  <c r="D414" i="37" s="1"/>
  <c r="F100" i="42"/>
  <c r="F167" i="8"/>
  <c r="C412" i="37" s="1"/>
  <c r="D412" i="37" s="1"/>
  <c r="F100" i="8"/>
  <c r="C228" i="37" s="1"/>
  <c r="D228" i="37" s="1"/>
  <c r="F96" i="8"/>
  <c r="C220" i="37" s="1"/>
  <c r="D220" i="37" s="1"/>
  <c r="E176" i="42"/>
  <c r="E33" i="42"/>
  <c r="F25" i="42"/>
  <c r="E163" i="42"/>
  <c r="F31" i="8"/>
  <c r="C79" i="37" s="1"/>
  <c r="D79" i="37" s="1"/>
  <c r="E144" i="42"/>
  <c r="E105" i="42"/>
  <c r="D100" i="42"/>
  <c r="E26" i="42"/>
  <c r="F165" i="42"/>
  <c r="F97" i="42"/>
  <c r="E170" i="42"/>
  <c r="E172" i="42"/>
  <c r="F95" i="8"/>
  <c r="C218" i="37" s="1"/>
  <c r="D218" i="37" s="1"/>
  <c r="D98" i="42"/>
  <c r="F185" i="42"/>
  <c r="E104" i="42"/>
  <c r="D106" i="42"/>
  <c r="D108" i="42"/>
  <c r="F169" i="8"/>
  <c r="C416" i="37" s="1"/>
  <c r="D416" i="37" s="1"/>
  <c r="F181" i="8"/>
  <c r="C441" i="37" s="1"/>
  <c r="D441" i="37" s="1"/>
  <c r="F101" i="42"/>
  <c r="E29" i="42"/>
  <c r="D166" i="42"/>
  <c r="F186" i="42"/>
  <c r="F37" i="42"/>
  <c r="F35" i="42"/>
  <c r="F163" i="42"/>
  <c r="F92" i="42"/>
  <c r="D35" i="42"/>
  <c r="E178" i="42"/>
  <c r="F92" i="8"/>
  <c r="C212" i="37" s="1"/>
  <c r="D212" i="37" s="1"/>
  <c r="D168" i="42"/>
  <c r="F173" i="42"/>
  <c r="F30" i="8"/>
  <c r="C77" i="37" s="1"/>
  <c r="D77" i="37" s="1"/>
  <c r="F144" i="42"/>
  <c r="E173" i="42"/>
  <c r="E187" i="42"/>
  <c r="F179" i="8"/>
  <c r="C437" i="37" s="1"/>
  <c r="D437" i="37" s="1"/>
  <c r="D183" i="42"/>
  <c r="F104" i="8"/>
  <c r="C237" i="37" s="1"/>
  <c r="D237" i="37" s="1"/>
  <c r="F94" i="8"/>
  <c r="C216" i="37" s="1"/>
  <c r="D216" i="37" s="1"/>
  <c r="F173" i="8"/>
  <c r="C425" i="37" s="1"/>
  <c r="D425" i="37" s="1"/>
  <c r="E25" i="42"/>
  <c r="F27" i="8"/>
  <c r="C69" i="37" s="1"/>
  <c r="D69" i="37" s="1"/>
  <c r="F36" i="8"/>
  <c r="C91" i="37" s="1"/>
  <c r="D91" i="37" s="1"/>
  <c r="F163" i="8"/>
  <c r="C404" i="37" s="1"/>
  <c r="D404" i="37" s="1"/>
  <c r="D96" i="42"/>
  <c r="F91" i="42"/>
  <c r="D92" i="42"/>
  <c r="E107" i="42"/>
  <c r="D33" i="42"/>
  <c r="E183" i="42"/>
  <c r="E95" i="42"/>
  <c r="F32" i="42"/>
  <c r="F177" i="8"/>
  <c r="C433" i="37" s="1"/>
  <c r="D433" i="37" s="1"/>
  <c r="D94" i="42"/>
  <c r="D167" i="42"/>
  <c r="F28" i="8"/>
  <c r="C72" i="37" s="1"/>
  <c r="D72" i="37" s="1"/>
  <c r="F164" i="42"/>
  <c r="E101" i="42"/>
  <c r="E185" i="42"/>
  <c r="F105" i="8"/>
  <c r="C240" i="37" s="1"/>
  <c r="D240" i="37" s="1"/>
  <c r="D105" i="42"/>
  <c r="E167" i="42"/>
  <c r="F188" i="8"/>
  <c r="C456" i="37" s="1"/>
  <c r="D456" i="37" s="1"/>
  <c r="E100" i="42"/>
  <c r="D109" i="42"/>
  <c r="E162" i="42"/>
  <c r="D164" i="42"/>
  <c r="E103" i="42"/>
  <c r="D27" i="42"/>
  <c r="D104" i="42"/>
  <c r="F93" i="42"/>
  <c r="E94" i="42"/>
  <c r="F147" i="8"/>
  <c r="C330" i="37" s="1"/>
  <c r="D330" i="37" s="1"/>
  <c r="D144" i="42"/>
  <c r="F178" i="42"/>
  <c r="F108" i="42"/>
  <c r="D175" i="42"/>
  <c r="D179" i="42"/>
  <c r="F98" i="42"/>
  <c r="F98" i="8"/>
  <c r="C224" i="37" s="1"/>
  <c r="D224" i="37" s="1"/>
  <c r="D188" i="42"/>
  <c r="E110" i="42"/>
  <c r="D178" i="42"/>
  <c r="F162" i="8"/>
  <c r="C402" i="37" s="1"/>
  <c r="D402" i="37" s="1"/>
  <c r="F94" i="42"/>
  <c r="E108" i="42"/>
  <c r="E180" i="42"/>
  <c r="F174" i="42"/>
  <c r="D29" i="42"/>
  <c r="D97" i="42"/>
  <c r="F108" i="8"/>
  <c r="C246" i="37" s="1"/>
  <c r="D246" i="37" s="1"/>
  <c r="D180" i="42"/>
  <c r="D147" i="42"/>
  <c r="E91" i="42"/>
  <c r="E97" i="42"/>
  <c r="F143" i="42"/>
  <c r="E147" i="42"/>
  <c r="F103" i="8"/>
  <c r="C235" i="37" s="1"/>
  <c r="D235" i="37" s="1"/>
  <c r="F164" i="8"/>
  <c r="C406" i="37" s="1"/>
  <c r="D406" i="37" s="1"/>
  <c r="F176" i="42"/>
  <c r="D91" i="42"/>
  <c r="D163" i="42"/>
  <c r="F104" i="42"/>
  <c r="F34" i="8"/>
  <c r="C86" i="37" s="1"/>
  <c r="D86" i="37" s="1"/>
  <c r="E149" i="42"/>
  <c r="F193" i="42"/>
  <c r="E193" i="42"/>
  <c r="D210" i="42"/>
  <c r="E9" i="42"/>
  <c r="E150" i="42"/>
  <c r="D149" i="42"/>
  <c r="D26" i="42"/>
  <c r="F107" i="8"/>
  <c r="C244" i="37" s="1"/>
  <c r="D244" i="37" s="1"/>
  <c r="E175" i="42"/>
  <c r="F166" i="42"/>
  <c r="E164" i="42"/>
  <c r="F105" i="42"/>
  <c r="F27" i="42"/>
  <c r="F170" i="42"/>
  <c r="F182" i="8"/>
  <c r="C443" i="37" s="1"/>
  <c r="D443" i="37" s="1"/>
  <c r="E179" i="42"/>
  <c r="F147" i="42"/>
  <c r="E168" i="42"/>
  <c r="F149" i="42"/>
  <c r="D148" i="42"/>
  <c r="F191" i="42"/>
  <c r="F188" i="42"/>
  <c r="E188" i="42"/>
  <c r="F150" i="8"/>
  <c r="C373" i="37" s="1"/>
  <c r="D373" i="37" s="1"/>
  <c r="E28" i="42"/>
  <c r="F91" i="8"/>
  <c r="C210" i="37" s="1"/>
  <c r="D210" i="37" s="1"/>
  <c r="E174" i="42"/>
  <c r="F162" i="42"/>
  <c r="E190" i="42"/>
  <c r="D191" i="42"/>
  <c r="D9" i="42"/>
  <c r="D209" i="42"/>
  <c r="E148" i="42"/>
  <c r="E189" i="42"/>
  <c r="D193" i="42"/>
  <c r="E169" i="42"/>
  <c r="D103" i="42"/>
  <c r="E145" i="42"/>
  <c r="D162" i="42"/>
  <c r="E166" i="42"/>
  <c r="F97" i="8"/>
  <c r="C222" i="37" s="1"/>
  <c r="D222" i="37" s="1"/>
  <c r="E192" i="42"/>
  <c r="F151" i="8"/>
  <c r="C376" i="37" s="1"/>
  <c r="D376" i="37" s="1"/>
  <c r="F20" i="42"/>
  <c r="E151" i="42"/>
  <c r="F33" i="42"/>
  <c r="E92" i="42"/>
  <c r="F176" i="8"/>
  <c r="C431" i="37" s="1"/>
  <c r="D431" i="37" s="1"/>
  <c r="F187" i="42"/>
  <c r="E106" i="42"/>
  <c r="F182" i="42"/>
  <c r="F28" i="42"/>
  <c r="D32" i="42"/>
  <c r="E146" i="42"/>
  <c r="D176" i="42"/>
  <c r="D99" i="42"/>
  <c r="E27" i="42"/>
  <c r="D181" i="42"/>
  <c r="D146" i="42"/>
  <c r="D171" i="42"/>
  <c r="E171" i="42"/>
  <c r="F171" i="42"/>
  <c r="F29" i="42"/>
  <c r="D185" i="42"/>
  <c r="D151" i="42"/>
  <c r="F151" i="42"/>
  <c r="F148" i="42"/>
  <c r="F148" i="8"/>
  <c r="C368" i="37" s="1"/>
  <c r="D368" i="37" s="1"/>
  <c r="F189" i="8"/>
  <c r="C458" i="37" s="1"/>
  <c r="D458" i="37" s="1"/>
  <c r="F166" i="8"/>
  <c r="C410" i="37" s="1"/>
  <c r="D410" i="37" s="1"/>
  <c r="E165" i="42"/>
  <c r="F101" i="8"/>
  <c r="C231" i="37" s="1"/>
  <c r="D231" i="37" s="1"/>
  <c r="D187" i="42"/>
  <c r="F107" i="42"/>
  <c r="D93" i="42"/>
  <c r="D192" i="42"/>
  <c r="D20" i="42"/>
  <c r="D189" i="42"/>
  <c r="D37" i="42"/>
  <c r="D95" i="42"/>
  <c r="D31" i="42"/>
  <c r="D102" i="42"/>
  <c r="D36" i="42"/>
  <c r="D145" i="42"/>
  <c r="D170" i="42"/>
  <c r="F180" i="8"/>
  <c r="C439" i="37" s="1"/>
  <c r="D439" i="37" s="1"/>
  <c r="E177" i="42"/>
  <c r="D30" i="42"/>
  <c r="E184" i="42"/>
  <c r="D101" i="42"/>
  <c r="F189" i="42"/>
  <c r="E191" i="42"/>
  <c r="F190" i="42"/>
  <c r="F149" i="8"/>
  <c r="C370" i="37" s="1"/>
  <c r="D370" i="37" s="1"/>
  <c r="D150" i="42"/>
  <c r="F110" i="42"/>
  <c r="D34" i="42"/>
  <c r="F184" i="42"/>
  <c r="E30" i="42"/>
  <c r="F192" i="42"/>
  <c r="E20" i="42"/>
  <c r="F190" i="8"/>
  <c r="C460" i="37" s="1"/>
  <c r="D460" i="37" s="1"/>
  <c r="F191" i="8"/>
  <c r="C462" i="37" s="1"/>
  <c r="D462" i="37" s="1"/>
  <c r="F150" i="42"/>
  <c r="D190" i="42"/>
  <c r="F9" i="42"/>
  <c r="E280" i="42"/>
  <c r="G97" i="8"/>
  <c r="E286" i="42"/>
  <c r="G94" i="8"/>
  <c r="E256" i="42"/>
  <c r="F258" i="42"/>
  <c r="E257" i="42"/>
  <c r="E272" i="42"/>
  <c r="E267" i="42"/>
  <c r="I27" i="8"/>
  <c r="I26" i="8"/>
  <c r="I182" i="8"/>
  <c r="G28" i="8"/>
  <c r="I168" i="8"/>
  <c r="I95" i="8"/>
  <c r="G143" i="8"/>
  <c r="I179" i="8"/>
  <c r="F275" i="42"/>
  <c r="G173" i="8"/>
  <c r="E281" i="42"/>
  <c r="F266" i="42"/>
  <c r="I165" i="8"/>
  <c r="I174" i="8"/>
  <c r="I93" i="8"/>
  <c r="G169" i="8"/>
  <c r="E285" i="42"/>
  <c r="E298" i="42"/>
  <c r="E302" i="42"/>
  <c r="F273" i="42"/>
  <c r="F295" i="42"/>
  <c r="F299" i="42"/>
  <c r="F271" i="42"/>
  <c r="E273" i="42"/>
  <c r="I36" i="8"/>
  <c r="E287" i="42"/>
  <c r="G100" i="8"/>
  <c r="F294" i="42"/>
  <c r="F279" i="42"/>
  <c r="G34" i="8"/>
  <c r="F303" i="42"/>
  <c r="I172" i="8"/>
  <c r="I180" i="8"/>
  <c r="F268" i="42"/>
  <c r="G144" i="8"/>
  <c r="G176" i="8"/>
  <c r="E268" i="42"/>
  <c r="I103" i="8"/>
  <c r="E296" i="42"/>
  <c r="E297" i="42"/>
  <c r="G109" i="8"/>
  <c r="I171" i="8"/>
  <c r="F277" i="42"/>
  <c r="F285" i="42"/>
  <c r="I32" i="8"/>
  <c r="F255" i="42"/>
  <c r="F286" i="42"/>
  <c r="G182" i="8"/>
  <c r="I164" i="8"/>
  <c r="E303" i="42"/>
  <c r="I31" i="8"/>
  <c r="I177" i="8"/>
  <c r="G171" i="8"/>
  <c r="G91" i="8"/>
  <c r="I91" i="8"/>
  <c r="E292" i="42"/>
  <c r="E301" i="42"/>
  <c r="F256" i="42"/>
  <c r="G164" i="8"/>
  <c r="G167" i="8"/>
  <c r="E274" i="42"/>
  <c r="I29" i="8"/>
  <c r="F288" i="42"/>
  <c r="G166" i="8"/>
  <c r="G177" i="8"/>
  <c r="G181" i="8"/>
  <c r="F264" i="42"/>
  <c r="I28" i="8"/>
  <c r="I100" i="8"/>
  <c r="E255" i="42"/>
  <c r="E294" i="42"/>
  <c r="F282" i="42"/>
  <c r="I35" i="8"/>
  <c r="F304" i="42"/>
  <c r="F263" i="42"/>
  <c r="E304" i="42"/>
  <c r="G145" i="8"/>
  <c r="G108" i="8"/>
  <c r="I181" i="8"/>
  <c r="F261" i="42"/>
  <c r="I107" i="8"/>
  <c r="E300" i="42"/>
  <c r="E284" i="42"/>
  <c r="F283" i="42"/>
  <c r="I37" i="8"/>
  <c r="E278" i="42"/>
  <c r="G147" i="8"/>
  <c r="E291" i="42"/>
  <c r="G36" i="8"/>
  <c r="F274" i="42"/>
  <c r="F302" i="42"/>
  <c r="G180" i="8"/>
  <c r="G104" i="8"/>
  <c r="I143" i="8"/>
  <c r="E260" i="42"/>
  <c r="F300" i="42"/>
  <c r="G170" i="8"/>
  <c r="G30" i="8"/>
  <c r="F262" i="42"/>
  <c r="E279" i="42"/>
  <c r="I176" i="8"/>
  <c r="G187" i="8"/>
  <c r="E262" i="42"/>
  <c r="E269" i="42"/>
  <c r="F284" i="42"/>
  <c r="G33" i="8"/>
  <c r="G168" i="8"/>
  <c r="F289" i="42"/>
  <c r="E270" i="42"/>
  <c r="I98" i="8"/>
  <c r="F290" i="42"/>
  <c r="F276" i="42"/>
  <c r="G29" i="8"/>
  <c r="G32" i="8"/>
  <c r="G25" i="8"/>
  <c r="I109" i="8"/>
  <c r="E288" i="42"/>
  <c r="E295" i="42"/>
  <c r="E293" i="42"/>
  <c r="I108" i="8"/>
  <c r="G106" i="8"/>
  <c r="G163" i="8"/>
  <c r="I105" i="8"/>
  <c r="E290" i="42"/>
  <c r="G92" i="8"/>
  <c r="G31" i="8"/>
  <c r="I34" i="8"/>
  <c r="E282" i="42"/>
  <c r="I187" i="8"/>
  <c r="I175" i="8"/>
  <c r="F297" i="42"/>
  <c r="E259" i="42"/>
  <c r="G107" i="8"/>
  <c r="F253" i="42"/>
  <c r="G105" i="8"/>
  <c r="E252" i="42"/>
  <c r="I173" i="8"/>
  <c r="F259" i="42"/>
  <c r="G35" i="8"/>
  <c r="F287" i="42"/>
  <c r="G27" i="8"/>
  <c r="I92" i="8"/>
  <c r="I33" i="8"/>
  <c r="F267" i="42"/>
  <c r="E283" i="42"/>
  <c r="I145" i="8"/>
  <c r="I25" i="8"/>
  <c r="E265" i="42"/>
  <c r="F257" i="42"/>
  <c r="F20" i="8"/>
  <c r="C49" i="37" s="1"/>
  <c r="D49" i="37" s="1"/>
  <c r="I191" i="8"/>
  <c r="I151" i="8"/>
  <c r="F254" i="42"/>
  <c r="G165" i="8"/>
  <c r="F265" i="42"/>
  <c r="E254" i="42"/>
  <c r="G110" i="8"/>
  <c r="I94" i="8"/>
  <c r="I166" i="8"/>
  <c r="F281" i="42"/>
  <c r="G37" i="8"/>
  <c r="E253" i="42"/>
  <c r="I97" i="8"/>
  <c r="G179" i="8"/>
  <c r="I188" i="8"/>
  <c r="I163" i="8"/>
  <c r="G146" i="8"/>
  <c r="G103" i="8"/>
  <c r="G98" i="8"/>
  <c r="E276" i="42"/>
  <c r="F293" i="42"/>
  <c r="G162" i="8"/>
  <c r="F252" i="42"/>
  <c r="G26" i="8"/>
  <c r="F301" i="42"/>
  <c r="I167" i="8"/>
  <c r="E264" i="42"/>
  <c r="I149" i="8"/>
  <c r="E271" i="42"/>
  <c r="G172" i="8"/>
  <c r="E266" i="42"/>
  <c r="I144" i="8"/>
  <c r="E275" i="42"/>
  <c r="I190" i="8"/>
  <c r="G151" i="8"/>
  <c r="G190" i="8"/>
  <c r="F269" i="42"/>
  <c r="I147" i="8"/>
  <c r="I146" i="8"/>
  <c r="I162" i="8"/>
  <c r="E263" i="42"/>
  <c r="F260" i="42"/>
  <c r="I110" i="8"/>
  <c r="I101" i="8"/>
  <c r="I104" i="8"/>
  <c r="G174" i="8"/>
  <c r="G95" i="8"/>
  <c r="E289" i="42"/>
  <c r="G148" i="8"/>
  <c r="G149" i="8"/>
  <c r="G191" i="8"/>
  <c r="I150" i="8"/>
  <c r="F272" i="42"/>
  <c r="G101" i="8"/>
  <c r="G178" i="8"/>
  <c r="I169" i="8"/>
  <c r="E299" i="42"/>
  <c r="I30" i="8"/>
  <c r="F280" i="42"/>
  <c r="F291" i="42"/>
  <c r="I189" i="8"/>
  <c r="G150" i="8"/>
  <c r="G188" i="8"/>
  <c r="G93" i="8"/>
  <c r="F292" i="42"/>
  <c r="I170" i="8"/>
  <c r="F270" i="42"/>
  <c r="E277" i="42"/>
  <c r="F298" i="42"/>
  <c r="E258" i="42"/>
  <c r="F278" i="42"/>
  <c r="F296" i="42"/>
  <c r="E261" i="42"/>
  <c r="I178" i="8"/>
  <c r="G175" i="8"/>
  <c r="I106" i="8"/>
  <c r="I148" i="8"/>
  <c r="G189" i="8"/>
  <c r="E1810" i="40"/>
  <c r="D21" i="37" l="1"/>
  <c r="H1810" i="40"/>
  <c r="D231" i="42"/>
  <c r="F248" i="42"/>
  <c r="D239" i="42"/>
  <c r="E96" i="42"/>
  <c r="D220" i="42" l="1"/>
  <c r="D216" i="42"/>
  <c r="D266" i="42"/>
  <c r="D223" i="42"/>
  <c r="D280" i="42"/>
  <c r="F232" i="42"/>
  <c r="E237" i="42"/>
  <c r="E234" i="42"/>
  <c r="F250" i="42"/>
  <c r="D245" i="42"/>
  <c r="D250" i="42"/>
  <c r="F227" i="42"/>
  <c r="E235" i="42"/>
  <c r="F99" i="42"/>
  <c r="D290" i="42"/>
  <c r="D303" i="42"/>
  <c r="D213" i="42"/>
  <c r="D253" i="42"/>
  <c r="D271" i="42"/>
  <c r="D225" i="42"/>
  <c r="D289" i="42"/>
  <c r="D215" i="42"/>
  <c r="D275" i="42"/>
  <c r="E233" i="42"/>
  <c r="E99" i="42"/>
  <c r="F247" i="42"/>
  <c r="D281" i="42"/>
  <c r="D297" i="42"/>
  <c r="F216" i="42"/>
  <c r="F209" i="42"/>
  <c r="E214" i="42"/>
  <c r="D278" i="42"/>
  <c r="D242" i="42"/>
  <c r="D288" i="42"/>
  <c r="D284" i="42"/>
  <c r="D241" i="42"/>
  <c r="E217" i="42"/>
  <c r="D258" i="42"/>
  <c r="F217" i="42"/>
  <c r="F225" i="42"/>
  <c r="E240" i="42"/>
  <c r="D273" i="42"/>
  <c r="D287" i="42"/>
  <c r="D300" i="42"/>
  <c r="F214" i="42"/>
  <c r="F229" i="42"/>
  <c r="D256" i="42"/>
  <c r="G96" i="8"/>
  <c r="F251" i="42"/>
  <c r="E221" i="42"/>
  <c r="E246" i="42"/>
  <c r="F215" i="42"/>
  <c r="F245" i="42"/>
  <c r="D295" i="42"/>
  <c r="E249" i="42"/>
  <c r="D302" i="42"/>
  <c r="F239" i="42"/>
  <c r="F246" i="42"/>
  <c r="D301" i="42"/>
  <c r="D299" i="42"/>
  <c r="E251" i="42"/>
  <c r="D244" i="42"/>
  <c r="D264" i="42"/>
  <c r="E239" i="42"/>
  <c r="F231" i="42"/>
  <c r="F220" i="42"/>
  <c r="D279" i="42"/>
  <c r="E224" i="42"/>
  <c r="E231" i="42"/>
  <c r="E236" i="42"/>
  <c r="D251" i="42"/>
  <c r="D211" i="42"/>
  <c r="D274" i="42"/>
  <c r="F238" i="42"/>
  <c r="D248" i="42"/>
  <c r="E213" i="42"/>
  <c r="F244" i="42"/>
  <c r="E250" i="42"/>
  <c r="F223" i="42"/>
  <c r="F243" i="42"/>
  <c r="D272" i="42"/>
  <c r="E212" i="42"/>
  <c r="D226" i="42"/>
  <c r="D283" i="42"/>
  <c r="E218" i="42"/>
  <c r="E211" i="42"/>
  <c r="E220" i="42"/>
  <c r="F212" i="42"/>
  <c r="F235" i="42"/>
  <c r="E229" i="42"/>
  <c r="D282" i="42"/>
  <c r="E219" i="42"/>
  <c r="D285" i="42"/>
  <c r="D217" i="42"/>
  <c r="D218" i="42"/>
  <c r="F236" i="42"/>
  <c r="D243" i="42"/>
  <c r="F233" i="42"/>
  <c r="F240" i="42"/>
  <c r="E223" i="42"/>
  <c r="D270" i="42"/>
  <c r="D259" i="42"/>
  <c r="F221" i="42"/>
  <c r="D228" i="42"/>
  <c r="F226" i="42"/>
  <c r="F228" i="42"/>
  <c r="F213" i="42"/>
  <c r="D265" i="42"/>
  <c r="D233" i="42"/>
  <c r="D262" i="42"/>
  <c r="D261" i="42"/>
  <c r="D238" i="42"/>
  <c r="D230" i="42"/>
  <c r="F242" i="42"/>
  <c r="F230" i="42"/>
  <c r="E228" i="42"/>
  <c r="D260" i="42"/>
  <c r="D240" i="42"/>
  <c r="E247" i="42"/>
  <c r="E222" i="42"/>
  <c r="E216" i="42"/>
  <c r="I96" i="8"/>
  <c r="D219" i="42"/>
  <c r="D269" i="42"/>
  <c r="D252" i="42"/>
  <c r="E248" i="42"/>
  <c r="F249" i="42"/>
  <c r="E215" i="42"/>
  <c r="D291" i="42"/>
  <c r="E209" i="42"/>
  <c r="D246" i="42"/>
  <c r="D263" i="42"/>
  <c r="F219" i="42"/>
  <c r="D277" i="42"/>
  <c r="D254" i="42"/>
  <c r="D292" i="42"/>
  <c r="D276" i="42"/>
  <c r="D286" i="42"/>
  <c r="E227" i="42"/>
  <c r="D234" i="42"/>
  <c r="I102" i="8"/>
  <c r="F237" i="42"/>
  <c r="E226" i="42"/>
  <c r="F210" i="42"/>
  <c r="F224" i="42"/>
  <c r="D247" i="42"/>
  <c r="E230" i="42"/>
  <c r="I99" i="8"/>
  <c r="E245" i="42"/>
  <c r="F211" i="42"/>
  <c r="F218" i="42"/>
  <c r="D249" i="42"/>
  <c r="D227" i="42"/>
  <c r="F241" i="42"/>
  <c r="E210" i="42"/>
  <c r="F96" i="42"/>
  <c r="E225" i="42"/>
  <c r="F222" i="42"/>
  <c r="E232" i="42"/>
  <c r="D293" i="42"/>
  <c r="G99" i="8"/>
  <c r="D212" i="42"/>
  <c r="G102" i="8"/>
  <c r="E243" i="42"/>
  <c r="D232" i="42"/>
  <c r="F234" i="42"/>
  <c r="D255" i="42"/>
  <c r="F102" i="42"/>
  <c r="E242" i="42"/>
  <c r="D298" i="42"/>
  <c r="D235" i="42"/>
  <c r="D214" i="42"/>
  <c r="D257" i="42"/>
  <c r="D294" i="42"/>
  <c r="D221" i="42"/>
  <c r="D222" i="42"/>
  <c r="D304" i="42"/>
  <c r="D296" i="42"/>
  <c r="D236" i="42"/>
  <c r="E244" i="42"/>
  <c r="D268" i="42"/>
  <c r="E102" i="42"/>
  <c r="D229" i="42"/>
  <c r="E241" i="42"/>
  <c r="D237" i="42"/>
  <c r="E238" i="42"/>
  <c r="D267" i="42"/>
  <c r="D224" i="42"/>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<sst xmlns="http://schemas.openxmlformats.org/spreadsheetml/2006/main" count="6909" uniqueCount="1931">
  <si>
    <t>Office of Monitoring, Uniform Monitoring Package</t>
  </si>
  <si>
    <t>Grantee/Sponsor Organization:</t>
  </si>
  <si>
    <t>Grant Number:</t>
  </si>
  <si>
    <t>Program Type:</t>
  </si>
  <si>
    <t>Grant Type:</t>
  </si>
  <si>
    <t>Monitoring Officer:</t>
  </si>
  <si>
    <t>Grantee Authorized Representative:</t>
  </si>
  <si>
    <t>Review Start Date:</t>
  </si>
  <si>
    <t>Review Completion Date:</t>
  </si>
  <si>
    <t>Review Type:</t>
  </si>
  <si>
    <t>Financial and Operational Fitness (FOFA)</t>
  </si>
  <si>
    <t>Program-Specific (ASN, Seniors, VISTA, or Days of Service)</t>
  </si>
  <si>
    <t>Subrecipient Monitoring</t>
  </si>
  <si>
    <t>Prohibited Activities</t>
  </si>
  <si>
    <t>National Service Criminal History Check (NSCHC)</t>
  </si>
  <si>
    <t>New to AmeriCorps</t>
  </si>
  <si>
    <t>Reporting Period:</t>
  </si>
  <si>
    <t>Monitoring Result:</t>
  </si>
  <si>
    <t>Monitoring Activity - Commission Operations</t>
  </si>
  <si>
    <t>Commission Operations</t>
  </si>
  <si>
    <t>OM Staff should include reasoning (e.g. examples, document references, interview responses, etc.) for all compliance determinations in the notes box below each question.</t>
  </si>
  <si>
    <t>13.01:  Subrecipient Foundations</t>
  </si>
  <si>
    <t>13.01.01</t>
  </si>
  <si>
    <t>References:</t>
  </si>
  <si>
    <t>Notes:</t>
  </si>
  <si>
    <t>Recommendations for Improvement:</t>
  </si>
  <si>
    <t>13.01.02</t>
  </si>
  <si>
    <t xml:space="preserve">Does the agreement contain all required elements listed below?
</t>
  </si>
  <si>
    <t xml:space="preserve">• Federal award identification </t>
  </si>
  <si>
    <t xml:space="preserve">• Subrecipient name (which must match the name associated with its unique entity identifier); </t>
  </si>
  <si>
    <t xml:space="preserve">• Subaward Period of Performance Start and End Date; </t>
  </si>
  <si>
    <t>• Subaward Budget Period Start and End Date (if different from performance period)</t>
  </si>
  <si>
    <t>• Total amount of federal funds obligated and committed to the subrecipient by the pass-through entity including the current financial obligation</t>
  </si>
  <si>
    <t>•	 Federal award project description, as required to be responsive to the Federal Funding Accountability and Transparency Act (FFATA)</t>
  </si>
  <si>
    <t>•	 Name of Federal awarding agency, pass-through entity, and contact information for awarding official of the Pass-through entity</t>
  </si>
  <si>
    <t>• Indirect cost rate for the Federal award (including if the de minimis rate is charged) per  § 200.414</t>
  </si>
  <si>
    <t xml:space="preserve">• Description of requirements imposed by the pass-through entity on the subrecipient so that the award is used in accordance with Federal statutes, regulations and the T&amp;C's of the Federal award; </t>
  </si>
  <si>
    <t xml:space="preserve">• The approved federally recognized indirect cost rate negotiated between the subrecipient and the Federal Government. If no approved rate exists, the pass-through entity must determine the appropriate rate in collaboration with the subrecipient </t>
  </si>
  <si>
    <t>• Description of the requirement that the subrecipient permit the pass-through entity and auditors to have access to the subrecipient's records and financial statements as necessary for the pass-through entity to meet the requirements of this part</t>
  </si>
  <si>
    <t>• Description of the appropriate terms and conditions concerning closeout of the subaward (or if not explicitly listed in agreement, is the instruction clearly listed elsewhere? MO should identify the documentation where this is found, if not in agreement)</t>
  </si>
  <si>
    <t>13.01.03</t>
  </si>
  <si>
    <t>Does the Commission assess each subrecipient's risk of noncompliance for the purpose of determining the appropriate subrecipient monitoring?</t>
  </si>
  <si>
    <t xml:space="preserve">Has the Commission completed risk assessment packages for the sampled subrecipients? </t>
  </si>
  <si>
    <t>Has the Commission identified a way to tailor monitoring for subrecipients based on their risk assessments?</t>
  </si>
  <si>
    <t>13.01.04</t>
  </si>
  <si>
    <t>Is there evidence in the Commission's monitoring materials (monitoring policy, plan, packages, tools) that they monitor the following items and topics?</t>
  </si>
  <si>
    <t>Required financial and performance reports (does the commission monitor for subrecipients' accuracy and validity in FFR data?)</t>
  </si>
  <si>
    <t>Subrecipients' resolution of any findings or issues uncovered during an audit, site visit, or by other means</t>
  </si>
  <si>
    <t>NSCHC records, if NSCHC's are conducted at the subrecipient level</t>
  </si>
  <si>
    <t>Expenditures (does the Commission regularly review source documentation for expenditures to ensure they are allowable, allocable, and reasonable?)</t>
  </si>
  <si>
    <t>13.01.05</t>
  </si>
  <si>
    <t>13.01.06</t>
  </si>
  <si>
    <t>13.01.07</t>
  </si>
  <si>
    <t>13.01.08</t>
  </si>
  <si>
    <t>13.02: Selection and Post Award</t>
  </si>
  <si>
    <t>13.02.01</t>
  </si>
  <si>
    <t>13.02.02</t>
  </si>
  <si>
    <t>Does the Commission use all the required criteria when selecting formula programs?</t>
  </si>
  <si>
    <t>The quality of national service program proposed to be carried out directly by the applicant or supported by a grant from the applicant</t>
  </si>
  <si>
    <t>The sustainability of the national service program</t>
  </si>
  <si>
    <t>The quality of the leadership of the national service program, the past performance of the program, and the extent to which the program builds on existing programs</t>
  </si>
  <si>
    <t>The extent to which participants of the national service program are recruited from among residents of the communities in which projects are to be conducted, and the extent to which participants and community residents are involved in the design, leadership, and operation of the program</t>
  </si>
  <si>
    <t>The extent to which projects would be conducted in distressed communities, specifically in one of the areas listed in 45 CFR 2522.450 (c)(1) through (5)</t>
  </si>
  <si>
    <t>13.02.03</t>
  </si>
  <si>
    <t>13.02.04</t>
  </si>
  <si>
    <t>13.02.05</t>
  </si>
  <si>
    <t>13.02.06</t>
  </si>
  <si>
    <t>13.03: Portfolio Management</t>
  </si>
  <si>
    <t>13.03.01</t>
  </si>
  <si>
    <t>Is there evidence of duplication, supplantation, or displacement within the Commission or its subgrantees, observable through document reviews or interviews?</t>
  </si>
  <si>
    <t>Evidence of duplication?</t>
  </si>
  <si>
    <t xml:space="preserve">Evidence of supplantation? </t>
  </si>
  <si>
    <t xml:space="preserve">Evidence of displacement? </t>
  </si>
  <si>
    <t>13.03.03</t>
  </si>
  <si>
    <t>13.03.04</t>
  </si>
  <si>
    <t>13.03.05</t>
  </si>
  <si>
    <t>13.03.06</t>
  </si>
  <si>
    <t xml:space="preserve">Does the Commission take reasonable steps to ensure PPR data are valid and accurate? </t>
  </si>
  <si>
    <t>Does the Commission provide tools to subrecipients to ensure accurate reporting?</t>
  </si>
  <si>
    <t>Does the Commission take reasonable steps to ensure subrecipient data are valid?</t>
  </si>
  <si>
    <t xml:space="preserve">Does the reported figure for the selected PM match the organization's internal records? (Is the data accurate?) </t>
  </si>
  <si>
    <t>Does the selected source documentation sample support the validity of the PM data reported in the PPR?</t>
  </si>
  <si>
    <t>13.03.07</t>
  </si>
  <si>
    <t>13.03.08</t>
  </si>
  <si>
    <t>13.03.09</t>
  </si>
  <si>
    <t>13.04: Policies and Procedures</t>
  </si>
  <si>
    <t>13.04.01</t>
  </si>
  <si>
    <t xml:space="preserve">Does the Commission maintain a set of policies that support internal controls in accordance with 2 CFR 200.303, in order to adequately oversee subrecipients? </t>
  </si>
  <si>
    <t>Policy or procedure for evaluating subrecipients' risk of noncompliance and tailoring monitoring accordingly?</t>
  </si>
  <si>
    <t>Policy or procedure for monitoring subrecipients to ensure compliance with AmeriCorps and grant regulations?</t>
  </si>
  <si>
    <t>Policy or procedure outlining possible enforcement actions for instances of noncompliance?</t>
  </si>
  <si>
    <t>A practice for considering specific conditions (according to their notice of funding, application review process, risk assessment policy / procedure, subrecipient agreement, or other document)?</t>
  </si>
  <si>
    <t xml:space="preserve">Adequate policies or procedures, and / or training materials to subgrantees regarding tracking member hours? Adequate materials will be easily accessible, and inform subrecipients of the need to track training and fundraising hours. </t>
  </si>
  <si>
    <t>Additional Monitoring Comments</t>
  </si>
  <si>
    <t xml:space="preserve">
</t>
  </si>
  <si>
    <t>Monitoring Activity - ASN Commission Programmatic</t>
  </si>
  <si>
    <t>ASN Commission</t>
  </si>
  <si>
    <t>04.01:  Organizational Management- ASN Commissions</t>
  </si>
  <si>
    <t>04.01.01</t>
  </si>
  <si>
    <t>04.01.02</t>
  </si>
  <si>
    <t xml:space="preserve">Does the comprehensive national and community service plan and establishment of state priorities that is consistent with AmeriCorps' broad goals of meeting human, educational, environmental, and public safety needs comply with the requirements below?
</t>
  </si>
  <si>
    <t>• Be annually updated.</t>
  </si>
  <si>
    <t xml:space="preserve">•  Be developed through an open and public process that provides for the maximum participation and input from a broad cross-section of individuals and organizations, including national service programs within the state. </t>
  </si>
  <si>
    <t>• Ensure outreach to diverse, broad-minded community service organizations that serve underrepresented populations by creating State networks and registries or by utilizing existing ones.</t>
  </si>
  <si>
    <t>• The plan must set forth the State's goals, priorities, and strategies for promoting national and community service and strengthening its service infrastructure, including how AmeriCorps-funded programs fit into the plan.</t>
  </si>
  <si>
    <t xml:space="preserve">• May contain such other information as the State commission considers appropriate and must contain other information as AmeriCorps may require. </t>
  </si>
  <si>
    <t>• Must ensure outreach to and coordination with municipalities and county governments regarding the national service laws</t>
  </si>
  <si>
    <t>• Must provide for effective coordination of funding applications submitted by the state and other organizations within the State under national service laws</t>
  </si>
  <si>
    <t>• Include measurable goals and outcomes for national service programs funded through the State and other organizations within the State under the national service laws.</t>
  </si>
  <si>
    <t>• Be subject to approval by the chief executive officer of the State.</t>
  </si>
  <si>
    <t>04.01.03</t>
  </si>
  <si>
    <t>04.01.04</t>
  </si>
  <si>
    <t xml:space="preserve">Does the Supplemental State Service Plan for adults age 55 or older include the requirements below?
</t>
  </si>
  <si>
    <t>• Recommendations for policies to increase service for adults age 55 or older, including how to use such adults as sources of social capital, and how to utilize their skills and experience to address community needs.</t>
  </si>
  <si>
    <t>• Recommendations to the State agency on aging (as defined in section 102 of the Older Americans Act of 1965, 42 U.S.C. 3002) on a marketing outreach plan to businesses and outreach to non-profit organizations, the State education agency, institutions of higher education, and other State agencies.</t>
  </si>
  <si>
    <t>•  Recommendations for civic engagement and multigenerational activities, including early childhood education and care, family literacy, and other after school programs, respite services for adults age 55 or older and caregivers, and transitions for older adults age 55 or older to purposeful work in their post-career lives.</t>
  </si>
  <si>
    <t>• Incorporate the current knowledge base regarding the economic impact of the roles of workers age 55 or older in the economy.</t>
  </si>
  <si>
    <t>• Incorporate the current knowledge base regarding the social impact of the roles of such workers in the community.</t>
  </si>
  <si>
    <t>• Incorporate the current knowledge base regarding the health and social benefits of active engagement for adults age 55 or older.</t>
  </si>
  <si>
    <t>• Be made available to the public</t>
  </si>
  <si>
    <t>04.01.05</t>
  </si>
  <si>
    <t xml:space="preserve">Does the state comply with the federal requirements regarding the composition of State Commissions? [45 CFR 2550.50(a-e), 45 CFR 2550.60]
</t>
  </si>
  <si>
    <t>• State's Chief Executive Officer appoints member of commission (unless waived in writing by AmeriCorps)</t>
  </si>
  <si>
    <t>• 15-25 voting members (excluding ex officio members) (unless waived in writing by AmeriCorps)</t>
  </si>
  <si>
    <t>• Members appointed to renewable three-year terms</t>
  </si>
  <si>
    <t>To the extent practicable, the chief executive officer of a State shall ensure that the membership for the State commission is diverse with respect To race, ethnicity, age, gender, and Disability characteristics.</t>
  </si>
  <si>
    <t>• Not more than 50% plus one of the members of a State Commission may be from the same political party (unless waived in writing by AmeriCorps)</t>
  </si>
  <si>
    <t>• The number of voting members of a State Commission who are officers or employees of the state may not exceed 25% of the total membership of that State Commission.</t>
  </si>
  <si>
    <t>• AmeriCorps representative serves on the commission as an ex officio member</t>
  </si>
  <si>
    <t>*Categories of voting members - one member may fill more than one role:</t>
  </si>
  <si>
    <t>• A community-based agency or organization in the State</t>
  </si>
  <si>
    <t>• The head of the state education agency or his or her designee</t>
  </si>
  <si>
    <t>• A representative of local government in the state</t>
  </si>
  <si>
    <t>• A representative of local labor organizations in the state</t>
  </si>
  <si>
    <t>• A representative of business</t>
  </si>
  <si>
    <t>• An individual between the ages of 16 and 25, inclusive, who is a participant or supervisor of a service program for school age youth or of a campus-based or national service program</t>
  </si>
  <si>
    <t>• A representative of a national service program</t>
  </si>
  <si>
    <t>• An individual with experience in the educational, training, and development needs of youth, particularly disadvantaged youth</t>
  </si>
  <si>
    <t>• An individual with experience in promoting the involvement of older adults (age 55 and older) in service and volunteerism</t>
  </si>
  <si>
    <t>• A representative of the volunteer sector</t>
  </si>
  <si>
    <t>04.01.06</t>
  </si>
  <si>
    <t xml:space="preserve">The State commission is responsible for the selection of subtitle C programs and preparation of applications to AmeriCorps. Does the commission complete all of the following: 
</t>
  </si>
  <si>
    <t>•Preparing an application to AmeriCorps to receive funding or education awards for national service programs selected by the State.</t>
  </si>
  <si>
    <t>•Administering a competitive process to select national service programs for funding.</t>
  </si>
  <si>
    <t>•Administering the grants and overseeing and monitoring the performance and progress of funded programs.</t>
  </si>
  <si>
    <t>•Implementing comprehensive, non-duplicative evaluation and monitoring systems.</t>
  </si>
  <si>
    <t>•Providing technical assistance to local nonprofit organizations and other entities in planning programs, applying for funds, and in implementing and operating high quality program.</t>
  </si>
  <si>
    <t>•Developing mechanisms for recruitment and placement of people interested in participating in national service programs.</t>
  </si>
  <si>
    <t>04.01.07</t>
  </si>
  <si>
    <t xml:space="preserve">Does the commission use all of the following criteria when selecting formula programs?
</t>
  </si>
  <si>
    <t xml:space="preserve">• The quality of national service program proposed to be carried out directly by the applicant or supported by a grant from the applicant. </t>
  </si>
  <si>
    <t>• The innovative aspect of the national service program, and the feasibility of replicating the program.</t>
  </si>
  <si>
    <t>• The sustainability of the national service program.</t>
  </si>
  <si>
    <t>• The quality of the leadership of the national service program, the past performance of the program, and the extent to which the program builds on existing programs.</t>
  </si>
  <si>
    <t>• The extent to which participants of the national service program are recruited from among residents of the communities in which projects are to be conducted, and the extent to which participants and community residents are involved in the design, leadership, and operation of the program.</t>
  </si>
  <si>
    <t>• The extent to which projects would be conducted in one of the areas listed in 45 CFR 2522.450 (c)(1) through (5).</t>
  </si>
  <si>
    <t>• Such other criteria as AmeriCorps considers to be appropriate, following appropriate notice.</t>
  </si>
  <si>
    <t>Summary Report</t>
  </si>
  <si>
    <t>The Summary Report worksheet provides AmeriCorps grant recipients with the results for each monitoring review type assigned to the grant project. The applicable monitoring review type has a compliance determination identified in Column C. Where available, "Notes" from the AmeriCorps monitoring official are provided below the applicable monitoring review type. An empty "Notes" field or "0" indicates that there are no related notes.</t>
  </si>
  <si>
    <t>Monitoring Activity - ASN Programmatic</t>
  </si>
  <si>
    <t>Program-Specific (ASN)</t>
  </si>
  <si>
    <t>03.01: ASN MEMBER MANAGEMENT - ASN Programmatic</t>
  </si>
  <si>
    <t>03.01.01</t>
  </si>
  <si>
    <t xml:space="preserve">Is there evidence that Member eligibility documentation was reviewed and found satisfactory prior to enrollment?  
</t>
  </si>
  <si>
    <t xml:space="preserve">• Proof of citizenship or allowable legal status;  </t>
  </si>
  <si>
    <t xml:space="preserve">• Proof of age;  </t>
  </si>
  <si>
    <t xml:space="preserve">• Member certification of GED or HS diploma or statement that Member agrees to earn one prior to using the Education Award.  </t>
  </si>
  <si>
    <t>03.01.02</t>
  </si>
  <si>
    <t xml:space="preserve">Is there evidence the grantee grant-funded activities are compliant with Non-Supplantation, Non-Duplication and Non-Displacement restrictions? 
The commission/direct ensures grant-funded activities are compliant with;
</t>
  </si>
  <si>
    <t>• Non-supplantation</t>
  </si>
  <si>
    <t>• Non-duplication</t>
  </si>
  <si>
    <t>• Non-displacement</t>
  </si>
  <si>
    <t>03.01.03</t>
  </si>
  <si>
    <t xml:space="preserve">Member fundraising time is limited to 10% of the maximum allowable number of service hours, and member training is limited to 20% or less of the total aggregate agreed-upon member service hours in the program.  
                                                                                                                                                                                                                                                                                                                                                                                                                                </t>
  </si>
  <si>
    <t xml:space="preserve">Does the program have a process for ensuring member hours are tracked and fundraising time does not exceed the 10% limit? </t>
  </si>
  <si>
    <t xml:space="preserve">Does the program have a process for ensuring member hours are tracked and member education and training do not exceed the 20% limit?                             </t>
  </si>
  <si>
    <t>03.01.04</t>
  </si>
  <si>
    <t>03.01.05</t>
  </si>
  <si>
    <t>03.01.06</t>
  </si>
  <si>
    <t>03.01.07</t>
  </si>
  <si>
    <t>03.01.08</t>
  </si>
  <si>
    <t xml:space="preserve">Does the grantee recognize AmeriCorps support? 
</t>
  </si>
  <si>
    <t>• Are projects visually identified as AmeriCorps (including, but not limited to logos, websites, social media, service gear and clothing) and following AmeriCorps brand guidelines?</t>
  </si>
  <si>
    <t>•  Are members provided information that projects are part of AmeriCorps?</t>
  </si>
  <si>
    <t>•  Are there alterations to AmeriCorps logos or other brand identities? If yes, did the grantee receive prior written approval from AmeriCorps?</t>
  </si>
  <si>
    <t>•  If applicable, do agreements with subsites explicitly state the program is an AmeriCorps program?</t>
  </si>
  <si>
    <t>03.01.09</t>
  </si>
  <si>
    <t>03.02: ASN Program Financial Review</t>
  </si>
  <si>
    <t>03.02.01</t>
  </si>
  <si>
    <t>03.02.02</t>
  </si>
  <si>
    <t xml:space="preserve"> If there is a policy, does it include the following elements in line with the 2018 Fixed Price Financial Process Guide provided by AmeriCorps? 
</t>
  </si>
  <si>
    <t>• Advances of fixed amount grant funds are not permitted outside of express written approval from AmeriCorps</t>
  </si>
  <si>
    <t>• Show drawdowns are determined for the type of fixed amount award in use:</t>
  </si>
  <si>
    <t>o For Professional Corps and Full-time awards: Earned funds are based on the hours served by enrolled members</t>
  </si>
  <si>
    <t>o For EAP awards: Earned funds are based on the number of members enrolled, adjusted by slot type.</t>
  </si>
  <si>
    <t>03.03: Verification of Terms and Conditions</t>
  </si>
  <si>
    <t>03.03.01</t>
  </si>
  <si>
    <t xml:space="preserve">Is there documentation to show that the recipient maintains a procedure for the filing and adjudication of grievances in alignment with 45 CFR § 1225?  
Documentation should outline the following at minimum: 
</t>
  </si>
  <si>
    <t>• Time frames for filing and response</t>
  </si>
  <si>
    <t xml:space="preserve">• Person who receives and responds to the complaints both informal (grantee personnel) and formal (EEOP Director of AmeriCorps or AmeriCorps designee) </t>
  </si>
  <si>
    <t xml:space="preserve">• Documentation required </t>
  </si>
  <si>
    <t xml:space="preserve">• Legal representation is allowed </t>
  </si>
  <si>
    <t xml:space="preserve">• Freedom from retaliation/reprisal </t>
  </si>
  <si>
    <t xml:space="preserve">• The process involved from initial filing, review, decisions made, corrective action, through close out </t>
  </si>
  <si>
    <t>03.03.02</t>
  </si>
  <si>
    <t xml:space="preserve">Does the organization have a non-discrimination policy that includes all the federally required protected classes as listed below?  
*NOTE:  Updated in the AmeriCorps Program Civil Rights and Non-Harassment Policy 11/7/23. Compliance should be determined based on grant award requirements. </t>
  </si>
  <si>
    <t xml:space="preserve">• Race  </t>
  </si>
  <si>
    <t xml:space="preserve">• Color  </t>
  </si>
  <si>
    <t xml:space="preserve">• National origin </t>
  </si>
  <si>
    <t>• Gender/gender identity or expression/sex</t>
  </si>
  <si>
    <t>• Age</t>
  </si>
  <si>
    <t>• Religion</t>
  </si>
  <si>
    <t xml:space="preserve">• Sexual orientation  </t>
  </si>
  <si>
    <t xml:space="preserve">• Disability  </t>
  </si>
  <si>
    <t xml:space="preserve">• Political affiliation  </t>
  </si>
  <si>
    <t xml:space="preserve">• Marital or parental status  </t>
  </si>
  <si>
    <t>• Reprisal*</t>
  </si>
  <si>
    <t xml:space="preserve">• Genetic information  </t>
  </si>
  <si>
    <t xml:space="preserve">• Military service  </t>
  </si>
  <si>
    <t>• Pregnancy*</t>
  </si>
  <si>
    <t>• Submission of a complaint*</t>
  </si>
  <si>
    <t>03.03.03</t>
  </si>
  <si>
    <t>Based on information available to AmeriCorps, in the last two years, did the grantee document grievances and/or discrimination/harassment complaints and the corresponding follow up/response in compliance with applicable federal statutes as embodied in the program regulations?  
Has the sponsor or any of the service sites/volunteer stations had grievances and/or discrimination/harassment complaints filed against them regarding services provided under this grant or had civil rights compliance reviews regarding services conducted? 
Has the grantee or any service site had grievances and/or /discrimination/harassment complaints filed against them?</t>
  </si>
  <si>
    <t>• Was the grievance and/or discrimination/harassment complaint or non-compliance substantiated?</t>
  </si>
  <si>
    <t>• Was relief or remedial action taken? (Please describe)</t>
  </si>
  <si>
    <t>03.03.04</t>
  </si>
  <si>
    <t>03.03.05</t>
  </si>
  <si>
    <t>03.03.06</t>
  </si>
  <si>
    <t xml:space="preserve">Does the grantee notify members, community beneficiaries, applicants, program staff, and the public, including those with impaired vision or hearing, that it operates in accordance with federal and program requirements on non-discrimination and non-harassment?   
</t>
  </si>
  <si>
    <t xml:space="preserve">a. Does the policy summarize the requirements, note the availability of compliance history information, and explain the procedures for filing discrimination complaints with AmeriCorps? </t>
  </si>
  <si>
    <t xml:space="preserve">b. Does the policy include information on civil rights and non-harassment requirements, complaint procedures and the rights of beneficiaries in member/volunteer service agreements, handbooks, manuals, pamphlets, and posted in prominent locations, as appropriate?  </t>
  </si>
  <si>
    <t xml:space="preserve">c. Does the sponsor/grantee notify the public in recruitment material and application forms that it operates its program or activity subject to nondiscrimination requirements? </t>
  </si>
  <si>
    <t>Monitoring Activity - Financial and Operational Fitness (FOFA)</t>
  </si>
  <si>
    <t>01.01: REPORTING</t>
  </si>
  <si>
    <t>01.01.01</t>
  </si>
  <si>
    <t>01.01.02</t>
  </si>
  <si>
    <t>01.02: MATCH/RECIPIENT SHARE</t>
  </si>
  <si>
    <t>01.02.01</t>
  </si>
  <si>
    <t>01.02.02</t>
  </si>
  <si>
    <t xml:space="preserve">If there is a written policy, does it include the following minimum elements?
</t>
  </si>
  <si>
    <t xml:space="preserve">• address how match is tracked and reported,  </t>
  </si>
  <si>
    <t>• specify that it comes from a non-federal source (or, if it is from another federal source, it follows AmeriCorps guidance and is approved by the funding agency),</t>
  </si>
  <si>
    <t>• shows how in-kind donations are valued and recorded at fair market value.</t>
  </si>
  <si>
    <t>01.02.03</t>
  </si>
  <si>
    <t>01.03: DIRECT COST ALLOCATION METHODOLOGY</t>
  </si>
  <si>
    <t>01.03.01</t>
  </si>
  <si>
    <t>01.03.02</t>
  </si>
  <si>
    <t xml:space="preserve">If there is a plan, does it meet the following criteria?
</t>
  </si>
  <si>
    <t>• The plan is current.</t>
  </si>
  <si>
    <t>• The plan has a method that is reasonable and not based on budgeted percentages.</t>
  </si>
  <si>
    <t>01.03.03</t>
  </si>
  <si>
    <t xml:space="preserve">Does the sponsor/grantee have written procedures for determining the allowability of costs that are in alignment with Uniform Guidance and the Terms and Conditions of their grant?
</t>
  </si>
  <si>
    <t>01.04: INDIRECT COST RATE</t>
  </si>
  <si>
    <t>01.04.01</t>
  </si>
  <si>
    <t>01.04.02</t>
  </si>
  <si>
    <t>01.04.03</t>
  </si>
  <si>
    <t>01.05: CASH MANAGEMENT</t>
  </si>
  <si>
    <t>01.05.01</t>
  </si>
  <si>
    <t>01.05.02</t>
  </si>
  <si>
    <t xml:space="preserve">If there is a policy and procedure to manage cash drawdowns, do they include the following minimum elements? </t>
  </si>
  <si>
    <t>• Cash is drawn on a reimbursement or ‘as-needed’ basis, and note held in excess of three (3) working days</t>
  </si>
  <si>
    <t>• Procedural steps that outline the approval and drawdown process, including who is responsible for each action</t>
  </si>
  <si>
    <t>01.05.03</t>
  </si>
  <si>
    <t>01.05.04</t>
  </si>
  <si>
    <t xml:space="preserve">•  were incurred before or within three working days of the associated drawdowns; and, </t>
  </si>
  <si>
    <t>• were allocable, allowable, reasonable and adequately documented?</t>
  </si>
  <si>
    <t>01.06: Cost Testing</t>
  </si>
  <si>
    <t>01.06.01</t>
  </si>
  <si>
    <t>01.07: Internal Controls</t>
  </si>
  <si>
    <t>01.07.01</t>
  </si>
  <si>
    <t>01.07.02</t>
  </si>
  <si>
    <t>01.07.03</t>
  </si>
  <si>
    <t>01.08: Record Retention</t>
  </si>
  <si>
    <t>01.08.01</t>
  </si>
  <si>
    <t>01.09: Time Keeping</t>
  </si>
  <si>
    <t>01.09.01</t>
  </si>
  <si>
    <t xml:space="preserve">Is the grantee compliant with the Standards for Documentation of Personnel Expenses (e.g. Timekeeping)? 
Consider the sponsor's/grantee's policies around documentation of personnel expenses, sample timesheets, and information provided during the FOFA interview. Does the provided information reflect the necessary components for documentation of personnel expenses as outlined below?  </t>
  </si>
  <si>
    <t>• Charges to the grant for salaries and wages are based on records (e.g. timesheets) that accurately reflect the work performed. These records must:</t>
  </si>
  <si>
    <t xml:space="preserve">o Be supported by a system of internal control that provides reasonable assurance that charges are accurate, allowable, and properly allocated. </t>
  </si>
  <si>
    <t>o Incorporated into the official records of the organization</t>
  </si>
  <si>
    <t>o Reasonably reflects the total activity for which employee is compensated</t>
  </si>
  <si>
    <t>o Comply with the grantee's accounting policies and practices</t>
  </si>
  <si>
    <t>• For an employee who is billed less than 100% to the grant, salary or wages are allocated to specific activities or cost objectives</t>
  </si>
  <si>
    <t>01.10: Procurement</t>
  </si>
  <si>
    <t>01.10.01</t>
  </si>
  <si>
    <t>01.10.02</t>
  </si>
  <si>
    <t xml:space="preserve">If there is a policy, does it include the following minimum elements? 
</t>
  </si>
  <si>
    <t>• Standards of conduct that cover at minimum conflicts of interest and disciplinary actions to be applied for violations of such standards</t>
  </si>
  <si>
    <t>• Delineation of purchase thresholds,</t>
  </si>
  <si>
    <t xml:space="preserve">• Single source provisions, and </t>
  </si>
  <si>
    <t>• Necessary affirmative steps to assure minority businesses, women's business enterprises, and labor surplus area firms are used when possible</t>
  </si>
  <si>
    <t>Monitoring Activity - VISTA Programmatic</t>
  </si>
  <si>
    <t>Program-Specific (VISTA)</t>
  </si>
  <si>
    <t>05.01: VISTA MEMBER MANAGEMENT - VISTA Programmatic</t>
  </si>
  <si>
    <t>05.01.01</t>
  </si>
  <si>
    <t>05.01.02</t>
  </si>
  <si>
    <t>05.01.03</t>
  </si>
  <si>
    <t>05.01.04</t>
  </si>
  <si>
    <t>05.01.05</t>
  </si>
  <si>
    <t>05.01.06</t>
  </si>
  <si>
    <t>05.01.07</t>
  </si>
  <si>
    <t>05.01.08</t>
  </si>
  <si>
    <t>05.01.10</t>
  </si>
  <si>
    <t>05.01.11</t>
  </si>
  <si>
    <t>05.01.12</t>
  </si>
  <si>
    <t>05.01.13</t>
  </si>
  <si>
    <t xml:space="preserve">Is there evidence that members:
</t>
  </si>
  <si>
    <t>• perform activities that would otherwise be performed by employed workers or volunteers?</t>
  </si>
  <si>
    <t>• supplant the hiring of or result in the displacement of employed workers or other volunteers?</t>
  </si>
  <si>
    <t>• engage in activities that impair existing contracts for service?</t>
  </si>
  <si>
    <t>05.01.14</t>
  </si>
  <si>
    <t>05.01.15</t>
  </si>
  <si>
    <t xml:space="preserve">If applicable, do members' outside employment meet requirements and is it documented?
</t>
  </si>
  <si>
    <t>• Are outside employment forms approved and on file?</t>
  </si>
  <si>
    <t>• Is members' outside employment part-time?</t>
  </si>
  <si>
    <t>• Is members' outside employment hours not in conflict with VISTA service hours?</t>
  </si>
  <si>
    <t>• Members' outside employers are not the sponsor, sub-site, contractor for the sponsor, or other project-related organization?</t>
  </si>
  <si>
    <t>05.01.16</t>
  </si>
  <si>
    <t>05.01.17</t>
  </si>
  <si>
    <t xml:space="preserve">Does the sponsor recognize AmeriCorps support? 
</t>
  </si>
  <si>
    <t>• Are members provided information that projects are part of AmeriCorps?</t>
  </si>
  <si>
    <t>• Are there alterations to AmeriCorps logos or other brand identities? If yes, did the grantee receive prior written approval from AmeriCorps?</t>
  </si>
  <si>
    <t>• If applicable, do agreements with subsites explicitly state that the program is an AmeriCorps program?</t>
  </si>
  <si>
    <t>05.01.18</t>
  </si>
  <si>
    <t>05.02: SUB-SITE OVERSIGHT [Multi-site Projects Only]</t>
  </si>
  <si>
    <t>05.02.01</t>
  </si>
  <si>
    <t>05.02.02</t>
  </si>
  <si>
    <t>05.02.03</t>
  </si>
  <si>
    <t xml:space="preserve">Does each subsite agreement or Memorandum of Understanding (MOU) contain at least the following elements?
</t>
  </si>
  <si>
    <t>•  Written understanding and agreement that the Site is required to properly ensure that all VISTA resources are used to carry out the VISTA project in conformity with all applicable AmeriCorps laws, regulations, policies, procedures, program guidance and the MA Provisions</t>
  </si>
  <si>
    <t>• Responsibilities of the parties and other program requirements</t>
  </si>
  <si>
    <t>• Policies and procedures regarding requesting removal of members</t>
  </si>
  <si>
    <t xml:space="preserve">• Records to be kept and reports on project and member progress to be submitted </t>
  </si>
  <si>
    <t>• Written understanding and agreement that while the Sponsor maintains responsibility for the Site's proper use of members, the Site may be held financially responsible to AmeriCorps for the inappropriate use of all such VISTA resources by the Site.</t>
  </si>
  <si>
    <t>• If applicable site support payments.</t>
  </si>
  <si>
    <t>05.02.04</t>
  </si>
  <si>
    <t>05.02.05</t>
  </si>
  <si>
    <t>05.02.06</t>
  </si>
  <si>
    <t>05.03: Verification of Terms and Conditions</t>
  </si>
  <si>
    <t>05.03.01</t>
  </si>
  <si>
    <t xml:space="preserve">Is there documentation to show that the recipient maintains a procedure for the filing and adjudication of grievances in alignment with 45 CFR § 1225?  
</t>
  </si>
  <si>
    <t>05.03.02</t>
  </si>
  <si>
    <t xml:space="preserve">Does the organization have a non-discrimination policy that includes all the federally required protected classes as listed below?  
*NOTE:  Updated in the AmeriCorps Program Civil Rights and Non-Harassment Policy 11/7/23. Compliance should be determined based on grant award requirements. 
</t>
  </si>
  <si>
    <t>05.03.03</t>
  </si>
  <si>
    <t xml:space="preserve">Based on information available to AmeriCorps, in the last two years, did the grantee document grievances and/or discrimination/harassment complaints and the corresponding follow up/response in compliance with applicable federal statutes as embodied in the program regulations?  
Has the sponsor or any of the service sites/volunteer stations had grievances and/or discrimination/harassment complaints filed against them regarding services provided under this grant or had civil rights compliance reviews regarding services conducted? 
Has the grantee or any service site had grievances and/or /discrimination/harassment complaints filed against them? </t>
  </si>
  <si>
    <t>05.03.04</t>
  </si>
  <si>
    <t>05.03.05</t>
  </si>
  <si>
    <t>05.03.06</t>
  </si>
  <si>
    <t xml:space="preserve">Does the grantee notify members, community beneficiaries, applicants, program staff, and the public, including those with impaired vision or hearing, that it operates in accordance with federal and program requirements on non-discrimination and non-harassment?   </t>
  </si>
  <si>
    <t>N/A</t>
  </si>
  <si>
    <t>Monitoring Activity - SCP Programmatic</t>
  </si>
  <si>
    <t>Program-Specific (SCP)</t>
  </si>
  <si>
    <t>06: SCP VOLUNTEER MANAGEMENT - SCP Programmatic</t>
  </si>
  <si>
    <t>06.01.01</t>
  </si>
  <si>
    <t>06.01.02</t>
  </si>
  <si>
    <t>06.01.04</t>
  </si>
  <si>
    <t>06.01.05</t>
  </si>
  <si>
    <t>06.01.06</t>
  </si>
  <si>
    <t>06.01.07</t>
  </si>
  <si>
    <t xml:space="preserve">Review Volunteer Assignment Plans and respond to these questions:
Select NO if any of the above criteria are not met.
                                        </t>
  </si>
  <si>
    <t xml:space="preserve">a. Are all Senior Companions performing direct services to individual clients provided written volunteer assignment plans? 
</t>
  </si>
  <si>
    <t xml:space="preserve">b. Do records show that the plans are approved by the sponsor and accepted by the volunteer? </t>
  </si>
  <si>
    <t xml:space="preserve">c. Do the plans identify the client(s) to be served? </t>
  </si>
  <si>
    <t xml:space="preserve">d. Do the plans address the period the client(s) will receive the volunteer's services? </t>
  </si>
  <si>
    <t xml:space="preserve">e. Do the plans identify the roles and activities of the volunteer and the expected outcomes?                                                                                                                                       </t>
  </si>
  <si>
    <t xml:space="preserve">f.  Are all activities included in the assignment plan compliant?                                                                                                                              </t>
  </si>
  <si>
    <t>06.01.08</t>
  </si>
  <si>
    <t>06.01.09</t>
  </si>
  <si>
    <t>06.01.10</t>
  </si>
  <si>
    <t xml:space="preserve">Does the grantee recognize AmeriCorps support? 
</t>
  </si>
  <si>
    <t>• Are volunteers provided information that projects are part of AmeriCorps?</t>
  </si>
  <si>
    <t>06.01.11</t>
  </si>
  <si>
    <t>06.02: SCP STATION OVERSIGHT</t>
  </si>
  <si>
    <t>06.02.01</t>
  </si>
  <si>
    <t>06.02.02</t>
  </si>
  <si>
    <t xml:space="preserve">Do MOUs meet the basic requirements as stated in the regulations, i.e.:
</t>
  </si>
  <si>
    <t>a. Negotiated prior to volunteer placement;</t>
  </si>
  <si>
    <t>b. Specifies the mutual responsibilities of the station and sponsor;</t>
  </si>
  <si>
    <t>c. Renegotiated every 3 years;</t>
  </si>
  <si>
    <t>d. Contains the required non-discrimination commitment;</t>
  </si>
  <si>
    <t>e. Contains the required reasonable accommodation language?</t>
  </si>
  <si>
    <t>06.02.03</t>
  </si>
  <si>
    <t>06.02.04</t>
  </si>
  <si>
    <t>06.03: Verification of Terms and Conditions</t>
  </si>
  <si>
    <t>06.03.01</t>
  </si>
  <si>
    <t>06.03.02</t>
  </si>
  <si>
    <t>06.03.03</t>
  </si>
  <si>
    <t>Based on information available to AmeriCorps, in the last two years, did the grantee document grievances and/or discrimination/harassment complaints and the corresponding follow up/response in compliance with applicable federal statutes as embodied in the program regulations?  
Has the sponsor or any of the service sites/volunteer stations had grievances and/or discrimination/harassment complaints filed against them regarding services provided under this grant or had civil rights compliance reviews regarding services conducted?
Has the grantee or any service site had grievances and/or /discrimination/harassment complaints filed against them?</t>
  </si>
  <si>
    <t>06.03.04</t>
  </si>
  <si>
    <t>06.03.05</t>
  </si>
  <si>
    <t>06.03.06</t>
  </si>
  <si>
    <t>Monitoring Activity - FGP Programmatic</t>
  </si>
  <si>
    <t>Program-Specific (FGP)</t>
  </si>
  <si>
    <t>07.01: FGP VOLUNTEER MANAGEMENT - FGP Programmatic</t>
  </si>
  <si>
    <t>07.01.01</t>
  </si>
  <si>
    <t>07.01.02</t>
  </si>
  <si>
    <t>07.01.04</t>
  </si>
  <si>
    <t>07.01.05</t>
  </si>
  <si>
    <t>07.01.06</t>
  </si>
  <si>
    <t>07.01.07</t>
  </si>
  <si>
    <t xml:space="preserve">Review volunteer assignment plans and respond to these questions:  
</t>
  </si>
  <si>
    <t xml:space="preserve">(a) Are all Foster Grandparents provided written volunteer assignment plans?  </t>
  </si>
  <si>
    <t>(b) Do records show that the plans are approved by the sponsor and accepted by the Foster Grandparent?</t>
  </si>
  <si>
    <t>(c) Do the plans identify the individual child(ren) to be served?</t>
  </si>
  <si>
    <t>(d) Do the plans address the period the child(ren) will receive the volunteer's services?</t>
  </si>
  <si>
    <t xml:space="preserve">(e) Do the plans identify the roles and activities of the volunteer and the expected outcomes for the child(ren)? </t>
  </si>
  <si>
    <t>(f) Are all activities included in the volunteer assignment plan compliant?</t>
  </si>
  <si>
    <t>07.01.08</t>
  </si>
  <si>
    <t>07.01.09</t>
  </si>
  <si>
    <t>07.01.10</t>
  </si>
  <si>
    <t>07.01.11</t>
  </si>
  <si>
    <t>07.02: FGP STATION OVERSIGHT</t>
  </si>
  <si>
    <t>07.02.01</t>
  </si>
  <si>
    <t>07.02.02</t>
  </si>
  <si>
    <t>07.02.03</t>
  </si>
  <si>
    <t>07.02.04</t>
  </si>
  <si>
    <t>07.03: Verification of Terms and Conditions</t>
  </si>
  <si>
    <t>07.03.01</t>
  </si>
  <si>
    <t>07.03.02</t>
  </si>
  <si>
    <t>07.03.03</t>
  </si>
  <si>
    <t>07.03.04</t>
  </si>
  <si>
    <t>07.03.05</t>
  </si>
  <si>
    <t>07.03.06</t>
  </si>
  <si>
    <t xml:space="preserve">Does the grantee notify members, community beneficiaries, applicants, program staff, and the public, including those with impaired vision or hearing, that it operates in accordance with federal and program requirements on non-discrimination and non-harassment? </t>
  </si>
  <si>
    <t>07: FGP VOLUNTEER MANAGEMENT - FGP Programmatic</t>
  </si>
  <si>
    <t>Monitoring Activity - RSVP Programmatic</t>
  </si>
  <si>
    <t>Program-Specific (RSVP)</t>
  </si>
  <si>
    <t>08.01: RSVP VOLUNTEER MANAGEMENT - RSVP Programmatic</t>
  </si>
  <si>
    <t>08.01.01</t>
  </si>
  <si>
    <t>08.01.02</t>
  </si>
  <si>
    <t>08.01.03</t>
  </si>
  <si>
    <t>08.01.04</t>
  </si>
  <si>
    <t>08.01.05</t>
  </si>
  <si>
    <t>08.01.07</t>
  </si>
  <si>
    <t xml:space="preserve">Does the grantee recognize AmeriCorps support? 
</t>
  </si>
  <si>
    <t>08.01.08</t>
  </si>
  <si>
    <t>08.02: RSVP STATION OVERSIGHT</t>
  </si>
  <si>
    <t>08.02.01</t>
  </si>
  <si>
    <t>08.02.02</t>
  </si>
  <si>
    <t>08.02.03</t>
  </si>
  <si>
    <t>08.02.04</t>
  </si>
  <si>
    <t>08.03: Verification of Terms and Conditions</t>
  </si>
  <si>
    <t>08.03.01</t>
  </si>
  <si>
    <t>08.03.02</t>
  </si>
  <si>
    <t>08.03.03</t>
  </si>
  <si>
    <t>08.03.04</t>
  </si>
  <si>
    <t>08.03.05</t>
  </si>
  <si>
    <t>08.03.06</t>
  </si>
  <si>
    <t>08: RSVP VOLUNTEER MANAGEMENT - RSVP Programmatic</t>
  </si>
  <si>
    <t>02.01: SUBRECIPIENT AGREEMENT</t>
  </si>
  <si>
    <t>02.01.01</t>
  </si>
  <si>
    <t>02.01.02</t>
  </si>
  <si>
    <t>Does the agreement:</t>
  </si>
  <si>
    <t>• Ensure that every subaward is clearly identified as a subaward?</t>
  </si>
  <si>
    <t>• Include the following information (updated as necessary)?:</t>
  </si>
  <si>
    <t xml:space="preserve">o Federal award identification. </t>
  </si>
  <si>
    <t xml:space="preserve">o Subrecipient name (which must match the name associated with its unique entity identifier); </t>
  </si>
  <si>
    <t xml:space="preserve">o Federal Award Date of award to the recipient by the Federal agency; </t>
  </si>
  <si>
    <t xml:space="preserve">  o Subaward Period of Performance Start and End Date; </t>
  </si>
  <si>
    <t xml:space="preserve">  o Subaward Budget Period Start and End Date; </t>
  </si>
  <si>
    <t xml:space="preserve">  o Total Amount of Federal Funds Obligated and committed to the subrecipient by the pass-through entity including the current financial obligation; </t>
  </si>
  <si>
    <t xml:space="preserve">  o Federal award project description, as required to be responsive to the Federal Funding Accountability and Transparency Act (FFATA); </t>
  </si>
  <si>
    <t xml:space="preserve"> o Name of Federal awarding agency, pass-through entity, and contact information for awarding official of the Pass-through entity; </t>
  </si>
  <si>
    <t xml:space="preserve">  o Indirect cost rate for the Federal award (including if the de minimis rate is charged) per  § 200.414.</t>
  </si>
  <si>
    <t xml:space="preserve">• Describe requirements imposed by the pass-through entity on the subrecipient so that the award is used in accordance with Federal statutes, regulations and the T&amp;C's of the Federal award; </t>
  </si>
  <si>
    <t xml:space="preserve">• Describe any additional requirements that the pass-through entity imposes on the subrecipient; </t>
  </si>
  <si>
    <t xml:space="preserve">• Include an approved federally recognized indirect cost rate negotiated between the subrecipient and the Federal Government. If no approved rate exists, the pass-through entity must determine the appropriate rate in collaboration with the subrecipient </t>
  </si>
  <si>
    <t>• Include a requirement that the subrecipient permit the pass-through entity and auditors to have access to the subrecipient's records and financial statements as necessary for the pass-through entity to meet the requirements of this part; and</t>
  </si>
  <si>
    <t>• Describe appropriate terms and conditions concerning closeout of the subaward</t>
  </si>
  <si>
    <t>02.02: GENERAL REQUIREMENTS</t>
  </si>
  <si>
    <t>02.02.01</t>
  </si>
  <si>
    <t xml:space="preserve">Does the grantee consider imposing specific subaward conditions when appropriate.
</t>
  </si>
  <si>
    <t xml:space="preserve">• Does the grantee have guidelines, or a policy or procedure to govern when they will impose specific conditions? </t>
  </si>
  <si>
    <t>•  If the grantee demonstrates evidence of having imposed specific conditions on a subawardee, does the grantee follow their policy/procedure on specific conditions on subawards?</t>
  </si>
  <si>
    <t>02.03: RISK ASSESSMENT</t>
  </si>
  <si>
    <t>02.03.01</t>
  </si>
  <si>
    <t xml:space="preserve">Does the grantee assess each subrecipient's risk of noncompliance for the purpose of determining the appropriate subrecipient monitoring?
</t>
  </si>
  <si>
    <t xml:space="preserve">• Does the grantee have a risk assessment or policy/procedure for assessing risk? </t>
  </si>
  <si>
    <t xml:space="preserve">• Does the policy address how the results of the risk assessment are used to tailor subrecipient monitoring activities to varying risk levels? </t>
  </si>
  <si>
    <t xml:space="preserve">• Is the grantee implementing the risk assessment in accordance with its own policy/procedure? </t>
  </si>
  <si>
    <t>02.04: MONITORING</t>
  </si>
  <si>
    <t>02.04.01</t>
  </si>
  <si>
    <t>02.04.02</t>
  </si>
  <si>
    <t xml:space="preserve">Does the policy describe:
</t>
  </si>
  <si>
    <t>• The reports, both financial and programmatic, that will be collected and reviewed by the grantee;</t>
  </si>
  <si>
    <t>• How the grantee will follow-up and ensure that any findings or issues uncovered during an audit, site visit, or by other means are resolved; and</t>
  </si>
  <si>
    <t xml:space="preserve">• How management decision are issued for audit findings pertaining to the Federal award provided to the subrecipient from the pass-through entity. </t>
  </si>
  <si>
    <t>02.04.03</t>
  </si>
  <si>
    <t>02.04.04</t>
  </si>
  <si>
    <t xml:space="preserve">Does the grantee maintain a policy that outlines possible enforcement actions for instances of noncompliance?
</t>
  </si>
  <si>
    <t xml:space="preserve">• Does the grantee have guidelines, or a policy or procedure to govern when they will take enforcement actions? </t>
  </si>
  <si>
    <t xml:space="preserve">• If the grantee demonstrates evidence of having taken enforcement actions against a subawardee, does the grantee follow their policy/procedure on enforcement action on subawards? </t>
  </si>
  <si>
    <t>02.05: AUDIT AND REPORTING</t>
  </si>
  <si>
    <t>02.05.01</t>
  </si>
  <si>
    <t>02.05.02</t>
  </si>
  <si>
    <t>02.05.03</t>
  </si>
  <si>
    <t>02.06: SUBAWARD REPORTING</t>
  </si>
  <si>
    <t>02.06.01</t>
  </si>
  <si>
    <t>02.06.02</t>
  </si>
  <si>
    <t>Monitoring Activity - Prohibited Activities</t>
  </si>
  <si>
    <t>Prohibited Activties</t>
  </si>
  <si>
    <t>10.01. PROHIBITED ACTIVITIES</t>
  </si>
  <si>
    <t>10.01.01</t>
  </si>
  <si>
    <t>10.01.02</t>
  </si>
  <si>
    <t>10.01.03</t>
  </si>
  <si>
    <t>10.01.04</t>
  </si>
  <si>
    <t>10.01.05</t>
  </si>
  <si>
    <t>10.01.06</t>
  </si>
  <si>
    <t>10.01.07</t>
  </si>
  <si>
    <t>10.01.08</t>
  </si>
  <si>
    <t>10.01.09</t>
  </si>
  <si>
    <t>10.01.10</t>
  </si>
  <si>
    <t>Monitoring Activity - National Service Criminal History Check (NSCHC)</t>
  </si>
  <si>
    <t xml:space="preserve">NATIONAL SERVICE CRIMINAL HISTORY CHECK (NSCHC) </t>
  </si>
  <si>
    <t>09.01: NSCHC Policy</t>
  </si>
  <si>
    <t>09.01.01</t>
  </si>
  <si>
    <t>09.01.02</t>
  </si>
  <si>
    <t>Sub Reference:</t>
  </si>
  <si>
    <t>Covered Positions (45 CFR §2540.201)</t>
  </si>
  <si>
    <t>• The policy correctly explains who is subject to the NSCHC process (as applicable to the grant/program).</t>
  </si>
  <si>
    <t>Eligibility (45 CFR §2540.202)</t>
  </si>
  <si>
    <t>• The policy correctly outlines the eligibility criteria / describes ineligible individuals as listed in 45 CFR § 2540.202.</t>
  </si>
  <si>
    <t>Nondiscriminatory Screening Criteria (45 CFR §2540.203)</t>
  </si>
  <si>
    <t>• Grantees may establish screening criteria beyond the NSCHC eligibility requirements specified in 45 CFR § 2540.202. If establishing screening criteria beyond the NSCHC eligibility requirements, the policy requires that the program ensure suitability criteria are consistent with state and Federal Civil Rights and nondiscrimination laws.</t>
  </si>
  <si>
    <t>Check Components (45 CFR §2540.204)</t>
  </si>
  <si>
    <t>• The policy correctly specifies what NSCHC components are required: (1) a nationwide check of the NSOPW.gov, (2) a check of the individual's state of residence and state of service, and (3) a fingerprint-based check of the FBI.</t>
  </si>
  <si>
    <t>• The policy identifies which AmeriCorps-approved sources will be used for all levels of NSCHC as listed in 45 CFR § 2540.204.</t>
  </si>
  <si>
    <t>• The policy explains the process used to determine the current first and last name used on a name-based check.</t>
  </si>
  <si>
    <t>• The policy describes how the program determines the applicant's state of residence.</t>
  </si>
  <si>
    <t>• If not using Truescreen, the policy includes a requirement to conduct a subsequent NSOPW.gov check if states/territories are not reporting when the initial check is run, OR a requirement to run statewide sex offender checks in the states/territories not reporting.</t>
  </si>
  <si>
    <t>Timing (45 CFR §2540.205)</t>
  </si>
  <si>
    <t>• The policy explains the timing requirement: that all checks are conducted, reviewed, and an eligibility determination made by the recipient no later than the day before the start date of work or service.</t>
  </si>
  <si>
    <t>• The policy requires the full NSCHC to be conducted again if an individual's relationship with the organization is terminated (break in work or service) for a period of more than 180 days.</t>
  </si>
  <si>
    <t>Review and Eligibility Determination / Adjudication (45 CFR §2540.205)</t>
  </si>
  <si>
    <t>• The policy describes the process for staff to review results and make an eligibility determination, including documenting when this takes place.</t>
  </si>
  <si>
    <t>• The policy ensures that staff requiring NSCHC are not responsible for reviewing and adjudicating their own check results.</t>
  </si>
  <si>
    <t>• If using the AmeriCorps-approved vendors, the policy describes the process to determine eligibility if a vendor’s adjudication recommendation is 'not to recommend'.</t>
  </si>
  <si>
    <t>• If not using Truescreen, the policy describes the process for resolving any hits that have the same name as the applicant on the NSOPW.gov check.</t>
  </si>
  <si>
    <t>Procedures and Documentation (45 CFR §2540.206)</t>
  </si>
  <si>
    <t>• The policy requires the program to obtain a person's consent before conducting the state and FBI components of the National Service Criminal History Check.</t>
  </si>
  <si>
    <t>• The policy describes how notice is provided to the individual that selection into the program is contingent upon the organization’s review of the individual's NSCHC results.</t>
  </si>
  <si>
    <t>• The policy requires that a program provide a reasonable opportunity for the individual to review and challenge the factual accuracy of a result before action is taken to exclude the individual from the position.</t>
  </si>
  <si>
    <t>• The policy requires the program to provide safeguards to ensure the confidentiality of any information relating to the criminal history check, consistent with authorization provided by the applicant.</t>
  </si>
  <si>
    <t>• The policy requires the program to maintain documentation of the NSCHC as grant records.</t>
  </si>
  <si>
    <t>• The policy ensures that the individual is not charged for the cost of any component of a NSCHC, unless specifically approved by AmeriCorps.</t>
  </si>
  <si>
    <t>Waivers (45 CFR §2540.207)</t>
  </si>
  <si>
    <t>• If the program uses any AmeriCorps' pre-approved NSCHC waivers (as listed in the NSCHC Manual, effective May 1, 2021), the policy correctly describes the terms of the pre-approved waivers used, and are the references current.</t>
  </si>
  <si>
    <t>• If the program has any individual- or program-level waivers approved by AmeriCorps, whether expired or current, the policy references such waivers and requires that appropriate documentation be retained.</t>
  </si>
  <si>
    <t>Training (Program-Specific Terms and Conditions)</t>
  </si>
  <si>
    <t>• The policy requires that at minimum one staff person who has some responsibility for NSCHC compliance take the AmeriCorps-designated e-Course annually on behalf of the organization and retain documentation of e-Course completion.</t>
  </si>
  <si>
    <t>• The policy identifies staff position(s) with responsibility for the NSCHC process.</t>
  </si>
  <si>
    <t>AmeriCorps-Approved Vendor Accounts</t>
  </si>
  <si>
    <t>• If using an AmeriCorps-approved vendor Truescreen or Fieldprint, the policy supports management and continuity of the account(s), i.e. lists the individuals with account access, ensures access is transferred from exiting employees, references vendor contact information, etc.</t>
  </si>
  <si>
    <t>Monitoring</t>
  </si>
  <si>
    <t>• If applicable, the policy includes a process for monitoring sub-recipients and/or service locations if they are responsible for any part of the NSCHC process.</t>
  </si>
  <si>
    <t>Policy Maintenance</t>
  </si>
  <si>
    <t>• The policy includes a process for being updated to ensure it reflects current regulations, guidance, and program practices, including the staff position(s) responsible.</t>
  </si>
  <si>
    <t>09.02 NSCHC Training</t>
  </si>
  <si>
    <t>09.02.01</t>
  </si>
  <si>
    <t>The Certificate of Completion submitted is not dated within one day prior to the date of this request or within the past year of this request.</t>
  </si>
  <si>
    <t>09.03. NSCHC Records</t>
  </si>
  <si>
    <t>09.03.01</t>
  </si>
  <si>
    <t>45 CFR 2540.200-207</t>
  </si>
  <si>
    <t>Total number of records with noncompliance.</t>
  </si>
  <si>
    <t>09.01 NSCHC Policy</t>
  </si>
  <si>
    <t>Monitoring Activity - New to AmeriCorps Grantee</t>
  </si>
  <si>
    <t>New to AmeriCorps Grantee</t>
  </si>
  <si>
    <t>11.01: REPORTING</t>
  </si>
  <si>
    <t>11.01.01</t>
  </si>
  <si>
    <t>11.01.02</t>
  </si>
  <si>
    <t>11.01.03</t>
  </si>
  <si>
    <t>• Cash is drawn on a reimbursement or ‘as-needed’ basis, and not drawn in advance of need</t>
  </si>
  <si>
    <t xml:space="preserve">• The Non-Federal entity minimizes the time between drawing down and dispersal of cash </t>
  </si>
  <si>
    <t>11.01.04</t>
  </si>
  <si>
    <t>11.01.05</t>
  </si>
  <si>
    <t>11.01.06</t>
  </si>
  <si>
    <t xml:space="preserve">Is the grantee compliant with the Standards for Documentation of Personnel Expenses (e.g. Timekeeping)?  
Consider the sponsor’s/grantee’s policies around documentation of personnel expenses and sample timesheet. Does the combination of the provided information reflect the necessary components for documentation of personnel expenses as outlined below?  
</t>
  </si>
  <si>
    <t>11.01.07</t>
  </si>
  <si>
    <t>11.01.08</t>
  </si>
  <si>
    <t>11.01.09</t>
  </si>
  <si>
    <t>11.01.10</t>
  </si>
  <si>
    <t>Does the policy describe:</t>
  </si>
  <si>
    <t xml:space="preserve">• How management decisions are issued for audit findings pertaining to the Federal award provided to the subrecipient from the pass-through entity. </t>
  </si>
  <si>
    <t>11.02: Program Specific</t>
  </si>
  <si>
    <t>11.02.01</t>
  </si>
  <si>
    <t>Is there documentation to show that the recipient maintains a procedure for the filing and adjudication of grievances in alignment with 45 CFR § 1225?  Documentation should outline the following at minimum:</t>
  </si>
  <si>
    <t xml:space="preserve">• Time frames for filing and response  </t>
  </si>
  <si>
    <t>11.02.02</t>
  </si>
  <si>
    <t xml:space="preserve">Does the organization have a non-discrimination policy that includes all of the federally required protected classes as listed below?  
*NOTE:  Updated in the AmeriCorps Program Civil Rights and Non-Harassment Policy 11/7/23. Compliance should be determined based on grant award requirements. 
</t>
  </si>
  <si>
    <t>11.02.03</t>
  </si>
  <si>
    <t xml:space="preserve">Does the grantee notify members, community beneficiaries, applicants, program staff, and the public, including those with impaired vision or hearing, that it operates in accordance with federal and program requirements on non-discrimination? </t>
  </si>
  <si>
    <t xml:space="preserve">Does the policy summarize the requirements, note the availability of compliance history information, and explain the procedures for filing discrimination complaints with AmeriCorps? </t>
  </si>
  <si>
    <t>Does the policy include information on civil rights requirements, complaint procedures and the rights of beneficiaries in member/volunteer service agreements, handbooks, manuals, pamphlets, and post it in prominent locations, as appropriate?</t>
  </si>
  <si>
    <t>Does the sponsor/grantee notify the public in recruitment material and application forms that it operates its program or activity subject to nondiscrimination requirements?</t>
  </si>
  <si>
    <t>11.02.04</t>
  </si>
  <si>
    <t>Does the grantee have a system to follow required timekeeping practices for their members/volunteers?</t>
  </si>
  <si>
    <t xml:space="preserve">For ASN: 
Member fundraising time is limited to 10% of the maximum allowable number of service hours, and member training is limited to 20% or less of the total aggregate agreed-upon member service hours in the program.  Does the program have a process and corresponding timekeeping documentation for ensuring member hours are tracked and do not exceed the percentage limits for:  </t>
  </si>
  <si>
    <t>o Fundraising</t>
  </si>
  <si>
    <t>o Member education and training</t>
  </si>
  <si>
    <t>• For VISTA:</t>
  </si>
  <si>
    <t>• Is there evidence that VISTAs, Summer Associates, and/or VISTA Leaders are serving full-time, as defined by the host site? (Does the sponsor define full-time service? Does timekeeping documentation reflect full-time service of members?)</t>
  </si>
  <si>
    <t>• Is there evidence that the grantee is documenting time attendance in relation to all variations of allowed Leave benefits for VISTA members? (Does timekeeping documentation show a way to document all variations of leave?)</t>
  </si>
  <si>
    <t>•For AmeriCorps Seniors:
Does the grantee maintain timesheets or electronic time and attendance records that:</t>
  </si>
  <si>
    <t>o Display the actual hours served by each volunteer</t>
  </si>
  <si>
    <t>o Are signed or validated by the individual volunteer and the responsible volunteer station supervisor (on the template, is there a place for signatures / certification?)</t>
  </si>
  <si>
    <t>11.02.05</t>
  </si>
  <si>
    <t>Do prime staff provide appropriate training to site supervisors on prohibited activities?</t>
  </si>
  <si>
    <t>11.02.06</t>
  </si>
  <si>
    <t>11.02.07</t>
  </si>
  <si>
    <t>Does the subrecipient agreement template contain all the required elements:</t>
  </si>
  <si>
    <t>• Clear identification as a subaward</t>
  </si>
  <si>
    <t>• Federal Award Identification</t>
  </si>
  <si>
    <t>• All requirements imposed by the pass-through entity on the subrecipient so that the Federal award is used in accordance with Federal statutes, regulations and the terms and conditions of the Federal award</t>
  </si>
  <si>
    <t>• Any additional requirements that the pass-through entity imposes on the subrecipient in order for the pass-through entity to meet its own responsibility to the Federal awarding agency including identification of any required financial and performance reports</t>
  </si>
  <si>
    <t>• An approved federally recognized indirect cost rate negotiated between the subrecipient and the Federal Government or, if no such rate exists, either a rate negotiated between the pass-through entity and the subrecipient (in compliance with this part), or a de minimis indirect cost rate as defined in Â§200.414 Indirect (F&amp;A) costs, paragraph (f)</t>
  </si>
  <si>
    <t xml:space="preserve">• A requirement that the subrecipient permit the pass-through entity and auditors to have access to the subrecipient's records and financial statements as necessary for the pass-through entity to meet the requirements of this part; and  </t>
  </si>
  <si>
    <t xml:space="preserve">• Appropriate terms and conditions concerning closeout of the subaward.  </t>
  </si>
  <si>
    <t>11.02.08</t>
  </si>
  <si>
    <t>11.02.09</t>
  </si>
  <si>
    <t>11.02.10</t>
  </si>
  <si>
    <t>11.02.11</t>
  </si>
  <si>
    <t xml:space="preserve">Does the service agreement template contain all the required elements as follows (ASN only - N/A for VISTA and ACS)? </t>
  </si>
  <si>
    <t>• Description of the member’s role</t>
  </si>
  <si>
    <t>• The minimum number of service hours (as required by statute) and other requirements (as developed by the recipient) necessary to successfully complete the term of service and to be eligible for the education award</t>
  </si>
  <si>
    <t>• The amount of the education award being offered for successful completion of the terms of service in which the individual is enrolling</t>
  </si>
  <si>
    <t>• Standards of conduct, as developed by the recipient or sub recipient</t>
  </si>
  <si>
    <t>• The list of prohibited activities, including those specified in the regulations at 45 CFR § 2520.65</t>
  </si>
  <si>
    <t>• The text of 45 CFR §§ 2540.100(e)-(f), which relates to Nonduplication and Nondisplacement</t>
  </si>
  <si>
    <t xml:space="preserve">• The text of 45 CFR §§ 2520.40-.45, which relates to fundraising by members; </t>
  </si>
  <si>
    <t>• Requirements under the Drug-Free Workplace Act (41 U.S.C. § 701 et seq.)</t>
  </si>
  <si>
    <t>• Civil rights requirements, complaint procedures, and rights of beneficiaries</t>
  </si>
  <si>
    <t>• Suspension and termination rules</t>
  </si>
  <si>
    <t>• The specific circumstances under which a member may be released for cause</t>
  </si>
  <si>
    <t xml:space="preserve">• Grievance procedures; and </t>
  </si>
  <si>
    <t>• Other requirements established by the recipient.</t>
  </si>
  <si>
    <t>11.02.12</t>
  </si>
  <si>
    <t xml:space="preserve">Does the grantee recognize AmeriCorps support? </t>
  </si>
  <si>
    <t>• If applicable, do agreements with subsites explicitly state the program is an AmeriCorps program?</t>
  </si>
  <si>
    <t>11.02.13</t>
  </si>
  <si>
    <t>11.02.14</t>
  </si>
  <si>
    <t>11.02.15</t>
  </si>
  <si>
    <t>11.03: NSCHC</t>
  </si>
  <si>
    <t>11.03.01</t>
  </si>
  <si>
    <t>11.03.02</t>
  </si>
  <si>
    <t>The policy correctly explains who is subject to the NSCHC process (as applicable to the grant/program).</t>
  </si>
  <si>
    <t>The policy correctly outlines the eligibility criteria / describes ineligible individuals as listed in 45 CFR § 2540.202.</t>
  </si>
  <si>
    <t>Grantees may establish screening criteria beyond the NSCHC eligibility requirements specified in 45 CFR § 2540.202. If establishing screening criteria beyond the NSCHC eligibility requirements, the policy requires that the program ensure suitability criteria are consistent with state and Federal Civil Rights and nondiscrimination laws.</t>
  </si>
  <si>
    <t>The policy correctly specifies what NSCHC components are required: (1) a nationwide check of the NSOPW.gov, (2) a check of the individual's state of residence and state of service, and (3) a fingerprint-based check of the FBI.</t>
  </si>
  <si>
    <t>The policy identifies which AmeriCorps-approved sources will be used for all levels of NSCHC as listed in 45 CFR § 2540.204.</t>
  </si>
  <si>
    <t>The policy explains the process used to determine the current first and last name used on a name-based check.</t>
  </si>
  <si>
    <t>The policy describes how the program determines the applicant's state of residence.</t>
  </si>
  <si>
    <t>If not using Truescreen, the policy includes a requirement to conduct a subsequent NSOPW.gov check if states/territories are not reporting when the initial check is run, OR a requirement to run statewide sex offender checks in the states/territories not reporting.</t>
  </si>
  <si>
    <t>The policy explains the timing requirement: that all checks are conducted, reviewed, and an eligibility determination made by the recipient no later than the day before the start date of work or service.</t>
  </si>
  <si>
    <t>The policy requires the full NSCHC to be conducted again if an individual's relationship with the organization is terminated (break in work or service) for a period of more than 180 days.</t>
  </si>
  <si>
    <t>The policy describes the process for staff to review results and make an eligibility determination, including documenting when this takes place.</t>
  </si>
  <si>
    <t>The policy ensures that staff requiring NSCHC are not responsible for reviewing and adjudicating their own check results.</t>
  </si>
  <si>
    <t>If using the AmeriCorps-approved vendors, the policy describes the process to determine eligibility if a vendor’s adjudication recommendation is 'not to recommend'.</t>
  </si>
  <si>
    <t>If not using Truescreen, the policy describes the process for resolving any hits that have the same name as the applicant on the NSOPW.gov check.</t>
  </si>
  <si>
    <t>The policy requires the program to obtain a person's consent before conducting the state and FBI components of the National Service Criminal History Check.</t>
  </si>
  <si>
    <t>The policy describes how notice is provided to the individual that selection into the program is contingent upon the organization’s review of the individual's NSCHC results.</t>
  </si>
  <si>
    <t>The policy requires that a program provide a reasonable opportunity for the individual to review and challenge the factual accuracy of a result before action is taken to exclude the individual from the position.</t>
  </si>
  <si>
    <t>The policy requires the program to provide safeguards to ensure the confidentiality of any information relating to the criminal history check, consistent with authorization provided by the applicant.</t>
  </si>
  <si>
    <t>The policy requires the program to maintain documentation of the NSCHC as grant records.</t>
  </si>
  <si>
    <t>The policy ensures that the individual is not charged for the cost of any component of a NSCHC, unless specifically approved by AmeriCorps.</t>
  </si>
  <si>
    <t>If the program uses any AmeriCorps' pre-approved NSCHC waivers (as listed in the NSCHC Manual, effective May 1, 2021), the policy correctly describes the terms of the pre-approved waivers used, and are the references current.</t>
  </si>
  <si>
    <t>If the program has any individual- or program-level waivers approved by AmeriCorps, whether expired or current, the policy references such waivers and requires that appropriate documentation be retained.</t>
  </si>
  <si>
    <t>The policy requires that at minimum one staff person who has some responsibility for NSCHC compliance take the AmeriCorps-designated e-Course annually on behalf of the organization and retain documentation of e-Course completion.</t>
  </si>
  <si>
    <t>The policy identifies staff position(s) with responsibility for the NSCHC process.</t>
  </si>
  <si>
    <t>If using an AmeriCorps-approved vendor Truescreen or Fieldprint, the policy supports management and continuity of the account(s), i.e. lists the individuals with account access, ensures access is transferred from exiting employees, references vendor contact information, etc.</t>
  </si>
  <si>
    <t>If applicable, the policy includes a process for monitoring sub-recipients and/or service locations if they are responsible for any part of the NSCHC process.</t>
  </si>
  <si>
    <t>The policy includes a process for being updated to ensure it reflects current regulations, guidance, and program practices, including the staff position(s) responsible.</t>
  </si>
  <si>
    <t>11.03.03</t>
  </si>
  <si>
    <t>Do the grantee’s responses to the NSCHC Record Review Form align with the submitted NSCHC policy when it comes to the following NSCHC components? </t>
  </si>
  <si>
    <t xml:space="preserve">• Process for obtaining consent </t>
  </si>
  <si>
    <t xml:space="preserve">• Process for running each check (vendor / repository) </t>
  </si>
  <si>
    <t xml:space="preserve">• Process for documenting adjudication </t>
  </si>
  <si>
    <t>11.03.04</t>
  </si>
  <si>
    <t>Does the submitted NSCHC record demonstrate implementation of the organization’s NSCHC policy when it comes to the following NSCHC components? </t>
  </si>
  <si>
    <t>11.03.05</t>
  </si>
  <si>
    <t>Missing NSOPW check</t>
  </si>
  <si>
    <t>Missing state of service check</t>
  </si>
  <si>
    <t>Missing state of residence check</t>
  </si>
  <si>
    <t>Missing FBI check</t>
  </si>
  <si>
    <t>NSOPW check not from approved source</t>
  </si>
  <si>
    <t>State check not from approved source</t>
  </si>
  <si>
    <t>FBI check not from approved source</t>
  </si>
  <si>
    <t>NSOPW check missing reporting jurisdictions</t>
  </si>
  <si>
    <t>Missing valid name documentation</t>
  </si>
  <si>
    <t>NSOPW check name does not match name documentation</t>
  </si>
  <si>
    <t>Name-based state check name does not match name documentation</t>
  </si>
  <si>
    <t>Name-based FBI check name does not match name documentation</t>
  </si>
  <si>
    <t>NSOPW check not adjudicated on time</t>
  </si>
  <si>
    <t>State check not adjudicated on time</t>
  </si>
  <si>
    <t>FBI check not adjudicated on time</t>
  </si>
  <si>
    <t>NSOPW check not adjudicated</t>
  </si>
  <si>
    <t>State check not adjudicated</t>
  </si>
  <si>
    <t>FBI check not adjudicated</t>
  </si>
  <si>
    <t>Fieldprint adjudicated without viewing results</t>
  </si>
  <si>
    <t>Missing consent documentation</t>
  </si>
  <si>
    <t>Consent form not signed before state/FBI checks conducted</t>
  </si>
  <si>
    <t>Missing documentation of notice that selection is contingent on NSCHC results</t>
  </si>
  <si>
    <t xml:space="preserve">Truescreen NSOPW not in pass status and missing documentation candidate is eligible to serve/work </t>
  </si>
  <si>
    <t xml:space="preserve">Truescreen state check not in pass status and missing documentation candidate is eligible to serve/work </t>
  </si>
  <si>
    <t xml:space="preserve">Fieldprint check not cleared and missing documentation candidate is eligible to serve/work </t>
  </si>
  <si>
    <t>Noncompliant with terms of approved NSCHC waiver</t>
  </si>
  <si>
    <t>Individual appears ineligible from NSCHC results</t>
  </si>
  <si>
    <t>Other</t>
  </si>
  <si>
    <t>11.03.06</t>
  </si>
  <si>
    <t>11.03.07</t>
  </si>
  <si>
    <t>Monitoring Activity - Days of Service Programmatic</t>
  </si>
  <si>
    <t>Program-Specific (Days of Service)</t>
  </si>
  <si>
    <t>12.01: Activities - Days of Service Programmatic</t>
  </si>
  <si>
    <t>12.01.01</t>
  </si>
  <si>
    <t>12.01.02</t>
  </si>
  <si>
    <t>42 US Code § 12653 Additional Corporation activities to support national service 
DoS NOFO Section A.1.
General Terms and Conditions</t>
  </si>
  <si>
    <t>12.01.03</t>
  </si>
  <si>
    <t>12.01.04</t>
  </si>
  <si>
    <t>12.01.05</t>
  </si>
  <si>
    <t>• If applicable, do agreements with subrecipients or service locations explicitly state that the program is an AmeriCorps program?</t>
  </si>
  <si>
    <t>General Terms and Conditions, AmeriCorps Branding Page</t>
  </si>
  <si>
    <t>12.01.06</t>
  </si>
  <si>
    <t>12.02: DoS Subaward Competition</t>
  </si>
  <si>
    <t>12.02.01</t>
  </si>
  <si>
    <t>12.02.02</t>
  </si>
  <si>
    <t>12.03: Verification of Terms and Conditions</t>
  </si>
  <si>
    <t>12.03.01</t>
  </si>
  <si>
    <t>12.03.02</t>
  </si>
  <si>
    <t xml:space="preserve">Does the organization have a non-discrimination policy that includes all the federally required protected classes as listed below?   
*NOTE:  Updated in the AmeriCorps Program Civil Rights and Non-Harassment Policy 11/7/23. Compliance should be determined based on grant award requirements. </t>
  </si>
  <si>
    <t>12.03.03</t>
  </si>
  <si>
    <t xml:space="preserve">Based on information available to AmeriCorps, in the last two years, did the grantee document grievances and/or discrimination/harassment complaints and the corresponding follow up/response in compliance with applicable federal statutes as embodied in the program regulations?  
</t>
  </si>
  <si>
    <t>Has the sponsor or any of the service sites/volunteer stations had grievances and/or discrimination/harassment complaints filed against them regarding services provided under this grant or had civil rights compliance reviews regarding services conducted? Yes/No</t>
  </si>
  <si>
    <t>Has the grantee or any service site had grievances and/or /discrimination/harassment complaints filed against them? Yes/No</t>
  </si>
  <si>
    <t>If the answer to any of the above questions is YES, review the following:</t>
  </si>
  <si>
    <t>12.03.04</t>
  </si>
  <si>
    <t>12.03.05</t>
  </si>
  <si>
    <t>12.03.06</t>
  </si>
  <si>
    <t xml:space="preserve">Does the grantee notify members, community beneficiaries, applicants, program staff, and the public, including those with impaired vision or hearing, that it operates in accordance with federal and program requirements on non-discrimination?  </t>
  </si>
  <si>
    <t xml:space="preserve">b. Does the policy include information on civil rights requirements, complaint procedures and the rights of beneficiaries in member/volunteer service agreements, handbooks, manuals, pamphlets, and posted in prominent locations, as appropriate?  </t>
  </si>
  <si>
    <t>c. Does the sponsor/grantee notify the public in recruitment material and application forms that it operates its program or activity subject to nondiscrimination requirements?</t>
  </si>
  <si>
    <t>12.04: Prohibited Activities</t>
  </si>
  <si>
    <t>12.04.01</t>
  </si>
  <si>
    <t>Does the grantee have a policy on Prohibited Activities?</t>
  </si>
  <si>
    <t>a. Are members/volunteers, site supervisors, and prime staff aware of prohibited activities applicable to their respective programs?  (Able to name at least two)</t>
  </si>
  <si>
    <t>b. Does the grantee provide appropriate oversight of the staff/volunteers with regard to Prohibited Activities?  (Please Describe)</t>
  </si>
  <si>
    <t>Issue</t>
  </si>
  <si>
    <t>To be completed by the Grantee</t>
  </si>
  <si>
    <t>To be completed by the Office of Monitoring</t>
  </si>
  <si>
    <t>Root Cause</t>
  </si>
  <si>
    <t>Action Steps</t>
  </si>
  <si>
    <t>Deliverables</t>
  </si>
  <si>
    <t xml:space="preserve">Long-Term Compliance </t>
  </si>
  <si>
    <t>Planned Completion Date</t>
  </si>
  <si>
    <t>Person Responsible for Plan Implementation</t>
  </si>
  <si>
    <t>OM Review Status</t>
  </si>
  <si>
    <t>OM Review Notes/Next Steps</t>
  </si>
  <si>
    <t xml:space="preserve">Describe, in detail, the underlying reason for the issue? 
</t>
  </si>
  <si>
    <t>What specific steps will you take to address the identified issue? (Describe the policy/procedures and/or practice to create/revise needed to implement the solution.)</t>
  </si>
  <si>
    <t>Things to consider:</t>
  </si>
  <si>
    <t>List the items you will provide to the Office of Monitoring to resolve the finding.</t>
  </si>
  <si>
    <t>Describe the plan to maintain compliance post-monitoring.</t>
  </si>
  <si>
    <t>List the date(s) you will submit a status report and documents for review to the Office of Monitoring to resolve the finding.</t>
  </si>
  <si>
    <t>List individual(s) within the grantee/sponsor organization who will complete and maintain the required plan of action.
List individual(s) who will provie the deliverables to the Office of Monitoring.</t>
  </si>
  <si>
    <t>• What gaps were identified in the work process that led to the issue?</t>
  </si>
  <si>
    <t>• Your plan should be S.M.A.R.T. (Specific, Measurable, Attainable, Relevant, Timebound).</t>
  </si>
  <si>
    <t>• What procedure will be re-evaluated?  
• What training will be conducted to ensure tasks are done correctly? 
• What checks and balances could be strengthened to ensure issues do not reoccur? 
• What protocols will be established?                                               
•What steps need to be addressed to correct the specific issue at hand?( i.e., FFR updates, repayment of unallowable costs, updated subrecipient agreements, etc.)</t>
  </si>
  <si>
    <t>• What supporting documentation will be needed to effectively implement the Action Steps?
• Deliverables provided to AmeriCorps should document proof of completion of the listed Action Steps.</t>
  </si>
  <si>
    <t>• What is the procedure/process to self-monitor the plan implemented?   
• How often will the plan be evaluated?
• What are the desired outcomes?</t>
  </si>
  <si>
    <r>
      <t>01.02: MATCH/RECIPIENT SHARE</t>
    </r>
    <r>
      <rPr>
        <sz val="11"/>
        <color theme="0"/>
        <rFont val="Calibri"/>
        <family val="2"/>
        <scheme val="minor"/>
      </rPr>
      <t xml:space="preserve"> (Not applicable for AmeriCorps VISTA)</t>
    </r>
  </si>
  <si>
    <t>Program-Specific (ASN, Days of Service, SCP, FGP, RSVP, or VISTA)</t>
  </si>
  <si>
    <t>11.01 Reporting</t>
  </si>
  <si>
    <t>11.02 Program Specific</t>
  </si>
  <si>
    <t>11.03 NSCHC</t>
  </si>
  <si>
    <t>13.03.02</t>
  </si>
  <si>
    <t>Section Number</t>
  </si>
  <si>
    <t>Question</t>
  </si>
  <si>
    <t>Response</t>
  </si>
  <si>
    <t>Result</t>
  </si>
  <si>
    <t>Notes</t>
  </si>
  <si>
    <t>References</t>
  </si>
  <si>
    <t>SUBQ1</t>
  </si>
  <si>
    <t>SUBQ2</t>
  </si>
  <si>
    <t>SUBQ3</t>
  </si>
  <si>
    <t>SUBQ4</t>
  </si>
  <si>
    <t>SUBQ5</t>
  </si>
  <si>
    <t>SUBQ6</t>
  </si>
  <si>
    <t>SUBQ7</t>
  </si>
  <si>
    <t>SUBQ8</t>
  </si>
  <si>
    <t>SUBQ9</t>
  </si>
  <si>
    <t>SUBQ10</t>
  </si>
  <si>
    <t>SUBQ11</t>
  </si>
  <si>
    <t>SUBQ12</t>
  </si>
  <si>
    <t>SUBQ13</t>
  </si>
  <si>
    <t>SUBQ14</t>
  </si>
  <si>
    <t>SUBQ15</t>
  </si>
  <si>
    <t>SUBQ16</t>
  </si>
  <si>
    <t>SUBQ17</t>
  </si>
  <si>
    <t>SUBQ18</t>
  </si>
  <si>
    <t>SUBQ19</t>
  </si>
  <si>
    <t>SUBQ20</t>
  </si>
  <si>
    <t>SUBQ21</t>
  </si>
  <si>
    <t>SUBQ22</t>
  </si>
  <si>
    <t>SUBQ23</t>
  </si>
  <si>
    <t>SUBQ24</t>
  </si>
  <si>
    <t>SUBQ25</t>
  </si>
  <si>
    <t>SUBQ26</t>
  </si>
  <si>
    <t>SUBQ27</t>
  </si>
  <si>
    <t>SUBQ28</t>
  </si>
  <si>
    <t>SUBA1</t>
  </si>
  <si>
    <t>SUBA2</t>
  </si>
  <si>
    <t>SUBA3</t>
  </si>
  <si>
    <t>SUBA4</t>
  </si>
  <si>
    <t>SUBA5</t>
  </si>
  <si>
    <t>SUBA6</t>
  </si>
  <si>
    <t>SUBA7</t>
  </si>
  <si>
    <t>SUBA8</t>
  </si>
  <si>
    <t>SUBA9</t>
  </si>
  <si>
    <t>SUBA10</t>
  </si>
  <si>
    <t>SUBA11</t>
  </si>
  <si>
    <t>SUBA12</t>
  </si>
  <si>
    <t>SUBA13</t>
  </si>
  <si>
    <t>SUBA14</t>
  </si>
  <si>
    <t>SUBA15</t>
  </si>
  <si>
    <t>SUBA16</t>
  </si>
  <si>
    <t>SUBA17</t>
  </si>
  <si>
    <t>SUBA18</t>
  </si>
  <si>
    <t>SUBA19</t>
  </si>
  <si>
    <t>SUBA20</t>
  </si>
  <si>
    <t>SUBA21</t>
  </si>
  <si>
    <t>SUBA22</t>
  </si>
  <si>
    <t>SUBA23</t>
  </si>
  <si>
    <t>SUBA24</t>
  </si>
  <si>
    <t>SUBA25</t>
  </si>
  <si>
    <t>SUBA26</t>
  </si>
  <si>
    <t>SUBA27</t>
  </si>
  <si>
    <t>SUBA28</t>
  </si>
  <si>
    <t>Question #</t>
  </si>
  <si>
    <t xml:space="preserve">Question </t>
  </si>
  <si>
    <t>Review the sponsor’s/grantee’s general ledger or other tracking sheet of grant expenses for the period in question. Does the amount reported in line E (“Federal share of expenditures”) of the Federal Financial Report (FFR) for the review period reconcile with the sponsor’s/grantee’s financial records?</t>
  </si>
  <si>
    <t>The amount reported in the FFR for the review period is not reconcilable with the sponsor/grantee's financial records.      
This issue has a 40-business day requirement. Supporting documentation to resolve this issue must be submitted within sixty days of the monitoring report. If sufficient documentation is not submitted within sixty days, AmeriCorps may take additional enforcement actions including the submission of a debt referral to AmeriCorps’ Office of Audit and Debt Resolution.</t>
  </si>
  <si>
    <t xml:space="preserve">Review the sponsor's/grantee's chart of accounts. Can the sponsor/grantee segregate revenue and expenses by project or grant?  </t>
  </si>
  <si>
    <t>As per the provided chart of accounts, the sponsor/grantee cannot segregate revenue and expenses by project or grant</t>
  </si>
  <si>
    <t>Does the sponsor/grantee have a written policy that addresses how it treats match?</t>
  </si>
  <si>
    <t>The grantee/sponsor does not have a  written match policy. The policy should include the minimum element(s):
•  address how match is tracked and reported?
•  specify that if Match comes from a Federal source that the requirements of both grants are met and that the source and amount are reported on the Federal Financial Reports? 
•  ensures that in-kind donations are valued and recorded at fair market value?</t>
  </si>
  <si>
    <t>If there is a written policy, does it include the following minimum elements?_x000D_
• address how match is tracked and reported,  _x000D_
• specify that it comes from a non-federal source (or, if it is from another federal source, it follows AmeriCorps guidance and is approved by the funding agency),_x000D_
• shows how in-kind donations are valued and recorded at fair market value.</t>
  </si>
  <si>
    <t xml:space="preserve">The grantee/sponsor does not have a  written match policy. The policy should include the minimum element(s):
</t>
  </si>
  <si>
    <t>• address how match is tracked and reported</t>
  </si>
  <si>
    <t xml:space="preserve">•  specify that if Match comes from a Federal source that the requirements of both grants are met and that the source and amount are reported on the Federal Financial Reports
</t>
  </si>
  <si>
    <t xml:space="preserve">  • show how in-kind donations are valued and recorded. </t>
  </si>
  <si>
    <t>Review the sponsor’s/grantee’s general ledger or other tracking sheet of match expenses for the period in question. Does the amount reported in line J (“Recipient share of expenses”) of the Federal Financial Report (FFR) for the review period reconcile with the sponsor’s/grantee’s financial records?</t>
  </si>
  <si>
    <t>The amount reported for "Recipient share of expenses" on the FFR for the review period does not reconcile with the sponsor/grantee's financial records.                                                    
This issue has a 40-business day requirement. Supporting documentation to resolve this issue must be submitted within sixty days of the monitoring report. If sufficient documentation is not submitted within sixty days, AmeriCorps may take additional enforcement actions including the submission of a debt referral to AmeriCorps’ Office of Audit and Debt Resolution.</t>
  </si>
  <si>
    <t xml:space="preserve">Does the sponsor/grantee have a written methodology that adequately describes how direct costs are allocated on a reasonable basis? </t>
  </si>
  <si>
    <t>The sponsor/grantee does not have a written methodology that adequately describes how direct coasts are allocated on a reasonable basis.</t>
  </si>
  <si>
    <t>If there is a plan, does it meet the following criteria?_x000D_
• The plan is current._x000D_
• The plan has a method that is reasonable and not based on budgeted percentages.</t>
  </si>
  <si>
    <t xml:space="preserve">The sponsor/grantee does not have a direct cost allocation plan that is:
</t>
  </si>
  <si>
    <t xml:space="preserve">•Current  </t>
  </si>
  <si>
    <t>•Based on a method with reasonable non-budgeted percentages.</t>
  </si>
  <si>
    <t>Does the sponsor/grantee have written procedures for determining the allowability of costs that are in alignment with Uniform Guidance and the Terms and Conditions of their grant?</t>
  </si>
  <si>
    <t>The recipient does not maintain a written procedures for determining the allowability of costs that are in alignment with Uniform Guidance and the Terms and Conditions of their grant.</t>
  </si>
  <si>
    <t xml:space="preserve">Does the approved budget include indirect costs?  </t>
  </si>
  <si>
    <t>If YES to question 01.04.01, review the approved negotiated rate or cost allocation plan (state and local governments can use a cost allocation plan).     
Is the rate budgeted for the assessment period supported by their agreement or plan?</t>
  </si>
  <si>
    <t>The budgeted negotiated rate or cost allocation plan is not accurate</t>
  </si>
  <si>
    <t>Review the sponsor/grantee’s cost allocation plan, financial policies, and/or provided list of costs included as indirect costs and note which costs they consider indirect. Review the approved budget to ensure these costs are not included as direct cost line items. Costs cannot be simultaneously included in the direct budget and included in the indirect cost rate. 
Are all indirect costs budgeted appropriately as part of the indirect cost rate?</t>
  </si>
  <si>
    <t>There are indirect costs that are not budgeted appropriately as part of the indirect cost rate.</t>
  </si>
  <si>
    <t>Does the sponsor/grantee have a policy and procedure to manage Federal cash drawdowns?</t>
  </si>
  <si>
    <t xml:space="preserve">The sponsor/grantee does not have a policy and procedure to manage cash drawdowns.
The policy and procedure to manage cash drawdowns should include the following miniumum element(s):  
</t>
  </si>
  <si>
    <t>If there is a policy and procedure to manage cash drawdowns, do they include the following minimum elements? 
•  Cash is drawn on a reimbursement or ‘as-needed’ basis, and not held in excess of three (3) working days;
•  Procedural steps that outline the approval and drawdown process, including who is responsible for each action.</t>
  </si>
  <si>
    <t xml:space="preserve">The policy and procedure to manage cash drawdowns do not include the following miniumum element(s):  </t>
  </si>
  <si>
    <t>Does the grantee follow the policy or procedures established in their Federal Cash Management policy?
Review the supporting documentation for the requested Payment Management System drawdown(s) to ensure that the calculations and process used are in alignment with the grantee's written policies.</t>
  </si>
  <si>
    <t>The grantee does not follow the policy or procedures established in their Federal Cash Management Policy.</t>
  </si>
  <si>
    <t>When viewing the Payment Management System summary of payments for this grant and the associated supporting documentation for selected drawdown samples, do drawdowns appear to be made in an allowable manner?  
Specifically, did the tested costs demonstrate that drawdowns were based on actual expenses that - 
•  were incurred before or within three working days of the associated drawdowns; and, 
•  were allocable, allowable, reasonable and adequately documented?</t>
  </si>
  <si>
    <t xml:space="preserve">Drawdowns do not appear to be made in an allowable manner.
Specifically, the tested costs did not demonstrate that drawdowns were based on actual expenses that - </t>
  </si>
  <si>
    <t>• were incurred before or within three working days of the associated drawdowns;</t>
  </si>
  <si>
    <t>•  were allocable, allowable, reasonable and/or adequately documented.</t>
  </si>
  <si>
    <t>Are the sampled costs free of issues/errors?
If NO, document issues in the Cost Testing Worksheet.</t>
  </si>
  <si>
    <t>There are issues or errors with the sampled costs.  
                                                                                                                                                              This issue has a 40-business day requirement. Supporting documentation to resolve this issue must be submitted within sixty days of the monitoring report. If sufficient documentation is not submitted within sixty days, AmeriCorps may take additional enforcement actions including the submission of a debt referral to AmeriCorps’ Office of Audit and Debt Resolution.</t>
  </si>
  <si>
    <t xml:space="preserve">Review the Segregation of Duties Worksheet filled out by the sponsor/grantee and complete the required interviews with prime staff. 
Does there appear to be adequate segregation of duties amongst staff for key financial functions?  </t>
  </si>
  <si>
    <t>There does not appear to be adequate seperation of duties amongst staff for key financial functions.</t>
  </si>
  <si>
    <t>Do the sponsor’s/grantee’s written financial polices explicitly state the internal controls in place, consistent with the worksheet's results, required staff interviews and cost testing observations?
If NO, describe the deficiencies and/or discrepancies below.</t>
  </si>
  <si>
    <t>The sponsor’s/grantee’s written financial polices explicitly state the internal controls in place but those controls are not consistent with the worksheet's results, the required staff interviews, and/or cost testing observations.</t>
  </si>
  <si>
    <t>Has at least one staff member completed the required Key Concepts of Financial Grants Management Training in the last year?</t>
  </si>
  <si>
    <t>The recipient has not completed the required Key Concepts of Financial Grants Management training in the last year.</t>
  </si>
  <si>
    <t>Does the sponsor/grantee have a written policy for retention of financial records and supporting documentation for three years from the date of the submission of the final FFR, or when any final action is taken to resolve any claim, audit, or investigation involving the grant?</t>
  </si>
  <si>
    <t>The sponsor/grantee does not have a written policy for the retention of financial records or does not have supporting documentation for three years from the date of the submission of the final FFR  for when any final action is taken to resolve any claim, audit, or investigation involving the grant.</t>
  </si>
  <si>
    <t>Is the grantee compliant with the Standards for Documentation of Personnel Expenses (e.g., Timekeeping)? 
Consider the sponsor’s/grantee’s policies around documentation of personnel expenses, sample timesheets, cost testing documentation and information provided during the FOFA interview. Does the combination of the provided information reflect the necessary components for documentation of personnel expenses as outlined below?  
• Charges to the grant for salaries and wages are based on records (e.g., timesheets) that accurately reflect the work performed. These records must:
o Be supported by a system of internal control that provides reasonable assurance that charges are accurate, allowable, and properly allocated. 
o Incorporated into the official records of the organization
o Reasonably reflects the total activity for which employee is compensated
o Comply with the grantee’s accounting policies and practices
• For an employee who is billed less than 100% to the grant, salary or wages are accurately allocated to specific activities or cost objectives
If NO, briefly describe the deficiencies in the notes section below.</t>
  </si>
  <si>
    <t xml:space="preserve">The sponsor/grantee's provided information does not reflect the necessary documentation of personnel expenses (e.g. timekeeping):
• Charges to the grant for salaries and wages are based on records (e.g. timesheets) that accurately reflect the work performed. These records must:
                                                                                                                                              </t>
  </si>
  <si>
    <t>o Comply with the grantee’s accounting policies and practices</t>
  </si>
  <si>
    <t xml:space="preserve">• For an employee who is billed less than 100% to the grant, salary or wages are accurately allocated to specific activities or cost objectives                                                                                              </t>
  </si>
  <si>
    <t>Does the sponsor/grantee have a procurement policy?</t>
  </si>
  <si>
    <t>The sponsor/grantee does not have a procurement policy.</t>
  </si>
  <si>
    <t>If there is a policy, does it include the following minimum elements? 
•Standards of conduct that cover at minimum conflicts of interest and disciplinary actions to be applied for violations of such standards (select "yes" if this is a state entity)
•Delineation of purchase thresholds (select "yes" if this is a state entity)
•Single source provisions (select "yes" if this is a state entity), and 
•Necessary affirmative steps to assure minority businesses, women’s business enterprises, and labor surplus area firms are used when possible
If NO, briefly describe the deficiencies in the notes section below.
Note: If the grant makes procurement actions greater than the simplified acquisition threshold of $250,000, consult the regulations for further guidance.</t>
  </si>
  <si>
    <t>The grantee/sponsor's procurement policy does not include the following minimum element(s):</t>
  </si>
  <si>
    <t xml:space="preserve"> • Standards of conduct that cover at minimum conflicts of interest and disciplinary actions to be applied for violations of such standards</t>
  </si>
  <si>
    <t xml:space="preserve"> • Delineation of purchase thresholds</t>
  </si>
  <si>
    <t xml:space="preserve"> • Single source provisions</t>
  </si>
  <si>
    <t xml:space="preserve"> • Necessary affirmative steps to assure minority businesses, women’s business enterprises, and labor surplus area firms are used when possible</t>
  </si>
  <si>
    <t>Does the grantee have current, completed subrecipient agreements on file for the requested subrecipients?</t>
  </si>
  <si>
    <t>The grantee does not have current, completed subrecipient agreements for the requested subrecipients.</t>
  </si>
  <si>
    <t>Does the agreement:_x000D_
• Ensure that every subaward is clearly identified as a subaward?_x000D_
• Include the following information (updated as necessary)?:_x000D_
  o Federal award identification. _x000D_
  o Subrecipient name (which must match the name associated with its unique entity identifier); _x000D_
  o Federal Award Date of award to the recipient by the Federal agency; _x000D_
  o Subaward Period of Performance Start and End Date; _x000D_
  o Subaward Budget Period Start and End Date; _x000D_
  o Total Amount of Federal Funds Obligated and committed to the subrecipient by the pass-through entity including the current financial obligation; _x000D_
  o Federal award project description, as required to be responsive to the Federal Funding Accountability and Transparency Act (FFATA); _x000D_
  o Name of Federal awarding agency, pass-through entity, and contact information for awarding official of the Pass-through entity; _x000D_
  o Indirect cost rate for the Federal award (including if the de minimis rate is charged) per  § 200.414._x000D_
• Describe requirements imposed by the pass-through entity on the subrecipient so that the award is used in accordance with Federal statutes, regulations and the T&amp;C's of the Federal award; _x000D_
• Describe any additional requirements that the pass-through entity imposes on the subrecipient; _x000D_
• Include an approved federally recognized indirect cost rate negotiated between the subrecipient and the Federal Government. If no approved rate exists, the pass-through entity must determine the appropriate rate in collaboration with the subrecipient _x000D_
• Include a requirement that the subrecipient permit the pass-through entity and auditors to have access to the subrecipient's records and financial statements as necessary for the pass-through entity to meet the requirements of this part; and_x000D_
• Describe appropriate terms and conditions concerning closeout of the subaward</t>
  </si>
  <si>
    <t xml:space="preserve">The subrecipient agreement does not contain the following elements: 
</t>
  </si>
  <si>
    <t>• Clear identification that it is a subaward</t>
  </si>
  <si>
    <t>• One or more of the following items</t>
  </si>
  <si>
    <t xml:space="preserve">  o Federal award identification. </t>
  </si>
  <si>
    <t xml:space="preserve">  o Subrecipient name (which must match the name associated with its unique entity identifier); </t>
  </si>
  <si>
    <t xml:space="preserve">  o Federal Award Date of award to the recipient by the Federal agency; </t>
  </si>
  <si>
    <t xml:space="preserve">   o Subaward Period of Performance Start and End Date; </t>
  </si>
  <si>
    <t xml:space="preserve">  o Name of Federal awarding agency, pass-through entity, and contact information for awarding official of the Pass-through entity; </t>
  </si>
  <si>
    <t xml:space="preserve">  o Indirect cost rate for the Federal award (including if the de minimis rate is charged) per § 200.414. </t>
  </si>
  <si>
    <t xml:space="preserve">• Requirements imposed by the pass-through entity on the subrecipient so that the award is used in accordance with Federal statutes, regulations and the T&amp;C’s of the Federal award; </t>
  </si>
  <si>
    <t xml:space="preserve">• Additional requirements that the pass-through entity imposes on the subrecipient; </t>
  </si>
  <si>
    <t>• The specified indirect cost rate (either the approved federally recognized indirect cost rate, the rate agreed upon between the pass-through and subrecipient, or the de minimis rate)</t>
  </si>
  <si>
    <t>• Requirement that the subrecipient permit the pass-through entity and auditors to have access to the subrecipient's records and financial statements as necessary for the pass-through entity to meet the requirements of this part; or</t>
  </si>
  <si>
    <t>• Appropriate terms and conditions concerning closeout of the subaward.</t>
  </si>
  <si>
    <t>Does the grantee consider imposing specific subaward conditions when appropriate.
• Does the grantee have guidelines, or a policy or procedure to govern when they will impose specific conditions? 
•  If the grantee demonstrates evidence of having imposed specific conditions on a subawardee, does the grantee follow their policy/procedure on specific conditions on subawards?</t>
  </si>
  <si>
    <t xml:space="preserve">The grantee does not consider imposing specific subaward conditions when appropriate.
</t>
  </si>
  <si>
    <t>• The grantee does not have guidelines or a policy or procedure to govern when they will impose specific conditions on subawards.</t>
  </si>
  <si>
    <t>• The grantee does not follow their guidelines or policy/procedure when imposing specific conditions on subawards.</t>
  </si>
  <si>
    <t xml:space="preserve">Does the grantee assess each subrecipient's risk of noncompliance for the purpose of determining the appropriate subrecipient monitoring?
• Does the grantee have a risk assessment or policy/procedure for assessing risk? 
• Does the policy address how the results of the risk assessment are used to tailor subrecipient monitoring activities to varying risk levels? 
• Is the grantee implementing the risk assessment in accordance with its own policy/procedure? 
</t>
  </si>
  <si>
    <t xml:space="preserve">The grantee does not assess each subrecipient's risk of noncompliance for the purpose of determining the appropriate subrecipient monitoring.
</t>
  </si>
  <si>
    <t>• The grantee does not have a risk assessment or policy/procedure for assessing risk.</t>
  </si>
  <si>
    <t>• The policy does not address how the results of the risk assessment are used to tailor subrecipient monitoring activities to varying risk levels.</t>
  </si>
  <si>
    <t>• The grantee does not implement the risk assessment in accordance with its own policy/prodecure.</t>
  </si>
  <si>
    <t>Does the grantee have a policy or procedure on how they will monitor their subrecipients to ensure compliance with AmeriCorps and grant regulations?</t>
  </si>
  <si>
    <t xml:space="preserve">The grantee does not have a policy or procedure for monitoring their subrecipients to ensure compliance with AmeriCorps and grant regulations.
</t>
  </si>
  <si>
    <t xml:space="preserve">Does the policy describe:_x000D_
_x000D_
• The reports, both financial and programmatic, that will be collected and reviewed by the grantee;_x000D_
• How the grantee will follow-up and ensure that any findings or issues uncovered during an audit, site visit, or by other means are resolved; and_x000D_
• How management decision are issued for audit findings pertaining to the Federal award provided to the subrecipient from the pass-through entity. _x000D_
_x000D_
</t>
  </si>
  <si>
    <t xml:space="preserve">The subrecipient monitoring policy/procedure does not describe the following elements:
</t>
  </si>
  <si>
    <t>• The reports, both financial and programmatic, that will be collected and reviewed by the grantee.</t>
  </si>
  <si>
    <t>• How the grantee will follow-up and ensure that any findings or issues uncovered during an audit, site visit, or by other means are resolved.</t>
  </si>
  <si>
    <t xml:space="preserve">• How management decisions are issued for audit findings pertaining to the Federal award. </t>
  </si>
  <si>
    <t xml:space="preserve">Does the grantee follow the policy or procedures established in their subrecipient monitoring policy?
</t>
  </si>
  <si>
    <t>The grantee does not monitor subrecipients in accordance with its own policy or procedures.</t>
  </si>
  <si>
    <t xml:space="preserve">Does the grantee maintain a policy that outlines possible enforcement actions for instances of noncompliance?_x000D_
• Does the grantee have guidelines, or a policy or procedure to govern when they will take enforcement actions? _x000D_
• If the grantee demonstrates evidence of having taken enforcement actions against a subawardee, does the grantee follow their policy/procedure on enforcement action on subawards? _x000D_
_x000D_
</t>
  </si>
  <si>
    <t xml:space="preserve">The grantee does not consider taking enforcement action against noncompliant subrecipients.
</t>
  </si>
  <si>
    <t xml:space="preserve">• The grantee does not have guidelines or a policy or procedure to govern when they will take enforcement actions. </t>
  </si>
  <si>
    <t>• The grantee does not follow their policy/procedure when taking enforcement action on subawards.</t>
  </si>
  <si>
    <t xml:space="preserve">Does the grantee verify that every subrecipient is audited when required?_x000D_
_x000D_
</t>
  </si>
  <si>
    <t>The grantee does not verify that every subrecipient is audited when required.</t>
  </si>
  <si>
    <t xml:space="preserve">Does the grantee adjust its own records based on the results of the subrecipient's audits, on-site reviews, or other monitoring, when needed?_x000D_
_x000D_
</t>
  </si>
  <si>
    <t>The grantee does not adjust its own records based on the results of the subrecipient's audits, on-site reviews, or other monitoring, when needed.</t>
  </si>
  <si>
    <t>Is there evidence that the grantee follows up on sub-recipient Single Audit findings that relate to their federal sub-award?</t>
  </si>
  <si>
    <t>The grantee does not follow up on sub-recipient audit findings that relate to their federal sub-award.</t>
  </si>
  <si>
    <t>Does the recipient make individual subawards in amounts greater or equal to $30,000?</t>
  </si>
  <si>
    <t xml:space="preserve">If subawards are made in amounts greater or equal to $30,000, is each subaward reported through http://www.fsrs.gov?_x000D_
_x000D_
</t>
  </si>
  <si>
    <t xml:space="preserve">The grantee does not report subawards greater or equal to $30,000 through http://www.fsrs.gov. </t>
  </si>
  <si>
    <t xml:space="preserve">Is there evidence that Member eligibility documentation was reviewed and found satisfactory prior to enrollment?  _x000D_
_x000D_
• Proof of citizenship or allowable legal status;  _x000D_
• Proof of age;  _x000D_
• Member certification of GED or HS diploma or statement that Member agrees to earn one prior to using the Education Award.  _x000D_
_x000D_
</t>
  </si>
  <si>
    <t xml:space="preserve">The following member eligibility documentation was not reviewed and found satisfactory prior to enrollment:
</t>
  </si>
  <si>
    <t>• Proof of citizenship or allowable legal status</t>
  </si>
  <si>
    <t>• Proof of age</t>
  </si>
  <si>
    <t>• Member certification of GED or H.S. diploma or statement that member agrees to earn one prior to using Education Award.</t>
  </si>
  <si>
    <t xml:space="preserve">Is there evidence the grantee grant-funded activities are compliant with Non-Supplantation, Non-Duplication and Non-Displacement restrictions? _x000D_
_x000D_
The commission/direct ensures grant-funded activities are compliant with;_x000D_
• Non-supplantation_x000D_
• Non-duplication_x000D_
• Non-displacement_x000D_
_x000D_
</t>
  </si>
  <si>
    <t xml:space="preserve">The grantee does not ensure grant-funded activities are compliant with the following requirements:
</t>
  </si>
  <si>
    <t xml:space="preserve">Member fundraising time is limited to 10% of the maximum allowable number of service hours, and member training is limited to 20% or less of the total aggregate agreed-upon member service hours in the program.  
Does the program have a process for ensuring member hours are tracked and fundraising time does not exceed the 10% limit? 
Does the program have a process for ensuring member hours are tracked and member education and training do not exceed the 20% limit?                                                                                                                                                                                                                     
                                                                                                                                                                                                                                                                                                                                                                                                                                </t>
  </si>
  <si>
    <t xml:space="preserve">The grantee does not have a process for ensuring member hours are tracked for and do not exceed the percentage limits for: 
</t>
  </si>
  <si>
    <t>• Member fundraising.</t>
  </si>
  <si>
    <t>• Member education and training activities.</t>
  </si>
  <si>
    <t xml:space="preserve">Are all activities included in the Member Position Description compliant?_x000D_
_x000D_
</t>
  </si>
  <si>
    <t>Some or all of the activities included in the Member Position Description are not compliant.</t>
  </si>
  <si>
    <t xml:space="preserve">Do the service activities of the member align with the position description?_x000D_
_x000D_
</t>
  </si>
  <si>
    <t>The service activities of the member do not align with the position description</t>
  </si>
  <si>
    <t xml:space="preserve">Is there a designated supervisor providing regular and consistent support and supervision for each Member?_x000D_
                                                                                                                                                                                                                                                                                                                    </t>
  </si>
  <si>
    <t>There is not a designated supervisor or a designated supervisor is not providing regular and consistent support for each member.  </t>
  </si>
  <si>
    <t xml:space="preserve">Have supervisors completed member management training to effectively manage AmeriCorps Members?_x000D_
_x000D_
</t>
  </si>
  <si>
    <t>Supervisors are not adequately trained by the grantee to manage AmeriCorps Members. </t>
  </si>
  <si>
    <t xml:space="preserve">Does the grantee recognize AmeriCorps support? _x000D_
• Are projects visually identified as AmeriCorps (including, but not limited to logos, websites, social media, service gear and clothing) and following AmeriCorps brand guidelines?_x000D_
•  Are members provided information that projects are part of AmeriCorps?_x000D_
•  Are there alterations to AmeriCorps logos or other brand identities? If yes, did the grantee receive prior written approval from AmeriCorps?_x000D_
•  If applicable, do agreements with subsites explicitly state the program is an AmeriCorps program?_x000D_
_x000D_
</t>
  </si>
  <si>
    <t>Grantee is not compliant in meeting AmeriCorps recognition compliance requirements.</t>
  </si>
  <si>
    <t>Does the progress report raw/source data provided demonstrate accuracy and validity of performance measure progress reported?
If NO, write a brief explanation in the notes section below.</t>
  </si>
  <si>
    <t>The raw/source data provided does not demonstrate accuracy and/or validity of performance measure progress reported.</t>
  </si>
  <si>
    <t xml:space="preserve">If the grant is a fixed price award, (Professional Corps, Full-time, or EAP) does the grantee have a policy to manage the calculation and drawdown of fixed price awards?
</t>
  </si>
  <si>
    <t>The grantee does not have a policy to manage the calculation and drawdown of fixed price awards.</t>
  </si>
  <si>
    <t xml:space="preserve"> If there is a policy, does it include the following elements in line with the 2018 Fixed Price Financial Process Guide provided by AmeriCorps? _x000D_
• Advances of fixed amount grant funds are not permitted outside of express written approval from AmeriCorps_x000D_
• Show drawdowns are determined for the type of fixed amount award in use:_x000D_
o For Professional Corps and Full-time awards: Earned funds are based on the hours served by enrolled members_x000D_
o For EAP awards: Earned funds are based on the number of members enrolled, adjusted by slot type.</t>
  </si>
  <si>
    <t xml:space="preserve">The policy to calculate and manage drawdowns of fixed prices awards does not include the following elements in line with the 2018 Fixed Price Financial Process Guide provided by AmeriCorps: 
</t>
  </si>
  <si>
    <t>•Advances of fixed amount grant funds are not permitted outside of express written approval from AmeriCorps</t>
  </si>
  <si>
    <t>•Show drawdowns are determined for the type of fixed amount award in use:</t>
  </si>
  <si>
    <t xml:space="preserve">o For Professional Corps and Full-time awards: Earned funds are based on the hours served by enrolled members </t>
  </si>
  <si>
    <t xml:space="preserve">Is there documentation to show that the recipient maintains a procedure for the filing and adjudication of grievances in alignment with 45 CFR § 1225?  _x000D_
_x000D_
Documentation should outline the following at minimum: _x000D_
- Time frames for filing and response  _x000D_
- Person who receives and responds to the complaints both informal (grantee personnel) and formal (EEOP Director of AmeriCorps or AmeriCorps designee) _x000D_
- Documentation required _x000D_
- Legal representation is allowed _x000D_
- Freedom from retaliation/reprisal _x000D_
- The process involved from initial filing, review, decisions made, corrective action, through close out _x000D_
</t>
  </si>
  <si>
    <t xml:space="preserve">Grantee has not included all of the minimum required elements outlined within 45 CFR § 1225. (MO Notes to include missing elements.)
</t>
  </si>
  <si>
    <t xml:space="preserve">Does the organization have a non-discrimination policy that includes all the federally required protected classes as listed below?   
*NOTE:  Updated in the AmeriCorps Program Civil Rights and Non-Harassment Policy 11/7/23. Compliance should be determined based on grant award requirements. 
•	Race  
•	Color  
•	National origin  
•	Gender/gender identity or expression/sex 
•	Age  
•	Religion   
•	Sexual orientation   
•	Disability   
•	Political affiliation   
•	Marital or parental status  
•	Reprisal*
•	Genetic information  
•	Military service  
•	Pregnancy*
•	Submission of a complaint*
</t>
  </si>
  <si>
    <t>The grantee/sponsor does not have a non-discrimination policy in place that includes all of the federally required protected classes. (Specific missing elements listed in MO Notes.)</t>
  </si>
  <si>
    <t xml:space="preserve">•  Race </t>
  </si>
  <si>
    <t xml:space="preserve">•  Color </t>
  </si>
  <si>
    <t xml:space="preserve">•  National origin </t>
  </si>
  <si>
    <t>•  Gender/gender identity or expression/sex</t>
  </si>
  <si>
    <t xml:space="preserve">•  Age </t>
  </si>
  <si>
    <t xml:space="preserve">•  Religion  </t>
  </si>
  <si>
    <t xml:space="preserve">•  Sexual orientation  </t>
  </si>
  <si>
    <t xml:space="preserve">•  Disability  </t>
  </si>
  <si>
    <t xml:space="preserve">•  Political affiliation  </t>
  </si>
  <si>
    <t xml:space="preserve">•  Marital or parental status  </t>
  </si>
  <si>
    <t>•  Reprisal*</t>
  </si>
  <si>
    <t xml:space="preserve">•  Genetic information </t>
  </si>
  <si>
    <t xml:space="preserve">•  Military service </t>
  </si>
  <si>
    <t>•  Pregnancy*</t>
  </si>
  <si>
    <t>•  Submission of a complaint*</t>
  </si>
  <si>
    <t>Based on information available to AmeriCorps, in the last two years, did the grantee document grievances and/or discrimination complaints and the corresponding follow up/response in compliance with applicable federal statutes as embodied in the program regulations?   _x000D_
_x000D_
Has the sponsor or have any of the service sites/volunteer stations had grievances and/or discrimination complaints filed against them regarding services provided under this grant or had civil rights compliance reviews regarding services conducted? _x000D_
_x000D_
Has the grantee or any service site had grievances/discrimination complaints filed against them? _x000D_
_x000D_
If the answer to any of the above questions is YES, review the following: _x000D_
• Was the grievance/discrimination complaint or non-compliance substantiated? _x000D_
• Was relief or remedial action taken? (Please describe.)</t>
  </si>
  <si>
    <t xml:space="preserve">The grantee did not document the filing and adjudication of grievances and/or discrimination complaints and the corresponding follow up/response in compliance with the applicable federal statutes. </t>
  </si>
  <si>
    <t xml:space="preserve">Does the grantee/sponsor have a policy and procedure in place regarding the provision of reasonable accommodation for members and staff to ensure accessibility as per the federal requirements? </t>
  </si>
  <si>
    <t xml:space="preserve">The sponsor/grantee does not have an accessibility policy and procedure in place that clearly outlines the organization's procedure for providing reasonable accommodation for members and staff as per the federal guidelines. </t>
  </si>
  <si>
    <t xml:space="preserve">Does the sponsor/grantee have a system (a plan or process) in place for ensuring accessibility to persons with Limited English Proficiency?  </t>
  </si>
  <si>
    <t>The sponsor/grantee does not have a system (a plan or process) in place for ensuring accessibility  to persons with Limited English Proficiency.</t>
  </si>
  <si>
    <t>Does the grantee notify members, community beneficiaries, applicants, program staff, and the public, including those with impaired vision or hearing, that it operates in accordance with federal and program requirements on non-discrimination?  _x000D_
a. Does the policy summarize the requirements, note the availability of compliance history information, and explain the procedures for filing discrimination complaints with AmeriCorps? _x000D_
b. Does the policy include information on civil rights requirements, complaint procedures and the rights of beneficiaries in member/volunteer service agreements, handbooks, manuals, pamphlets, and posted in prominent locations, as appropriate?  _x000D_
c. Does the sponsor/grantee notify the public in recruitment material and application forms that it operates its program or activity subject to nondiscrimination requirements?</t>
  </si>
  <si>
    <t>The sponsor/grantee is not compliant with federal statutory and/or public notice requirements as outlined. (MO to put specifics in Notes.)</t>
  </si>
  <si>
    <t>Does the commission have a three-year, comprehensive national and community service plan and establishment of state priorities that is consistent with AmeriCorps' broad goals of meeting human, educational, environmental, and public safety needs?</t>
  </si>
  <si>
    <t>The commission does not have a three-year comprehensive national and community service plan and established state priorities that are consistent with AmeriCorps' broad goals.</t>
  </si>
  <si>
    <t xml:space="preserve">Does the comprehensive national and community service plan and establishment of state priorities that is consistent with AmeriCorps' broad goals of meeting human, educational, environmental, and public safety needs comply with the requirements below?_x000D_
• Be annually updated._x000D_
•  Be developed through an open and public process that provides for the maximum participation and input from a broad cross-section of individuals and organizations, including national service programs within the state. _x000D_
• Ensure outreach to diverse, broad-minded community service organizations that serve underrepresented populations by creating State networks and registries or by utilizing existing ones._x000D_
• The plan must set forth the State's goals, priorities, and strategies for promoting national and community service and strengthening its service infrastructure, including how AmeriCorps-funded programs fit into the plan._x000D_
• May contain such other information as the State commission considers appropriate and must contain other information as AmeriCorps may require. _x000D_
• Must ensure outreach to and coordination with municipalities and county governments regarding the national service laws_x000D_
• Must provide for effective coordination of funding applications submitted by the state and other organizations within the State under national service laws_x000D_
• Include measurable goals and outcomes for national service programs funded through the State and other organizations within the State under the national service laws._x000D_
• Be subject to approval by the chief executive officer of the State._x000D_
</t>
  </si>
  <si>
    <t xml:space="preserve">The national and community service plan and establishment of state priorities does not comply with the following requirements:
</t>
  </si>
  <si>
    <t xml:space="preserve">• Be developed through an open and public process that provides for the maximum participation and input from a broad cross-section of individuals and organizations, including national service programs within the state. </t>
  </si>
  <si>
    <t xml:space="preserve">• Must set forth the State's goals, priorities, and strategies for promoting national and community service for promoting national and community service and strengthening its service infrastructure, including how AmeriCorps-funded programs fit into the plan. </t>
  </si>
  <si>
    <t xml:space="preserve">Does the commission have a Supplemental State Service Plan for adults age 55 or older? _x000D_
_x000D_
_x000D_
</t>
  </si>
  <si>
    <t>The commission does not have a Supplemental State Service Plan for adults who are age 55 or older.</t>
  </si>
  <si>
    <t xml:space="preserve">Does the Supplemental State Service Plan for adults age 55 or older include the requirements below?_x000D_
• Recommendations for policies to increase service for adults age 55 or older, including how to use such adults as sources of social capital, and how to utilize their skills and experience to address community needs._x000D_
• Recommendations to the State agency on aging (as defined in section 102 of the Older Americans Act of 1965, 42 U.S.C. 3002) on a marketing outreach plan to businesses and outreach to non-profit organizations, the State education agency, institutions of higher education, and other State agencies._x000D_
•  Recommendations for civic engagement and multigenerational activities, including early childhood education and care, family literacy, and other after school programs, respite services for adults age 55 or older and caregivers, and transitions for older adults age 55 or older to purposeful work in their post-career lives._x000D_
• Incorporate the current knowledge base regarding the economic impact of the roles of workers age 55 or older in the economy._x000D_
• Incorporate the current knowledge base regarding the social impact of the roles of such workers in the community._x000D_
• Incorporate the current knowledge base regarding the health and social benefits of active engagement for adults age 55 or older._x000D_
• Be made available to the public_x000D_
 </t>
  </si>
  <si>
    <t xml:space="preserve">The Supplemental State Service Plan for adults age 55 or older does not include with the following required elements:
</t>
  </si>
  <si>
    <t>• Recommendations for policies to increas service for adults age 55 or older, including how to use such adults as sources of social capital, and how to utilize their skills and experience to address community needs.</t>
  </si>
  <si>
    <t>• Recommendations for civic engagement and multigenerational activities, including early childhood education and care, family literacy, and other after school programs, respite services for adults age 55 or older and caregivers, and transitions for older adults age 55 or older to purposeful work in their post-career lives.</t>
  </si>
  <si>
    <t>•The economic impact of the roles of such workers in the community.</t>
  </si>
  <si>
    <t>•The social impact of the roles of such workers in the community.</t>
  </si>
  <si>
    <t>•The health and social benefits of active engagement for adults age 55 or older.</t>
  </si>
  <si>
    <t>•Be made available to the public</t>
  </si>
  <si>
    <t xml:space="preserve">Does the state comply with the federal requirements regarding the composition of State Commissions? [45 CFR 2550.50(a-e), 45 CFR 2550.60]_x000D_
• State's Chief Executive Officer appoints member of commission (unless waived in writing by AmeriCorps)_x000D_
• 15-25 voting members (excluding ex officio members) (unless waived in writing by AmeriCorps)_x000D_
• Members appointed to renewable three-year terms_x000D_
- To the extent practicable, the chief executive officer of a State shall ensure that the membership for the State commission is diverse with respect to race, ethnicity, age, gender, and disability characteristics.  _x000D_
• Not more than 50% plus one of the members of a State Commission may be from the same political party (unless waived in writing by AmeriCorps)_x000D_
• The number of voting members of a State Commission who are officers or employees of the state may not exceed 25% of the total membership of that State Commission._x000D_
• AmeriCorps representative serves on the commission as an ex officio member_x000D_
*Categories of voting members - one member may fill more than one role:_x000D_
• A community-based agency or organization in the State_x000D_
• The head of the state education agency or his or her designee_x000D_
• A representative of local government in the state_x000D_
• A representative of local labor organizations in the state_x000D_
• A representative of business_x000D_
• An individual between the ages of 16 and 25, inclusive, who is a participant or supervisor of a service program for school age youth or of a campus-based or national service program_x000D_
• A representative of a national service program_x000D_
• An individual with experience in the educational, training, and development needs of youth, particularly disadvantaged youth_x000D_
• An individual with experience in promoting the involvement of older adults (age 55 and older) in service and volunteerism_x000D_
• A representative of the volunteer sector_x000D_
 </t>
  </si>
  <si>
    <t xml:space="preserve">The state does not comply with the following federal requirements regarding the composition of State Commissions:
</t>
  </si>
  <si>
    <t>• State's Chief Executive Officer appoints member of commission, unless waived in writing by AmeriCorps.</t>
  </si>
  <si>
    <t>• 15-25 voting members (excluding ex officio members), unless waived in writing by AmeriCorps.</t>
  </si>
  <si>
    <t>• Members appointed to renewable three-year terms.</t>
  </si>
  <si>
    <t>To the extent practicable, the chief executive officer of a State shall ensure that the membership for the State commission is diverse with respect To race, ethnicity, age, gender, and disability characteristics.</t>
  </si>
  <si>
    <t>• Not more than 50% plus one of the members of a State Commission may be from the same political party, unless waived in writing by AmeriCorps.</t>
  </si>
  <si>
    <t>• AmeriCorps representative serves on the commission as an ex officio member.</t>
  </si>
  <si>
    <t>• Voting members include a community-based agency or organization in the State.</t>
  </si>
  <si>
    <t>• Voting members include the head of the state education agency or his or her designee.</t>
  </si>
  <si>
    <t>• Voting members include a representative of local government in the state.</t>
  </si>
  <si>
    <t>• Voting members include a representative of local labor organizations in the state.</t>
  </si>
  <si>
    <t>• Voting members include a representative of business.</t>
  </si>
  <si>
    <t>• Voting members include an individual between the ages of 16 and 25, inclusive, who is a participant or supervisor of a service program for school age youth or of a campus-based or national service program.</t>
  </si>
  <si>
    <t>• Voting members include a representative of a national service program.</t>
  </si>
  <si>
    <t>• Voting members include an individual with experience in the educational, training, and development needs of youth, particularly disadvantaged youth.</t>
  </si>
  <si>
    <t>• Voting members include an individual with experieince in promoting the involvement of older adults (age 55 and older) in service and volunteerism.</t>
  </si>
  <si>
    <t>• Voting members include a representative of the volunteer sector.</t>
  </si>
  <si>
    <t xml:space="preserve">The State commission is responsible for the selection of subtitle C programs and preparation of applications to AmeriCorps. Does the commission complete all of the following: _x000D_
•Preparing an application to AmeriCorps to receive funding or education awards for national service programs selected by the State._x000D_
•Administering a competitive process to select national service programs for funding._x000D_
•Administering the grants and overseeing and monitoring the performance and progress of funded programs._x000D_
•Implementing comprehensive, non-duplicative evaluation and monitoring systems._x000D_
•Providing technical assistance to local nonprofit organizations and other entities in planning programs, applying for funds, and in implementing and operating high quality program._x000D_
•Developing mechanisms for recruitment and placement of people interested in participating in national service programs._x000D_
</t>
  </si>
  <si>
    <t xml:space="preserve">The commission does not meet the following responsibilities for the selection of subtitle C programs and preparation of applications to AmeriCorps: 
</t>
  </si>
  <si>
    <t>• Preparing applications to AmeriCorps to receive funding or education awards for national service programs selected by the State.</t>
  </si>
  <si>
    <t>• Administering a competitive process to select national service programs for funding.</t>
  </si>
  <si>
    <t>• Administering the grants and overseeing and monitoring the performance and progress of funded programs.</t>
  </si>
  <si>
    <t>• Implementing comprehensive, non-duplicative evaluation and monitoring systems.</t>
  </si>
  <si>
    <t>• Providing technical assistance to local nonprofit organizations and other entities in planning programs, applying for funds, and in implementing and operating high quality programs.</t>
  </si>
  <si>
    <t>• Developing mechanisms for recruitment and placement of people interested in participating in national service programs.</t>
  </si>
  <si>
    <t xml:space="preserve">Does the commission use all of the following criteria when selecting formula programs?_x000D_
• The quality of national service program proposed to be carried out directly by the applicant or supported by a grant from the applicant. _x000D_
• The innovative aspect of the national service program, and the feasibility of replicating the program._x000D_
• The sustainability of the national service program._x000D_
• The quality of the leadership of the national service program, the past performance of the program, and the extent to which the program builds on existing programs._x000D_
• The extent to which participants of the national service program are recruited from among residents of the communities in which projects are to be conducted, and the extent to which participants and community residents are involved in the design, leadership, and operation of the program._x000D_
• The extent to which projects would be conducted in one of the areas listed in 45 CFR 2522.450 (c)(1) through (5)._x000D_
• Such other criteria as AmeriCorps considers to be appropriate, following appropriate notice._x000D_
</t>
  </si>
  <si>
    <t xml:space="preserve">The commission does not use all of the following criteria when selecting formula programs:
</t>
  </si>
  <si>
    <t xml:space="preserve">• The quality of national service program proposed to be carried out directly by the applicant of supported by a grant from the applicant. </t>
  </si>
  <si>
    <t xml:space="preserve">Is there evidence that VISTAs, Summer Associates, or Leaders are serving full-time as defined by the host site?_x000D_
_x000D_
</t>
  </si>
  <si>
    <t>There is no evidence that VISTAs, Summer Associates, or Leaders are serving full-time as defined by host site.</t>
  </si>
  <si>
    <t xml:space="preserve">Is there documentation to show that the sponsor is documenting member leave, and is leave in allowable amounts? _x000D_
_x000D_
</t>
  </si>
  <si>
    <t>There is not documentation or completed documentation showing member leave and/or leave is not in allowable amounts.</t>
  </si>
  <si>
    <t xml:space="preserve">Does the organization have a policy for VISTA member leave? If so, is the policy compliant with VISTA requirements? _x000D_
_x000D_
</t>
  </si>
  <si>
    <t xml:space="preserve">Leave policy is not compliant with VISTA leave requirements. </t>
  </si>
  <si>
    <t xml:space="preserve">Is there a designated supervisor for each VISTA member, Leader, or Summer Associate?
</t>
  </si>
  <si>
    <t>There is not a designated supervisor for each VISTA member, Leader, or Summer Associate</t>
  </si>
  <si>
    <t xml:space="preserve">Has the VISTA Project Director completed the VISTA Sponsor Orientation and have site supervisors been adequately trained  to manage members by the sponsor?_x000D_
_x000D_
</t>
  </si>
  <si>
    <t>The VISTA Projector Director has not completed the VISTA Sponsor Orientation and/or site supervisors have not been adequately trained to manage members by the sponsor.</t>
  </si>
  <si>
    <t xml:space="preserve">Are all activities in the VISTA Assignment Description (VAD) compliant?_x000D_
_x000D_
</t>
  </si>
  <si>
    <t xml:space="preserve">There are non-compliant activities in the VISTA Assignment Description (VAD). </t>
  </si>
  <si>
    <t xml:space="preserve">Do the performed service activities of the member align with the VISTA Assignment Description (VAD)?_x000D_
_x000D_
</t>
  </si>
  <si>
    <t xml:space="preserve">There is evidence that the performed service activites of the member do not align with the VISTA Assignment Description (VAD). </t>
  </si>
  <si>
    <t xml:space="preserve">Is the designated supervisor providing regular and consistent support for each member/volunteer?_x000D_
_x000D_
</t>
  </si>
  <si>
    <t>There is evidence that the designated supervisor is not providing regular and consistent support for each member/volunteer.</t>
  </si>
  <si>
    <t xml:space="preserve">Are members provided work space and any other materials necessary to operate and complete members' assignments?_x000D_
_x000D_
</t>
  </si>
  <si>
    <t xml:space="preserve">Members are not provided a work space and/or materials necessary to operate and complete their assignments. </t>
  </si>
  <si>
    <t xml:space="preserve">If applicable, are members reimbursed for service-related transportation or provided other means of transport?_x000D_
_x000D_
</t>
  </si>
  <si>
    <t xml:space="preserve">Members are not reimbursed for service-related transportation or are not provided other means of transport. </t>
  </si>
  <si>
    <t xml:space="preserve">If applicable, are optional benefits given to the members appropriate?_x000D_
_x000D_
</t>
  </si>
  <si>
    <t xml:space="preserve">Optional or additional benefits given to members are not appropriate and not compliant. </t>
  </si>
  <si>
    <t>Is there evidence that members:
• perform activities that would otherwise be performed by employed workers or volunteers?
• supplant the hiring of or result in the displacement of employed workers or other volunteers?
• engage in activities that impair existing contracts for service?</t>
  </si>
  <si>
    <t xml:space="preserve">There is evidence that members:
</t>
  </si>
  <si>
    <t>• perform activities that would otherwise be performed by employed workers or volunteers</t>
  </si>
  <si>
    <t>• supplant the hiring of or result in the displacement of employed workers or other volunteers, and/or</t>
  </si>
  <si>
    <t>• engage in activities that impair existing contracts for service.</t>
  </si>
  <si>
    <t xml:space="preserve">Does the sponsor offer a site orientation and training at the beginning of each members' service, as well as other training opportunities throughout their service year?_x000D_
_x000D_
</t>
  </si>
  <si>
    <t xml:space="preserve">The sponsor does not offer a site orientation and training at the beginning of each members' service and/or does not offer training opportunities throughout members' service year. </t>
  </si>
  <si>
    <t xml:space="preserve">If applicable, do members' outside employment meet requirements and is it documented?_x000D_
• Are outside employment forms approved and on file?_x000D_
• Is members' outside employment part-time?_x000D_
• Is members' outside employment hours not in conflict with VISTA service hours?_x000D_
• Members' outside employers are not the sponsor, sub-site, contractor for the sponsor, or other project-related organization?_x000D_
_x000D_
</t>
  </si>
  <si>
    <t xml:space="preserve">Members' outside employment is not documented and/or it does not meet VISTA's outside employment policy requirements. </t>
  </si>
  <si>
    <t>If applicable, are teleservice forms complete and approved by the supervisor in eGrants?</t>
  </si>
  <si>
    <t xml:space="preserve">Teleservice forms are not complete, on file, and/or not approved by the supervisor. </t>
  </si>
  <si>
    <t xml:space="preserve">Does the sponsor recognize AmeriCorps support? 
• Are projects visually identified as AmeriCorps (including, but not limited to logos, websites, social media, service gear and clothing) and following AmeriCorps brand guidelines?
• Are members provided information that projects are part of AmeriCorps?
• Are there alterations to AmeriCorps logos or other brand identities? If yes, did the grantee receive prior written approval from AmeriCorps?
• If applicable, do agreements with subsites explicitly state that the program is an AmeriCorps program?
</t>
  </si>
  <si>
    <t>Sponsor is not compliant in meeting AmeriCorps recognition compliance requirements.</t>
  </si>
  <si>
    <t xml:space="preserve">Does the progress report raw/source documentation provided demonstrate accuracy and validity of performance measure progress reported?
</t>
  </si>
  <si>
    <t xml:space="preserve">Has the sponsor provided information to current subsites on the conditions of VISTA service?_x000D_
_x000D_
</t>
  </si>
  <si>
    <t>There is evidence that the sponsor has not provided information to current subsites on the conditions of VISTA service.</t>
  </si>
  <si>
    <t xml:space="preserve">Has the sponsor entered into a subsite agreement with each subsite?  _x000D_
 _x000D_
</t>
  </si>
  <si>
    <t>The sponsor has not entered into a subsite agreement or Memorandum of Understanding with each subsite or the agreements are not fully executed.</t>
  </si>
  <si>
    <t>Does each subsite agreement or Memorandum of Understanding (MOU) contain at least the following elements?
•  Written understanding and agreement that the Site is required to properly ensure that all VISTA resources are used to carry out the VISTA project in conformity with all applicable AmeriCorps laws, regulations, policies, procedures, program guidance and the MA Provisions
• Responsibilities of the parties and other program requirements
• Policies and procedures regarding requesting removal of members
• Records to be kept and reports on project and member progress to be submitted 
• Written understanding and agreement that while the Sponsor maintains responsibility for the Site's proper use of members, the Site may be held financially responsible to AmeriCorps for the inappropriate use of all such VISTA resources by the Site.
• If applicable site support payments.</t>
  </si>
  <si>
    <t xml:space="preserve">Each subsite agreement or Memorandum of Understanding (MOU) does not contain the following required element(s):
</t>
  </si>
  <si>
    <t>• Written understanding and agreement that the Site is required to properly ensure that all VISTA resources are used to carry out the VISTA project in conformity with all applicable AmeriCorps laws, regulations, policies, procedures, program guidance and the MA Provisions</t>
  </si>
  <si>
    <t>• Written understanding and agreement that while the Sponsor maintains responsibility for the Site’s proper use of members, the Site may be held financially responsible to AmeriCorps for the inappropriate use of all such VISTA resources by the Site.</t>
  </si>
  <si>
    <t xml:space="preserve">Are all subsites eligible to receive VISTA members?_x000D_
_x000D_
</t>
  </si>
  <si>
    <t>Not all subsites are eligible to receive VISTA members.</t>
  </si>
  <si>
    <t>Does the sponsor require or accept application fees from potential subsites or require subsites to contribute financially to the project beyond Site Support Payment, cost share, or reimbursement (which includes reasonable and actual costs incurred for project administration provided by the sponsor).</t>
  </si>
  <si>
    <t>There is evidence suggesting that the sponsor is requiring and/or collecting application fees or financial contributions beyond cost share, site support payment, or reimbursement (which includes reasonable and actual costs incurred for project administration provided by the sponsor) from potential or existing subsites.</t>
  </si>
  <si>
    <t xml:space="preserve">Does the sponsor monitor subsites to ensure compliance with grant requirements?_x000D_
_x000D_
</t>
  </si>
  <si>
    <t xml:space="preserve">There is not evidence that the sponsor monitors subsites to ensure compliance with grant requirements. </t>
  </si>
  <si>
    <t xml:space="preserve">Does the organization have a non-discrimination policy that includes all the federally required protected classes as listed below?   
*NOTE:  Updated in the AmeriCorps Program Civil Rights and Non-Harassment Policy 11/7/23. Compliance should be determined based on grant award requirements. 
•	Race  
•	Color  
•	National origin  
•	Gender/gender identity or expression/sex      
•	Age  
•	Religion   
•	Sexual orientation   
•	Disability   
•	Political affiliation   
•	Marital or parental status  
•	Reprisal*
•	Genetic information  
•	Military service  
•	Pregnancy*
•	Submission of a complaint*
</t>
  </si>
  <si>
    <t xml:space="preserve">Does the grantee/sponsor have a policy and procedure in place regarding the provision of reasonable accommodation to ensure accessibility as per the federal requirements? </t>
  </si>
  <si>
    <t xml:space="preserve">The sponsor/grantee does not have an accessibility policy and procedure in place that clearly outlines the organization's procedure for providing reasonable accommodation as per the federal guidelines. 
</t>
  </si>
  <si>
    <t xml:space="preserve">Does the grantee notify members, community beneficiaries, applicants, program staff, and the public, including those with impaired vision or hearing, that it operates in accordance with federal and program requirements on non-discrimination?  _x000D_
a. Does the policy summarize the requirements, note the availability of compliance history information, and explain the procedures for filing discrimination complaints with AmeriCorps? _x000D_
b. Does the policy include information on civil rights requirements, complaint procedures and the rights of beneficiaries in member/volunteer service agreements, handbooks, manuals, pamphlets, and posted in prominent locations, as appropriate?  _x000D_
c. Does the sponsor/grantee notify the public in recruitment material and application forms that it operates its program or activity subject to nondiscrimination requirements? </t>
  </si>
  <si>
    <t>Do all volunteers meet the minimum age requirement at the time of enrollment?</t>
  </si>
  <si>
    <t>Not all volunteers met the minimum age requirement for the program at the time of enrollment.</t>
  </si>
  <si>
    <t xml:space="preserve">Are stipend volunteers all income eligible? </t>
  </si>
  <si>
    <t>Not all stipended volunteers met the income eligibility to receive a stipend.</t>
  </si>
  <si>
    <t>Review the volunteer assignment plans and complete the required interviews. Do the volunteer's service activities align with their plan?</t>
  </si>
  <si>
    <t>There is evidence that the service activities of the volunteer do not align with the volunteer assignment plan.</t>
  </si>
  <si>
    <t>Is there a designated supervisor providing regular and consistent support for each volunteer?</t>
  </si>
  <si>
    <t>There is evidence that there is not a designated supervisor providing regular and consistent support for each volunteer.</t>
  </si>
  <si>
    <t>Are supervisors adequately trained by the grantee to manage volunteers?</t>
  </si>
  <si>
    <t>There is evidence that supervisors are not adequately trained by the grantee to manage the volunteers.</t>
  </si>
  <si>
    <t xml:space="preserve">Review Volunteer Assignment Plans and respond to these questions:
Select NO if any of the above criteria are not met.
a. Are all Senior Companions performing direct services to individual clients provided written volunteer assignment plans? 
b. Do records show that the plans are approved by the sponsor and accepted by the volunteer? 
c. Do the plans identify the client(s) to be served? 
d. Do the plans address the period the client(s) will receive the volunteer's services? 
e. Do the plans identify the roles and activities of the volunteer and the expected outcomes?                                                                                                                                       
f.  Are all activities included in the assignment plan compliant?                                                                                                                                                                      </t>
  </si>
  <si>
    <t xml:space="preserve">The reviewed volunteer assignment plans did not contain all the required elements for the Senior Companion Program.
</t>
  </si>
  <si>
    <t xml:space="preserve">•  Not all Senior Companions performing direct services to individual clients were provided written volunteer assignment plans. </t>
  </si>
  <si>
    <t xml:space="preserve">•  There is not sufficient record that the volunteer assignment plans were approved by the sponsor or accepted by the volunteer.  </t>
  </si>
  <si>
    <t>•  Volunteer assignment plans do not identify the client(s) to be served.</t>
  </si>
  <si>
    <t>•  Volunteer assignment plans do not address the period the client(s) will receive the volunteer’s services.</t>
  </si>
  <si>
    <t xml:space="preserve">•  Volunteer assignment plans do not identify the roles and activities of the volunteer and the expected outcomes for the client(s).      </t>
  </si>
  <si>
    <t>• All activities included in the assignment plan are not compliant.</t>
  </si>
  <si>
    <t xml:space="preserve">For SCP, do Senior Companions who directly serve clients serve one or more eligible adults in a manner that: results in person-to-person supportive relationships with each client served and that supports the achievement and maintenance of the highest level of independent living for their clients?_x000D_
_x000D_
</t>
  </si>
  <si>
    <t>There is evidence that Senior Companions who directly serve clients do not serve one or more eligible adults in a manner that results in person-to-person supportive relationships or that supports achievement and maintenance of the highest level of independent living for their clients.</t>
  </si>
  <si>
    <t xml:space="preserve">For SCP, does the project ensure that Senior Companions do not provide services such as those performed by medical personnel, services to large numbers of clients, custodial services, administrative support services, or other services that would detract from their assignment? _x000D_
_x000D_
</t>
  </si>
  <si>
    <t>The project does not ensure that Senior Companions do not provide services such as those performed by medical personnel, services to a large number of clients, custodial services, administrative support services, or other services that would detract from their assignment.</t>
  </si>
  <si>
    <t>Does the grantee recognize AmeriCorps support? 
• Are projects visually identified as AmeriCorps (including, but not limited to logos, websites, social media, service gear and clothing) and following AmeriCorps brand guidelines?
• Are members provided information that projects are part of AmeriCorps?
• Are there alterations to AmeriCorps logos or other brand identities? If yes, did the grantee receive prior written approval from AmeriCorps?
• If applicable, do agreements with subsites explicitly state that the program is an AmeriCorps program?</t>
  </si>
  <si>
    <t>Does the progress report raw/source documentation provided demonstrate accuracy and validity of performance measure progress reported?
If NO, write a brief explanation in the notes section below.</t>
  </si>
  <si>
    <t xml:space="preserve">Is there a current MOU for all volunteer stations, where volunteers are currently serving, signed within the past 3 years?_x000D_
_x000D_
 </t>
  </si>
  <si>
    <t>There is not a current, within the past three years, fully executed MOU for all volunteer stations where volunteers are currently serving.</t>
  </si>
  <si>
    <t>Do MOUs meet the basic requirements as stated in the regulations, i.e.:
a. Negotiated prior to volunteer placement;
b. Specifies the mutual responsibilities of the station and sponsor;
c. Renegotiated every 3 years;
d. Contains the required non-discrimination commitment;
e. Contains the required reasonable accommodation language?</t>
  </si>
  <si>
    <t xml:space="preserve">The MOUs do not meet the following basic requirements as stated in the regulations.
</t>
  </si>
  <si>
    <t>• Negotiated prior to volunteer placement.</t>
  </si>
  <si>
    <t>• Specify the mutual responsibilities of the station and sponsor.</t>
  </si>
  <si>
    <t>• Renegotiated every 3 years.</t>
  </si>
  <si>
    <t>• Contain the required non-discrimination commitment.</t>
  </si>
  <si>
    <t>• Contain the required reasonable accommodation language.</t>
  </si>
  <si>
    <t>Does the project document that the volunteer stations are public or private non-profit agencies or organizations, with the exception of proprietary health care facilities? What is the grantees method for ensuring that volunteer station sites are appropriate per the regulations?</t>
  </si>
  <si>
    <t>Except for propietary health care facilities, not all volunteer stations are public or private non-profit agencies or organizations or the project does not document the status of all volunteer stations to ensure compliance with all program regulations.</t>
  </si>
  <si>
    <t xml:space="preserve">Does the grantee monitor service site(s) to ensure compliance with grant requirements?
</t>
  </si>
  <si>
    <t xml:space="preserve">There is not evidence that the grantee monitors service site(s) to ensure compliance with grant requirements. </t>
  </si>
  <si>
    <t xml:space="preserve">Based on information available to AmeriCorps, in the last two years, did the grantee document grievances and/or discrimination/harassment complaints and the corresponding follow up/response in compliance with applicable federal statutes as embodied in the program regulations?  
Has the sponsor or any of the service sites/volunteer stations had grievances and/or discrimination/harassment complaints filed against them regarding services provided under this grant or had civil rights compliance reviews regarding services conducted?  
Has the grantee or any service site had grievances and/or /discrimination/harassment complaints filed against them?  
If the answer to any of the above question is YES, review the following:  
• Was the grievance and/or /discrimination/harassment complaint or non-compliance substantiated?  
• Was relief or remedial action taken? (Please describe.)  </t>
  </si>
  <si>
    <t xml:space="preserve">The grantee did not document the filing and adjudication of grievances and/or discrimination/harassment complaints and the corresponding follow up/response in compliance with the applicable federal statutes. </t>
  </si>
  <si>
    <t xml:space="preserve">Does the grantee notify members, community beneficiaries, applicants, program staff, and the public, including those with impaired vision or hearing, that it operates in accordance with federal and program requirements on non-discrimination and non-harassment?  
a.	Does the policy summarize the requirements, note the availability of compliance history information, and explain the procedures for filing discrimination complaints with AmeriCorps? 
b.	Does the policy include information on civil rights requirements and non-harassment, complaint procedures and the rights of beneficiaries in member/volunteer service agreements, handbooks, manuals, pamphlets, and posted in prominent locations, as appropriate?  
c.	Does the sponsor/grantee notify the public in recruitment material and application forms that it operates its program or activity subject to nondiscrimination requirements? </t>
  </si>
  <si>
    <t xml:space="preserve">Eligibility: Do volunteers meet the minimum age requirement at the time of enrollment? _x000D_
_x000D_
</t>
  </si>
  <si>
    <t xml:space="preserve">Are stipended volunteers all income eligible? </t>
  </si>
  <si>
    <t>Review the volunteer service agreements and complete the required interviews. _x000D_
Do the service activities of the volunteer align with the agreement?</t>
  </si>
  <si>
    <t>Review volunteer assignment plans and respond to these questions:  
(a) Are all Foster Grandparents provided written volunteer assignment plans?  
(b) Do records show that the plans are approved by the sponsor and accepted by the Foster Grandparent?
(c) Do the plans identify the individual child(ren) to be served?
(d) Do the plans address the period the child(ren) will receive the volunteer's services?
(e) Do the plans identify the roles and activities of the volunteer and the expected outcomes for the child(ren)? 
(f) Are all activities included in the volunteer assignment plan compliant?</t>
  </si>
  <si>
    <t xml:space="preserve">The reviewed volunteer assignment plans did not contain all the required elements for the Foster Grandparent Program.
</t>
  </si>
  <si>
    <t xml:space="preserve">•  Not all Foster Grandparents were provided written volunteer assignment plans. </t>
  </si>
  <si>
    <t>•  There is not sufficient record that the volunteer assignment plans were approved by the sponsor or accepted by the Foster Grandparent.</t>
  </si>
  <si>
    <t>•  Volunteer assignment plans do not identify the individual child(ren) to be served.</t>
  </si>
  <si>
    <t>•  Volunteer assignment plans do not address the period the child(ren) will receive the volunteer’s services.</t>
  </si>
  <si>
    <t xml:space="preserve">•  Volunteer assignment plans do not identify the roles and activities of the volunteer and the expected outcomes for the child(ren). </t>
  </si>
  <si>
    <t>• All activities included in the volunteer assignment plan are not compliant.</t>
  </si>
  <si>
    <t xml:space="preserve">Approved activities: Complete the required volunteer interviews. _x000D_
_x000D_
For FGP, do all Foster Grandparents provide direct services to one or more eligible children that result in person-to-person supportive relationships with each child served and that support the development and growth of each child served?_x000D_
_x000D_
 </t>
  </si>
  <si>
    <t>There is evidence that Foster Grandparents do not provide direct services to one or more eligible children that result in person-to-person supportive relationships with each child served and that support the development and growth of each child served.</t>
  </si>
  <si>
    <t xml:space="preserve">Approved activities: Complete the required volunteer interviews._x000D_
_x000D_
For FGP, does the project ensure that Foster Grandparents are not assigned to roles such as teacher's aides, group leaders or other similar positions that would detract from the person-to-person relationship?_x000D_
_x000D_
 </t>
  </si>
  <si>
    <t xml:space="preserve">The program does not ensure that Foster Grandparents are not assigned to roles such as teacher's aides, group leaders, or other similar positions that would detract from the person-to-person relationships. </t>
  </si>
  <si>
    <t xml:space="preserve">Does the grantee recognize AmeriCorps support? _x000D_
• Are projects visually identified as AmeriCorps (including, but not limited to logos, websites, social media, service gear and clothing) and following AmeriCorps brand guidelines?_x000D_
• Are volunteers provided information that projects are part of AmeriCorps?_x000D_
• Are there alterations to AmeriCorps logos or other brand identities? If yes, did the grantee receive prior written approval from AmeriCorps?_x000D_
• If applicable, do agreements with subsites explicitly state that the program is an AmeriCorps program?_x000D_
_x000D_
</t>
  </si>
  <si>
    <t xml:space="preserve">Do MOUs meet the basic requirements as stated in the regulations, i.e.:
a. Negotiated prior to volunteer placement;
b. Specifies the mutual responsibilities of the station and sponsor;
c. Renegotiated every 3 years;
d. Contains the required non-discrimination commitment;
e. Contains the required reasonable accommodation language?
</t>
  </si>
  <si>
    <t>1) Does the project document that the volunteer stations are public or private non-profit agencies or organizations, with the exception of proprietary health care facilities? _x000D_
2) What is your method for ensuring that volunteer stations are appropriate per the regulations?</t>
  </si>
  <si>
    <t xml:space="preserve">Does the grantee monitor  service site(s) to ensure compliance with grant requirements?_x000D_
_x000D_
</t>
  </si>
  <si>
    <t xml:space="preserve">Is there documentation to show that the recipient maintains a procedure for the filing and adjudication of grievances in alignment with 45 CFR § 1225?  
Documentation should outline the following at minimum: 
- Time frames for filing and response  
- Person who receives and responds to the complaints both informal (grantee personnel) and formal (EEOP Director of AmeriCorps or AmeriCorps designee) 
- Documentation required 
- Legal representation is allowed 
- Freedom from retaliation/reprisal 
- The process involved from initial filing, review, decisions made, corrective action, through close out 
</t>
  </si>
  <si>
    <t xml:space="preserve">Does the grantee/sponsor have a policy and procedure in place regarding the provision of reasonable accommodation for staff and volunteers to ensure accessibility as per the federal requirements? </t>
  </si>
  <si>
    <t xml:space="preserve">The sponsor/grantee does not have an accessibility policy and procedure in place that clearly outlines the organization's procedure for providing reasonable accommodation for staff and volunteers as per the federal guidelines. 
</t>
  </si>
  <si>
    <t>The sponsor/grantee does not have a system (a plan or process) in place for ensuring accessibility to persons with Limited English Proficiency.</t>
  </si>
  <si>
    <t xml:space="preserve">Does the grantee notify members, community beneficiaries, applicants, program staff, and the public, including those with impaired vision or hearing, that it operates in accordance with federal and program requirements on non-discrimination and non-harassment?  
a. Does the policy summarize the requirements, note the availability of compliance history information, and explain the procedures for filing discrimination complaints with AmeriCorps? 
b. Does the policy include information on civil rights requirements and non-harassment, complaint procedures and the rights of beneficiaries in member/volunteer service agreements, handbooks, manuals, pamphlets, and posted in prominent locations, as appropriate?  
c. Does the sponsor/grantee notify the public in recruitment material and application forms that it operates its program or activity subject to nondiscrimination requirements? </t>
  </si>
  <si>
    <t>Do volunteers meet the minimum age requirement at the time of enrollment?</t>
  </si>
  <si>
    <t xml:space="preserve">Are all activities included in the description/assignment compliant?_x000D_
_x000D_
 </t>
  </si>
  <si>
    <t>There appears to be non-compliant activities included in the volunteer assignment plans.</t>
  </si>
  <si>
    <t>Review the volunteer service agreements and complete the required interviews. _x000D_
_x000D_
Do the service activities of the volunteer align with the agreement?</t>
  </si>
  <si>
    <t xml:space="preserve">Does the grantee recognize AmeriCorps support? _x000D_
• Are projects visually identified as AmeriCorps (including, but not limited to logos, websites, social media, service gear and clothing) and following AmeriCorps brand guidelines?_x000D_
• Are members provided information that projects are part of AmeriCorps?_x000D_
• Are there alterations to AmeriCorps logos or other brand identities? If yes, did the grantee receive prior written approval from AmeriCorps?_x000D_
• If applicable, do agreements with subsites explicitly state that the program is an AmeriCorps program?_x000D_
_x000D_
</t>
  </si>
  <si>
    <t>Does the progress report raw/source data provided demonstrate accuracy and validity of performance measure progress reported?</t>
  </si>
  <si>
    <t xml:space="preserve">Do MOUs meet the basic requirements as stated in the regulations, i.e.:_x000D_
a. Negotiated prior to volunteer placement;_x000D_
b. Specifies the mutual responsibilities of the station and sponsor;_x000D_
c. Renegotiated every 3 years;_x000D_
d. Contains the required non-discrimination commitment;_x000D_
e. Contains the required reasonable accommodation language?_x000D_
</t>
  </si>
  <si>
    <t>1) Does the project document that the volunteer stations are public or private non-profit agencies or organizations, with the exception of proprietary health care facilities? _x000D_
2) What is your method for ensuring that volunteer stations are appropriate per the regs?</t>
  </si>
  <si>
    <t xml:space="preserve">Does the grantee monitor service site(s) to ensure compliance with grant requirements?_x000D_
_x000D_
</t>
  </si>
  <si>
    <t>Does the organization have a policy or procedure describing the internal process for conducting NSCHC?</t>
  </si>
  <si>
    <t>Does the NSCHC policy or procedure cover all recommended topics, as applicable?</t>
  </si>
  <si>
    <t>Has at least one staff member completed the required NSCHC e-course training within the past year?
The grant recipient and, if applicable, any sampled subrecipients must each provide at least one staff person’s e-Course certificate demonstrating that the course was completed within the year leading up to the request for documentation under this monitoring activity.</t>
  </si>
  <si>
    <t>No staff member has completed the required NSCHC e-course training within the past year.</t>
  </si>
  <si>
    <t>Were all NSCHC records compliant?</t>
  </si>
  <si>
    <t xml:space="preserve">One or more NSCHC records were noncompliant. Respond to the deficiencies in the CAP below and see the NSCHC Supplement Results in the assigned Secure Folder for required action on individual records. This issue has a 40-business-day requirement. Supporting documentation to resolve this issue must be submitted within forty business days of the monitoring report. If sufficient documentation is not submitted within forty business days, AmeriCorps may take additional enforcement actions including the submission of a debt referral to AmeriCorps’ Office of Audit and Debt Resolution </t>
  </si>
  <si>
    <t>Do member/volunteer service activities align with their position descriptions/assignment plans?</t>
  </si>
  <si>
    <t>Member/volunteer service activities do not align with their position descriptions/assignment plans.</t>
  </si>
  <si>
    <t>Are members/volunteers, site supervisors, and prime staff aware of prohibited activities applicable to their respective programs?</t>
  </si>
  <si>
    <t>Members/volunteers, site supervisors, and/or prime staff are not aware of prohibited activities applicable to their respective programs.</t>
  </si>
  <si>
    <t>Do prime staff provide appropriate training to members/volunteers on prohibited activities?</t>
  </si>
  <si>
    <t>Prime staff do not provide appropriate training to members/volunteers on prohibited activities.</t>
  </si>
  <si>
    <t>Prime staff do not provide appropriate training to site supervisors on prohibited activities.</t>
  </si>
  <si>
    <t>Do site supervisors provide appropriate oversight of the members/volunteers with regard to prohibited activities?</t>
  </si>
  <si>
    <t>Site supervisors do not provide appropriate oversight of the members/volunteers with regard to prohibited activities.</t>
  </si>
  <si>
    <t>Do prime staff provide appropriate monitoring and oversight of service sites with regard to prohibited activities?</t>
  </si>
  <si>
    <t>Prime staff do not provide appropriate monitoring and oversight of the sub-recipients/site supervisors with regard to prohibited activities.</t>
  </si>
  <si>
    <t>Do interviews indicate that members/volunteers and prime staff do NOT engage in prohibited activities?</t>
  </si>
  <si>
    <t>Interviews indicate that members/volunteers and/or prime staff engage in prohibited activities.</t>
  </si>
  <si>
    <t>Does the prime grantee or sponsor have a policy on Prohibited Activities?</t>
  </si>
  <si>
    <t>The prime grantee or sponsor does not have a policy on Prohibited Activities.</t>
  </si>
  <si>
    <t>Is there any evidence that individuals involved in the project misuse authority or their position for personal financial gain or the gain of an immediate or close family member or business associate?</t>
  </si>
  <si>
    <t>There is evidence individuals involved in the project misuse authority or their position for personal financial gain or the gain of an immediate or close family member or business associate.</t>
  </si>
  <si>
    <t>Is there evidence the grantee is falsely enrolling service members?</t>
  </si>
  <si>
    <t>There is evidence the grantee has falsely enrolled service members.</t>
  </si>
  <si>
    <t xml:space="preserve">Review the sponsor's/grantee's chart of accounts. Can the sponsor/grantee segregate revenue and expenses by project or grant?  
</t>
  </si>
  <si>
    <t>The sponsor/grantee does not have a policy and procedure to manage cash drawdowns.</t>
  </si>
  <si>
    <t>If there is a policy and procedure to manage cash drawdowns, do they include the following minimum elements? 
• Cash is drawn on a reimbursement or 'as-needed' basis, and not drawn in advance of need
• The Non-Federal entity minimizes the time between drawing down and dispersal of cash 
• Procedural steps that outline the approval and drawdown process, including who is responsible for each action</t>
  </si>
  <si>
    <t xml:space="preserve">The policy and procedure to manage cash drawdowns do not include the following minimum element(s): </t>
  </si>
  <si>
    <t xml:space="preserve"> The Non-Federal entity minimizes the time between drawing down and dispersal of cash 
</t>
  </si>
  <si>
    <t>Review the Internal Control Workbook filled out by the sponsor/grantee and complete the required interviews with prime staff. _x000D_
_x000D_
Does there appear to be adequate segregation of duties amongst staff for key financial functions?</t>
  </si>
  <si>
    <t>There does not appear to be adequate separation of duties amongst staff for key financial functions.</t>
  </si>
  <si>
    <t>Does the sponsor's/grantee's written financial polices explicitly state the internal controls in place, consistent with the workbook's results and with the required staff interviews?</t>
  </si>
  <si>
    <t>The sponsor/grantee's written financial policies do not explicitly state the internal controls in place or aren't consistent with the workbook's results and/or with the completed staff interviews.</t>
  </si>
  <si>
    <t xml:space="preserve">Is the grantee compliant with the Standards for Documentation of Personnel Expenses (e.g. Timekeeping)? _x000D_
_x000D_
Consider the sponsor's/grantee's policies around documentation of personnel expenses, sample timesheets, and information provided during the FOFA interview. Does the provided information reflect the necessary components for documentation of personnel expenses as outlined below?  _x000D_
•  Charges to the grant for salaries and wages are based on records (e.g. timesheets) that accurately reflect the work performed. These records must:_x000D_
  o Be supported by a system of internal control that provides reasonable assurance that charges are accurate, allowable, and properly allocated. _x000D_
  o Incorporated into the official records of the organization_x000D_
  o Reasonably reflects the total activity for which employee is compensated_x000D_
  o Comply with the grantee's accounting policies and practices_x000D_
• For an employee who is billed less than 100% to the grant, salary or wages are allocated to specific activities or cost objectives_x000D_
_x000D_
</t>
  </si>
  <si>
    <t>The sponsor/grantee's provided information does not reflect the necessary documentation of personnel expenses (e.g. timekeeping):</t>
  </si>
  <si>
    <t xml:space="preserve">  o Incorporated into the official records of the organization</t>
  </si>
  <si>
    <t xml:space="preserve">  o Reasonably reflects the total activity for which employee is compensated</t>
  </si>
  <si>
    <t xml:space="preserve">  o Comply with the grantee’s accounting policies and practices</t>
  </si>
  <si>
    <t>The grantee/sponsor's procurement policy does not include the following minimum element(s):
• Standards of conduct that cover at minimum conflicts of interest and disciplinary actions to be applied for violations of such standards
 • Delineation of purchase thresholds
 • Single source provisions
 • Necessary affirmative steps to assure minority businesses, women’s business enterprises, and labor surplus area firms are used when possible</t>
  </si>
  <si>
    <t xml:space="preserve">If there is a policy, does it include the following minimum elements? _x000D_
_x000D_
• Standards of conduct that cover at minimum conflicts of interest and disciplinary actions to be applied for violations of such standards_x000D_
• Delineation of purchase thresholds,_x000D_
• Single source provisions, and _x000D_
• Necessary affirmative steps to assure minority businesses, women's business enterprises, and labor surplus area firms are used when possible_x000D_
_x000D_
</t>
  </si>
  <si>
    <t xml:space="preserve">The grantee/sponsor's procurement policy does not include the following minimum element(s):
</t>
  </si>
  <si>
    <t>Does the grantee have a policy or procedure on how they will monitor their sites (subrecipients, host sites, service locations, operating sites, etc.) to ensure compliance with AmeriCorps and grant regulations?</t>
  </si>
  <si>
    <t>The grantee does not have a policy or procedure for monitoring their sites to ensure compliance with AmeriCorps and grant regulations.</t>
  </si>
  <si>
    <t xml:space="preserve">Does the policy describe:_x000D_
• The reports, both financial and programmatic, that will be collected and reviewed by the grantee;_x000D_
• How the grantee will follow-up and ensure that any findings or issues uncovered during an audit, site visit, or by other means are resolved; and_x000D_
• How management decision are issued for audit findings pertaining to the Federal award provided to the subrecipient from the pass-through entity. _x000D_
_x000D_
</t>
  </si>
  <si>
    <t xml:space="preserve">Grantee has not included all of the minimum required elements outlined within 45 CFR § 1225. 
Documentation does not outline the following:
</t>
  </si>
  <si>
    <t xml:space="preserve">•  Gender/gender identity or expression  </t>
  </si>
  <si>
    <t xml:space="preserve">Does the grantee have a system to follow required timekeeping practices for their members/volunteers? 
For ASN: 
Member fundraising time is limited to 10% of the maximum allowable number of service hours, and member training is limited to 20% or less of the total aggregate agreed-upon member service hours in the program.  Does the program have a process and corresponding timekeeping documentation for ensuring member hours are tracked and do not exceed the percentage limits for:  
• Fundraising 
• Member education and training 
 For VISTA: 
• Is there evidence that VISTAs, Summer Associates, and/or VISTA Leaders are serving full-time, as defined by the host site? (Does the sponsor define full-time service? Does timekeeping documentation reflect full-time service of members?) 
• Is there evidence that the grantee is documenting time attendance in relation to all variations of allowed Leave benefits for VISTA members? (Does timekeeping documentation show a way to document all variations of leave?) 
 For AmeriCorps Seniors: 
Does the grantee maintain timesheets or electronic time and attendance records that: 
• Display the actual hours served by each volunteer 
• Are signed or validated by the individual volunteer and the responsible volunteer station supervisor (on the template, is there a place for signatures / certification?) </t>
  </si>
  <si>
    <t>The grantee does not have a system to follow required timekeeping practices for their members/volunteers. (Please review notes on Summary Tab.)</t>
  </si>
  <si>
    <t xml:space="preserve"> • The sponsor/grantee does not have a system to follow required timekeeping practices for their members/volunteers.</t>
  </si>
  <si>
    <t>The Prime sponsor/grantee does not provide training to on site supervisors regarding prohibited activities.</t>
  </si>
  <si>
    <t>If applicable, does the grantee/sponsor have a finalized template for subrecipient agreements?</t>
  </si>
  <si>
    <t xml:space="preserve">The grantee/sponsor does not have a finalized template for subrecipient agreements. </t>
  </si>
  <si>
    <t>Does the prime sponsor/grantee provide appropriate training to site supervisors regarding prohibited activities?</t>
  </si>
  <si>
    <t>The subrecipient agreement template is missing the following required elements:</t>
  </si>
  <si>
    <t>The grantee/sponsor have a finalized template for service site/volunteer station agreements/MOU’s.</t>
  </si>
  <si>
    <t>Does the subrecipient agreement template contain all the required elements:_x000D_
• Clear identification as a subaward_x000D_
• Federal Award Identification_x000D_
• All requirements imposed by the pass-through entity on the subrecipient so that the Federal award is used in accordance with Federal statutes, regulations and the terms and conditions of the Federal award_x000D_
• Any additional requirements that the pass-through entity imposes on the subrecipient in order for the pass-through entity to meet its own responsibility to the Federal awarding agency including identification of any required financial and performance reports_x000D_
• An approved federally recognized indirect cost rate negotiated between the subrecipient and the Federal Government or, if no such rate exists, either a rate negotiated between the pass-through entity and the subrecipient (in compliance with this part), or a de minimis indirect cost rate as defined in §200.414 Indirect (F&amp;A) costs, paragraph (f)_x000D_
• A requirement that the subrecipient permit the pass-through entity and auditors to have access to the subrecipient's records and financial statements as necessary for the pass-through entity to meet the requirements of this part_x000D_
• Appropriate terms and conditions concerning closeout of the subaward</t>
  </si>
  <si>
    <t xml:space="preserve">The service site agreement template does not contain all of the required elements. Please see Summary Tab for notes. </t>
  </si>
  <si>
    <t>If applicable, does the grantee/sponsor have a finalized template for service site/volunteer station agreements? _x000D_
_x000D_
(N/A for VISTA - for ASN, do not pick not compliant. For ASN grantees with no template, select recommendation for improvement.)</t>
  </si>
  <si>
    <t>The grantee does not have a template for member service agreements.</t>
  </si>
  <si>
    <t>Does the service site agreement template contain all the required elements? _x000D_
_x000D_
(N/A for VISTA and ASN)</t>
  </si>
  <si>
    <t>The grantee does not have a compliant template for a member service agreement.
See MO Notes for missing elements.</t>
  </si>
  <si>
    <t>• The list of prohibited activities, including those specified in the regulations at 45 CFR § 2520.66</t>
  </si>
  <si>
    <t>Does the grantee recognize AmeriCorps support? 
• Are projects visually identified as AmeriCorps (including, but not limited to logos, websites, social media, service gear and clothing) and following AmeriCorps brand guidelines?
• Are members provided information that projects are part of AmeriCorps?
• Are there alterations to AmeriCorps logos or other brand identities? If yes, did the grantee receive prior written approval from AmeriCorps?
• If applicable, do agreements with subsites explicitly state the program is an AmeriCorps program?</t>
  </si>
  <si>
    <t>Has the VISTA Project Director completed the VISTA Sponsor Orientation and have site supervisors been adequately trained  to manage members by the sponsor?
If NO, write a brief explanation in the notes section below.</t>
  </si>
  <si>
    <t>Does the grantee/sponsor have a policy and procedure in place regarding the provision of reasonable accommodation for members and staff to ensure accessibility as per the federal requirements?</t>
  </si>
  <si>
    <t>The grantee/sponsor does not have a policy and procedure in place regarding the provision of reasonable accommodation for members and staff to ensure accessibility as per the federal requirements.</t>
  </si>
  <si>
    <t>The grantee/sponsor does not have a policy and procedure in place for ensuring accesssibility to persons with Limited English Proficiency.</t>
  </si>
  <si>
    <t>The grantee does not have a policy or procedure describing the internal process for conducting NSCHC.</t>
  </si>
  <si>
    <t>Do the grantee’s responses to the NSCHC Record Review Form align with the submitted NSCHC policy when it comes to the following NSCHC components? 
• Process for obtaining consent 
• Process for running each check (vendor / repository)
• Process for documenting adjudication</t>
  </si>
  <si>
    <t xml:space="preserve">The grantee’s responses to the NSCHC Record Review Form do not align with the submitted NSCHC policy when it comes to the following NSCHC components: </t>
  </si>
  <si>
    <t>• Process for obtaining consent </t>
  </si>
  <si>
    <t>• Process for running each check (vendor / repository) </t>
  </si>
  <si>
    <t>• Process for documenting adjudication</t>
  </si>
  <si>
    <t>Does the submitted NSCHC record demonstrate implementation of the organization’s NSCHC policy when it comes to the following NSCHC components?  
• Process for obtaining consent 
• Process for running each check (vendor / repository)
• Process for documenting adjudication</t>
  </si>
  <si>
    <t>The submitted NSCHC record does not demonstrate implementation of the organization’s NSCHC policy when it comes to the following NSCHC components:</t>
  </si>
  <si>
    <t>• Process for documenting adjudication </t>
  </si>
  <si>
    <t>Are all components of the submitted NSCHC record compliant?</t>
  </si>
  <si>
    <t xml:space="preserve">All components of the submitted NSCHC record are not compliant. </t>
  </si>
  <si>
    <t>Does the grantee utilize the AmeriCorps approved vendors Fieldprint and TrueScreen?</t>
  </si>
  <si>
    <t xml:space="preserve">This is not a compliance question and is being asked for data collection purposes only. </t>
  </si>
  <si>
    <t xml:space="preserve">Are service activities consistent with the approved project application?_x000D_
_x000D_
_x000D_
</t>
  </si>
  <si>
    <t>Service activities are not consistent with the approved project application.</t>
  </si>
  <si>
    <t xml:space="preserve">Are service activities consistent with the grant purpose as described in 42 U.S. Code § 12653 (i) Martin Luther King, Jr., Service Day or 42 U.S. Code § 12653 (k) September 11th Day of Service as applicable?  (For MLK Day service activities shall consist of activities reflecting the life and teachings of MLK, Jr., and for 9/11 service activities include charitable and remembrance opportunities.)_x000D_
_x000D_
</t>
  </si>
  <si>
    <t>Service activities are not consistent with the grant purpose as described in 42 U.S. Code § 12653 (i) Martin Luther King, Jr., Service Day or 42 U.S. Code § 12653 (k) September 11th Day of Service as applicable.</t>
  </si>
  <si>
    <t xml:space="preserve">Were service activities carried out at a minimum of ten service sites? _x000D_
_x000D_
</t>
  </si>
  <si>
    <t xml:space="preserve">Service activities were carried out at less than ten service sites. </t>
  </si>
  <si>
    <t xml:space="preserve">Did service activities occur either on September 11th or MLK Day as applicable or in close proximity to that date? _x000D_
_x000D_
</t>
  </si>
  <si>
    <t xml:space="preserve">Service activities did not occur either on September 11 or MLK Day as applicable or in close proximity to that date. </t>
  </si>
  <si>
    <t xml:space="preserve">Does the grantee recognize AmeriCorps support? _x000D_
• Are projects visually identified as AmeriCorps (including, but not limited to logos, websites, social media, service gear and clothing) and following AmeriCorps brand guidelines?_x000D_
• Are volunteers provided information that projects are part of AmeriCorps?_x000D_
• Are there alterations to AmeriCorps logos or other brand identities? If yes, did the grantee receive prior written approval from AmeriCorps?_x000D_
• If applicable, do agreements with subrecipients or service locations explicitly state that the program is an AmeriCorps program?_x000D_
_x000D_
</t>
  </si>
  <si>
    <t xml:space="preserve">Does the raw/source data provided demonstrate accuracy and validity of performance measure progress reported?_x000D_
_x000D_
</t>
  </si>
  <si>
    <t xml:space="preserve">The raw/source data provided does not demonstrate accuracy and/or validity of performance measure progress reported. </t>
  </si>
  <si>
    <t xml:space="preserve">If applicable, are subawards made competitively?_x000D_
_x000D_
</t>
  </si>
  <si>
    <t>Subawards are not made competitively.</t>
  </si>
  <si>
    <t xml:space="preserve">If applicable, is each subaward greater or equal to $1,000 annually per subaward?_x000D_
_x000D_
</t>
  </si>
  <si>
    <t xml:space="preserve">Subawards made are less than $1,000 annually per subaward. </t>
  </si>
  <si>
    <t>Based on information available to AmeriCorps, in the last two years, did the grantee document grievances and/or discrimination complaints and the corresponding follow up/response in compliance with applicable federal statutes as embodied in the program regulations?  _x000D_
_x000D_
Has the sponsor or have any of the service sites/volunteer stations had grievances and/or discrimination complaints filed against them regarding services provided under this grant or had civil rights compliance reviews regarding services conducted? Yes/No_x000D_
Has the grantee or any service site had grievances/discrimination complaints filed against them? Yes/No_x000D_
If the answer to any of the above questions is YES, review the following:_x000D_
• Was the grievance/discrimination complaint or non-compliance substantiated?_x000D_
• Was relief or remedial action taken? (Please describe)</t>
  </si>
  <si>
    <t xml:space="preserve">The sponsor/grantee does not have an accessibility policy and procedure in place that clearly outlines the organization's procedure for providing reasonable accommodation for staff and volunteers as per the federal guidelines. 
</t>
  </si>
  <si>
    <t xml:space="preserve">Does the sponsor/grantee have a policy and procedure in place for ensuring accessibility to persons with Limited English Proficiency? </t>
  </si>
  <si>
    <t>The sponsor/grantee does not have a policy and procedure in place for ensuring accessibility  to persons with Limited English Proficiency.</t>
  </si>
  <si>
    <t>Does the grantee have a policy on Prohibited Activities?
• Are members/volunteers, site supervisors, and prime staff aware of prohibited activities applicable to their respective programs?  (Able to name at least two)
• Does the grantee provide appropriate oversight of the staff/volunteers with regard to Prohibited Activities?  (Please Describe)</t>
  </si>
  <si>
    <t>The grantee does not have a policy on Prohibited Activities.</t>
  </si>
  <si>
    <t>• Members/volunteers, site supervisors, and prime staff were not aware of prohibited activities applicable to their respective programs. (MO to add specifics in Notes)</t>
  </si>
  <si>
    <t>• The grantee did not provide appropriate oversight of the staff/volunteers with regard to Prohibited Activities.</t>
  </si>
  <si>
    <t>Does the Commission have current, completed subrecipient agreements on file for the sampled subrecipients?</t>
  </si>
  <si>
    <t xml:space="preserve">The Commission does not have current or completed subrecipient agreements on file for the requested subrecipients. </t>
  </si>
  <si>
    <t>Does the agreement contain all required elements listed below?</t>
  </si>
  <si>
    <t xml:space="preserve">The subrecipient agreement does not contain all the required elements. </t>
  </si>
  <si>
    <t xml:space="preserve">• The subrecipient agreement is missing the Federal Award Identification. </t>
  </si>
  <si>
    <t xml:space="preserve">• The subrecipient agreement is missing the subrecipient's name. </t>
  </si>
  <si>
    <t>• The subrecipient agreement is missing the start and/ or end date for the performance period.</t>
  </si>
  <si>
    <t xml:space="preserve">• The subrecipient agreement is missing the start and/ or end date for the budget period, which appears to be different from the performance period. </t>
  </si>
  <si>
    <t xml:space="preserve">• The subrecipient agreement is missing the total amount of federal funds obligated and committed to the subrecipient by the Commission. </t>
  </si>
  <si>
    <t>• The subrecipient agreement is missing the Federal award project description.</t>
  </si>
  <si>
    <t xml:space="preserve">• The subrecipient agreement is missing the name of the Federal awarding agency, Commission, and / or contact information for the Commission. </t>
  </si>
  <si>
    <t>• The subrecipient agreement is missing the indirect cost rate for the award; if the de minimus rate is charged, this should be clearly listed as well ( per  § 200.414)</t>
  </si>
  <si>
    <t xml:space="preserve">• The subrecipient agreement is missing a description of what the subrecipient must do to comply with the Terms and Conditions of the award. </t>
  </si>
  <si>
    <t xml:space="preserve">• The subrecipient agreement is missing the approved federally recognized indirect cost rate negotiated between the subrecipient and the Federal government, OR the rate approved by the Commission for the subrecipient (if applicable). </t>
  </si>
  <si>
    <t xml:space="preserve">• The subrecipient agreement is missing a description of the requirement that the subrecipient permit the Commission and auditors to access the subrecipient's records and financial statements as necessary. </t>
  </si>
  <si>
    <t>• The subrecipient agreement is missing a description of the terms and conditions concerning award closeout.</t>
  </si>
  <si>
    <t xml:space="preserve">Does the Commission assess each subrecipient's risk of noncompliance, for the purpose of tailoring subrecipient monitoring activities? </t>
  </si>
  <si>
    <t xml:space="preserve">The Commission does not assess each subrecipient's risk of noncompliance for the purpose of determining appropriate monitoring. </t>
  </si>
  <si>
    <t>• The Commission has not completed risk assessment packages for the sampled subrecipients.</t>
  </si>
  <si>
    <t xml:space="preserve">• The Commission has not identified a way to tailor risk-based monitoring for the selected subrecipients. </t>
  </si>
  <si>
    <t xml:space="preserve">The Commission should consider amending monitoring policies to ensure they are monitoring for accuracy in required reports, resolution of findings, and NSCHC compliance. </t>
  </si>
  <si>
    <t>• There is no evidence that the Commission is monitoring subrecipients for accuracy in FFR data.</t>
  </si>
  <si>
    <t>• There is no evidence that the Commission is monitoring subrecipients' resolution of findings (audit, monitoring, or otherwise).</t>
  </si>
  <si>
    <t>• There is no evidence that the Commission is monitoring subrecipients for their records-level compliance with NSCHC.</t>
  </si>
  <si>
    <t>• There is no evidence that the Commission is regularly monitoring subrecipients to ensure expenditures are compliant and adequately documented.</t>
  </si>
  <si>
    <t xml:space="preserve">Does the Commission track its subrecipients’ audit requirements? </t>
  </si>
  <si>
    <t>The Commission is not tracking subrecipient audit requirements in accordance with 2 CFR 200.332 (f).</t>
  </si>
  <si>
    <t>If any subrecipients had any findings with financial implications in their audit or during the course of subrecipient monitoring by the Commission, did the Commission adjust its internal records to reflect the issue?</t>
  </si>
  <si>
    <t xml:space="preserve">The Commission did not adjust its internal records to reflect findings at the subrecipient level. </t>
  </si>
  <si>
    <t>Does the recipient make individual subawards in amounts greater than $30,000?</t>
  </si>
  <si>
    <t>If subawards are made in amounts greater or equal to $30,000, is each subaward reported through http//www.fsrs.gov?</t>
  </si>
  <si>
    <t>The Commission has not reported subawards in FSRS when required.</t>
  </si>
  <si>
    <t>Does the Commission administer a competitive process to select national service programs for funding?</t>
  </si>
  <si>
    <t xml:space="preserve">The Commission does not administer an adequately competitive process to select subrecipients. </t>
  </si>
  <si>
    <t xml:space="preserve">The Commission is not considering all required criteria when selecting formula programs. </t>
  </si>
  <si>
    <t xml:space="preserve">• The Commission is not considering the quality of the proposed national service program, when deciding on formula funding. </t>
  </si>
  <si>
    <t>• The Commission is not considering the sustainability of the proposed national service program, when deciding on formula funding.</t>
  </si>
  <si>
    <t xml:space="preserve">• The Commission is not considering the quality of leadership of the proposed national service program, its past performance, and / or the extent to which it builds on existing programs, when deciding on formula funding. </t>
  </si>
  <si>
    <t>• The Commission is not considering the extent to which participants of the proposed national service program are recruited locally, and / or whether community residents are involved in the design, when deciding on formula funding.</t>
  </si>
  <si>
    <t xml:space="preserve">• The Commission is not considering the extent to which projects of proposed national service programs would be conducted in distressed communities, when deciding on formula funding. </t>
  </si>
  <si>
    <t>Does the Commission make a reasonable effort to fulfill its responsibility to develop mechanisms for recruitment and placement of people interested in participating in national service programs (as required by 45 CFR 2550.80 (h))?</t>
  </si>
  <si>
    <t>The Commission has not demonstrated that it is fulfilling its responsibiilty to develop mechanisms for recruitment and placement of participants as required by 45 CFR 2550.80.</t>
  </si>
  <si>
    <t xml:space="preserve">Does the Commission provide guidance to subrecipients around member supervision requirements -- in particular that each member is assigned a supervisor to provide consistent support? If yes, describe where this guidance is outlined. </t>
  </si>
  <si>
    <t xml:space="preserve">The Commission does not provide adequate guidance to subrecipients around member supervision. </t>
  </si>
  <si>
    <t xml:space="preserve">Does the Commission ensure that supervisors of AmeriCorps members in the field complete training specific to overseeing AmeriCorps members? If yes, specify the documentation that supports the finding in the notes section. </t>
  </si>
  <si>
    <t xml:space="preserve">The Commission does not take adequate steps to ensure that AmeriCorps member supervisors complete sufficient training. </t>
  </si>
  <si>
    <t xml:space="preserve">Does the Commission recognize AmeriCorps support by visually identifying projects as AmeriCorps (including some combination of, but not limited to logos, websites, social media, service gear and clothing) in accordance with AmeriCorps brand guidelines? </t>
  </si>
  <si>
    <t xml:space="preserve">The Commission does not adequately recognize AmeriCorps support. </t>
  </si>
  <si>
    <t>There is evidence of duplication, supplantation, or displacement by service participants enrolled in the Commission's portfolio.</t>
  </si>
  <si>
    <t>• There is evidence of duplication.</t>
  </si>
  <si>
    <t>• There is evidence of supplantation.</t>
  </si>
  <si>
    <t xml:space="preserve">• There is evidence of displacement. </t>
  </si>
  <si>
    <t>Do the sampled member timesheets separate training and fundraising hours from direct service hours?</t>
  </si>
  <si>
    <t xml:space="preserve">The submitted timesheets from members serving in the Commission's portfolio do not adequately segregate training and fundraising hours from direct service hours. </t>
  </si>
  <si>
    <t>Are all activities included in the sampled member position descriptions allowable?</t>
  </si>
  <si>
    <t xml:space="preserve">The submitted position description(s) for members serving in the Commission's portfolio contains prohibited or unallowable activities. </t>
  </si>
  <si>
    <t>Do the service activities of the member align with the position description, based on member and supervisor interviews?</t>
  </si>
  <si>
    <t>The submitted position description does not reflect the actual service activities performed by the member.</t>
  </si>
  <si>
    <t>Is there a designated supervisor providing regular and consistent support and supervision for each member (based on member file documents and interviews)?</t>
  </si>
  <si>
    <t xml:space="preserve">Not all members in the Commission's portfolio are provided with regular and consistent support and supervision. </t>
  </si>
  <si>
    <t>The Commission does not take adequate action to ensure the PPR data reported from its portfolio are valid or accurate (required by 2 CFR 200.332(d)(1))</t>
  </si>
  <si>
    <t xml:space="preserve">• The Commission does not provide adequate tools to subrecipients to ensure accurate reporting. </t>
  </si>
  <si>
    <t xml:space="preserve">• The Commission does not take adequate action to ensure subrecipient data are valid. </t>
  </si>
  <si>
    <t xml:space="preserve">• The organization's internal aggregation system shows a different figure than what was reported on the PPR for the tested performance measure. </t>
  </si>
  <si>
    <t xml:space="preserve">• The sample source documentation does not support the validity of the data reported for the given performance measure. </t>
  </si>
  <si>
    <t>Are members, site supervisors, and prime staff aware of prohibited activities?</t>
  </si>
  <si>
    <t>Not all participants and relevant staff members are familiar with prohibited activities.</t>
  </si>
  <si>
    <t xml:space="preserve">Do interviews indicate that members, supervisors, and Commission staff do NOT engage in prohibited activities? </t>
  </si>
  <si>
    <t xml:space="preserve">There is evidence that the service time supported by the monitored program includes prohibited activities. </t>
  </si>
  <si>
    <t>Does the Commission provide written policies, guidance, and / or training to subrecipients regarding Prohibited Activities? Cite the document that supports the finding in the notes.</t>
  </si>
  <si>
    <t xml:space="preserve">The Commission does not provide adequate guidance to subrecipients regarding prohibited activities. </t>
  </si>
  <si>
    <t xml:space="preserve">The Commission should consider revisiting its policies and procedures to ensure that the following policies are present and adequate: subrecipient risk evaluation; subrecipient monitoring; enforcement actions; specific conditions; and tracking member hours. </t>
  </si>
  <si>
    <t xml:space="preserve">• The grantee does not have a policy or procedure to assess risk among its subrecipients. </t>
  </si>
  <si>
    <t xml:space="preserve">• The Commission does not have a policy for how they will monitor their subrecipients to ensure compliance. </t>
  </si>
  <si>
    <t>• The Commission does not maintain a policy that outlines possible enforcement actions for instances of noncompliance.</t>
  </si>
  <si>
    <t xml:space="preserve">• The Commission has no internal guidelines for the consideration of specific conditions. </t>
  </si>
  <si>
    <t xml:space="preserve">• The Commission does not provide adequate guidance to subrecipients for tracking member hours. </t>
  </si>
  <si>
    <t>Name</t>
  </si>
  <si>
    <t>Section</t>
  </si>
  <si>
    <t>Review Type</t>
  </si>
  <si>
    <t>Reccommendation for Improvement?</t>
  </si>
  <si>
    <t>01.01.01-Financial: Reporting:1</t>
  </si>
  <si>
    <t>Financial: Reporting:1</t>
  </si>
  <si>
    <t>Financial</t>
  </si>
  <si>
    <t xml:space="preserve">Review the sponsor’s/grantee’s general ledger or other tracking sheet of grant expenses for the period in question. Does the amount reported in line E (“Federal share of expenditures”) of the Federal Financial Report (FFR) for the review period reconcile with the sponsor’s/grantee’s financial records?
</t>
  </si>
  <si>
    <t>2 CFR 200.328, 2 CFR 200.302</t>
  </si>
  <si>
    <t>01.01.02-Financial: Reporting:2</t>
  </si>
  <si>
    <t>Financial: Reporting:2</t>
  </si>
  <si>
    <t>01.02.01-Financial: Match/Recipient Share (N/A for AmeriCorps Vista):1</t>
  </si>
  <si>
    <t>Financial: Match/Recipient Share (N/A for AmeriCorps Vista):1</t>
  </si>
  <si>
    <t>2 CFR 200.306</t>
  </si>
  <si>
    <t>01.02.02-Financial: Match/Recipient Share (N/A for AmeriCorps Vista):2</t>
  </si>
  <si>
    <t>Financial: Match/Recipient Share (N/A for AmeriCorps Vista):2</t>
  </si>
  <si>
    <t>If there is a written policy, does it include the following minimum elements?
•  address how match is tracked and reported?
•  specify that if Match comes from a Federal source that the requirements of both grants are met and that the match source and amount are reported on Federal Financial Report?
 • shows how in-kind donations are valued and recorded at fair market value?</t>
  </si>
  <si>
    <t>01.02.03-Financial: Match/Recipient Share (N/A for AmeriCorps Vista):3</t>
  </si>
  <si>
    <t>Financial: Match/Recipient Share (N/A for AmeriCorps Vista):3</t>
  </si>
  <si>
    <t>01.03.01-Financial: Direct Cost Allocation Methodology:1</t>
  </si>
  <si>
    <t>Financial: Direct Cost Allocation Methodology:1</t>
  </si>
  <si>
    <t>Does the sponsor/grantee have a written methodology that adequately describes how direct costs are allocated on a reasonable basis? 
If NO, note how costs are allocated below.</t>
  </si>
  <si>
    <t>2 CFR 200.405, 2 CFR 200.413</t>
  </si>
  <si>
    <t>01.03.02-Financial: Direct Cost Allocation Methodology:2</t>
  </si>
  <si>
    <t>Financial: Direct Cost Allocation Methodology:2</t>
  </si>
  <si>
    <t>01.03.03-Financial: Direct Cost Allocation Methodology:3</t>
  </si>
  <si>
    <t>2 CFR 200.302(b)(7), 2 CFR 200.403, 2 CFR 200.404, 2 CFR 200.405, AmeriCorps Annual General Terms and Conditions</t>
  </si>
  <si>
    <t>01.04.01 (Non-Compliance)-Financial: Indirect Cost Rate:1</t>
  </si>
  <si>
    <t>Financial: Indirect Cost Rate:1</t>
  </si>
  <si>
    <t>2 CFR 200.413, 2 CFR 200.414, 2 CFR 200.416, 2 CFR 200.418</t>
  </si>
  <si>
    <t>01.04.02-Financial: Indirect Cost Rate:2</t>
  </si>
  <si>
    <t>Financial: Indirect Cost Rate:2</t>
  </si>
  <si>
    <t>2 CFR 200.413, 2 CFR 200.414, 2 CFR 200.416, 2CFR 200.418</t>
  </si>
  <si>
    <t>01.04.03-Financial: Indirect Cost Rate:3</t>
  </si>
  <si>
    <t>Financial: Indirect Cost Rate:3</t>
  </si>
  <si>
    <t>01.05.01-Financial: Cash Management:1</t>
  </si>
  <si>
    <t>Financial: Cash Management:1</t>
  </si>
  <si>
    <t>2 CFR 200.305</t>
  </si>
  <si>
    <t>01.05.02-Financial: Cash Management:2</t>
  </si>
  <si>
    <t>Financial: Cash Management:2</t>
  </si>
  <si>
    <t>2 CFR 200.305, PMS Payment Certification</t>
  </si>
  <si>
    <t>01.05.03-Financial: Cash Management:3</t>
  </si>
  <si>
    <t>Financial: Cash Management:3</t>
  </si>
  <si>
    <t>Does the grantee follow the policy or procedures established in their Federal Cash Management policy?
Review the supporting documentation for the requested Payment Management System drawdown(s) to ensure that the calculations and process used are in alignment with the grantee's written policies.
If NO, describe the deficient portions in the Notes section below.</t>
  </si>
  <si>
    <t>01.05.04-Financial: Cash Management: 4</t>
  </si>
  <si>
    <t>Financial: Cash Management: 4</t>
  </si>
  <si>
    <t xml:space="preserve">When viewing the Payment Management System summary of payments for this grant and the associated supporting documentation for selected drawdown samples, do drawdowns appear to be made in an allowable manner?  
Specifically, did the tested costs demonstrate that drawdowns were based on actual expenses that - </t>
  </si>
  <si>
    <t>01.06.01-Financial: Cost Testing: 1</t>
  </si>
  <si>
    <t>Financial: Cost Testing: 1</t>
  </si>
  <si>
    <t xml:space="preserve">2 CFR 200.303, 2 CFR 200.420 – 476 General Provisions for Selected Items of Cost
</t>
  </si>
  <si>
    <t>01.07.01-Operational: Internal Controls:1</t>
  </si>
  <si>
    <t>Operational: Internal Controls:1</t>
  </si>
  <si>
    <t>Operational</t>
  </si>
  <si>
    <t>2 CFR 200.303</t>
  </si>
  <si>
    <t>01.07.02-Operational: Internal Controls:2</t>
  </si>
  <si>
    <t>Operational: Internal Controls:2</t>
  </si>
  <si>
    <t>01.07.03-Operational: Internal Controls:3</t>
  </si>
  <si>
    <t>AmeriCorps Annual Program Specific Terms and Conditions</t>
  </si>
  <si>
    <t>01.08.01-Operational: Record Retention:1</t>
  </si>
  <si>
    <t>Operational: Record Retention:1</t>
  </si>
  <si>
    <t>2 CFR 200.334</t>
  </si>
  <si>
    <t>01.09.01-Operational: Documentation of Personnel Expenses-Timekeeping:1</t>
  </si>
  <si>
    <t>Operational: Documentation of Personnel Expenses-Timekeeping:1</t>
  </si>
  <si>
    <t xml:space="preserve">Is the grantee compliant with the Standards for Documentation of Personnel Expenses (e.g. Timekeeping)? 
Consider the sponsor's/grantee's policies around documentation of personnel expenses, sample timesheets, and information provided during the FOFA interview. Does the provided information reflect the necessary components for documentation of personnel expenses as outlined below?  
• Charges to the grant for salaries and wages are based on records (e.g. timesheets) that accurately reflect the work performed. These records must:
  o Be supported by a system of internal control that provides reasonable assurance that charges are accurate, allowable, and properly allocated. 
  o Incorporated into the official records of the organization
  o Reasonably reflects the total activity for which employee is compensated
  o Comply with the grantee's accounting policies and practices
• For an employee who is billed less than 100% to the grant, salary or wages are allocated to specific activities or cost objectives
</t>
  </si>
  <si>
    <t xml:space="preserve">2 CFR 200.430, 2 CFR 200.430(i), 2 CFR 200.431, 2 CFR 200.413(c), 2 CFR 200.416
</t>
  </si>
  <si>
    <t>01.10.01-Operational: Procurement:1</t>
  </si>
  <si>
    <t>Operational: Procurement:1</t>
  </si>
  <si>
    <t>2 CFR 200.317-327</t>
  </si>
  <si>
    <t>01.10.02-Operational: Procurement:2</t>
  </si>
  <si>
    <t>Operational: Procurement:2</t>
  </si>
  <si>
    <t>02.01.01-Subrecipient: Sub-Agreement 1</t>
  </si>
  <si>
    <t>Subrecipient: Sub-Agreement 1</t>
  </si>
  <si>
    <t>Subrecipient</t>
  </si>
  <si>
    <t>2 CFR 200.332 (a)</t>
  </si>
  <si>
    <t>02.01.02-Subrecipient: Sub-Agreement 2</t>
  </si>
  <si>
    <t>Subrecipient: Sub-Agreement 2</t>
  </si>
  <si>
    <t>02.02.01-Subrecipient: General Requirements:1</t>
  </si>
  <si>
    <t>Subrecipient: General Requirements:1</t>
  </si>
  <si>
    <t>2 CFR 200.332 (c)
2 CFR §200.208</t>
  </si>
  <si>
    <t>02.03.01-Subrecipient: Risk Assessment:1</t>
  </si>
  <si>
    <t>Subrecipient: Risk Assessment:1</t>
  </si>
  <si>
    <t>2 CFR 200.332 (b)</t>
  </si>
  <si>
    <t>02.04.01-Subrecipient: Monitoring:1</t>
  </si>
  <si>
    <t>Subrecipient: Monitoring:1</t>
  </si>
  <si>
    <t>2 CFR §200.332 (b)
2 CFR §200.332 (d)
2 CFR §200.521</t>
  </si>
  <si>
    <t>02.04.02-Subrecipient: Monitoring:2</t>
  </si>
  <si>
    <t>Subrecipient: Monitoring:2</t>
  </si>
  <si>
    <t>2 CFR 200.332(d)</t>
  </si>
  <si>
    <t>02.04.03-Subrecipient: Monitoring:3</t>
  </si>
  <si>
    <t>Subrecipient: Monitoring:3</t>
  </si>
  <si>
    <t>2 CFR §200.332 (d)</t>
  </si>
  <si>
    <t>02.04.04-Subrecipient: Monitoring:4</t>
  </si>
  <si>
    <t>Subrecipient: Monitoring:4</t>
  </si>
  <si>
    <t>2 CFR §200.332 (h)
2 CFR §200.339</t>
  </si>
  <si>
    <t>02.05.01-Subrecipient: Audit and Reporting:1</t>
  </si>
  <si>
    <t>Subrecipient: Audit and Reporting:1</t>
  </si>
  <si>
    <t>2 CFR §200.332 (f)
2 CFR § 200.501</t>
  </si>
  <si>
    <t>02.05.02-Subrecipient: Audit and Reporting:2</t>
  </si>
  <si>
    <t>Subrecipient: Audit and Reporting:2</t>
  </si>
  <si>
    <t>2 CFR §200.332 (g)</t>
  </si>
  <si>
    <t>02.05.03-Subrecipient: Audit and Reporting:2</t>
  </si>
  <si>
    <t>2 CFR 200.332(d)(2)</t>
  </si>
  <si>
    <t>02.06.01 (Non-Compliance)-Subrecipient: Subaward Reporting: 1</t>
  </si>
  <si>
    <t>Subrecipient: Subaward Reporting: 1</t>
  </si>
  <si>
    <t>General Program Terms and Conditions, Section T. Transparency Act Requirements (for Grants and Cooperative Agreements of $30,000 or More)</t>
  </si>
  <si>
    <t>02.06.02-Subrecipient: Subaward Reporting: 2</t>
  </si>
  <si>
    <t>Subrecipient: Subaward Reporting: 2</t>
  </si>
  <si>
    <t>03.01.01-Prog-ASN: Member Management:1</t>
  </si>
  <si>
    <t>Prog-ASN: Member Management:1</t>
  </si>
  <si>
    <t>Prog-ASN</t>
  </si>
  <si>
    <t>45 CFR § 2520.40
Grant Program Specific Terms and Conditions</t>
  </si>
  <si>
    <t>03.01.02-Prog-ASN: Member Management:2</t>
  </si>
  <si>
    <t>Prog-ASN: Member Management:2</t>
  </si>
  <si>
    <t xml:space="preserve">45 CFR § 2540.100 </t>
  </si>
  <si>
    <t>03.01.03-Prog-ASN: Member Management:3</t>
  </si>
  <si>
    <t>Prog-ASN: Member Management:3</t>
  </si>
  <si>
    <t xml:space="preserve"> 45 CFR § 2520.45
 45 CFR § 2520.50</t>
  </si>
  <si>
    <t>03.01.04-Prog-ASN: Member Management:4</t>
  </si>
  <si>
    <t>Prog-ASN: Member Management:4</t>
  </si>
  <si>
    <t>General Grant Terms and Conditions; 45 CFR 2520.65, 45 CFR 2520.40, 45 CFR 2520.45</t>
  </si>
  <si>
    <t>03.01.05-Prog-ASN: Member Management:5</t>
  </si>
  <si>
    <t>Prog-ASN: Member Management:5</t>
  </si>
  <si>
    <t>Grant Program Specific Terms and Conditions (AC V  A)</t>
  </si>
  <si>
    <t>03.01.06-Prog-ASN: Member Management:6</t>
  </si>
  <si>
    <t>Prog-ASN: Member Management:6</t>
  </si>
  <si>
    <t>Grant Program Specific Terms and Conditions (AC V  D)</t>
  </si>
  <si>
    <t>03.01.07-Prog-ASN: Member Management:7</t>
  </si>
  <si>
    <t>Prog-ASN: Member Management:7</t>
  </si>
  <si>
    <t>03.01.08-Prog-ASN: Member Management:8</t>
  </si>
  <si>
    <t>Prog-ASN: Member Management:8</t>
  </si>
  <si>
    <t>General Terms and Conditions</t>
  </si>
  <si>
    <t>03.01.09-Prog-ASN: Member Management:9</t>
  </si>
  <si>
    <t>Prog-ASN: Member Management:9</t>
  </si>
  <si>
    <t>Does the progress report raw/source Documentation provided demonstrate accuracy and validity of performance measure progress reported?
If NO, write a brief explanation in the notes section below.</t>
  </si>
  <si>
    <t>03.02.01-Prog-ASN: Program Financial Review: 1</t>
  </si>
  <si>
    <t>Prog-ASN: Program Financial Review: 1</t>
  </si>
  <si>
    <t>Fixed Amount Grant Financial and Administrative Process Guide (Edition 2.10, September 13, 2018).</t>
  </si>
  <si>
    <t>03.02.02-Prog-ASN: Program Financial Review: 2</t>
  </si>
  <si>
    <t>Prog-ASN: Program Financial Review: 2</t>
  </si>
  <si>
    <t>03.03.01-Prog-ASN: Verification of Terms and Conditions: 1</t>
  </si>
  <si>
    <t>Prog-ASN: Verification of Terms and Conditions: 1</t>
  </si>
  <si>
    <t xml:space="preserve">45 CFR 1225                                                                                                        </t>
  </si>
  <si>
    <t>03.03.02-Prog-ASN: Verification of Terms and Conditions: 2</t>
  </si>
  <si>
    <t>Prog-ASN: Verification of Terms and Conditions: 2</t>
  </si>
  <si>
    <t>AmeriCorps Annual General Terms and Conditions</t>
  </si>
  <si>
    <t>03.03.03-Prog-ASN: Verification of Terms and Conditions: 3</t>
  </si>
  <si>
    <t>Prog-ASN: Verification of Terms and Conditions: 3</t>
  </si>
  <si>
    <t>Based on information available to AmeriCorps, in the last two years, did the grantee document grievances and/or discrimination/harassment complaints and the corresponding follow up/response in compliance with applicable federal statutes as embodied in the program regulations?  
Has the sponsor or any of the service sites/volunteer stations had grievances and/or discrimination/harassment complaints filed against them regarding services provided under this grant or had civil rights compliance reviews regarding services conducted? Yes/No
Has the grantee or any service site had grievances and/or /discrimination/harassment complaints filed against them? Yes/No</t>
  </si>
  <si>
    <t xml:space="preserve">45 CFR 1225, AmeriCorps Annual General Terms and Conditions, 45 CFR 2540 </t>
  </si>
  <si>
    <t>03.03.04-Prog-ASN: Verification of Terms and Conditions: 4</t>
  </si>
  <si>
    <t>Prog-ASN: Verification of Terms and Conditions: 4</t>
  </si>
  <si>
    <t>45 CFR 1203/1214/1232, Rehabilitation Act of 1973: Sections 504, 508</t>
  </si>
  <si>
    <t>03.03.05-Prog-ASN: Verification of Terms and Conditions: 5</t>
  </si>
  <si>
    <t>Prog-ASN: Verification of Terms and Conditions: 5</t>
  </si>
  <si>
    <t>AmeriCorps Annual General Terms and Conditions, Executive Order 13166, 67 FR 64604, Title VI, Civil Rights Act 1964: Prohibition Against National Origin Discrimination Affecting Limited English Proficient Persons</t>
  </si>
  <si>
    <t>03.03.06-Prog-ASN: Verification of Terms and Conditions: 6</t>
  </si>
  <si>
    <t>AmeriCorps Annual General Terms and Conditions, 45 CFR Parts 2540</t>
  </si>
  <si>
    <t>04.01.01-Prog-ASN Commission: Organizational Management:1</t>
  </si>
  <si>
    <t>Prog-ASN Commission: Organizational Management:1</t>
  </si>
  <si>
    <t>Prog-ASN Commission</t>
  </si>
  <si>
    <t>45 CFR § 2550.80</t>
  </si>
  <si>
    <t>04.01.02-Prog-ASN Commission: Organizational Management:2</t>
  </si>
  <si>
    <t>Prog-ASN Commission: Organizational Management:2</t>
  </si>
  <si>
    <t>45 CFR § 2550.80 (a)</t>
  </si>
  <si>
    <t>04.01.03-Prog-ASN Commission: Organizational Management:3</t>
  </si>
  <si>
    <t>Prog-ASN Commission: Organizational Management:3</t>
  </si>
  <si>
    <t>45 CFR 2550.80(m)</t>
  </si>
  <si>
    <t>04.01.04-Prog-ASN Commission: Organizational Management:4</t>
  </si>
  <si>
    <t>Prog-ASN Commission: Organizational Management:4</t>
  </si>
  <si>
    <t>04.01.05-Prog-ASN Commission: Organizational Management:5</t>
  </si>
  <si>
    <t>Prog-ASN Commission: Organizational Management:5</t>
  </si>
  <si>
    <t>45 CFR 2550.50(a-e), 45 CFR 2550.60</t>
  </si>
  <si>
    <t>04.01.06-Prog-ASN Commission: Organizational Management:6</t>
  </si>
  <si>
    <t>Prog-ASN Commission: Organizational Management:6</t>
  </si>
  <si>
    <t>45 CFR 2550.80</t>
  </si>
  <si>
    <t>04.01.07-Prog-ASN Commission: Organizational Management:7</t>
  </si>
  <si>
    <t>Prog-ASN Commission: Organizational Management:7</t>
  </si>
  <si>
    <t>45 CFR § 2522.475</t>
  </si>
  <si>
    <t>05.01.01-Prog-VISTA: Member Management:1</t>
  </si>
  <si>
    <t>Prog-VISTA: Member Management:1</t>
  </si>
  <si>
    <t>Prog-VISTA</t>
  </si>
  <si>
    <t>DVSA Sec. 104, 
42 U.S.C. §4954 (a),
45 CFR 2556.205,
VISTA Member Handbook Chapter 1</t>
  </si>
  <si>
    <t>05.01.02-Prog-VISTA: Member Management:2</t>
  </si>
  <si>
    <t>Prog-VISTA: Member Management:2</t>
  </si>
  <si>
    <t>Memorandum of Agreement, 
DVSA Sec. 105 (b), 
42 U.S.C. § 4955 (b), 
VISTA Member Handbook Chaper 9</t>
  </si>
  <si>
    <t>05.01.03-Prog-VISTA: Member Management:3</t>
  </si>
  <si>
    <t>Prog-VISTA: Member Management:3</t>
  </si>
  <si>
    <t>05.01.04-Prog-VISTA: Member Management:4</t>
  </si>
  <si>
    <t>Prog-VISTA: Member Management:4</t>
  </si>
  <si>
    <t>VISTA Sponsor Handbook - Supporting and Supervising Members; VISTA Member Handbook Chapter 3; Memorandum of Agreement</t>
  </si>
  <si>
    <t>05.01.05-Prog-VISTA: Member Management:5</t>
  </si>
  <si>
    <t>Prog-VISTA: Member Management:5</t>
  </si>
  <si>
    <t>Memorandum of Agreement</t>
  </si>
  <si>
    <t>05.01.06-Prog-VISTA: Member Management:6</t>
  </si>
  <si>
    <t>Prog-VISTA: Member Management:6</t>
  </si>
  <si>
    <t>Memorandum of Agreement; VISTA Member Handbook Chapter 1; VISTA Sponsor Handbook - Preparing for New Members</t>
  </si>
  <si>
    <t>05.01.07-Prog-VISTA: Member Management:7</t>
  </si>
  <si>
    <t>Prog-VISTA: Member Management:7</t>
  </si>
  <si>
    <t>Memorandum of Agreement; VISTA Member Handbook Chapter 1;</t>
  </si>
  <si>
    <t>05.01.08-Prog-VISTA: Member Management:8</t>
  </si>
  <si>
    <t>Prog-VISTA: Member Management:8</t>
  </si>
  <si>
    <t xml:space="preserve">Is the designated supervisor providing regular and consistent support for each member?
</t>
  </si>
  <si>
    <t>Memorandum of Agreement; 45 CFR § 2556.310; VISTA Member Handbook Chapters 2 and 3; VISTA Sponsor Handbook - Supporting and Supervising Members</t>
  </si>
  <si>
    <t>05.01.10-Prog-VISTA: Member Management:10</t>
  </si>
  <si>
    <t>Prog-VISTA: Member Management:10</t>
  </si>
  <si>
    <t>Memorandum of Agreement; 45 CFR 2556.115(b); VISTA Sponsor Handbook - Supporting and Supervising Members; VISTA Member Handbook Chapter 14</t>
  </si>
  <si>
    <t>05.01.11-Prog-VISTA: Member Management:11</t>
  </si>
  <si>
    <t>Prog-VISTA: Member Management:11</t>
  </si>
  <si>
    <t>45 CFR 2556.115(b); Memorandum of Agreement; VISTA Sponsor Handbook - Supporting and Supervising Members; VISTA Member Handbook Chapter 7</t>
  </si>
  <si>
    <t>05.01.12-Prog-VISTA: Member Management:12</t>
  </si>
  <si>
    <t>Prog-VISTA: Member Management:12</t>
  </si>
  <si>
    <t>Memorandum of Agreement; 45 CFR 2556.205; 45 CFR 2556.320; 45 CFR 2556.505; VISTA Sponsor Handbook - Supporting and Supervising Members; VISTA Member Handbook Chapters 5 and 11</t>
  </si>
  <si>
    <t>05.01.13-Prog-VISTA: Member Management:13</t>
  </si>
  <si>
    <t>Prog-VISTA: Member Management:13</t>
  </si>
  <si>
    <t>45 CFR 2556.150</t>
  </si>
  <si>
    <t>05.01.14-Prog-VISTA: Member Management:14</t>
  </si>
  <si>
    <t>Prog-VISTA: Member Management:14</t>
  </si>
  <si>
    <t>Memorandum of Agreement; VISTA Sponsor Handbook - Supporting and Supervising Members; VISTA Member Handbook Chapter 4</t>
  </si>
  <si>
    <t>05.01.15-Prog-VISTA: Member Management:15</t>
  </si>
  <si>
    <t>Prog-VISTA: Member Management:15</t>
  </si>
  <si>
    <t>VISTA Member Terms and Conditions; VISTA Sponsor Handbook - Supporting and Supervising Members; VISTA Member Handbook Chapter 14</t>
  </si>
  <si>
    <t>05.01.16-Prog-VISTA: Member Management:16</t>
  </si>
  <si>
    <t>Prog-VISTA: Member Management:16</t>
  </si>
  <si>
    <t>05.01.17-Prog-VISTA: Member Management:17</t>
  </si>
  <si>
    <t>Prog-VISTA: Member Management:17</t>
  </si>
  <si>
    <t>05.01.18-Prog-VISTA: Member Management:18</t>
  </si>
  <si>
    <t>Prog-VISTA: Member Management:18</t>
  </si>
  <si>
    <t>Post Federal Award Requirements: Performance Measurement; FY22 General Terms and Conditions B. Other Applicable Terms and Conditions</t>
  </si>
  <si>
    <t>05.02.01-Prog-VISTA: SUB-SITE Oversight (Multi-site Projects Only):1</t>
  </si>
  <si>
    <t>Prog-VISTA: SUB-SITE Oversight (Multi-site Projects Only):1</t>
  </si>
  <si>
    <t>05.02.02-Prog-VISTA: SUB-SITE Oversight (Multi-site Projects Only):2</t>
  </si>
  <si>
    <t>Prog-VISTA: SUB-SITE Oversight (Multi-site Projects Only):2</t>
  </si>
  <si>
    <t>05.02.03-Prog-VISTA: SUB-SITE Oversight (Multi-site Projects Only):3</t>
  </si>
  <si>
    <t>Prog-VISTA: SUB-SITE Oversight (Multi-site Projects Only):3</t>
  </si>
  <si>
    <t>Memorandum of Agreement; 45 CFR § 2556.155</t>
  </si>
  <si>
    <t>05.02.04-Prog-VISTA: SUB-SITE Oversight (Multi-site Projects Only):4</t>
  </si>
  <si>
    <t>Prog-VISTA: SUB-SITE Oversight (Multi-site Projects Only):4</t>
  </si>
  <si>
    <t>VISTA Member Handbook Chapter 1, 
DVSA, SEC. 103 (a) (42 U.S.C. 4953(a)),
Memorandum of Agreement, 45 CFR 2556.100, 45 CFR 2556.105</t>
  </si>
  <si>
    <t>05.02.05-Prog-VISTA: SUB-SITE Oversight (Multi-site Projects Only):5</t>
  </si>
  <si>
    <t>Prog-VISTA: SUB-SITE Oversight (Multi-site Projects Only):5</t>
  </si>
  <si>
    <t>Memorandum of Agreement; 45 CFR 2556.155</t>
  </si>
  <si>
    <t>05.02.06-Prog-VISTA: SUB-SITE Oversight (Multi-site Projects Only):5</t>
  </si>
  <si>
    <t>Prog-VISTA: SUB-SITE Oversight (Multi-site Projects Only):6</t>
  </si>
  <si>
    <t>Memorandum of Agreement; General Terms and Conditions; 2  CFR 200.303(c); 2 CFR 200.329(a)</t>
  </si>
  <si>
    <t>05.03.01-Prog-VISTA: Verification of Terms and Conditions: 1</t>
  </si>
  <si>
    <t>Prog-VISTA: Verification of Terms and Conditions: 1</t>
  </si>
  <si>
    <t>05.03.02-Prog-VISTA: Verification of Terms and Conditions: 2</t>
  </si>
  <si>
    <t>Prog-VISTA: Verification of Terms and Conditions: 2</t>
  </si>
  <si>
    <t>05.03.03-Prog-VISTA: Verification of Terms and Conditions: 3</t>
  </si>
  <si>
    <t>Prog-VISTA: Verification of Terms and Conditions: 3</t>
  </si>
  <si>
    <t>45 CFR 1225, AmeriCorps Annual General Terms and Conditions, 45 CFR 2556</t>
  </si>
  <si>
    <t>05.03.04-Prog-VISTA: Verification of Terms and Conditions: 4</t>
  </si>
  <si>
    <t>Prog-VISTA: Verification of Terms and Conditions: 4</t>
  </si>
  <si>
    <t>05.03.05-Prog-VISTA: Verification of Terms and Conditions: 5</t>
  </si>
  <si>
    <t>Prog-VISTA: Verification of Terms and Conditions: 5</t>
  </si>
  <si>
    <t>05.03.06-Prog-VISTA: Verification of Terms and Conditions: 6</t>
  </si>
  <si>
    <t>Prog-VISTA: Verification of Terms and Conditions: 6</t>
  </si>
  <si>
    <t>AmeriCorps Annual General Terms and Conditions, 45 CFR 2556</t>
  </si>
  <si>
    <t>06.01.01-Prog-SCP: Volunteer Management:1</t>
  </si>
  <si>
    <t>Prog-SCP: Volunteer Management:1</t>
  </si>
  <si>
    <t>Prog-SCP</t>
  </si>
  <si>
    <t>SCP Regulation: 45 CFR § 2551.41 (a)(1)</t>
  </si>
  <si>
    <t>06.01.02-Prog-SCP: Volunteer Management:2</t>
  </si>
  <si>
    <t>Prog-SCP: Volunteer Management:2</t>
  </si>
  <si>
    <t>45 § 2551.41(a)(2), 45 CFR 2551.43, 45 CFR § 2551.44</t>
  </si>
  <si>
    <t>06.01.04-Prog-SCP: Volunteer Management:4</t>
  </si>
  <si>
    <t>Prog-SCP: Volunteer Management:4</t>
  </si>
  <si>
    <t>45 CFR §2551.71, 45 CFR § 2551.72, 45 CFR § 2551.73</t>
  </si>
  <si>
    <t>06.01.05-Prog-SCP: Volunteer Management:5</t>
  </si>
  <si>
    <t>Prog-SCP: Volunteer Management:5</t>
  </si>
  <si>
    <t>SCP Regulation: 45 CFR §2551.62(f); §2551.71(a)(4)</t>
  </si>
  <si>
    <t>06.01.06-Prog-SCP: Volunteer Management:6</t>
  </si>
  <si>
    <t>Prog-SCP: Volunteer Management:6</t>
  </si>
  <si>
    <t xml:space="preserve">SCP Regulation: 45 CFR §2551.62(f); §2551.71(a)(4),
</t>
  </si>
  <si>
    <t>06.01.07-Prog-SCP: Volunteer Management:7</t>
  </si>
  <si>
    <t>Prog-SCP: Volunteer Management:7</t>
  </si>
  <si>
    <t xml:space="preserve">Review Volunteer Assignment Plans and respond to these questions:
Select NO if any of the above criteria are not met.
a. Are all Senior Companions performing direct services to individual clients provided written volunteer assignment plans? 
b. Do records show that the plans are approved by the sponsor and accepted by the volunteer? 
c. Do the plans identify the client(s) to be served? 
d. Do the plans address the period the client(s) will receive the volunteer's services? 
e. Do the plans identify the roles and activities of the volunteer and the expected outcomes?
f.  Are all activities included in the assignment plan compliant?                                                                                                                                   </t>
  </si>
  <si>
    <t>45 CFR § 2551.72, § 2551.73, §2551.71(a) and (b)</t>
  </si>
  <si>
    <t>06.01.08-Prog-SCP: Volunteer Management:8</t>
  </si>
  <si>
    <t>Prog-SCP: Volunteer Management:8</t>
  </si>
  <si>
    <t xml:space="preserve">SCP Regulation: 45 CFR §2551.71(a) </t>
  </si>
  <si>
    <t>06.01.09-Prog-SCP: Volunteer Management:9</t>
  </si>
  <si>
    <t>Prog-SCP: Volunteer Management:9</t>
  </si>
  <si>
    <t>45 CFR § 2551.71(b)</t>
  </si>
  <si>
    <t>06.01.10-Prog-SCP: Volunteer Management:10</t>
  </si>
  <si>
    <t>Prog-SCP: Volunteer Management:10</t>
  </si>
  <si>
    <t>06.01.11-Prog-SCP: Volunteer Management:11</t>
  </si>
  <si>
    <t>Prog-SCP: Volunteer Management:11</t>
  </si>
  <si>
    <t>06.02.01-Prog-SCP: Station Oversight:1</t>
  </si>
  <si>
    <t>Prog-SCP: Station Oversight:1</t>
  </si>
  <si>
    <t>SCP Regulation: 45 CFR §2551.23(c)(2)</t>
  </si>
  <si>
    <t>06.02.02-Prog-SCP: Station Oversight:2</t>
  </si>
  <si>
    <t>Prog-SCP: Station Oversight:2</t>
  </si>
  <si>
    <t>06.02.03-Prog-SCP: Station Oversight:3</t>
  </si>
  <si>
    <t>Prog-SCP: Station Oversight:3</t>
  </si>
  <si>
    <t>SCP Regulation: 45 CFR §2551.23(c)(1)</t>
  </si>
  <si>
    <t>06.02.04-Prog-SCP: Station Oversight:4</t>
  </si>
  <si>
    <t>Prog-SCP: Station Oversight:4</t>
  </si>
  <si>
    <t>06.03.01-Prog-SCP: Verification of Terms and Conditions:1</t>
  </si>
  <si>
    <t>Prog-SCP: Verification of Terms and Conditions:1</t>
  </si>
  <si>
    <t>06.03.02-Prog-SCP: Verification of Terms and Conditions: 2</t>
  </si>
  <si>
    <t>Prog-SCP: Verification of Terms and Conditions: 2</t>
  </si>
  <si>
    <t>06.03.03-Prog-SCP: Verification of Terms and Conditions:3</t>
  </si>
  <si>
    <t>Prog-SCP: Verification of Terms and Conditions:3</t>
  </si>
  <si>
    <t>Based on information available to AmeriCorps, in the last two years, did the grantee document grievances and/or discrimination complaints and the corresponding follow up/response in compliance with applicable federal statutes as embodied in the program regulations? _x000D_
_x000D_
Has the sponsor or any of the volunteer stations had discrimination complaints filed against them regarding services provided under this grant or had civil rights compliance reviews regarding services conducted?  Has the grantee or any service site had grievances/discrimination complaints filed against them? _x000D_
If the answer to any of the above questions is YES, review the following: _x000D_
• Was the grievance/discrimination complaint or non-compliance substantiated? _x000D_
• Was relief or remedial action taken? (Please describe.)</t>
  </si>
  <si>
    <t xml:space="preserve">45 CFR 1225, AmeriCorps Annual General Terms and Conditions, 45 CFR 2551 </t>
  </si>
  <si>
    <t>06.03.04-Prog-SCP: Verification of Terms and Conditions: 4</t>
  </si>
  <si>
    <t>Prog-SCP: Verification of Terms and Conditions: 4</t>
  </si>
  <si>
    <t>06.03.05-Prog-SCP: Verification of Terms and Conditions 5</t>
  </si>
  <si>
    <t>Prog-SCP: Verification of Terms and Conditions 5</t>
  </si>
  <si>
    <t>06.03.06-Prog-SCP: Verification of Terms and Conditions 6</t>
  </si>
  <si>
    <t>Prog-SCP: Verification of Terms and Conditions 6</t>
  </si>
  <si>
    <t>AmeriCorps Annual General Terms and Conditions, 45 CFR 2551</t>
  </si>
  <si>
    <t>07.01.01-Prog-FGP: Volunteer Management:1</t>
  </si>
  <si>
    <t>Prog-FGP: Volunteer Management:1</t>
  </si>
  <si>
    <t>Prog-FGP</t>
  </si>
  <si>
    <t>FGP Regulation: 45 CFR § 2552.41 (a)(1)</t>
  </si>
  <si>
    <t>07.01.02-Prog-FGP: Volunteer Management:2</t>
  </si>
  <si>
    <t>Prog-FGP: Volunteer Management:2</t>
  </si>
  <si>
    <t>FGP Regulation: 45 CFR § 2552.41 (2); 45 CFR § 2552.44</t>
  </si>
  <si>
    <t>07.01.04-Prog-FGP: Volunteer Management:4</t>
  </si>
  <si>
    <t>Prog-FGP: Volunteer Management:4</t>
  </si>
  <si>
    <t>45 CFR §2552.72 and 45 CFR §2552.71</t>
  </si>
  <si>
    <t>07.01.05-Prog-FGP: Volunteer Management: 5</t>
  </si>
  <si>
    <t>Prog-FGP: Volunteer Management: 5</t>
  </si>
  <si>
    <t>FGP Regulation: 45 CFR §2552.62(f); 45 CFR §2552.71(e)</t>
  </si>
  <si>
    <t>07.01.06-Prog-FGP: Volunteer Management:6</t>
  </si>
  <si>
    <t>Prog-FGP: Volunteer Management:6</t>
  </si>
  <si>
    <t xml:space="preserve">FGP Regulation: 45 CFR §2552.62(f); 45 CFR §2552.71(e)
</t>
  </si>
  <si>
    <t>07.01.07-Prog-FGP: Volunteer Management:7</t>
  </si>
  <si>
    <t>Prog-FGP: Volunteer Management:7</t>
  </si>
  <si>
    <t>FGP Regulation: 45 CFR § 2552.72</t>
  </si>
  <si>
    <t>07.01.08-Prog-FGP: Volunteer Management:8</t>
  </si>
  <si>
    <t>Prog-FGP: Volunteer Management:8</t>
  </si>
  <si>
    <t>FGP: Regulation: 45 CFR § 2552.71 (a)-(c)</t>
  </si>
  <si>
    <t>07.01.09-Prog-FGP: Volunteer Management:9</t>
  </si>
  <si>
    <t>Prog-FGP: Volunteer Management:9</t>
  </si>
  <si>
    <t>FGP Regulation: 45 CFR §2552.71(a)-(c)</t>
  </si>
  <si>
    <t>07.01.10-Prog-FGP: Volunteer Management:10</t>
  </si>
  <si>
    <t>Prog-FGP: Volunteer Management:10</t>
  </si>
  <si>
    <t>07.01.11-Prog-FGP: Volunteer Management:11</t>
  </si>
  <si>
    <t>Prog-FGP: Volunteer Management:11</t>
  </si>
  <si>
    <t>2 CFR 200.301; General Terms and Conditions</t>
  </si>
  <si>
    <t>07.02.01-Prog-FGP: Station Oversight:1</t>
  </si>
  <si>
    <t>Prog-FGP: Station Oversight:1</t>
  </si>
  <si>
    <t xml:space="preserve">FGP Regulation: 45 CFR §2552.23(c)(2)
</t>
  </si>
  <si>
    <t>07.02.02-Prog-FGP: Station Oversight:2</t>
  </si>
  <si>
    <t>Prog-FGP: Station Oversight:2</t>
  </si>
  <si>
    <t>FGP Regulation: 45 CFR §2552.23(c)(2)</t>
  </si>
  <si>
    <t>07.02.03-Prog-FGP: Station Oversight:3</t>
  </si>
  <si>
    <t>Prog-FGP: Station Oversight:3</t>
  </si>
  <si>
    <t>FGP Regulation: 45 CFR § 2552.23(c)(1)</t>
  </si>
  <si>
    <t>07.02.04-Prog-FGP: Station Oversight:4</t>
  </si>
  <si>
    <t>Prog-FGP: Station Oversight:4</t>
  </si>
  <si>
    <t>07.03.01-Prog-FGP: Verification of Terms and Conditions:1</t>
  </si>
  <si>
    <t>Prog-FGP: Verification of Terms and Conditions:1</t>
  </si>
  <si>
    <t>45 CFR 1225 [These additional references are related to this question however are no longer maintained within the question/compliance determination. They are here to provide additional background information and context and for archival purposes. AmeriCorps Annual General Terms and Conditions, NCSA § 175, 176f or § 417 of the DVSA, 2 CFR § 3187.12, 45 CFR 2540.210, 45 CFR 4552]</t>
  </si>
  <si>
    <t>07.03.02-Prog-FGP: Verification of Terms and Conditions:2</t>
  </si>
  <si>
    <t>Prog-FGP: Verification of Terms and Conditions:2</t>
  </si>
  <si>
    <t>General Terms and Conditions These additional references are related to this question however are no longer maintained within the question/compliance determination. They are here to provide additional background information and context and for archival purposes. NCSA § 175, 176f or § 417 of the DVSA, 2 CFR § 3187.12, 45 CFR 2540.210, 45 CFR 4552</t>
  </si>
  <si>
    <t>07.03.03-Prog-FGP: Verification of Terms and Conditions:3</t>
  </si>
  <si>
    <t>Prog-FGP: Verification of Terms and Conditions:3</t>
  </si>
  <si>
    <t>45 CFR 1225, General Terms and Conditions, 45 CFR 4552 These additional references are related to this question however are no longer maintained within the question/compliance determination. They are here to provide additional background information and context and for archival purposes. NCSA § 175, 176f or § 417 of the DVSA, 2 CFR § 3187.12, 45 CFR 2540.210</t>
  </si>
  <si>
    <t>07.03.04-Prog-FGP: Verification of Terms and Conditions:4</t>
  </si>
  <si>
    <t>Prog-FGP: Verification of Terms and Conditions:4</t>
  </si>
  <si>
    <t>07.03.05-Prog-FGP: Verification of Terms and Conditions:5</t>
  </si>
  <si>
    <t>Prog-FGP: Verification of Terms and Conditions:5</t>
  </si>
  <si>
    <t>07.03.06-Prog-FGP: Verification of Terms and Conditions:6</t>
  </si>
  <si>
    <t>Prog-FGP: Verification of Terms and Conditions:6</t>
  </si>
  <si>
    <t>AmeriCorps Annual General Terms and Conditions, 45 CFR 2552</t>
  </si>
  <si>
    <t>08.01.01-Prog-RSVP: Volunteer Management:1</t>
  </si>
  <si>
    <t>Prog-RSVP: Volunteer Management:1</t>
  </si>
  <si>
    <t>Prog-RSVP</t>
  </si>
  <si>
    <t>RSVP Regulation: 45 CFR § 2553.41 (a)(1)</t>
  </si>
  <si>
    <t>08.01.02-Prog-RSVP: Volunteer Management:2</t>
  </si>
  <si>
    <t>Prog-RSVP: Volunteer Management:2</t>
  </si>
  <si>
    <t>RSVP Regulation: 45 CFR §2553.12</t>
  </si>
  <si>
    <t>08.01.03-Prog-RSVP: Volunteer Management:3</t>
  </si>
  <si>
    <t>Prog-RSVP: Volunteer Management:3</t>
  </si>
  <si>
    <t>08.01.04-Prog-RSVP: Volunteer Management:4</t>
  </si>
  <si>
    <t>Prog-RSVP: Volunteer Management:4</t>
  </si>
  <si>
    <t>RSVP Regulation: 45 CFR §2553.62(b); §2553.62(f)(3)</t>
  </si>
  <si>
    <t>08.01.05-Prog-RSVP: Volunteer Management:5</t>
  </si>
  <si>
    <t>Prog-RSVP: Volunteer Management:5</t>
  </si>
  <si>
    <t>08.01.08-Prog-RSVP: Volunteer Management:8</t>
  </si>
  <si>
    <t>Prog-RSVP: Volunteer Management:7</t>
  </si>
  <si>
    <t>08.01.07-Prog-RSVP: Volunteer Management:8</t>
  </si>
  <si>
    <t>Prog-RSVP: Volunteer Management:8</t>
  </si>
  <si>
    <t>08.02.01-Prog-RSVP: Station Oversight:1</t>
  </si>
  <si>
    <t>Prog-RSVP: Station Oversight:1</t>
  </si>
  <si>
    <t>RSVP Regulation: 45 CFR §2553.23(c)(2)</t>
  </si>
  <si>
    <t>08.02.02-Prog-RSVP: Station Oversight:2</t>
  </si>
  <si>
    <t>Prog-RSVP: Station Oversight:2</t>
  </si>
  <si>
    <t>08.02.03-Prog-RSVP: Station Oversight:3</t>
  </si>
  <si>
    <t>Prog-RSVP: Station Oversight:3</t>
  </si>
  <si>
    <t>RSVP Regulation: 45 CFR §2553.23(c)(1)</t>
  </si>
  <si>
    <t>08.02.04-Prog-RSVP: Station Oversight:4</t>
  </si>
  <si>
    <t>Prog-RSVP: Station Oversight:4</t>
  </si>
  <si>
    <t>08.03.01-Prog-RSVP: Verification of Terms and Conditions:1</t>
  </si>
  <si>
    <t>Prog-RSVP: Verification of Terms and Conditions:1</t>
  </si>
  <si>
    <t>08.03.02-Prog-RSVP: Verification of Terms and Conditions:2</t>
  </si>
  <si>
    <t>Prog-RSVP: Verification of Terms and Conditions:2</t>
  </si>
  <si>
    <t>08.03.03-Prog-RSVP: Verification of Terms and Conditions:3</t>
  </si>
  <si>
    <t>Prog-RSVP: Verification of Terms and Conditions:3</t>
  </si>
  <si>
    <t>45 CFR 1225, AmeriCorps Annual General Terms and Conditions, 45 CFR 2553</t>
  </si>
  <si>
    <t>08.03.04-Prog-RSVP: Verification of Terms and Conditions:4</t>
  </si>
  <si>
    <t>Prog-RSVP: Verification of Terms and Conditions:4</t>
  </si>
  <si>
    <t>08.03.05-Prog-RSVP: Verification of Terms and Conditions:5</t>
  </si>
  <si>
    <t>Prog-RSVP: Verification of Terms and Conditions:5</t>
  </si>
  <si>
    <t>08.03.06-Prog-RSVP: Verification of Terms and Conditions:6</t>
  </si>
  <si>
    <t>Prog-RSVP: Verification of Terms and Conditions:6</t>
  </si>
  <si>
    <t xml:space="preserve">AmeriCorps Annual General Terms and Conditions, 45 CFR 2553 </t>
  </si>
  <si>
    <t>09.01.01-NSCHC: Policy:1</t>
  </si>
  <si>
    <t>NSCHC: Policy:1</t>
  </si>
  <si>
    <t>NSCHC</t>
  </si>
  <si>
    <t>09.01.02-NSCHC: Policy:2</t>
  </si>
  <si>
    <t>NSCHC: Policy:2</t>
  </si>
  <si>
    <t>09.02.01-NSCHC: Training:1</t>
  </si>
  <si>
    <t>NSCHC: Training:1</t>
  </si>
  <si>
    <t>Has at least one staff member completed the required NSCHC e-course training within the past year?</t>
  </si>
  <si>
    <t>Grant Specific Terms and Conditions: Section on National Service Criminal History Check Training</t>
  </si>
  <si>
    <t>09.03.01-NSCHC: Records:1</t>
  </si>
  <si>
    <t>NSCHC: Records:1</t>
  </si>
  <si>
    <t xml:space="preserve">Were all NSCHC records compliant?
Enter the number of issues found for each issue below. </t>
  </si>
  <si>
    <t xml:space="preserve">45 CFR §2540.200-207
</t>
  </si>
  <si>
    <t>10.01.01-Prohibited Activities:1</t>
  </si>
  <si>
    <t>Prohibited Activities:1</t>
  </si>
  <si>
    <t xml:space="preserve">General Prohibited Activities References 
General: 45 CFR 2540.100; 45 CFR 1226.8; 45 CFR 1226.10 
Exceptions: 45 CFR 1226.9
ASN Prohibited Activities References 
General: 45 CFR 2520.65 
Fundraising: 45 CFR 2520.40; 45 CFR 2520.45
VISTA Prohibited Activities References
General: 45 CFR 2556.710; 45 CFR 2556.745-750; 45 CFR 2556.770-780; 45 CFR 2556.150; 45 CFR 2556.175 
Exceptions: 45 CFR 2556.715-740; 45 CFR 2556.755-760
AmeriCorps Seniors 
FGP: 45 CFR 2552.121 
RSVP: 45 CFR 2553.91 
SCP: 45 CFR 2551.121 </t>
  </si>
  <si>
    <t>10.01.02-Prohibited Activities:2</t>
  </si>
  <si>
    <t>Prohibited Activities:2</t>
  </si>
  <si>
    <t>10.01.03-Prohibited Activities:3</t>
  </si>
  <si>
    <t>Prohibited Activities:3</t>
  </si>
  <si>
    <t>10.01.04-Prohibited Activities:4</t>
  </si>
  <si>
    <t>Prohibited Activities:4</t>
  </si>
  <si>
    <t>10.01.05-Prohibited Activities:5</t>
  </si>
  <si>
    <t>Prohibited Activities:5</t>
  </si>
  <si>
    <t>10.01.06-Prohibited Activities:6</t>
  </si>
  <si>
    <t>Prohibited Activities:6</t>
  </si>
  <si>
    <t>General Prohibited Activities References 
General: 45 CFR 2540.100; 45 CFR 1226.8; 45 CFR 1226.10 
Exceptions: 45 CFR 1226.9
ASN Prohibited Activities References 
General: 45 CFR 2520.65 
Fundraising: 45 CFR 2520.40; 45 CFR 2520.45
VISTA Prohibited Activities References
General: 45 CFR 2556.710; 45 CFR 2556.745-750; 45 CFR 2556.770-780; 45 CFR 2556.150; 45 CFR 2556.175 
Exceptions: 45 CFR 2556.715-740; 45 CFR 2556.755-760
AmeriCorps Seniors 
FGP: 45 CFR 2552.121 
RSVP: 45 CFR 2553.91 
SCP: 45 CFR 2551.121 
2 CFR 200.303(c) and 2 CFR 200.329(a)</t>
  </si>
  <si>
    <t>10.01.07-Prohibited Activities:7</t>
  </si>
  <si>
    <t>Prohibited Activities:7</t>
  </si>
  <si>
    <t>10.01.08-Prohibited Activities 8</t>
  </si>
  <si>
    <t>Prohibited Activities:8</t>
  </si>
  <si>
    <t>General Prohibited Activities References 
General: 45 CFR 2540.100; 45 CFR 1226.8; 45 CFR 1226.10 Exceptions: 45 CFR 1226.9 
ASN Prohibited Activities References General: 45 CFR 2520.65 
Fundraising: 45 CFR 2520.40; 45 CFR 2520.45 
VISTA Prohibited Activities References General: 45 CFR 2556.710; 45 CFR 2556.745-750; 45 CFR 2556.770-780; 45 CFR 2556.150; 45 CFR 2556.175 Exceptions: 45 CFR 2556.715-740; 45 CFR 2556.755-760 
AmeriCorps Seniors FGP: 45 CFR 2552.121 RSVP: 45 CFR 2553.91 SCP: 45 CFR 2551.121</t>
  </si>
  <si>
    <t>10.01.09-Prohibited Activities 9</t>
  </si>
  <si>
    <t>Prohibited Activities:9</t>
  </si>
  <si>
    <t>Annual General Terms and Conditions, 2 CFR 200.318(c)(1), FGP and SCP Terms and Conditions, RSVP Terms and Conditions, 45 CFR 2551.121, 45 CFR 2552.121, 45 CFR 2553.91, VISTA Memorandum of Agreement</t>
  </si>
  <si>
    <t>10.01.10-Prohibited Activities 10</t>
  </si>
  <si>
    <t>Prohibited Activities:10</t>
  </si>
  <si>
    <t>AmeriCorps Annual General Terms and Conditions; Agency Fraud Risk Priority based on risk assessment</t>
  </si>
  <si>
    <t>11.01.01-New to AmeriCorps: Financial/Operational 1</t>
  </si>
  <si>
    <t>Review the sponsor’s/grantee’s chart of accounts. Can the sponsor/grantee segregate revenue and expenses by project or grant?  
If NO, describe the deficiency in the notes section below.</t>
  </si>
  <si>
    <t>2 CFR 200.302; 2 CFR 200.328</t>
  </si>
  <si>
    <t>11.01.02-New to AmeriCorps: Financial/Operational 2</t>
  </si>
  <si>
    <t>11.01.03-New to AmeriCorps: Financial/Operational 3</t>
  </si>
  <si>
    <t>11.01.04-New to AmeriCorps: Financial/Operational 4</t>
  </si>
  <si>
    <t>Review the Segregation of Duties Worksheet filled out by the sponsor/grantee. 
Does there appear to be adequate segregation of duties amongst staff for key financial functions?</t>
  </si>
  <si>
    <t>11.01.05-New to AmeriCorps: Financial/Operational 5</t>
  </si>
  <si>
    <t>Does the sponsor's/grantee's written financial polices explicitly state the internal controls in place, consistent with the workbook's results?</t>
  </si>
  <si>
    <t>11.01.06-New to AmeriCorps: Financial/Operational 6</t>
  </si>
  <si>
    <t>Is the grantee compliant with the Standards for Documentation of Personnel Expenses (e.g. Timekeeping)?  
Consider the sponsor’s/grantee’s policies around documentation of personnel expenses and sample timesheet. Does the combination of the provided information reflect the necessary components for documentation of personnel expenses as outlined below?  
• Charges to the grant for salaries and wages are based on records (e.g., timesheets) that accurately reflect the work performed. These records must:
  o Be supported by a system of internal control that provides reasonable assurance that charges are accurate, allowable, and properly allocated. 
  o Incorporated into the official records of the organization
  o Reasonably reflects the total activity for which employee is compensated
  o Comply with the grantee’s accounting policies and practices
• For an employee who is billed less than 100% to the grant, salary or wages are allocated to specific activities or cost objectives</t>
  </si>
  <si>
    <t>2 CFR 200.430,  2 CFR 200.431, 2 CFR 200.413(c), 2 CFR 200.416, 2 CFR 200.430(i)</t>
  </si>
  <si>
    <t>11.01.07-New to AmeriCorps: Financial/Operational 7</t>
  </si>
  <si>
    <t>11.01.08-New to AmeriCorps: Financial/Operational 8</t>
  </si>
  <si>
    <t xml:space="preserve">If there is a policy, does it include the following minimum elements? 
• Standards of conduct that cover at minimum conflicts of interest and disciplinary actions to be applied for violations of such standards
• Delineation of purchase thresholds,
• Single source provisions, and 
• Necessary affirmative steps to assure minority businesses, women's business enterprises, and labor surplus area firms are used when possible
</t>
  </si>
  <si>
    <t>11.01.09-New to AmeriCorps: Financial/Operational 9</t>
  </si>
  <si>
    <t>2 CFR 200.332 (b, d, g-h)</t>
  </si>
  <si>
    <t>11.01.10-New to AmeriCorps: Financial/Operational 10</t>
  </si>
  <si>
    <t xml:space="preserve">Does the policy describe:
• The reports, both financial and programmatic, that will be collected and reviewed by the grantee;
• How the grantee will follow-up and ensure that any findings or issues uncovered during an audit, site visit, or by other means are resolved; and
• How management decision are issued for audit findings pertaining to the Federal award provided to the subrecipient from the pass-through entity. 
</t>
  </si>
  <si>
    <t>2 CFR §200.332 (d);2 CFR §200.521</t>
  </si>
  <si>
    <t>11.02.01-New to AmeriCorps: Programmatic 1</t>
  </si>
  <si>
    <t xml:space="preserve">Is there documentation to show that the recipient maintains a procedure for the filing and adjudication of grievances in alignment with 45 CFR § 1225?  
Documentation should outline the following at minimum: 
• Time frames for filing and response  
• Person who receives and responds to the complaints both informal (grantee personnel) and formal (EEOP Director of AmeriCorps or AmeriCorps designee) 
• Documentation required 
• Legal representation is allowed 
• Freedom from retaliation/reprisal 
• The process involved from initial filing, review, decisions made, corrective action, through close out 
If NO, write a brief explanation in the notes section below. </t>
  </si>
  <si>
    <t>45 CFR 1225</t>
  </si>
  <si>
    <t>11.02.02-New to AmeriCorps: Programmatic 2</t>
  </si>
  <si>
    <t>11.02.03-New to AmeriCorps: Programmatic 3</t>
  </si>
  <si>
    <t xml:space="preserve">
Does the grantee notify members, community beneficiaries, applicants, program staff, and the public, including those with impaired vision or hearing, that it operates in accordance with federal and program requirements on non-discrimination? 
• Does the policy summarize the requirements, note the availability of compliance history information, and explain the procedures for filing discrimination complaints with AmeriCorps? 
• Does the policy include information on civil rights requirements, complaint procedures and the rights of beneficiaries in member/volunteer service agreements, handbooks, manuals, pamphlets, and post it in prominent locations, as appropriate?
• Does the sponsor/grantee notify the public in recruitment material and application forms that it operates its program or activity subject to nondiscrimination requirements?
</t>
  </si>
  <si>
    <t>AmeriCorps Annual General Terms and Conditions, relevant program regulations: 45 CFR Parts 2540 (ASN), 45 CFR 2551 (SCP), 45 CFR 2552 (FGP), 45 CFR 2553 (RSVP), and 45 CFR 2556 (VISTA).</t>
  </si>
  <si>
    <t>11.02.04-New to AmeriCorps: Programmatic 4</t>
  </si>
  <si>
    <t>ASN - 45 CFR 2520.45 and 45 CFR 2530.50
ACS: 45 CFR 2552.51
VISTA: DVSA Sec. 104, 42 U.S.C. § 4954 (a), 45 CFR 2556.205, VISTA Member Handbook Chapter 1</t>
  </si>
  <si>
    <t>11.02.05-New to AmeriCorps: Programmatic 5</t>
  </si>
  <si>
    <t xml:space="preserve">General: 45 CFR 2540.100/45 CFR 1226.8; 45 CFR 1226.10; 45 CFR 1226.11 (training); 2 CFR 200.303(c), 2 CFR 200.329(a)
Exceptions: 45 CFR 1226.9  </t>
  </si>
  <si>
    <t>11.02.06-New to AmeriCorps: Programmatic 6</t>
  </si>
  <si>
    <t>2 CFR 200.332</t>
  </si>
  <si>
    <t>11.02.07-New to AmeriCorps: Programmatic 7</t>
  </si>
  <si>
    <t>Does the subrecipient agreement template contain all the required elements:
• Clear identification as a subaward
• Federal Award Identification
• All requirements imposed by the pass-through entity on the subrecipient so that the Federal award is used in accordance with Federal statutes, regulations and the terms and conditions of the Federal award
• Any additional requirements that the pass-through entity imposes on the subrecipient in order for the pass-through entity to meet its own responsibility to the Federal awarding agency including identification of any required financial and performance reports
• An approved federally recognized indirect cost rate negotiated between the subrecipient and the Federal Government or, if no such rate exists, either a rate negotiated between the pass-through entity and the subrecipient (in compliance with this part), or a de minimis indirect cost rate as defined in §200.414 Indirect (F&amp;A) costs, paragraph (f)
• A requirement that the subrecipient permit the pass-through entity and auditors to have access to the subrecipient's records and financial statements as necessary for the pass-through entity to meet the requirements of this part
• Appropriate terms and conditions concerning closeout of the subaward</t>
  </si>
  <si>
    <t>2 CFR §200.332 (a); 2 CFR § 200.344</t>
  </si>
  <si>
    <t>11.02.08-New to AmeriCorps: Programmatic 8</t>
  </si>
  <si>
    <t>If applicable, does the grantee/sponsor have a finalized template for service site/volunteer station agreements/MOU’s? (For ASN select Compliant; if there is no template, select Compliant and write in a Recommendation for Improvement.)</t>
  </si>
  <si>
    <t>45 CFR 2551.23
45 CFR 2552.23
45 CFR 2553.23</t>
  </si>
  <si>
    <t>11.02.09-New to AmeriCorps: Programmatic 9</t>
  </si>
  <si>
    <t>Does the service site agreement template contain all the required elements (compliant and recommendation for improvement for ASN if no)? 
Please refer to the guide for requirements for each stream of service. If any elements are missing for ACS or VISTA, mark non-compliant, and indicate what is missing in the MO notes section.</t>
  </si>
  <si>
    <t>45 CFR §2551.23(c)(2)
45 CFR 2552.23
45 CFR 2553.23</t>
  </si>
  <si>
    <t>11.02.10-New to AmeriCorps: Programmatic 10</t>
  </si>
  <si>
    <t xml:space="preserve">(ASN Only) Does the grantee have a template for member service agreements? </t>
  </si>
  <si>
    <t xml:space="preserve">ASN Terms and Conditions </t>
  </si>
  <si>
    <t>11.02.11-New to AmeriCorps: Programmatic 11</t>
  </si>
  <si>
    <t xml:space="preserve">Does the service agreement template contain all the required elements as follows (ASN only - N/A for VISTA and ASC)? 
• Description of the member’s role 
• The minimum number of service hours (as required by statute) and other requirements (as developed by the recipient) necessary to successfully complete the term of service and to be eligible for the education award 
• The amount of the education award being offered for successful completion of the terms of service in which the individual is enrolling  
• Standards of conduct, as developed by the recipient or sub recipient;
• The list of prohibited activities, including those specified in the regulations at 45 CFR § 2520.65 (see paragraph C, below);
• The text of 45 CFR §§ 2540.100(e)-(f), which relates to Nonduplication and
Nondisplacement;
• The text of 45 CFR §§ 2520.40-.45, which relates to fundraising by members;
• Requirements under the Drug-Free Workplace Act (41 U.S.C. § 701 et seq.);
• Civil rights requirements, complaint procedures, and rights of beneficiaries;
• Suspension and termination rules;
• The specific circumstances under which a member may be released for cause;
• Grievance procedures; and
• Other requirements established by the recipient. </t>
  </si>
  <si>
    <t>11.02.12-New to AmeriCorps: Programmatic 12</t>
  </si>
  <si>
    <t>11.02.13-New to AmeriCorps: Programmatic 13</t>
  </si>
  <si>
    <t>11.02.14-New to AmeriCorps: Programmatic 14</t>
  </si>
  <si>
    <t>45 CFR 1203, 45 CFR 1214, 45 CFR 1232, Rehabilitation Act of 1973: Sections 504, 508, Program Specific Terms and Conditions, Americans with Disabilities Act of 1990</t>
  </si>
  <si>
    <t>11.02.15-New to AmeriCorps: Programmatic 15</t>
  </si>
  <si>
    <t>General Terms and Conditions, Executive Order 13166, 67 FR 64604, Title VI, Civil Rights Act 1964: Prohibition Against National Origin Discrimination Affecting Limited English Proficient Persons</t>
  </si>
  <si>
    <t>11.03.01-New to AmeriCorps: NSCHC 1</t>
  </si>
  <si>
    <t>11.03.02-New to AmeriCorps: NSCHC 2</t>
  </si>
  <si>
    <t>11.03.03-New to AmeriCorps: NSCHC 3</t>
  </si>
  <si>
    <t>11.03.04-New to AmeriCorps: NSCHC 4</t>
  </si>
  <si>
    <t>11.03.05-New to AmeriCorps: NSCHC 5</t>
  </si>
  <si>
    <t>45 CFR 2540 200-207</t>
  </si>
  <si>
    <t xml:space="preserve">11.03.06-New to AmeriCorps: NSCHC </t>
  </si>
  <si>
    <t>Grant Specific Terms and Conditions: National Service Criminal History Check Training</t>
  </si>
  <si>
    <t>11.03.07-New to AmeriCorps: NSCHC 7</t>
  </si>
  <si>
    <t>12.01.01-Prog-Days of Service: Activities 1</t>
  </si>
  <si>
    <t>Prog-Days of Service</t>
  </si>
  <si>
    <t>12.01.02-Prog-Days of Service: Activities 2</t>
  </si>
  <si>
    <t xml:space="preserve">42 U.S.C § 12653 (i);  42 U.S.C. § 12653 (k) </t>
  </si>
  <si>
    <t>12.01.03-Prog-Days of Service: Activities 3</t>
  </si>
  <si>
    <t>Day of Service Notice of Funding Opportunity; General Terms and Conditions</t>
  </si>
  <si>
    <t>12.01.04-Prog-Days of Service: Activities 4</t>
  </si>
  <si>
    <t>42 U.S.C. § 12653; Day of Service Notice of Funding Opportunity; General Terms and Conditions</t>
  </si>
  <si>
    <t>12.01.05-Prog-Days of Service: Activities 5</t>
  </si>
  <si>
    <t>12.01.06-Prog-Days of Service: Activities 6</t>
  </si>
  <si>
    <t>12.02.01-Prog-Days of Service: Subaward Competition 1</t>
  </si>
  <si>
    <t>12.02.02-Prog-Days of Service: Subaward Competition 2</t>
  </si>
  <si>
    <t>12.03.01-Prog-Days of Service: Terms and Conditions 1</t>
  </si>
  <si>
    <t>12.03.02-Prog-Days of Service: Terms and Conditions 2</t>
  </si>
  <si>
    <t>12.03.03-Prog-Days of Service: Terms and Conditions 3</t>
  </si>
  <si>
    <t>45 CFR 1225, AmeriCorps Annual General Terms and Conditions</t>
  </si>
  <si>
    <t>12.03.04-Prog-Days of Service: Terms and Conditions 4</t>
  </si>
  <si>
    <t>12.03.05-Prog-Days of Service: Terms and Conditions 5</t>
  </si>
  <si>
    <t>12.03.06-Prog-Days of Service: Terms and Conditions 6</t>
  </si>
  <si>
    <t xml:space="preserve">Does the grantee notify members, community beneficiaries, applicants, program staff, and the public, including those with impaired vision or hearing, that it operates in accordance with federal and program requirements on non-discrimination and non-harassment?  
a.	Does the policy summarize the requirements, note the availability of compliance history information, and explain the procedures for filing discrimination complaints with AmeriCorps? 
b.	Does the policy include information on civil rights requirements and non-harassment, complaint procedures and the rights of beneficiaries in member/volunteer service agreements, handbooks, manuals, pamphlets, and posted in prominent locations, as appropriate?  
c.	Does the sponsor/grantee notify the public in recruitment material and application forms that it operates its program or activity subject to nondiscrimination requirements? 
</t>
  </si>
  <si>
    <t>12.04.01-Prog-Days of Service: Prohibited Activities1</t>
  </si>
  <si>
    <t>Does the grantee have a policy on Prohibited Activities?
a. Are members/volunteers, site supervisors, and prime staff aware of prohibited activities applicable to their respective programs?  (Able to name at least two)
b. Does the grantee provide appropriate oversight of the staff/volunteers with regard to Prohibited Activities?  (Please Describe)</t>
  </si>
  <si>
    <t xml:space="preserve">2 CFR §200.332   </t>
  </si>
  <si>
    <t>2 CFR §200.332 (a), 2 CFR §200.344</t>
  </si>
  <si>
    <t xml:space="preserve">2 CFR 200.332(d) </t>
  </si>
  <si>
    <t>2 CFR §200.332 (f), 2 CFR § 200.501(a)</t>
  </si>
  <si>
    <t xml:space="preserve">2 CFR 200.332(g) </t>
  </si>
  <si>
    <t xml:space="preserve">AmeriCorps General Terms and Conditions </t>
  </si>
  <si>
    <t>13.01.09</t>
  </si>
  <si>
    <t>13.01.10</t>
  </si>
  <si>
    <t xml:space="preserve">45 CFR 2550.80(b)(2) </t>
  </si>
  <si>
    <t xml:space="preserve">45 CFR 2522.475 </t>
  </si>
  <si>
    <t>45 CFR 2550.80 (h)</t>
  </si>
  <si>
    <t xml:space="preserve">Grant-Specific Terms and Conditions section (V)(D) </t>
  </si>
  <si>
    <t>General Terms and Conditions – “Acknowledgment of Support” , Branding Guidelines</t>
  </si>
  <si>
    <t>45 CFR §2540.100 </t>
  </si>
  <si>
    <t>45 CFR §2520.40, 45 CFR §2520.45,  45 CFR §2520.50</t>
  </si>
  <si>
    <t xml:space="preserve">45 CFR 2520.65, 45 CFR 2520.10 through 2520.30 </t>
  </si>
  <si>
    <t xml:space="preserve">Grant-Specific Terms and Conditions (V)(A) </t>
  </si>
  <si>
    <t xml:space="preserve">FY22 General Terms and Conditions B. Other Applicable Terms and Conditions, 2 CFR 200.301, AmeriCorps Performance Measures Instructions 2023  </t>
  </si>
  <si>
    <t xml:space="preserve">45 CFR 2520.65 </t>
  </si>
  <si>
    <t>13.04.02</t>
  </si>
  <si>
    <t>13.04.03</t>
  </si>
  <si>
    <t>13.04.04</t>
  </si>
  <si>
    <t>Terms and Conditions Question</t>
  </si>
  <si>
    <t>13.05.06</t>
  </si>
  <si>
    <t>Sheet</t>
  </si>
  <si>
    <t>QNUM</t>
  </si>
  <si>
    <t>SUBQNUM</t>
  </si>
  <si>
    <t>TRIMQuestion</t>
  </si>
  <si>
    <t>NOTES</t>
  </si>
  <si>
    <t>Answer</t>
  </si>
  <si>
    <t>SUB-RESPONSE</t>
  </si>
  <si>
    <t>FOFA</t>
  </si>
  <si>
    <t>VISTA</t>
  </si>
  <si>
    <t>Column1</t>
  </si>
  <si>
    <t>Recommendation for Improvement</t>
  </si>
  <si>
    <t>Compliant</t>
  </si>
  <si>
    <t>ASN</t>
  </si>
  <si>
    <t>ASN-Comm</t>
  </si>
  <si>
    <t>Days of Service</t>
  </si>
  <si>
    <t>FGP</t>
  </si>
  <si>
    <t>RSVP</t>
  </si>
  <si>
    <t>SCP</t>
  </si>
  <si>
    <t>SUBRECIPIENT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</si>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</sst>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2"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6"/>
      <color theme="1"/>
      <name val="Calibri"/>
      <family val="2"/>
      <scheme val="minor"/>
    </font>
    <font>
      <sz val="8"/>
      <name val="Calibri"/>
      <family val="2"/>
      <scheme val="minor"/>
    </font>
    <font>
      <b/>
      <sz val="20"/>
      <color theme="0"/>
      <name val="Calibri"/>
      <family val="2"/>
      <scheme val="minor"/>
    </font>
    <font>
      <sz val="10"/>
      <color theme="1"/>
      <name val="Calibri"/>
      <family val="2"/>
      <scheme val="minor"/>
    </font>
    <font>
      <b/>
      <sz val="14"/>
      <color theme="0"/>
      <name val="Calibri"/>
      <family val="2"/>
      <scheme val="minor"/>
    </font>
    <font>
      <b/>
      <sz val="14"/>
      <name val="Calibri"/>
      <family val="2"/>
      <scheme val="minor"/>
    </font>
    <font>
      <b/>
      <sz val="16"/>
      <name val="Calibri"/>
      <family val="2"/>
      <scheme val="minor"/>
    </font>
    <font>
      <sz val="12"/>
      <color theme="1"/>
      <name val="Calibri"/>
      <family val="2"/>
      <scheme val="minor"/>
    </font>
    <font>
      <b/>
      <sz val="12"/>
      <color theme="1"/>
      <name val="Calibri"/>
      <family val="2"/>
      <scheme val="minor"/>
    </font>
    <font>
      <sz val="11"/>
      <name val="Times New Roman"/>
      <family val="1"/>
    </font>
    <font>
      <sz val="11"/>
      <color rgb="FF444444"/>
      <name val="Times New Roman"/>
      <family val="1"/>
    </font>
    <font>
      <sz val="11"/>
      <color rgb="FF000000"/>
      <name val="Times New Roman"/>
      <family val="1"/>
    </font>
    <font>
      <sz val="11"/>
      <color theme="1"/>
      <name val="Times New Roman"/>
      <family val="1"/>
    </font>
    <font>
      <sz val="9"/>
      <color rgb="FF000000"/>
      <name val="Times New Roman"/>
      <family val="1"/>
    </font>
    <font>
      <b/>
      <u/>
      <sz val="14"/>
      <color theme="1"/>
      <name val="Times New Roman"/>
      <family val="1"/>
    </font>
    <font>
      <sz val="11"/>
      <color theme="0"/>
      <name val="Calibri"/>
      <family val="2"/>
      <scheme val="minor"/>
    </font>
    <font>
      <b/>
      <sz val="16"/>
      <color theme="0"/>
      <name val="Calibri"/>
      <family val="2"/>
      <scheme val="minor"/>
    </font>
    <font>
      <b/>
      <i/>
      <sz val="12"/>
      <color theme="1"/>
      <name val="Calibri"/>
      <family val="2"/>
      <scheme val="minor"/>
    </font>
    <font>
      <b/>
      <sz val="24"/>
      <color rgb="FFFFFFFF"/>
      <name val="Calibri"/>
      <family val="2"/>
      <scheme val="minor"/>
    </font>
    <font>
      <b/>
      <sz val="20"/>
      <color rgb="FF000000"/>
      <name val="Calibri"/>
      <family val="2"/>
      <scheme val="minor"/>
    </font>
    <font>
      <b/>
      <sz val="11"/>
      <color rgb="FF000000"/>
      <name val="Calibri"/>
      <family val="2"/>
      <scheme val="minor"/>
    </font>
    <font>
      <b/>
      <sz val="11"/>
      <color rgb="FF444444"/>
      <name val="Calibri"/>
      <family val="2"/>
      <scheme val="minor"/>
    </font>
    <font>
      <b/>
      <sz val="11"/>
      <name val="Calibri"/>
      <family val="2"/>
      <scheme val="minor"/>
    </font>
    <font>
      <sz val="11"/>
      <color rgb="FF000000"/>
      <name val="Calibri"/>
      <family val="2"/>
      <scheme val="minor"/>
    </font>
    <font>
      <sz val="11"/>
      <color rgb="FF444444"/>
      <name val="Calibri"/>
      <family val="2"/>
      <scheme val="minor"/>
    </font>
    <font>
      <sz val="11"/>
      <name val="Calibri"/>
      <family val="2"/>
      <scheme val="minor"/>
    </font>
    <font>
      <b/>
      <sz val="16"/>
      <color theme="1"/>
      <name val="Calibri"/>
      <family val="2"/>
      <scheme val="minor"/>
    </font>
    <font>
      <b/>
      <sz val="20"/>
      <color rgb="FFFFFFFF"/>
      <name val="Calibri"/>
      <family val="2"/>
      <scheme val="minor"/>
    </font>
  </fonts>
  <fills count="17">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rgb="FF305496"/>
        <bgColor rgb="FF000000"/>
      </patternFill>
    </fill>
    <fill>
      <patternFill patternType="solid">
        <fgColor rgb="FFD9E1F2"/>
        <bgColor rgb="FF000000"/>
      </patternFill>
    </fill>
    <fill>
      <patternFill patternType="solid">
        <fgColor rgb="FFF2F2F2"/>
        <bgColor rgb="FF000000"/>
      </patternFill>
    </fill>
    <fill>
      <patternFill patternType="solid">
        <fgColor rgb="FFFFFFFF"/>
        <bgColor rgb="FF000000"/>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indexed="64"/>
      </right>
      <top style="thin">
        <color rgb="FF000000"/>
      </top>
      <bottom/>
      <diagonal/>
    </border>
  </borders>
  <cellStyleXfs count="1">
    <xf numFmtId="0" fontId="0" fillId="0" borderId="0"/>
  </cellStyleXfs>
  <cellXfs count="243">
    <xf numFmtId="0" fontId="0" fillId="0" borderId="0" xfId="0"/>
    <xf numFmtId="0" fontId="3" fillId="2" borderId="0" xfId="0" applyFont="1" applyFill="1"/>
    <xf numFmtId="0" fontId="4" fillId="0" borderId="0" xfId="0" applyFont="1"/>
    <xf numFmtId="0" fontId="1" fillId="0" borderId="0" xfId="0" applyFont="1"/>
    <xf numFmtId="0" fontId="1" fillId="11" borderId="0" xfId="0" applyFont="1" applyFill="1"/>
    <xf numFmtId="0" fontId="0" fillId="2" borderId="0" xfId="0" applyFont="1" applyFill="1"/>
    <xf numFmtId="0" fontId="0" fillId="0" borderId="0" xfId="0" applyFont="1"/>
    <xf numFmtId="0" fontId="0" fillId="0" borderId="0" xfId="0" applyFont="1" applyAlignment="1">
      <alignment wrapText="1"/>
    </xf>
    <xf numFmtId="0" fontId="7" fillId="2" borderId="0" xfId="0" applyFont="1" applyFill="1" applyBorder="1" applyAlignment="1">
      <alignment horizontal="left" vertical="top" wrapText="1"/>
    </xf>
    <xf numFmtId="0" fontId="0" fillId="11" borderId="0" xfId="0" applyFont="1" applyFill="1"/>
    <xf numFmtId="0" fontId="0" fillId="0" borderId="0" xfId="0" applyNumberFormat="1" applyFont="1"/>
    <xf numFmtId="0" fontId="0" fillId="0" borderId="5" xfId="0" applyFont="1" applyBorder="1"/>
    <xf numFmtId="0" fontId="0" fillId="0" borderId="5" xfId="0" applyFont="1" applyBorder="1" applyAlignment="1">
      <alignment vertical="top" wrapText="1"/>
    </xf>
    <xf numFmtId="0" fontId="0" fillId="0" borderId="5" xfId="0" applyFont="1" applyBorder="1" applyAlignment="1">
      <alignment wrapText="1"/>
    </xf>
    <xf numFmtId="0" fontId="0" fillId="0" borderId="0" xfId="0" applyFont="1" applyAlignment="1">
      <alignment vertical="top"/>
    </xf>
    <xf numFmtId="0" fontId="0" fillId="12" borderId="0" xfId="0" applyFont="1" applyFill="1"/>
    <xf numFmtId="0" fontId="0" fillId="9" borderId="0" xfId="0" applyFont="1" applyFill="1"/>
    <xf numFmtId="0" fontId="11" fillId="7" borderId="4" xfId="0" applyFont="1" applyFill="1" applyBorder="1" applyAlignment="1">
      <alignment horizontal="left" vertical="top" wrapText="1"/>
    </xf>
    <xf numFmtId="0" fontId="12" fillId="10" borderId="5" xfId="0" applyFont="1" applyFill="1" applyBorder="1" applyAlignment="1">
      <alignment horizontal="center" vertical="center"/>
    </xf>
    <xf numFmtId="0" fontId="11" fillId="2" borderId="0" xfId="0" applyFont="1" applyFill="1"/>
    <xf numFmtId="0" fontId="11" fillId="0" borderId="0" xfId="0" applyFont="1"/>
    <xf numFmtId="0" fontId="12" fillId="3" borderId="5" xfId="0" applyFont="1" applyFill="1" applyBorder="1" applyAlignment="1" applyProtection="1">
      <alignment horizontal="center" vertical="center" wrapText="1"/>
      <protection locked="0"/>
    </xf>
    <xf numFmtId="0" fontId="12" fillId="0" borderId="5" xfId="0" applyFont="1" applyBorder="1" applyAlignment="1">
      <alignment horizontal="left" vertical="top" wrapText="1"/>
    </xf>
    <xf numFmtId="0" fontId="12" fillId="2" borderId="5" xfId="0" applyFont="1" applyFill="1" applyBorder="1" applyAlignment="1">
      <alignment vertical="top" wrapText="1"/>
    </xf>
    <xf numFmtId="0" fontId="12" fillId="0" borderId="6" xfId="0" applyFont="1" applyBorder="1" applyAlignment="1" applyProtection="1">
      <alignment horizontal="left" vertical="top" wrapText="1"/>
      <protection locked="0"/>
    </xf>
    <xf numFmtId="0" fontId="11" fillId="2" borderId="0" xfId="0" applyFont="1" applyFill="1" applyProtection="1">
      <protection locked="0"/>
    </xf>
    <xf numFmtId="0" fontId="11" fillId="0" borderId="0" xfId="0" applyFont="1" applyProtection="1">
      <protection locked="0"/>
    </xf>
    <xf numFmtId="0" fontId="12" fillId="0" borderId="5" xfId="0" applyFont="1" applyBorder="1" applyAlignment="1" applyProtection="1">
      <alignment horizontal="left" vertical="top" wrapText="1"/>
      <protection locked="0"/>
    </xf>
    <xf numFmtId="0" fontId="11" fillId="2" borderId="4" xfId="0" applyFont="1" applyFill="1" applyBorder="1" applyAlignment="1">
      <alignment horizontal="left" vertical="top" wrapText="1"/>
    </xf>
    <xf numFmtId="0" fontId="0" fillId="0" borderId="0" xfId="0" applyAlignment="1">
      <alignment wrapText="1"/>
    </xf>
    <xf numFmtId="0" fontId="16" fillId="0" borderId="5" xfId="0" applyFont="1" applyBorder="1"/>
    <xf numFmtId="0" fontId="16" fillId="0" borderId="5" xfId="0" applyFont="1" applyBorder="1" applyAlignment="1">
      <alignment wrapText="1"/>
    </xf>
    <xf numFmtId="0" fontId="16" fillId="0" borderId="5" xfId="0" applyFont="1" applyBorder="1" applyAlignment="1">
      <alignment vertical="top" wrapText="1"/>
    </xf>
    <xf numFmtId="0" fontId="13" fillId="0" borderId="5" xfId="0" applyFont="1" applyBorder="1" applyAlignment="1">
      <alignment vertical="top" wrapText="1"/>
    </xf>
    <xf numFmtId="0" fontId="15" fillId="0" borderId="5" xfId="0" applyFont="1" applyBorder="1" applyAlignment="1">
      <alignment wrapText="1"/>
    </xf>
    <xf numFmtId="0" fontId="14" fillId="0" borderId="5" xfId="0" applyFont="1" applyBorder="1" applyAlignment="1">
      <alignment vertical="top" wrapText="1"/>
    </xf>
    <xf numFmtId="0" fontId="14" fillId="0" borderId="5" xfId="0" applyFont="1" applyBorder="1" applyAlignment="1">
      <alignment wrapText="1"/>
    </xf>
    <xf numFmtId="0" fontId="17" fillId="0" borderId="5" xfId="0" applyFont="1" applyBorder="1" applyAlignment="1">
      <alignment wrapText="1"/>
    </xf>
    <xf numFmtId="0" fontId="16" fillId="12" borderId="5" xfId="0" applyFont="1" applyFill="1" applyBorder="1"/>
    <xf numFmtId="0" fontId="16" fillId="12" borderId="5" xfId="0" applyFont="1" applyFill="1" applyBorder="1" applyAlignment="1">
      <alignment vertical="top" wrapText="1"/>
    </xf>
    <xf numFmtId="0" fontId="16" fillId="12" borderId="5" xfId="0" applyFont="1" applyFill="1" applyBorder="1" applyAlignment="1">
      <alignment wrapText="1"/>
    </xf>
    <xf numFmtId="0" fontId="13" fillId="0" borderId="5" xfId="0" applyFont="1" applyBorder="1" applyAlignment="1">
      <alignment vertical="center" wrapText="1"/>
    </xf>
    <xf numFmtId="0" fontId="15" fillId="16" borderId="5" xfId="0" applyFont="1" applyFill="1" applyBorder="1" applyAlignment="1">
      <alignment vertical="center" wrapText="1"/>
    </xf>
    <xf numFmtId="0" fontId="15" fillId="0" borderId="5" xfId="0" applyFont="1" applyBorder="1" applyAlignment="1">
      <alignment vertical="center" wrapText="1"/>
    </xf>
    <xf numFmtId="0" fontId="16" fillId="0" borderId="0" xfId="0" applyFont="1"/>
    <xf numFmtId="0" fontId="16" fillId="6" borderId="5" xfId="0" applyFont="1" applyFill="1" applyBorder="1" applyAlignment="1">
      <alignment horizontal="center" vertical="center"/>
    </xf>
    <xf numFmtId="0" fontId="16" fillId="6" borderId="5" xfId="0"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6" fillId="6" borderId="12" xfId="0" applyFont="1" applyFill="1" applyBorder="1" applyAlignment="1">
      <alignment horizontal="center" vertical="center"/>
    </xf>
    <xf numFmtId="0" fontId="18" fillId="2" borderId="5" xfId="0" applyFont="1" applyFill="1" applyBorder="1" applyAlignment="1">
      <alignment horizontal="center" vertical="center" wrapText="1"/>
    </xf>
    <xf numFmtId="0" fontId="18" fillId="2" borderId="5" xfId="0" applyFont="1" applyFill="1" applyBorder="1" applyAlignment="1">
      <alignment horizontal="center" vertical="top" wrapText="1"/>
    </xf>
    <xf numFmtId="0" fontId="18" fillId="0" borderId="5" xfId="0" applyFont="1" applyBorder="1" applyAlignment="1">
      <alignment horizontal="center" vertical="center" wrapText="1"/>
    </xf>
    <xf numFmtId="0" fontId="16" fillId="6" borderId="5" xfId="0" applyFont="1" applyFill="1" applyBorder="1" applyAlignment="1">
      <alignment horizontal="center" vertical="top"/>
    </xf>
    <xf numFmtId="0" fontId="16" fillId="0" borderId="1" xfId="0" applyFont="1" applyBorder="1" applyAlignment="1">
      <alignment wrapText="1"/>
    </xf>
    <xf numFmtId="0" fontId="16" fillId="0" borderId="5" xfId="0" applyFont="1" applyBorder="1" applyAlignment="1">
      <alignment horizontal="center" wrapText="1"/>
    </xf>
    <xf numFmtId="0" fontId="13" fillId="0" borderId="5" xfId="0" applyFont="1" applyBorder="1" applyAlignment="1">
      <alignment horizontal="center" wrapText="1"/>
    </xf>
    <xf numFmtId="0" fontId="17" fillId="0" borderId="0" xfId="0" applyFont="1"/>
    <xf numFmtId="0" fontId="15" fillId="0" borderId="0" xfId="0" applyFont="1" applyAlignment="1">
      <alignment horizontal="left" vertical="top" wrapText="1"/>
    </xf>
    <xf numFmtId="0" fontId="13" fillId="0" borderId="0" xfId="0" applyFont="1" applyAlignment="1">
      <alignment vertical="top" wrapText="1"/>
    </xf>
    <xf numFmtId="0" fontId="15" fillId="0" borderId="0" xfId="0" applyFont="1" applyAlignment="1">
      <alignment vertical="center" wrapText="1"/>
    </xf>
    <xf numFmtId="0" fontId="13" fillId="0" borderId="0" xfId="0" applyFont="1" applyAlignment="1">
      <alignment vertical="center" wrapText="1"/>
    </xf>
    <xf numFmtId="0" fontId="20" fillId="4" borderId="4" xfId="0" applyFont="1" applyFill="1" applyBorder="1" applyAlignment="1">
      <alignment vertical="center"/>
    </xf>
    <xf numFmtId="0" fontId="20" fillId="4" borderId="7" xfId="0" applyFont="1" applyFill="1" applyBorder="1" applyAlignment="1">
      <alignment vertical="center"/>
    </xf>
    <xf numFmtId="0" fontId="20" fillId="4" borderId="11" xfId="0" applyFont="1" applyFill="1" applyBorder="1" applyAlignment="1">
      <alignment vertical="center"/>
    </xf>
    <xf numFmtId="0" fontId="12" fillId="0" borderId="6" xfId="0" applyFont="1" applyBorder="1" applyAlignment="1">
      <alignment vertical="top" wrapText="1"/>
    </xf>
    <xf numFmtId="0" fontId="11" fillId="7" borderId="1" xfId="0" applyFont="1" applyFill="1" applyBorder="1" applyAlignment="1">
      <alignment vertical="top" wrapText="1"/>
    </xf>
    <xf numFmtId="0" fontId="12" fillId="10" borderId="5" xfId="0" applyFont="1" applyFill="1" applyBorder="1" applyAlignment="1">
      <alignment horizontal="center" vertical="center" wrapText="1"/>
    </xf>
    <xf numFmtId="0" fontId="12" fillId="0" borderId="5" xfId="0" applyFont="1" applyBorder="1" applyAlignment="1" applyProtection="1">
      <alignment vertical="center" wrapText="1"/>
      <protection locked="0"/>
    </xf>
    <xf numFmtId="0" fontId="12" fillId="0" borderId="5" xfId="0" applyFont="1" applyBorder="1" applyAlignment="1">
      <alignment horizontal="left" vertical="top"/>
    </xf>
    <xf numFmtId="0" fontId="12" fillId="2" borderId="4" xfId="0" applyFont="1" applyFill="1" applyBorder="1" applyAlignment="1">
      <alignment horizontal="left" vertical="top" wrapText="1"/>
    </xf>
    <xf numFmtId="0" fontId="12" fillId="0" borderId="5" xfId="0" applyFont="1" applyBorder="1" applyAlignment="1">
      <alignment vertical="center" wrapText="1"/>
    </xf>
    <xf numFmtId="0" fontId="11" fillId="7" borderId="4" xfId="0" applyFont="1" applyFill="1" applyBorder="1" applyAlignment="1" applyProtection="1">
      <alignment horizontal="left" vertical="top" wrapText="1"/>
    </xf>
    <xf numFmtId="1" fontId="21" fillId="10" borderId="5" xfId="0" applyNumberFormat="1" applyFont="1" applyFill="1" applyBorder="1" applyAlignment="1" applyProtection="1">
      <alignment horizontal="center" vertical="center"/>
      <protection locked="0"/>
    </xf>
    <xf numFmtId="0" fontId="12" fillId="0" borderId="1" xfId="0" applyFont="1" applyBorder="1" applyAlignment="1">
      <alignment vertical="center" wrapText="1"/>
    </xf>
    <xf numFmtId="0" fontId="11" fillId="2" borderId="4" xfId="0" applyFont="1" applyFill="1" applyBorder="1" applyAlignment="1">
      <alignment horizontal="left" vertical="top" wrapText="1" indent="2"/>
    </xf>
    <xf numFmtId="0" fontId="0" fillId="9" borderId="0" xfId="0" applyFont="1" applyFill="1" applyProtection="1">
      <protection locked="0"/>
    </xf>
    <xf numFmtId="0" fontId="30" fillId="9" borderId="0" xfId="0" applyFont="1" applyFill="1" applyAlignment="1" applyProtection="1">
      <alignment horizontal="center" vertical="center"/>
      <protection locked="0"/>
    </xf>
    <xf numFmtId="14" fontId="0" fillId="9" borderId="0" xfId="0" applyNumberFormat="1" applyFont="1" applyFill="1" applyAlignment="1" applyProtection="1">
      <alignment horizontal="center" vertical="center"/>
      <protection locked="0"/>
    </xf>
    <xf numFmtId="0" fontId="0" fillId="9" borderId="0" xfId="0" applyFont="1" applyFill="1" applyAlignment="1" applyProtection="1">
      <alignment horizontal="center" vertical="center"/>
      <protection locked="0"/>
    </xf>
    <xf numFmtId="0" fontId="0" fillId="9" borderId="0" xfId="0" applyFont="1" applyFill="1" applyAlignment="1">
      <alignment horizontal="center" vertical="center"/>
    </xf>
    <xf numFmtId="0" fontId="0" fillId="0" borderId="5" xfId="0" applyFont="1" applyBorder="1" applyProtection="1">
      <protection locked="0"/>
    </xf>
    <xf numFmtId="0" fontId="0" fillId="0" borderId="1" xfId="0" applyFont="1" applyBorder="1" applyAlignment="1" applyProtection="1">
      <alignment horizontal="left"/>
      <protection locked="0"/>
    </xf>
    <xf numFmtId="0" fontId="0" fillId="0" borderId="3" xfId="0" applyFont="1" applyBorder="1" applyAlignment="1" applyProtection="1">
      <alignment horizontal="left"/>
      <protection locked="0"/>
    </xf>
    <xf numFmtId="14" fontId="30" fillId="0" borderId="5" xfId="0" applyNumberFormat="1" applyFont="1" applyBorder="1" applyAlignment="1" applyProtection="1">
      <alignment horizontal="center" vertical="center"/>
      <protection locked="0"/>
    </xf>
    <xf numFmtId="14" fontId="0" fillId="0" borderId="5" xfId="0" applyNumberFormat="1"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12" fillId="0" borderId="5" xfId="0" applyFont="1" applyBorder="1" applyAlignment="1" applyProtection="1">
      <alignment horizontal="center" vertical="center" wrapText="1"/>
      <protection locked="0"/>
    </xf>
    <xf numFmtId="0" fontId="12" fillId="0" borderId="6" xfId="0" applyFont="1" applyBorder="1" applyAlignment="1">
      <alignment horizontal="left" vertical="top" wrapText="1"/>
    </xf>
    <xf numFmtId="0" fontId="12" fillId="0" borderId="5" xfId="0" applyFont="1" applyBorder="1" applyAlignment="1" applyProtection="1">
      <alignment horizontal="center" vertical="center" wrapText="1"/>
      <protection locked="0"/>
    </xf>
    <xf numFmtId="0" fontId="11" fillId="7" borderId="1" xfId="0" applyFont="1" applyFill="1" applyBorder="1" applyAlignment="1">
      <alignment horizontal="left" vertical="top" wrapText="1"/>
    </xf>
    <xf numFmtId="0" fontId="0" fillId="0" borderId="0" xfId="0" applyFont="1" applyProtection="1"/>
    <xf numFmtId="0" fontId="10" fillId="5" borderId="5" xfId="0" applyFont="1" applyFill="1" applyBorder="1" applyAlignment="1" applyProtection="1">
      <alignment horizontal="center"/>
    </xf>
    <xf numFmtId="0" fontId="10" fillId="14" borderId="13" xfId="0" applyFont="1" applyFill="1" applyBorder="1" applyAlignment="1" applyProtection="1">
      <alignment horizontal="center" vertical="center" wrapText="1"/>
    </xf>
    <xf numFmtId="0" fontId="24" fillId="15" borderId="6" xfId="0" applyFont="1" applyFill="1" applyBorder="1" applyAlignment="1" applyProtection="1">
      <alignment vertical="top" wrapText="1"/>
    </xf>
    <xf numFmtId="0" fontId="25" fillId="15" borderId="18" xfId="0" applyFont="1" applyFill="1" applyBorder="1" applyAlignment="1" applyProtection="1">
      <alignment horizontal="left" vertical="top" wrapText="1"/>
    </xf>
    <xf numFmtId="0" fontId="25" fillId="15" borderId="20" xfId="0" applyFont="1" applyFill="1" applyBorder="1" applyAlignment="1" applyProtection="1">
      <alignment horizontal="left" vertical="top" wrapText="1"/>
    </xf>
    <xf numFmtId="0" fontId="24" fillId="15" borderId="10" xfId="0" applyFont="1" applyFill="1" applyBorder="1" applyAlignment="1" applyProtection="1">
      <alignment horizontal="left" vertical="top" wrapText="1"/>
    </xf>
    <xf numFmtId="0" fontId="24" fillId="15" borderId="6" xfId="0" applyFont="1" applyFill="1" applyBorder="1" applyAlignment="1" applyProtection="1">
      <alignment horizontal="left" vertical="top" wrapText="1"/>
    </xf>
    <xf numFmtId="0" fontId="27" fillId="15" borderId="12" xfId="0" applyFont="1" applyFill="1" applyBorder="1" applyAlignment="1" applyProtection="1">
      <alignment vertical="top" wrapText="1"/>
    </xf>
    <xf numFmtId="0" fontId="28" fillId="15" borderId="19" xfId="0" applyFont="1" applyFill="1" applyBorder="1" applyAlignment="1" applyProtection="1">
      <alignment horizontal="left" vertical="top" wrapText="1"/>
    </xf>
    <xf numFmtId="0" fontId="29" fillId="7" borderId="13" xfId="0" applyFont="1" applyFill="1" applyBorder="1" applyAlignment="1" applyProtection="1">
      <alignment vertical="top" wrapText="1"/>
    </xf>
    <xf numFmtId="0" fontId="27" fillId="15" borderId="10" xfId="0" applyFont="1" applyFill="1" applyBorder="1" applyAlignment="1" applyProtection="1">
      <alignment horizontal="left" vertical="top" wrapText="1"/>
    </xf>
    <xf numFmtId="0" fontId="27" fillId="15" borderId="12" xfId="0" applyFont="1" applyFill="1" applyBorder="1" applyAlignment="1" applyProtection="1">
      <alignment horizontal="left" vertical="top" wrapText="1"/>
    </xf>
    <xf numFmtId="0" fontId="12" fillId="0" borderId="5" xfId="0" applyFont="1" applyBorder="1" applyAlignment="1" applyProtection="1">
      <alignment horizontal="left" vertical="top" wrapText="1"/>
    </xf>
    <xf numFmtId="0" fontId="0" fillId="7" borderId="4" xfId="0" applyFont="1" applyFill="1" applyBorder="1" applyAlignment="1" applyProtection="1">
      <alignment horizontal="left" vertical="top" wrapText="1"/>
    </xf>
    <xf numFmtId="0" fontId="12" fillId="10" borderId="5" xfId="0" applyFont="1" applyFill="1" applyBorder="1" applyAlignment="1" applyProtection="1">
      <alignment horizontal="center" vertical="center" wrapText="1"/>
      <protection locked="0"/>
    </xf>
    <xf numFmtId="164" fontId="11" fillId="3" borderId="1" xfId="0" applyNumberFormat="1" applyFont="1" applyFill="1" applyBorder="1" applyAlignment="1" applyProtection="1">
      <alignment horizontal="center"/>
      <protection locked="0"/>
    </xf>
    <xf numFmtId="164" fontId="11" fillId="3" borderId="2" xfId="0" applyNumberFormat="1" applyFont="1" applyFill="1" applyBorder="1" applyAlignment="1" applyProtection="1">
      <alignment horizontal="center"/>
      <protection locked="0"/>
    </xf>
    <xf numFmtId="164" fontId="11" fillId="3" borderId="3" xfId="0" applyNumberFormat="1" applyFont="1" applyFill="1" applyBorder="1" applyAlignment="1" applyProtection="1">
      <alignment horizontal="center"/>
      <protection locked="0"/>
    </xf>
    <xf numFmtId="49" fontId="11" fillId="3" borderId="1" xfId="0" applyNumberFormat="1" applyFont="1" applyFill="1" applyBorder="1" applyAlignment="1" applyProtection="1">
      <alignment horizontal="center"/>
      <protection locked="0"/>
    </xf>
    <xf numFmtId="49" fontId="11" fillId="3" borderId="2" xfId="0" applyNumberFormat="1" applyFont="1" applyFill="1" applyBorder="1" applyAlignment="1" applyProtection="1">
      <alignment horizontal="center"/>
      <protection locked="0"/>
    </xf>
    <xf numFmtId="49" fontId="11" fillId="3" borderId="3" xfId="0" applyNumberFormat="1" applyFont="1" applyFill="1" applyBorder="1" applyAlignment="1" applyProtection="1">
      <alignment horizontal="center"/>
      <protection locked="0"/>
    </xf>
    <xf numFmtId="0" fontId="12" fillId="2" borderId="5" xfId="0" applyFont="1" applyFill="1" applyBorder="1" applyAlignment="1">
      <alignment horizontal="center"/>
    </xf>
    <xf numFmtId="164" fontId="11" fillId="3" borderId="5" xfId="0" applyNumberFormat="1" applyFont="1" applyFill="1" applyBorder="1" applyAlignment="1" applyProtection="1">
      <alignment horizontal="center"/>
      <protection locked="0"/>
    </xf>
    <xf numFmtId="0" fontId="12" fillId="2" borderId="5" xfId="0" applyFont="1" applyFill="1" applyBorder="1" applyAlignment="1">
      <alignment horizontal="left" vertical="top"/>
    </xf>
    <xf numFmtId="0" fontId="12" fillId="0" borderId="5" xfId="0" applyFont="1" applyFill="1" applyBorder="1" applyAlignment="1" applyProtection="1">
      <alignment horizontal="center" vertical="center"/>
      <protection locked="0"/>
    </xf>
    <xf numFmtId="0" fontId="12" fillId="2" borderId="2" xfId="0" applyFont="1" applyFill="1" applyBorder="1" applyAlignment="1">
      <alignment horizontal="left"/>
    </xf>
    <xf numFmtId="0" fontId="12" fillId="2" borderId="3" xfId="0" applyFont="1" applyFill="1" applyBorder="1" applyAlignment="1">
      <alignment horizontal="left"/>
    </xf>
    <xf numFmtId="49" fontId="11" fillId="3" borderId="5" xfId="0" applyNumberFormat="1" applyFont="1" applyFill="1" applyBorder="1" applyAlignment="1" applyProtection="1">
      <alignment horizontal="center"/>
      <protection locked="0"/>
    </xf>
    <xf numFmtId="0" fontId="12" fillId="2" borderId="8" xfId="0" applyFont="1" applyFill="1" applyBorder="1" applyAlignment="1">
      <alignment horizontal="left" vertical="top"/>
    </xf>
    <xf numFmtId="0" fontId="12" fillId="2" borderId="9" xfId="0" applyFont="1" applyFill="1" applyBorder="1" applyAlignment="1">
      <alignment horizontal="left" vertical="top"/>
    </xf>
    <xf numFmtId="0" fontId="12" fillId="2" borderId="0" xfId="0" applyFont="1" applyFill="1" applyBorder="1" applyAlignment="1">
      <alignment horizontal="left" vertical="top"/>
    </xf>
    <xf numFmtId="0" fontId="12" fillId="2" borderId="10" xfId="0" applyFont="1" applyFill="1" applyBorder="1" applyAlignment="1">
      <alignment horizontal="left" vertical="top"/>
    </xf>
    <xf numFmtId="0" fontId="12" fillId="2" borderId="7" xfId="0" applyFont="1" applyFill="1" applyBorder="1" applyAlignment="1">
      <alignment horizontal="left" vertical="top"/>
    </xf>
    <xf numFmtId="0" fontId="12" fillId="2" borderId="11" xfId="0" applyFont="1" applyFill="1" applyBorder="1" applyAlignment="1">
      <alignment horizontal="left" vertical="top"/>
    </xf>
    <xf numFmtId="0" fontId="11" fillId="0" borderId="5" xfId="0" applyFont="1" applyBorder="1" applyAlignment="1" applyProtection="1">
      <alignment horizontal="center"/>
      <protection locked="0"/>
    </xf>
    <xf numFmtId="0" fontId="12" fillId="2" borderId="2" xfId="0" applyFont="1" applyFill="1" applyBorder="1" applyAlignment="1">
      <alignment horizontal="left" vertical="top" wrapText="1"/>
    </xf>
    <xf numFmtId="0" fontId="12" fillId="2" borderId="3" xfId="0" applyFont="1" applyFill="1" applyBorder="1" applyAlignment="1">
      <alignment horizontal="left" vertical="top" wrapText="1"/>
    </xf>
    <xf numFmtId="0" fontId="11" fillId="0" borderId="1" xfId="0" applyFont="1" applyBorder="1" applyAlignment="1" applyProtection="1">
      <alignment horizontal="center" vertical="top"/>
      <protection locked="0"/>
    </xf>
    <xf numFmtId="0" fontId="11" fillId="0" borderId="2" xfId="0" applyFont="1" applyBorder="1" applyAlignment="1" applyProtection="1">
      <alignment horizontal="center" vertical="top"/>
      <protection locked="0"/>
    </xf>
    <xf numFmtId="0" fontId="11" fillId="0" borderId="3" xfId="0" applyFont="1" applyBorder="1" applyAlignment="1" applyProtection="1">
      <alignment horizontal="center" vertical="top"/>
      <protection locked="0"/>
    </xf>
    <xf numFmtId="0" fontId="0" fillId="0" borderId="0" xfId="0" applyFont="1" applyAlignment="1">
      <alignment horizontal="center"/>
    </xf>
    <xf numFmtId="0" fontId="0" fillId="0" borderId="10" xfId="0" applyFont="1" applyBorder="1" applyAlignment="1">
      <alignment horizontal="center"/>
    </xf>
    <xf numFmtId="0" fontId="12" fillId="2" borderId="1" xfId="0" applyFont="1" applyFill="1" applyBorder="1" applyAlignment="1">
      <alignment horizontal="left" vertical="top"/>
    </xf>
    <xf numFmtId="0" fontId="12" fillId="2" borderId="2" xfId="0" applyFont="1" applyFill="1" applyBorder="1" applyAlignment="1">
      <alignment horizontal="left" vertical="top"/>
    </xf>
    <xf numFmtId="0" fontId="12" fillId="2" borderId="3" xfId="0" applyFont="1" applyFill="1" applyBorder="1" applyAlignment="1">
      <alignment horizontal="left" vertical="top"/>
    </xf>
    <xf numFmtId="0" fontId="12" fillId="0" borderId="5" xfId="0" applyFont="1" applyBorder="1" applyAlignment="1" applyProtection="1">
      <alignment horizontal="center"/>
      <protection locked="0"/>
    </xf>
    <xf numFmtId="0" fontId="11" fillId="0" borderId="1" xfId="0" applyFont="1" applyFill="1" applyBorder="1" applyAlignment="1" applyProtection="1">
      <alignment horizontal="left" vertical="top" wrapText="1"/>
      <protection locked="0"/>
    </xf>
    <xf numFmtId="0" fontId="11" fillId="0" borderId="3" xfId="0" applyFont="1" applyFill="1" applyBorder="1" applyAlignment="1" applyProtection="1">
      <alignment horizontal="left" vertical="top" wrapText="1"/>
      <protection locked="0"/>
    </xf>
    <xf numFmtId="0" fontId="8" fillId="4" borderId="1" xfId="0" applyFont="1" applyFill="1" applyBorder="1" applyAlignment="1">
      <alignment horizontal="left" vertical="center"/>
    </xf>
    <xf numFmtId="0" fontId="8" fillId="4" borderId="2" xfId="0" applyFont="1" applyFill="1" applyBorder="1" applyAlignment="1">
      <alignment horizontal="left" vertical="center"/>
    </xf>
    <xf numFmtId="0" fontId="8" fillId="4" borderId="3" xfId="0" applyFont="1" applyFill="1" applyBorder="1" applyAlignment="1">
      <alignment horizontal="left" vertical="center"/>
    </xf>
    <xf numFmtId="0" fontId="6" fillId="4" borderId="1" xfId="0" applyFont="1" applyFill="1" applyBorder="1" applyAlignment="1">
      <alignment horizontal="left" vertical="center"/>
    </xf>
    <xf numFmtId="0" fontId="6" fillId="4" borderId="2" xfId="0" applyFont="1" applyFill="1" applyBorder="1" applyAlignment="1">
      <alignment horizontal="left" vertical="center"/>
    </xf>
    <xf numFmtId="0" fontId="6" fillId="4" borderId="3" xfId="0" applyFont="1" applyFill="1" applyBorder="1" applyAlignment="1">
      <alignment horizontal="left" vertical="center"/>
    </xf>
    <xf numFmtId="0" fontId="7" fillId="2" borderId="8" xfId="0" applyFont="1" applyFill="1" applyBorder="1" applyAlignment="1">
      <alignment horizontal="left" vertical="top" wrapText="1"/>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3" fillId="8" borderId="1" xfId="0" applyFont="1" applyFill="1" applyBorder="1" applyAlignment="1">
      <alignment horizontal="left" vertical="center" wrapText="1"/>
    </xf>
    <xf numFmtId="0" fontId="3" fillId="8" borderId="2" xfId="0" applyFont="1" applyFill="1" applyBorder="1" applyAlignment="1">
      <alignment horizontal="left" vertical="center" wrapText="1"/>
    </xf>
    <xf numFmtId="0" fontId="3" fillId="8" borderId="3" xfId="0" applyFont="1" applyFill="1" applyBorder="1" applyAlignment="1">
      <alignment horizontal="left" vertical="center" wrapText="1"/>
    </xf>
    <xf numFmtId="0" fontId="12" fillId="0" borderId="5" xfId="0" applyFont="1" applyBorder="1" applyAlignment="1" applyProtection="1">
      <alignment horizontal="center" vertical="center" wrapText="1"/>
      <protection locked="0"/>
    </xf>
    <xf numFmtId="0" fontId="12" fillId="0" borderId="6" xfId="0" applyFont="1" applyBorder="1" applyAlignment="1">
      <alignment horizontal="left" vertical="top" wrapText="1"/>
    </xf>
    <xf numFmtId="0" fontId="12" fillId="0" borderId="12" xfId="0" applyFont="1" applyBorder="1" applyAlignment="1">
      <alignment horizontal="left" vertical="top" wrapText="1"/>
    </xf>
    <xf numFmtId="0" fontId="12" fillId="0" borderId="13" xfId="0" applyFont="1" applyBorder="1" applyAlignment="1">
      <alignment horizontal="left" vertical="top" wrapText="1"/>
    </xf>
    <xf numFmtId="0" fontId="11" fillId="7" borderId="1" xfId="0" applyFont="1" applyFill="1" applyBorder="1" applyAlignment="1">
      <alignment horizontal="left" vertical="top" wrapText="1"/>
    </xf>
    <xf numFmtId="0" fontId="11" fillId="7" borderId="3" xfId="0" applyFont="1" applyFill="1" applyBorder="1" applyAlignment="1">
      <alignment horizontal="left" vertical="top" wrapText="1"/>
    </xf>
    <xf numFmtId="0" fontId="9" fillId="5" borderId="5" xfId="0" applyFont="1" applyFill="1" applyBorder="1" applyAlignment="1">
      <alignment horizontal="center" vertical="center"/>
    </xf>
    <xf numFmtId="0" fontId="0" fillId="0" borderId="5" xfId="0" applyFont="1" applyBorder="1" applyAlignment="1" applyProtection="1">
      <alignment horizontal="center" vertical="top" wrapText="1"/>
      <protection locked="0"/>
    </xf>
    <xf numFmtId="0" fontId="11" fillId="0" borderId="1" xfId="0" applyFont="1" applyBorder="1" applyAlignment="1" applyProtection="1">
      <alignment horizontal="left" vertical="top" wrapText="1"/>
      <protection locked="0"/>
    </xf>
    <xf numFmtId="0" fontId="11" fillId="0" borderId="3" xfId="0" applyFont="1" applyBorder="1" applyAlignment="1" applyProtection="1">
      <alignment horizontal="left" vertical="top" wrapText="1"/>
      <protection locked="0"/>
    </xf>
    <xf numFmtId="0" fontId="12" fillId="2" borderId="1" xfId="0" applyFont="1" applyFill="1" applyBorder="1" applyAlignment="1">
      <alignment horizontal="left" vertical="top" wrapText="1"/>
    </xf>
    <xf numFmtId="0" fontId="0" fillId="0" borderId="5" xfId="0" applyFont="1" applyBorder="1" applyAlignment="1">
      <alignment horizontal="center" vertical="top" wrapText="1"/>
    </xf>
    <xf numFmtId="0" fontId="11" fillId="0" borderId="1" xfId="0" applyFont="1" applyFill="1" applyBorder="1" applyAlignment="1">
      <alignment horizontal="left" vertical="top" wrapText="1"/>
    </xf>
    <xf numFmtId="0" fontId="11" fillId="0" borderId="3" xfId="0" applyFont="1" applyFill="1" applyBorder="1" applyAlignment="1">
      <alignment horizontal="left" vertical="top" wrapText="1"/>
    </xf>
    <xf numFmtId="0" fontId="12" fillId="0" borderId="5" xfId="0" applyFont="1" applyBorder="1" applyAlignment="1">
      <alignment horizontal="center" vertical="center" wrapText="1"/>
    </xf>
    <xf numFmtId="0" fontId="12" fillId="7" borderId="1" xfId="0" applyFont="1" applyFill="1" applyBorder="1" applyAlignment="1">
      <alignment horizontal="left" vertical="top" wrapText="1"/>
    </xf>
    <xf numFmtId="0" fontId="12" fillId="7" borderId="3" xfId="0" applyFont="1" applyFill="1" applyBorder="1" applyAlignment="1">
      <alignment horizontal="left" vertical="top" wrapText="1"/>
    </xf>
    <xf numFmtId="0" fontId="9" fillId="5" borderId="1"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12" fillId="10" borderId="6" xfId="0" applyFont="1" applyFill="1" applyBorder="1" applyAlignment="1" applyProtection="1">
      <alignment horizontal="center" vertical="center"/>
    </xf>
    <xf numFmtId="0" fontId="12" fillId="10" borderId="13" xfId="0" applyFont="1" applyFill="1" applyBorder="1" applyAlignment="1" applyProtection="1">
      <alignment horizontal="center" vertical="center"/>
    </xf>
    <xf numFmtId="0" fontId="12" fillId="0" borderId="6" xfId="0"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xf>
    <xf numFmtId="0" fontId="11" fillId="0" borderId="6"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14" fontId="11" fillId="0" borderId="5" xfId="0" applyNumberFormat="1"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0" fillId="0" borderId="5" xfId="0" applyFont="1" applyBorder="1" applyAlignment="1" applyProtection="1">
      <alignment horizontal="center" vertical="top" wrapText="1"/>
    </xf>
    <xf numFmtId="0" fontId="9" fillId="5" borderId="5" xfId="0" applyFont="1" applyFill="1" applyBorder="1" applyAlignment="1" applyProtection="1">
      <alignment horizontal="center" vertical="center"/>
    </xf>
    <xf numFmtId="0" fontId="2" fillId="5" borderId="1"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8" fillId="4" borderId="1" xfId="0" applyFont="1" applyFill="1" applyBorder="1" applyAlignment="1" applyProtection="1">
      <alignment horizontal="left" vertical="center"/>
    </xf>
    <xf numFmtId="0" fontId="8" fillId="4" borderId="2" xfId="0" applyFont="1" applyFill="1" applyBorder="1" applyAlignment="1" applyProtection="1">
      <alignment horizontal="left" vertical="center"/>
    </xf>
    <xf numFmtId="0" fontId="8" fillId="4" borderId="3" xfId="0" applyFont="1" applyFill="1" applyBorder="1" applyAlignment="1" applyProtection="1">
      <alignment horizontal="left" vertical="center"/>
    </xf>
    <xf numFmtId="0" fontId="12" fillId="2" borderId="4" xfId="0" applyFont="1" applyFill="1" applyBorder="1" applyAlignment="1">
      <alignment horizontal="center" vertical="top" wrapText="1"/>
    </xf>
    <xf numFmtId="0" fontId="12" fillId="2" borderId="8" xfId="0" applyFont="1" applyFill="1" applyBorder="1" applyAlignment="1">
      <alignment horizontal="center" vertical="top" wrapText="1"/>
    </xf>
    <xf numFmtId="0" fontId="12" fillId="2" borderId="9" xfId="0" applyFont="1" applyFill="1" applyBorder="1" applyAlignment="1">
      <alignment horizontal="center" vertical="top" wrapText="1"/>
    </xf>
    <xf numFmtId="0" fontId="12" fillId="2" borderId="14" xfId="0" applyFont="1" applyFill="1" applyBorder="1" applyAlignment="1">
      <alignment horizontal="center" vertical="top" wrapText="1"/>
    </xf>
    <xf numFmtId="0" fontId="12" fillId="2" borderId="7" xfId="0" applyFont="1" applyFill="1" applyBorder="1" applyAlignment="1">
      <alignment horizontal="center" vertical="top" wrapText="1"/>
    </xf>
    <xf numFmtId="0" fontId="12" fillId="2" borderId="11" xfId="0" applyFont="1" applyFill="1" applyBorder="1" applyAlignment="1">
      <alignment horizontal="center" vertical="top" wrapText="1"/>
    </xf>
    <xf numFmtId="0" fontId="9" fillId="5" borderId="1"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 xfId="0" applyFont="1" applyFill="1" applyBorder="1" applyAlignment="1" applyProtection="1">
      <alignment horizontal="center" vertical="center"/>
    </xf>
    <xf numFmtId="0" fontId="11" fillId="2" borderId="4" xfId="0" applyFont="1" applyFill="1" applyBorder="1" applyAlignment="1">
      <alignment horizontal="center" vertical="top" wrapText="1"/>
    </xf>
    <xf numFmtId="0" fontId="11" fillId="2" borderId="8" xfId="0" applyFont="1" applyFill="1" applyBorder="1" applyAlignment="1">
      <alignment horizontal="center" vertical="top" wrapText="1"/>
    </xf>
    <xf numFmtId="0" fontId="11" fillId="2" borderId="9" xfId="0" applyFont="1" applyFill="1" applyBorder="1" applyAlignment="1">
      <alignment horizontal="center" vertical="top" wrapText="1"/>
    </xf>
    <xf numFmtId="0" fontId="11" fillId="2" borderId="14" xfId="0" applyFont="1" applyFill="1" applyBorder="1" applyAlignment="1">
      <alignment horizontal="center" vertical="top" wrapText="1"/>
    </xf>
    <xf numFmtId="0" fontId="11" fillId="2" borderId="7" xfId="0" applyFont="1" applyFill="1" applyBorder="1" applyAlignment="1">
      <alignment horizontal="center" vertical="top" wrapText="1"/>
    </xf>
    <xf numFmtId="0" fontId="11" fillId="2" borderId="11" xfId="0" applyFont="1" applyFill="1" applyBorder="1" applyAlignment="1">
      <alignment horizontal="center" vertical="top" wrapText="1"/>
    </xf>
    <xf numFmtId="0" fontId="11" fillId="0" borderId="4"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30" fillId="0" borderId="6" xfId="0" applyFont="1" applyBorder="1" applyAlignment="1" applyProtection="1">
      <alignment horizontal="center" vertical="center" wrapText="1"/>
      <protection locked="0"/>
    </xf>
    <xf numFmtId="0" fontId="30" fillId="0" borderId="13" xfId="0" applyFont="1" applyBorder="1" applyAlignment="1" applyProtection="1">
      <alignment horizontal="center" vertical="center" wrapText="1"/>
      <protection locked="0"/>
    </xf>
    <xf numFmtId="14" fontId="0" fillId="0" borderId="5" xfId="0" applyNumberFormat="1" applyFont="1"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0" fontId="30" fillId="0" borderId="5" xfId="0" applyFont="1" applyBorder="1" applyAlignment="1" applyProtection="1">
      <alignment horizontal="center" vertical="center" wrapText="1"/>
      <protection locked="0"/>
    </xf>
    <xf numFmtId="0" fontId="0" fillId="0" borderId="5" xfId="0" applyFont="1" applyBorder="1" applyAlignment="1" applyProtection="1">
      <alignment horizontal="left" vertical="top" wrapText="1"/>
      <protection locked="0"/>
    </xf>
    <xf numFmtId="0" fontId="1" fillId="0" borderId="5" xfId="0" applyFont="1" applyBorder="1" applyAlignment="1" applyProtection="1">
      <alignment horizontal="center" vertical="center" wrapText="1"/>
    </xf>
    <xf numFmtId="0" fontId="0" fillId="0" borderId="4"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11" fillId="0" borderId="5" xfId="0" applyFont="1" applyBorder="1" applyAlignment="1">
      <alignment horizontal="left" vertical="top" wrapText="1"/>
    </xf>
    <xf numFmtId="0" fontId="11" fillId="0" borderId="4" xfId="0" applyFont="1" applyBorder="1" applyAlignment="1" applyProtection="1">
      <alignment horizontal="center" vertical="top" wrapText="1"/>
      <protection locked="0"/>
    </xf>
    <xf numFmtId="0" fontId="11" fillId="0" borderId="9" xfId="0" applyFont="1" applyBorder="1" applyAlignment="1" applyProtection="1">
      <alignment horizontal="center" vertical="top" wrapText="1"/>
      <protection locked="0"/>
    </xf>
    <xf numFmtId="0" fontId="11" fillId="0" borderId="14" xfId="0" applyFont="1" applyBorder="1" applyAlignment="1" applyProtection="1">
      <alignment horizontal="center" vertical="top" wrapText="1"/>
      <protection locked="0"/>
    </xf>
    <xf numFmtId="0" fontId="11" fillId="0" borderId="11" xfId="0" applyFont="1" applyBorder="1" applyAlignment="1" applyProtection="1">
      <alignment horizontal="center" vertical="top" wrapText="1"/>
      <protection locked="0"/>
    </xf>
    <xf numFmtId="0" fontId="22" fillId="13" borderId="0" xfId="0" applyFont="1" applyFill="1" applyBorder="1" applyAlignment="1" applyProtection="1">
      <alignment horizontal="center" vertical="center"/>
    </xf>
    <xf numFmtId="0" fontId="0" fillId="0" borderId="0" xfId="0" applyFont="1" applyAlignment="1" applyProtection="1">
      <alignment horizontal="center"/>
    </xf>
    <xf numFmtId="0" fontId="0" fillId="0" borderId="7" xfId="0" applyFont="1" applyBorder="1" applyAlignment="1" applyProtection="1">
      <alignment horizontal="center"/>
    </xf>
    <xf numFmtId="0" fontId="23" fillId="14" borderId="15" xfId="0" applyFont="1" applyFill="1" applyBorder="1" applyAlignment="1" applyProtection="1">
      <alignment horizontal="center" vertical="center"/>
    </xf>
    <xf numFmtId="0" fontId="23" fillId="14" borderId="16" xfId="0" applyFont="1" applyFill="1" applyBorder="1" applyAlignment="1" applyProtection="1">
      <alignment horizontal="center" vertical="center"/>
    </xf>
    <xf numFmtId="0" fontId="23" fillId="14" borderId="17" xfId="0" applyFont="1" applyFill="1" applyBorder="1" applyAlignment="1" applyProtection="1">
      <alignment horizontal="center" vertical="center"/>
    </xf>
    <xf numFmtId="0" fontId="31" fillId="13" borderId="15" xfId="0" applyFont="1" applyFill="1" applyBorder="1" applyAlignment="1" applyProtection="1">
      <alignment horizontal="center" vertical="center"/>
    </xf>
    <xf numFmtId="0" fontId="31" fillId="13" borderId="17" xfId="0" applyFont="1" applyFill="1" applyBorder="1" applyAlignment="1" applyProtection="1">
      <alignment horizontal="center" vertical="center"/>
    </xf>
    <xf numFmtId="0" fontId="10" fillId="5" borderId="4" xfId="0" applyFont="1" applyFill="1" applyBorder="1" applyAlignment="1" applyProtection="1">
      <alignment horizontal="center"/>
    </xf>
    <xf numFmtId="0" fontId="10" fillId="5" borderId="9" xfId="0" applyFont="1" applyFill="1" applyBorder="1" applyAlignment="1" applyProtection="1">
      <alignment horizontal="center"/>
    </xf>
    <xf numFmtId="0" fontId="26" fillId="7" borderId="6" xfId="0" applyFont="1" applyFill="1" applyBorder="1" applyAlignment="1" applyProtection="1">
      <alignment horizontal="left" vertical="top" wrapText="1"/>
    </xf>
    <xf numFmtId="0" fontId="26" fillId="7" borderId="13" xfId="0" applyFont="1" applyFill="1" applyBorder="1" applyAlignment="1" applyProtection="1">
      <alignment horizontal="left" vertical="top" wrapText="1"/>
    </xf>
    <xf numFmtId="0" fontId="6" fillId="4" borderId="6"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31" fillId="13" borderId="6" xfId="0" applyFont="1" applyFill="1" applyBorder="1" applyAlignment="1" applyProtection="1">
      <alignment horizontal="center" vertical="center" wrapText="1"/>
    </xf>
    <xf numFmtId="0" fontId="31" fillId="13" borderId="12" xfId="0" applyFont="1" applyFill="1" applyBorder="1" applyAlignment="1" applyProtection="1">
      <alignment horizontal="center" vertical="center" wrapText="1"/>
    </xf>
    <xf numFmtId="14" fontId="11" fillId="0" borderId="5" xfId="0" applyNumberFormat="1" applyFont="1" applyBorder="1" applyAlignment="1" applyProtection="1">
      <alignment horizontal="left" vertical="top" wrapText="1"/>
      <protection locked="0"/>
    </xf>
  </cellXfs>
  <cellStyles count="1">
    <cellStyle name="Normal" xfId="0" builtinId="0"/>
  </cellStyles>
  <dxfs count="37">
    <dxf>
      <numFmt numFmtId="0" formatCode="General"/>
    </dxf>
    <dxf>
      <numFmt numFmtId="0" formatCode="General"/>
    </dxf>
    <dxf>
      <numFmt numFmtId="0" formatCode="General"/>
    </dxf>
    <dxf>
      <numFmt numFmtId="0" formatCode="General"/>
    </dxf>
    <dxf>
      <numFmt numFmtId="0" formatCode="General"/>
    </dxf>
    <dxf>
      <font>
        <b/>
        <i val="0"/>
        <strike val="0"/>
        <condense val="0"/>
        <extend val="0"/>
        <outline val="0"/>
        <shadow val="0"/>
        <u val="none"/>
        <vertAlign val="baseline"/>
        <sz val="11"/>
        <color theme="1"/>
        <name val="Calibri"/>
        <family val="2"/>
        <scheme val="minor"/>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9999"/>
        </patternFill>
      </fill>
    </dxf>
    <dxf>
      <fill>
        <patternFill>
          <bgColor rgb="FFFF9999"/>
        </patternFill>
      </fill>
    </dxf>
    <dxf>
      <font>
        <color rgb="FF9C0006"/>
      </font>
      <fill>
        <patternFill>
          <bgColor rgb="FFFFC7CE"/>
        </patternFill>
      </fill>
    </dxf>
    <dxf>
      <fill>
        <patternFill>
          <bgColor rgb="FFFF9999"/>
        </patternFill>
      </fill>
    </dxf>
    <dxf>
      <fill>
        <patternFill>
          <bgColor rgb="FFFF9999"/>
        </patternFill>
      </fill>
    </dxf>
    <dxf>
      <font>
        <color rgb="FF9C0006"/>
      </font>
      <fill>
        <patternFill>
          <bgColor rgb="FFFFC7CE"/>
        </patternFill>
      </fill>
    </dxf>
    <dxf>
      <fill>
        <patternFill>
          <bgColor rgb="FFFF9999"/>
        </patternFill>
      </fill>
    </dxf>
    <dxf>
      <font>
        <color rgb="FF9C0006"/>
      </font>
      <fill>
        <patternFill>
          <bgColor rgb="FFFFC7CE"/>
        </patternFill>
      </fill>
    </dxf>
    <dxf>
      <fill>
        <patternFill>
          <bgColor rgb="FFFF9999"/>
        </patternFill>
      </fill>
    </dxf>
    <dxf>
      <fill>
        <patternFill>
          <bgColor rgb="FFFF9999"/>
        </patternFill>
      </fill>
    </dxf>
    <dxf>
      <font>
        <color rgb="FF9C0006"/>
      </font>
      <fill>
        <patternFill>
          <bgColor rgb="FFFFC7CE"/>
        </patternFill>
      </fill>
    </dxf>
    <dxf>
      <fill>
        <patternFill>
          <bgColor rgb="FFFF99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9999"/>
        </patternFill>
      </fill>
    </dxf>
    <dxf>
      <fill>
        <patternFill>
          <bgColor rgb="FFFF9999"/>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eetMetadata" Target="metadata.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152400</xdr:colOff>
      <xdr:row>17</xdr:row>
      <xdr:rowOff>91440</xdr:rowOff>
    </xdr:from>
    <xdr:to>
      <xdr:col>4</xdr:col>
      <xdr:colOff>477882</xdr:colOff>
      <xdr:row>18</xdr:row>
      <xdr:rowOff>106448</xdr:rowOff>
    </xdr:to>
    <xdr:sp macro="" textlink="">
      <xdr:nvSpPr>
        <xdr:cNvPr id="2" name="Check Box 18" hidden="1">
          <a:extLst>
            <a:ext uri="{63B3BB69-23CF-44E3-9099-C40C66FF867C}">
              <a14:compatExt xmlns:a14="http://schemas.microsoft.com/office/drawing/2010/main" spid="_x0000_s3090"/>
            </a:ext>
            <a:ext uri="{FF2B5EF4-FFF2-40B4-BE49-F238E27FC236}">
              <a16:creationId xmlns:a16="http://schemas.microsoft.com/office/drawing/2014/main" id="{00000000-0008-0000-0000-000002000000}"/>
            </a:ext>
          </a:extLst>
        </xdr:cNvPr>
        <xdr:cNvSpPr/>
      </xdr:nvSpPr>
      <xdr:spPr bwMode="auto">
        <a:xfrm>
          <a:off x="1935480" y="3215640"/>
          <a:ext cx="92202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General Ledger</a:t>
          </a:r>
        </a:p>
      </xdr:txBody>
    </xdr:sp>
    <xdr:clientData/>
  </xdr:twoCellAnchor>
  <xdr:twoCellAnchor editAs="oneCell">
    <xdr:from>
      <xdr:col>3</xdr:col>
      <xdr:colOff>152400</xdr:colOff>
      <xdr:row>17</xdr:row>
      <xdr:rowOff>91440</xdr:rowOff>
    </xdr:from>
    <xdr:to>
      <xdr:col>5</xdr:col>
      <xdr:colOff>457200</xdr:colOff>
      <xdr:row>18</xdr:row>
      <xdr:rowOff>106448</xdr:rowOff>
    </xdr:to>
    <xdr:sp macro="" textlink="">
      <xdr:nvSpPr>
        <xdr:cNvPr id="3" name="Check Box 19" hidden="1">
          <a:extLst>
            <a:ext uri="{63B3BB69-23CF-44E3-9099-C40C66FF867C}">
              <a14:compatExt xmlns:a14="http://schemas.microsoft.com/office/drawing/2010/main" spid="_x0000_s3091"/>
            </a:ext>
            <a:ext uri="{FF2B5EF4-FFF2-40B4-BE49-F238E27FC236}">
              <a16:creationId xmlns:a16="http://schemas.microsoft.com/office/drawing/2014/main" id="{00000000-0008-0000-0000-000003000000}"/>
            </a:ext>
          </a:extLst>
        </xdr:cNvPr>
        <xdr:cNvSpPr/>
      </xdr:nvSpPr>
      <xdr:spPr bwMode="auto">
        <a:xfrm>
          <a:off x="1935480" y="3215640"/>
          <a:ext cx="149352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General Ledger</a:t>
          </a:r>
        </a:p>
      </xdr:txBody>
    </xdr:sp>
    <xdr:clientData/>
  </xdr:twoCellAnchor>
  <xdr:twoCellAnchor editAs="oneCell">
    <xdr:from>
      <xdr:col>3</xdr:col>
      <xdr:colOff>152400</xdr:colOff>
      <xdr:row>18</xdr:row>
      <xdr:rowOff>76200</xdr:rowOff>
    </xdr:from>
    <xdr:to>
      <xdr:col>5</xdr:col>
      <xdr:colOff>515982</xdr:colOff>
      <xdr:row>19</xdr:row>
      <xdr:rowOff>106446</xdr:rowOff>
    </xdr:to>
    <xdr:sp macro="" textlink="">
      <xdr:nvSpPr>
        <xdr:cNvPr id="4" name="Check Box 20" hidden="1">
          <a:extLst>
            <a:ext uri="{63B3BB69-23CF-44E3-9099-C40C66FF867C}">
              <a14:compatExt xmlns:a14="http://schemas.microsoft.com/office/drawing/2010/main" spid="_x0000_s3092"/>
            </a:ext>
            <a:ext uri="{FF2B5EF4-FFF2-40B4-BE49-F238E27FC236}">
              <a16:creationId xmlns:a16="http://schemas.microsoft.com/office/drawing/2014/main" id="{00000000-0008-0000-0000-000004000000}"/>
            </a:ext>
          </a:extLst>
        </xdr:cNvPr>
        <xdr:cNvSpPr/>
      </xdr:nvSpPr>
      <xdr:spPr bwMode="auto">
        <a:xfrm>
          <a:off x="1935480" y="3383280"/>
          <a:ext cx="1546860" cy="281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Federal Financial Report</a:t>
          </a:r>
        </a:p>
      </xdr:txBody>
    </xdr:sp>
    <xdr:clientData/>
  </xdr:twoCellAnchor>
  <xdr:twoCellAnchor editAs="oneCell">
    <xdr:from>
      <xdr:col>3</xdr:col>
      <xdr:colOff>152400</xdr:colOff>
      <xdr:row>21</xdr:row>
      <xdr:rowOff>0</xdr:rowOff>
    </xdr:from>
    <xdr:to>
      <xdr:col>5</xdr:col>
      <xdr:colOff>211182</xdr:colOff>
      <xdr:row>22</xdr:row>
      <xdr:rowOff>0</xdr:rowOff>
    </xdr:to>
    <xdr:sp macro="" textlink="">
      <xdr:nvSpPr>
        <xdr:cNvPr id="5" name="Check Box 21" hidden="1">
          <a:extLst>
            <a:ext uri="{63B3BB69-23CF-44E3-9099-C40C66FF867C}">
              <a14:compatExt xmlns:a14="http://schemas.microsoft.com/office/drawing/2010/main" spid="_x0000_s3093"/>
            </a:ext>
            <a:ext uri="{FF2B5EF4-FFF2-40B4-BE49-F238E27FC236}">
              <a16:creationId xmlns:a16="http://schemas.microsoft.com/office/drawing/2014/main" id="{00000000-0008-0000-0000-000005000000}"/>
            </a:ext>
          </a:extLst>
        </xdr:cNvPr>
        <xdr:cNvSpPr/>
      </xdr:nvSpPr>
      <xdr:spPr bwMode="auto">
        <a:xfrm>
          <a:off x="1935480" y="4069080"/>
          <a:ext cx="1242060" cy="281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Fiscal Retention Policy</a:t>
          </a:r>
        </a:p>
      </xdr:txBody>
    </xdr:sp>
    <xdr:clientData/>
  </xdr:twoCellAnchor>
  <xdr:twoCellAnchor editAs="oneCell">
    <xdr:from>
      <xdr:col>3</xdr:col>
      <xdr:colOff>152400</xdr:colOff>
      <xdr:row>20</xdr:row>
      <xdr:rowOff>60960</xdr:rowOff>
    </xdr:from>
    <xdr:to>
      <xdr:col>5</xdr:col>
      <xdr:colOff>562800</xdr:colOff>
      <xdr:row>21</xdr:row>
      <xdr:rowOff>77046</xdr:rowOff>
    </xdr:to>
    <xdr:sp macro="" textlink="">
      <xdr:nvSpPr>
        <xdr:cNvPr id="6" name="Check Box 22" hidden="1">
          <a:extLst>
            <a:ext uri="{63B3BB69-23CF-44E3-9099-C40C66FF867C}">
              <a14:compatExt xmlns:a14="http://schemas.microsoft.com/office/drawing/2010/main" spid="_x0000_s3094"/>
            </a:ext>
            <a:ext uri="{FF2B5EF4-FFF2-40B4-BE49-F238E27FC236}">
              <a16:creationId xmlns:a16="http://schemas.microsoft.com/office/drawing/2014/main" id="{00000000-0008-0000-0000-000006000000}"/>
            </a:ext>
          </a:extLst>
        </xdr:cNvPr>
        <xdr:cNvSpPr/>
      </xdr:nvSpPr>
      <xdr:spPr bwMode="auto">
        <a:xfrm>
          <a:off x="1935480" y="3733800"/>
          <a:ext cx="16002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Internal Controls Workbook</a:t>
          </a:r>
        </a:p>
      </xdr:txBody>
    </xdr:sp>
    <xdr:clientData/>
  </xdr:twoCellAnchor>
  <xdr:twoCellAnchor editAs="oneCell">
    <xdr:from>
      <xdr:col>3</xdr:col>
      <xdr:colOff>152400</xdr:colOff>
      <xdr:row>21</xdr:row>
      <xdr:rowOff>0</xdr:rowOff>
    </xdr:from>
    <xdr:to>
      <xdr:col>6</xdr:col>
      <xdr:colOff>258000</xdr:colOff>
      <xdr:row>22</xdr:row>
      <xdr:rowOff>0</xdr:rowOff>
    </xdr:to>
    <xdr:sp macro="" textlink="">
      <xdr:nvSpPr>
        <xdr:cNvPr id="7"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000-000007000000}"/>
            </a:ext>
          </a:extLst>
        </xdr:cNvPr>
        <xdr:cNvSpPr/>
      </xdr:nvSpPr>
      <xdr:spPr bwMode="auto">
        <a:xfrm>
          <a:off x="1935480" y="3909060"/>
          <a:ext cx="188976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Fiscal Documentation - Three Years</a:t>
          </a:r>
        </a:p>
      </xdr:txBody>
    </xdr:sp>
    <xdr:clientData/>
  </xdr:twoCellAnchor>
  <xdr:twoCellAnchor editAs="oneCell">
    <xdr:from>
      <xdr:col>3</xdr:col>
      <xdr:colOff>152400</xdr:colOff>
      <xdr:row>19</xdr:row>
      <xdr:rowOff>60960</xdr:rowOff>
    </xdr:from>
    <xdr:to>
      <xdr:col>5</xdr:col>
      <xdr:colOff>249282</xdr:colOff>
      <xdr:row>20</xdr:row>
      <xdr:rowOff>85747</xdr:rowOff>
    </xdr:to>
    <xdr:sp macro="" textlink="">
      <xdr:nvSpPr>
        <xdr:cNvPr id="8" name="Check Box 24" hidden="1">
          <a:extLst>
            <a:ext uri="{63B3BB69-23CF-44E3-9099-C40C66FF867C}">
              <a14:compatExt xmlns:a14="http://schemas.microsoft.com/office/drawing/2010/main" spid="_x0000_s3096"/>
            </a:ext>
            <a:ext uri="{FF2B5EF4-FFF2-40B4-BE49-F238E27FC236}">
              <a16:creationId xmlns:a16="http://schemas.microsoft.com/office/drawing/2014/main" id="{00000000-0008-0000-0000-000008000000}"/>
            </a:ext>
          </a:extLst>
        </xdr:cNvPr>
        <xdr:cNvSpPr/>
      </xdr:nvSpPr>
      <xdr:spPr bwMode="auto">
        <a:xfrm>
          <a:off x="1935480" y="3550920"/>
          <a:ext cx="1280160" cy="2743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Income Statement</a:t>
          </a:r>
        </a:p>
      </xdr:txBody>
    </xdr:sp>
    <xdr:clientData/>
  </xdr:twoCellAnchor>
  <xdr:twoCellAnchor editAs="oneCell">
    <xdr:from>
      <xdr:col>0</xdr:col>
      <xdr:colOff>1</xdr:colOff>
      <xdr:row>0</xdr:row>
      <xdr:rowOff>1</xdr:rowOff>
    </xdr:from>
    <xdr:to>
      <xdr:col>4</xdr:col>
      <xdr:colOff>114480</xdr:colOff>
      <xdr:row>0</xdr:row>
      <xdr:rowOff>685801</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stretch>
          <a:fillRect/>
        </a:stretch>
      </xdr:blipFill>
      <xdr:spPr>
        <a:xfrm>
          <a:off x="1" y="1"/>
          <a:ext cx="2881076" cy="685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458696</xdr:colOff>
      <xdr:row>1</xdr:row>
      <xdr:rowOff>222322</xdr:rowOff>
    </xdr:from>
    <xdr:to>
      <xdr:col>2</xdr:col>
      <xdr:colOff>748052</xdr:colOff>
      <xdr:row>3</xdr:row>
      <xdr:rowOff>648512</xdr:rowOff>
    </xdr:to>
    <xdr:pic>
      <xdr:nvPicPr>
        <xdr:cNvPr id="2" name="Picture 1">
          <a:extLst>
            <a:ext uri="{FF2B5EF4-FFF2-40B4-BE49-F238E27FC236}">
              <a16:creationId xmlns:a16="http://schemas.microsoft.com/office/drawing/2014/main" id="{B664BA19-C889-4E96-9B00-51AC32680945}"/>
            </a:ext>
          </a:extLst>
        </xdr:cNvPr>
        <xdr:cNvPicPr>
          <a:picLocks noChangeAspect="1"/>
        </xdr:cNvPicPr>
      </xdr:nvPicPr>
      <xdr:blipFill>
        <a:blip xmlns:r="http://schemas.openxmlformats.org/officeDocument/2006/relationships" r:embed="rId1"/>
        <a:stretch>
          <a:fillRect/>
        </a:stretch>
      </xdr:blipFill>
      <xdr:spPr>
        <a:xfrm>
          <a:off x="458696" y="546577"/>
          <a:ext cx="7098718" cy="13178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12291</xdr:rowOff>
    </xdr:from>
    <xdr:to>
      <xdr:col>21</xdr:col>
      <xdr:colOff>12291</xdr:colOff>
      <xdr:row>92</xdr:row>
      <xdr:rowOff>159774</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0" y="12291"/>
          <a:ext cx="12917130" cy="171081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Instructions</a:t>
          </a:r>
          <a:r>
            <a:rPr lang="en-US" sz="1400" b="1" baseline="0">
              <a:solidFill>
                <a:schemeClr val="dk1"/>
              </a:solidFill>
              <a:effectLst/>
              <a:latin typeface="+mn-lt"/>
              <a:ea typeface="+mn-ea"/>
              <a:cs typeface="+mn-cs"/>
            </a:rPr>
            <a:t> for Developing a </a:t>
          </a:r>
          <a:r>
            <a:rPr lang="en-US" sz="1400" b="1">
              <a:solidFill>
                <a:schemeClr val="dk1"/>
              </a:solidFill>
              <a:effectLst/>
              <a:latin typeface="+mn-lt"/>
              <a:ea typeface="+mn-ea"/>
              <a:cs typeface="+mn-cs"/>
            </a:rPr>
            <a:t>Corrective Action Plan</a:t>
          </a:r>
        </a:p>
        <a:p>
          <a:endParaRPr lang="en-US" sz="1400">
            <a:solidFill>
              <a:schemeClr val="dk1"/>
            </a:solidFill>
            <a:effectLst/>
            <a:latin typeface="+mn-lt"/>
            <a:ea typeface="+mn-ea"/>
            <a:cs typeface="+mn-cs"/>
          </a:endParaRPr>
        </a:p>
        <a:p>
          <a:r>
            <a:rPr lang="en-US" sz="1400" b="1">
              <a:solidFill>
                <a:schemeClr val="dk1"/>
              </a:solidFill>
              <a:effectLst/>
              <a:latin typeface="+mn-lt"/>
              <a:ea typeface="+mn-ea"/>
              <a:cs typeface="+mn-cs"/>
            </a:rPr>
            <a:t>Within 30 days of receipt of the Office of Monitoring’s notification of monitoring results, grant recipients must address findings of noncompliance using the Corrective Action Planning (CAP) Template provided within the</a:t>
          </a:r>
          <a:r>
            <a:rPr lang="en-US" sz="1400" b="1" baseline="0">
              <a:solidFill>
                <a:schemeClr val="dk1"/>
              </a:solidFill>
              <a:effectLst/>
              <a:latin typeface="+mn-lt"/>
              <a:ea typeface="+mn-ea"/>
              <a:cs typeface="+mn-cs"/>
            </a:rPr>
            <a:t> monitoring report.</a:t>
          </a:r>
          <a:endParaRPr lang="en-US" sz="1400" b="1" u="sng">
            <a:solidFill>
              <a:schemeClr val="dk1"/>
            </a:solidFill>
            <a:effectLst/>
            <a:latin typeface="+mn-lt"/>
            <a:ea typeface="+mn-ea"/>
            <a:cs typeface="+mn-cs"/>
          </a:endParaRPr>
        </a:p>
        <a:p>
          <a:r>
            <a:rPr lang="en-US" sz="1400" b="1">
              <a:solidFill>
                <a:schemeClr val="dk1"/>
              </a:solidFill>
              <a:effectLst/>
              <a:latin typeface="+mn-lt"/>
              <a:ea typeface="+mn-ea"/>
              <a:cs typeface="+mn-cs"/>
            </a:rPr>
            <a:t> </a:t>
          </a:r>
          <a:endParaRPr lang="en-US" sz="1400">
            <a:solidFill>
              <a:schemeClr val="dk1"/>
            </a:solidFill>
            <a:effectLst/>
            <a:latin typeface="+mn-lt"/>
            <a:ea typeface="+mn-ea"/>
            <a:cs typeface="+mn-cs"/>
          </a:endParaRPr>
        </a:p>
        <a:p>
          <a:r>
            <a:rPr lang="en-US" sz="1400" u="sng">
              <a:solidFill>
                <a:schemeClr val="dk1"/>
              </a:solidFill>
              <a:effectLst/>
              <a:latin typeface="+mn-lt"/>
              <a:ea typeface="+mn-ea"/>
              <a:cs typeface="+mn-cs"/>
            </a:rPr>
            <a:t>Overview:</a:t>
          </a:r>
          <a:r>
            <a:rPr lang="en-US" sz="1400">
              <a:solidFill>
                <a:schemeClr val="dk1"/>
              </a:solidFill>
              <a:effectLst/>
              <a:latin typeface="+mn-lt"/>
              <a:ea typeface="+mn-ea"/>
              <a:cs typeface="+mn-cs"/>
            </a:rPr>
            <a:t> The CAP process provides grant recipients with a</a:t>
          </a:r>
          <a:r>
            <a:rPr lang="en-US" sz="1400" baseline="0">
              <a:solidFill>
                <a:schemeClr val="dk1"/>
              </a:solidFill>
              <a:effectLst/>
              <a:latin typeface="+mn-lt"/>
              <a:ea typeface="+mn-ea"/>
              <a:cs typeface="+mn-cs"/>
            </a:rPr>
            <a:t> standard approach to reviewing and addressing identified findings of noncompliance. The process can assist grant recipients in validating compliance, </a:t>
          </a:r>
          <a:r>
            <a:rPr lang="en-US" sz="1400">
              <a:solidFill>
                <a:schemeClr val="dk1"/>
              </a:solidFill>
              <a:effectLst/>
              <a:latin typeface="+mn-lt"/>
              <a:ea typeface="+mn-ea"/>
              <a:cs typeface="+mn-cs"/>
            </a:rPr>
            <a:t>identifying breakdowns in processes and systems that may have</a:t>
          </a:r>
          <a:r>
            <a:rPr lang="en-US" sz="1400" baseline="0">
              <a:solidFill>
                <a:schemeClr val="dk1"/>
              </a:solidFill>
              <a:effectLst/>
              <a:latin typeface="+mn-lt"/>
              <a:ea typeface="+mn-ea"/>
              <a:cs typeface="+mn-cs"/>
            </a:rPr>
            <a:t> </a:t>
          </a:r>
          <a:r>
            <a:rPr lang="en-US" sz="1400">
              <a:solidFill>
                <a:schemeClr val="dk1"/>
              </a:solidFill>
              <a:effectLst/>
              <a:latin typeface="+mn-lt"/>
              <a:ea typeface="+mn-ea"/>
              <a:cs typeface="+mn-cs"/>
            </a:rPr>
            <a:t>contributed to noncompliance,</a:t>
          </a:r>
          <a:r>
            <a:rPr lang="en-US" sz="1400" baseline="0">
              <a:solidFill>
                <a:schemeClr val="dk1"/>
              </a:solidFill>
              <a:effectLst/>
              <a:latin typeface="+mn-lt"/>
              <a:ea typeface="+mn-ea"/>
              <a:cs typeface="+mn-cs"/>
            </a:rPr>
            <a:t> as well as identifying preventative measures to reduce and eliminate </a:t>
          </a:r>
          <a:r>
            <a:rPr lang="en-US" sz="1400">
              <a:solidFill>
                <a:schemeClr val="dk1"/>
              </a:solidFill>
              <a:effectLst/>
              <a:latin typeface="+mn-lt"/>
              <a:ea typeface="+mn-ea"/>
              <a:cs typeface="+mn-cs"/>
            </a:rPr>
            <a:t>findings in future monitoring</a:t>
          </a:r>
          <a:r>
            <a:rPr lang="en-US" sz="1400" baseline="0">
              <a:solidFill>
                <a:schemeClr val="dk1"/>
              </a:solidFill>
              <a:effectLst/>
              <a:latin typeface="+mn-lt"/>
              <a:ea typeface="+mn-ea"/>
              <a:cs typeface="+mn-cs"/>
            </a:rPr>
            <a:t> activities</a:t>
          </a:r>
          <a:r>
            <a:rPr lang="en-US" sz="1400">
              <a:solidFill>
                <a:schemeClr val="dk1"/>
              </a:solidFill>
              <a:effectLst/>
              <a:latin typeface="+mn-lt"/>
              <a:ea typeface="+mn-ea"/>
              <a:cs typeface="+mn-cs"/>
            </a:rPr>
            <a:t>. The CAP template is structured to support the grant recipient in facilitating an internal process to identify root causes of the event that resulted in a finding, while fostering a timely, concise and technically adequate corrective action proposal for submission to the Office of Monitoring (OM) for review and approval. </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Where time and</a:t>
          </a:r>
          <a:r>
            <a:rPr lang="en-US" sz="1400" baseline="0">
              <a:solidFill>
                <a:schemeClr val="dk1"/>
              </a:solidFill>
              <a:effectLst/>
              <a:latin typeface="+mn-lt"/>
              <a:ea typeface="+mn-ea"/>
              <a:cs typeface="+mn-cs"/>
            </a:rPr>
            <a:t> resources allow, i</a:t>
          </a:r>
          <a:r>
            <a:rPr lang="en-US" sz="1400">
              <a:solidFill>
                <a:schemeClr val="dk1"/>
              </a:solidFill>
              <a:effectLst/>
              <a:latin typeface="+mn-lt"/>
              <a:ea typeface="+mn-ea"/>
              <a:cs typeface="+mn-cs"/>
            </a:rPr>
            <a:t>t may be helpful for grant recipients to identify a team of staff with knowledge of the processes and systems involved in the relevant</a:t>
          </a:r>
          <a:r>
            <a:rPr lang="en-US" sz="1400" baseline="0">
              <a:solidFill>
                <a:schemeClr val="dk1"/>
              </a:solidFill>
              <a:effectLst/>
              <a:latin typeface="+mn-lt"/>
              <a:ea typeface="+mn-ea"/>
              <a:cs typeface="+mn-cs"/>
            </a:rPr>
            <a:t> finding to support </a:t>
          </a:r>
          <a:r>
            <a:rPr lang="en-US" sz="1400">
              <a:solidFill>
                <a:schemeClr val="dk1"/>
              </a:solidFill>
              <a:effectLst/>
              <a:latin typeface="+mn-lt"/>
              <a:ea typeface="+mn-ea"/>
              <a:cs typeface="+mn-cs"/>
            </a:rPr>
            <a:t>a root cause analysis of each finding.</a:t>
          </a:r>
        </a:p>
        <a:p>
          <a:endParaRPr lang="en-US" sz="1400">
            <a:solidFill>
              <a:schemeClr val="dk1"/>
            </a:solidFill>
            <a:effectLst/>
            <a:latin typeface="+mn-lt"/>
            <a:ea typeface="+mn-ea"/>
            <a:cs typeface="+mn-cs"/>
          </a:endParaRPr>
        </a:p>
        <a:p>
          <a:r>
            <a:rPr lang="en-US" sz="1400" b="1">
              <a:solidFill>
                <a:schemeClr val="dk1"/>
              </a:solidFill>
              <a:effectLst/>
              <a:latin typeface="+mn-lt"/>
              <a:ea typeface="+mn-ea"/>
              <a:cs typeface="+mn-cs"/>
            </a:rPr>
            <a:t>Use this guide to complete the CAP Development worksheet:</a:t>
          </a:r>
        </a:p>
        <a:p>
          <a:endParaRPr lang="en-US" sz="1400">
            <a:solidFill>
              <a:schemeClr val="dk1"/>
            </a:solidFill>
            <a:effectLst/>
            <a:latin typeface="+mn-lt"/>
            <a:ea typeface="+mn-ea"/>
            <a:cs typeface="+mn-cs"/>
          </a:endParaRPr>
        </a:p>
        <a:p>
          <a:r>
            <a:rPr lang="en-US" sz="1400" u="sng">
              <a:solidFill>
                <a:schemeClr val="dk1"/>
              </a:solidFill>
              <a:effectLst/>
              <a:latin typeface="+mn-lt"/>
              <a:ea typeface="+mn-ea"/>
              <a:cs typeface="+mn-cs"/>
            </a:rPr>
            <a:t>Columns A and B:</a:t>
          </a:r>
          <a:r>
            <a:rPr lang="en-US" sz="1400">
              <a:solidFill>
                <a:schemeClr val="dk1"/>
              </a:solidFill>
              <a:effectLst/>
              <a:latin typeface="+mn-lt"/>
              <a:ea typeface="+mn-ea"/>
              <a:cs typeface="+mn-cs"/>
            </a:rPr>
            <a:t> Monitoring summary results have been pre-populated using information from the Results Summary worksheet. As a reminder, notes that may have been provided by CNCS monitoring officials are visible on the Results Summary worksheet.  </a:t>
          </a:r>
        </a:p>
        <a:p>
          <a:endParaRPr lang="en-US" sz="1400">
            <a:solidFill>
              <a:schemeClr val="dk1"/>
            </a:solidFill>
            <a:effectLst/>
            <a:latin typeface="+mn-lt"/>
            <a:ea typeface="+mn-ea"/>
            <a:cs typeface="+mn-cs"/>
          </a:endParaRPr>
        </a:p>
        <a:p>
          <a:r>
            <a:rPr lang="en-US" sz="1400" u="sng">
              <a:solidFill>
                <a:schemeClr val="dk1"/>
              </a:solidFill>
              <a:effectLst/>
              <a:latin typeface="+mn-lt"/>
              <a:ea typeface="+mn-ea"/>
              <a:cs typeface="+mn-cs"/>
            </a:rPr>
            <a:t>Column C:</a:t>
          </a:r>
          <a:r>
            <a:rPr lang="en-US" sz="1400">
              <a:solidFill>
                <a:schemeClr val="dk1"/>
              </a:solidFill>
              <a:effectLst/>
              <a:latin typeface="+mn-lt"/>
              <a:ea typeface="+mn-ea"/>
              <a:cs typeface="+mn-cs"/>
            </a:rPr>
            <a:t> This column will identify the compliance</a:t>
          </a:r>
          <a:r>
            <a:rPr lang="en-US" sz="1400" baseline="0">
              <a:solidFill>
                <a:schemeClr val="dk1"/>
              </a:solidFill>
              <a:effectLst/>
              <a:latin typeface="+mn-lt"/>
              <a:ea typeface="+mn-ea"/>
              <a:cs typeface="+mn-cs"/>
            </a:rPr>
            <a:t> determination of related assessment described in Column B. </a:t>
          </a:r>
          <a:r>
            <a:rPr lang="en-US" sz="1400">
              <a:solidFill>
                <a:schemeClr val="dk1"/>
              </a:solidFill>
              <a:effectLst/>
              <a:latin typeface="+mn-lt"/>
              <a:ea typeface="+mn-ea"/>
              <a:cs typeface="+mn-cs"/>
            </a:rPr>
            <a:t>Grant recipients are only required to address monitoring determinations in Column C that are identified as “Noncompliant.”</a:t>
          </a:r>
        </a:p>
        <a:p>
          <a:endParaRPr lang="en-US" sz="1400">
            <a:solidFill>
              <a:schemeClr val="dk1"/>
            </a:solidFill>
            <a:effectLst/>
            <a:latin typeface="+mn-lt"/>
            <a:ea typeface="+mn-ea"/>
            <a:cs typeface="+mn-cs"/>
          </a:endParaRPr>
        </a:p>
        <a:p>
          <a:r>
            <a:rPr lang="en-US" sz="1400" u="sng">
              <a:solidFill>
                <a:schemeClr val="dk1"/>
              </a:solidFill>
              <a:effectLst/>
              <a:latin typeface="+mn-lt"/>
              <a:ea typeface="+mn-ea"/>
              <a:cs typeface="+mn-cs"/>
            </a:rPr>
            <a:t>Column D:</a:t>
          </a:r>
          <a:r>
            <a:rPr lang="en-US" sz="1400">
              <a:solidFill>
                <a:schemeClr val="dk1"/>
              </a:solidFill>
              <a:effectLst/>
              <a:latin typeface="+mn-lt"/>
              <a:ea typeface="+mn-ea"/>
              <a:cs typeface="+mn-cs"/>
            </a:rPr>
            <a:t> The issue related to the specific monitoring finding of noncompliance has been pre-populated in this column. </a:t>
          </a:r>
        </a:p>
        <a:p>
          <a:endParaRPr lang="en-US" sz="1400">
            <a:solidFill>
              <a:schemeClr val="dk1"/>
            </a:solidFill>
            <a:effectLst/>
            <a:latin typeface="+mn-lt"/>
            <a:ea typeface="+mn-ea"/>
            <a:cs typeface="+mn-cs"/>
          </a:endParaRPr>
        </a:p>
        <a:p>
          <a:r>
            <a:rPr lang="en-US" sz="1400" u="sng">
              <a:solidFill>
                <a:schemeClr val="dk1"/>
              </a:solidFill>
              <a:effectLst/>
              <a:latin typeface="+mn-lt"/>
              <a:ea typeface="+mn-ea"/>
              <a:cs typeface="+mn-cs"/>
            </a:rPr>
            <a:t>Column E:</a:t>
          </a:r>
          <a:r>
            <a:rPr lang="en-US" sz="1400">
              <a:solidFill>
                <a:schemeClr val="dk1"/>
              </a:solidFill>
              <a:effectLst/>
              <a:latin typeface="+mn-lt"/>
              <a:ea typeface="+mn-ea"/>
              <a:cs typeface="+mn-cs"/>
            </a:rPr>
            <a:t> Root Cause</a:t>
          </a:r>
        </a:p>
        <a:p>
          <a:pPr lvl="0"/>
          <a:endParaRPr lang="en-US" sz="1400">
            <a:solidFill>
              <a:schemeClr val="dk1"/>
            </a:solidFill>
            <a:effectLst/>
            <a:latin typeface="+mn-lt"/>
            <a:ea typeface="+mn-ea"/>
            <a:cs typeface="+mn-cs"/>
          </a:endParaRPr>
        </a:p>
        <a:p>
          <a:pPr lvl="0"/>
          <a:r>
            <a:rPr lang="en-US" sz="1400">
              <a:solidFill>
                <a:schemeClr val="dk1"/>
              </a:solidFill>
              <a:effectLst/>
              <a:latin typeface="+mn-lt"/>
              <a:ea typeface="+mn-ea"/>
              <a:cs typeface="+mn-cs"/>
            </a:rPr>
            <a:t>Grant recipients should describe the results of an analysis of contributing factors that led to the underlying process and system issues (root causes) of the noncompliant finding. This section describes the cause of the problem at hand. </a:t>
          </a:r>
        </a:p>
        <a:p>
          <a:pPr lvl="0"/>
          <a:endParaRPr lang="en-US" sz="1400">
            <a:solidFill>
              <a:schemeClr val="dk1"/>
            </a:solidFill>
            <a:effectLst/>
            <a:latin typeface="+mn-lt"/>
            <a:ea typeface="+mn-ea"/>
            <a:cs typeface="+mn-cs"/>
          </a:endParaRPr>
        </a:p>
        <a:p>
          <a:pPr lvl="0"/>
          <a:r>
            <a:rPr lang="en-US" sz="1400">
              <a:solidFill>
                <a:schemeClr val="dk1"/>
              </a:solidFill>
              <a:effectLst/>
              <a:latin typeface="+mn-lt"/>
              <a:ea typeface="+mn-ea"/>
              <a:cs typeface="+mn-cs"/>
            </a:rPr>
            <a:t>As a reminder, the CAP Development worksheet includes guiding questions to assist grant recipients in conducting a root cause analysis of the issue.</a:t>
          </a:r>
        </a:p>
        <a:p>
          <a:endParaRPr lang="en-US" sz="1400" u="sng">
            <a:solidFill>
              <a:schemeClr val="dk1"/>
            </a:solidFill>
            <a:effectLst/>
            <a:latin typeface="+mn-lt"/>
            <a:ea typeface="+mn-ea"/>
            <a:cs typeface="+mn-cs"/>
          </a:endParaRPr>
        </a:p>
        <a:p>
          <a:r>
            <a:rPr lang="en-US" sz="1400" u="sng">
              <a:solidFill>
                <a:schemeClr val="dk1"/>
              </a:solidFill>
              <a:effectLst/>
              <a:latin typeface="+mn-lt"/>
              <a:ea typeface="+mn-ea"/>
              <a:cs typeface="+mn-cs"/>
            </a:rPr>
            <a:t>Column F: Corrective Measures</a:t>
          </a:r>
        </a:p>
        <a:p>
          <a:endParaRPr lang="en-US" sz="1400" u="none">
            <a:solidFill>
              <a:schemeClr val="dk1"/>
            </a:solidFill>
            <a:effectLst/>
            <a:latin typeface="+mn-lt"/>
            <a:ea typeface="+mn-ea"/>
            <a:cs typeface="+mn-cs"/>
          </a:endParaRPr>
        </a:p>
        <a:p>
          <a:r>
            <a:rPr lang="en-US" sz="1400" u="none">
              <a:solidFill>
                <a:schemeClr val="dk1"/>
              </a:solidFill>
              <a:effectLst/>
              <a:latin typeface="+mn-lt"/>
              <a:ea typeface="+mn-ea"/>
              <a:cs typeface="+mn-cs"/>
            </a:rPr>
            <a:t>Grant recipients should describe the proposed corrective changes to the processes and systems that will eliminate the root cause and reduce the likelihood of a reoccurrence of noncompliance, as well as how these changes will be implemented. </a:t>
          </a:r>
        </a:p>
        <a:p>
          <a:r>
            <a:rPr lang="en-US" sz="1400" u="none">
              <a:solidFill>
                <a:schemeClr val="dk1"/>
              </a:solidFill>
              <a:effectLst/>
              <a:latin typeface="+mn-lt"/>
              <a:ea typeface="+mn-ea"/>
              <a:cs typeface="+mn-cs"/>
            </a:rPr>
            <a:t>The key is to choose corrective actions that address each root cause. These actions will generally require creating a new process or making a change to a current process. Corrective actions that change the system and do not allow the errors to occur are the strongest.  </a:t>
          </a:r>
        </a:p>
        <a:p>
          <a:r>
            <a:rPr lang="en-US" sz="1400" u="none">
              <a:solidFill>
                <a:schemeClr val="dk1"/>
              </a:solidFill>
              <a:effectLst/>
              <a:latin typeface="+mn-lt"/>
              <a:ea typeface="+mn-ea"/>
              <a:cs typeface="+mn-cs"/>
            </a:rPr>
            <a:t>If a particular corrective action or change cannot be completed due to current constraints (e.g., lack of resources), the grant recipient should look for other ways of changing the process to prevent a similar event from occurring in the future. Doing nothing is not an appropriate option.</a:t>
          </a:r>
        </a:p>
        <a:p>
          <a:endParaRPr lang="en-US" sz="1400" u="none">
            <a:solidFill>
              <a:schemeClr val="dk1"/>
            </a:solidFill>
            <a:effectLst/>
            <a:latin typeface="+mn-lt"/>
            <a:ea typeface="+mn-ea"/>
            <a:cs typeface="+mn-cs"/>
          </a:endParaRPr>
        </a:p>
        <a:p>
          <a:r>
            <a:rPr lang="en-US" sz="1400" u="none">
              <a:solidFill>
                <a:schemeClr val="dk1"/>
              </a:solidFill>
              <a:effectLst/>
              <a:latin typeface="+mn-lt"/>
              <a:ea typeface="+mn-ea"/>
              <a:cs typeface="+mn-cs"/>
            </a:rPr>
            <a:t>As a reminder, the CAP Development worksheet provides guiding questions to assist grant recipients in determining corrective measures.</a:t>
          </a:r>
        </a:p>
        <a:p>
          <a:endParaRPr lang="en-US" sz="1400" u="sng">
            <a:solidFill>
              <a:schemeClr val="dk1"/>
            </a:solidFill>
            <a:effectLst/>
            <a:latin typeface="+mn-lt"/>
            <a:ea typeface="+mn-ea"/>
            <a:cs typeface="+mn-cs"/>
          </a:endParaRPr>
        </a:p>
        <a:p>
          <a:r>
            <a:rPr lang="en-US" sz="1400" u="sng">
              <a:solidFill>
                <a:schemeClr val="dk1"/>
              </a:solidFill>
              <a:effectLst/>
              <a:latin typeface="+mn-lt"/>
              <a:ea typeface="+mn-ea"/>
              <a:cs typeface="+mn-cs"/>
            </a:rPr>
            <a:t>Column G: Required Plan of Action</a:t>
          </a:r>
        </a:p>
        <a:p>
          <a:endParaRPr lang="en-US" sz="1400" u="sng">
            <a:solidFill>
              <a:schemeClr val="dk1"/>
            </a:solidFill>
            <a:effectLst/>
            <a:latin typeface="+mn-lt"/>
            <a:ea typeface="+mn-ea"/>
            <a:cs typeface="+mn-cs"/>
          </a:endParaRPr>
        </a:p>
        <a:p>
          <a:r>
            <a:rPr lang="en-US" sz="1400" u="none">
              <a:solidFill>
                <a:schemeClr val="dk1"/>
              </a:solidFill>
              <a:effectLst/>
              <a:latin typeface="+mn-lt"/>
              <a:ea typeface="+mn-ea"/>
              <a:cs typeface="+mn-cs"/>
            </a:rPr>
            <a:t>Grantees should clearly state what is to be done, by whom, and when.</a:t>
          </a:r>
        </a:p>
        <a:p>
          <a:r>
            <a:rPr lang="en-US" sz="1400" u="none">
              <a:solidFill>
                <a:schemeClr val="dk1"/>
              </a:solidFill>
              <a:effectLst/>
              <a:latin typeface="+mn-lt"/>
              <a:ea typeface="+mn-ea"/>
              <a:cs typeface="+mn-cs"/>
            </a:rPr>
            <a:t> </a:t>
          </a:r>
        </a:p>
        <a:p>
          <a:r>
            <a:rPr lang="en-US" sz="1400" u="none">
              <a:solidFill>
                <a:schemeClr val="dk1"/>
              </a:solidFill>
              <a:effectLst/>
              <a:latin typeface="+mn-lt"/>
              <a:ea typeface="+mn-ea"/>
              <a:cs typeface="+mn-cs"/>
            </a:rPr>
            <a:t>Some action plans may be short-term interventions that can be accomplished quickly, while others may require a longer implementation period. Consider how to effectively implement the plan so people are complying with the proposed changes and if the changes have made a difference. Create SMART (specific, measurable, achievable, realistic, and time-bound) goals and allot feasible deadlines. Make sure these goals or solutions are centered around the root cause, detailing every step necessary to eliminate the underlying cause of a problem.</a:t>
          </a:r>
        </a:p>
        <a:p>
          <a:r>
            <a:rPr lang="en-US" sz="1400" u="none">
              <a:solidFill>
                <a:schemeClr val="dk1"/>
              </a:solidFill>
              <a:effectLst/>
              <a:latin typeface="+mn-lt"/>
              <a:ea typeface="+mn-ea"/>
              <a:cs typeface="+mn-cs"/>
            </a:rPr>
            <a:t> </a:t>
          </a:r>
        </a:p>
        <a:p>
          <a:r>
            <a:rPr lang="en-US" sz="1400" u="none">
              <a:solidFill>
                <a:schemeClr val="dk1"/>
              </a:solidFill>
              <a:effectLst/>
              <a:latin typeface="+mn-lt"/>
              <a:ea typeface="+mn-ea"/>
              <a:cs typeface="+mn-cs"/>
            </a:rPr>
            <a:t>As a reminder, the CAP development worksheet provides guiding questions to assist grant recipients in determining the required plan of action. </a:t>
          </a:r>
        </a:p>
        <a:p>
          <a:endParaRPr lang="en-US" sz="1400" u="sng">
            <a:solidFill>
              <a:schemeClr val="dk1"/>
            </a:solidFill>
            <a:effectLst/>
            <a:latin typeface="+mn-lt"/>
            <a:ea typeface="+mn-ea"/>
            <a:cs typeface="+mn-cs"/>
          </a:endParaRPr>
        </a:p>
        <a:p>
          <a:r>
            <a:rPr lang="en-US" sz="1400" u="sng">
              <a:solidFill>
                <a:schemeClr val="dk1"/>
              </a:solidFill>
              <a:effectLst/>
              <a:latin typeface="+mn-lt"/>
              <a:ea typeface="+mn-ea"/>
              <a:cs typeface="+mn-cs"/>
            </a:rPr>
            <a:t>Column H: Evaluation/Follow-Up</a:t>
          </a:r>
        </a:p>
        <a:p>
          <a:endParaRPr lang="en-US" sz="1400" u="sng">
            <a:solidFill>
              <a:schemeClr val="dk1"/>
            </a:solidFill>
            <a:effectLst/>
            <a:latin typeface="+mn-lt"/>
            <a:ea typeface="+mn-ea"/>
            <a:cs typeface="+mn-cs"/>
          </a:endParaRPr>
        </a:p>
        <a:p>
          <a:r>
            <a:rPr lang="en-US" sz="1400" u="none">
              <a:solidFill>
                <a:schemeClr val="dk1"/>
              </a:solidFill>
              <a:effectLst/>
              <a:latin typeface="+mn-lt"/>
              <a:ea typeface="+mn-ea"/>
              <a:cs typeface="+mn-cs"/>
            </a:rPr>
            <a:t>Grantees should describe how the successful implementation of corrective actions will be evaluated and measured.</a:t>
          </a:r>
        </a:p>
        <a:p>
          <a:r>
            <a:rPr lang="en-US" sz="1400" u="none">
              <a:solidFill>
                <a:schemeClr val="dk1"/>
              </a:solidFill>
              <a:effectLst/>
              <a:latin typeface="+mn-lt"/>
              <a:ea typeface="+mn-ea"/>
              <a:cs typeface="+mn-cs"/>
            </a:rPr>
            <a:t> </a:t>
          </a:r>
        </a:p>
        <a:p>
          <a:r>
            <a:rPr lang="en-US" sz="1400" u="none">
              <a:solidFill>
                <a:schemeClr val="dk1"/>
              </a:solidFill>
              <a:effectLst/>
              <a:latin typeface="+mn-lt"/>
              <a:ea typeface="+mn-ea"/>
              <a:cs typeface="+mn-cs"/>
            </a:rPr>
            <a:t>This should include details on how the organization will know that the proposed corrective actions are effectively implemented during the anticipated timeframe, including an assessment of individuals responsible for adhering to changes and whether the CAP is achieving the desired results. Evaluating the success of the corrective actions usually becomes the responsibility of the person designated to oversee the corrective actions.</a:t>
          </a:r>
        </a:p>
        <a:p>
          <a:r>
            <a:rPr lang="en-US" sz="1400" u="none">
              <a:solidFill>
                <a:schemeClr val="dk1"/>
              </a:solidFill>
              <a:effectLst/>
              <a:latin typeface="+mn-lt"/>
              <a:ea typeface="+mn-ea"/>
              <a:cs typeface="+mn-cs"/>
            </a:rPr>
            <a:t> </a:t>
          </a:r>
        </a:p>
        <a:p>
          <a:r>
            <a:rPr lang="en-US" sz="1400" u="none">
              <a:solidFill>
                <a:schemeClr val="dk1"/>
              </a:solidFill>
              <a:effectLst/>
              <a:latin typeface="+mn-lt"/>
              <a:ea typeface="+mn-ea"/>
              <a:cs typeface="+mn-cs"/>
            </a:rPr>
            <a:t>As a reminder, the CAP development worksheet provides guiding questions to assist grant recipients in determining how they will evaluate and follow-up with the implemented plan. </a:t>
          </a:r>
        </a:p>
        <a:p>
          <a:endParaRPr lang="en-US" sz="1400" u="sng">
            <a:solidFill>
              <a:schemeClr val="dk1"/>
            </a:solidFill>
            <a:effectLst/>
            <a:latin typeface="+mn-lt"/>
            <a:ea typeface="+mn-ea"/>
            <a:cs typeface="+mn-cs"/>
          </a:endParaRPr>
        </a:p>
        <a:p>
          <a:r>
            <a:rPr lang="en-US" sz="1400" u="sng">
              <a:solidFill>
                <a:schemeClr val="dk1"/>
              </a:solidFill>
              <a:effectLst/>
              <a:latin typeface="+mn-lt"/>
              <a:ea typeface="+mn-ea"/>
              <a:cs typeface="+mn-cs"/>
            </a:rPr>
            <a:t>NSCHC</a:t>
          </a:r>
          <a:r>
            <a:rPr lang="en-US" sz="1400" u="sng" baseline="0">
              <a:solidFill>
                <a:schemeClr val="dk1"/>
              </a:solidFill>
              <a:effectLst/>
              <a:latin typeface="+mn-lt"/>
              <a:ea typeface="+mn-ea"/>
              <a:cs typeface="+mn-cs"/>
            </a:rPr>
            <a:t> Supplement Worksheet</a:t>
          </a:r>
          <a:r>
            <a:rPr lang="en-US" sz="1400" u="none" baseline="0">
              <a:solidFill>
                <a:schemeClr val="dk1"/>
              </a:solidFill>
              <a:effectLst/>
              <a:latin typeface="+mn-lt"/>
              <a:ea typeface="+mn-ea"/>
              <a:cs typeface="+mn-cs"/>
            </a:rPr>
            <a:t>: If applicable, the NSCHC Supplement worksheet provides AmeriCorps grant recipients with the results for the National Service Criminal History Check monitoring activity type that was assigned to the grant project. Each record with potential non-compliance is listed, along with the associated vendor check information and notes that describe how the determination of non-compliance was made. Potentially non-compliant records should be addressed by the grant recipient and, if possible, resolved during the Corrective Action Plan process. The "Notes" column of the NSCHC Supplement worksheet may be completed by grant recipients. Additionally, supplemental documentation that may support the individual NSCHC record may submitted with the Corrective Action Plan using the OneDrive folder that was provided to the grant recipient by the Office of Monitoring.</a:t>
          </a:r>
        </a:p>
        <a:p>
          <a:endParaRPr lang="en-US" sz="1400" u="none">
            <a:solidFill>
              <a:schemeClr val="dk1"/>
            </a:solidFill>
            <a:effectLst/>
            <a:latin typeface="+mn-lt"/>
            <a:ea typeface="+mn-ea"/>
            <a:cs typeface="+mn-cs"/>
          </a:endParaRPr>
        </a:p>
        <a:p>
          <a:r>
            <a:rPr lang="en-US" sz="1400" u="sng">
              <a:solidFill>
                <a:schemeClr val="dk1"/>
              </a:solidFill>
              <a:effectLst/>
              <a:latin typeface="+mn-lt"/>
              <a:ea typeface="+mn-ea"/>
              <a:cs typeface="+mn-cs"/>
            </a:rPr>
            <a:t>Submission:</a:t>
          </a:r>
          <a:r>
            <a:rPr lang="en-US" sz="1400" u="none">
              <a:solidFill>
                <a:schemeClr val="dk1"/>
              </a:solidFill>
              <a:effectLst/>
              <a:latin typeface="+mn-lt"/>
              <a:ea typeface="+mn-ea"/>
              <a:cs typeface="+mn-cs"/>
            </a:rPr>
            <a:t> Upon completion of the CAP Template</a:t>
          </a:r>
          <a:r>
            <a:rPr lang="en-US" sz="1400" u="none" baseline="0">
              <a:solidFill>
                <a:schemeClr val="dk1"/>
              </a:solidFill>
              <a:effectLst/>
              <a:latin typeface="+mn-lt"/>
              <a:ea typeface="+mn-ea"/>
              <a:cs typeface="+mn-cs"/>
            </a:rPr>
            <a:t> and, if applicable, the NSCHC Supplement</a:t>
          </a:r>
          <a:r>
            <a:rPr lang="en-US" sz="1400" u="none">
              <a:solidFill>
                <a:schemeClr val="dk1"/>
              </a:solidFill>
              <a:effectLst/>
              <a:latin typeface="+mn-lt"/>
              <a:ea typeface="+mn-ea"/>
              <a:cs typeface="+mn-cs"/>
            </a:rPr>
            <a:t>, grant recipients</a:t>
          </a:r>
          <a:r>
            <a:rPr lang="en-US" sz="1400" u="none" baseline="0">
              <a:solidFill>
                <a:schemeClr val="dk1"/>
              </a:solidFill>
              <a:effectLst/>
              <a:latin typeface="+mn-lt"/>
              <a:ea typeface="+mn-ea"/>
              <a:cs typeface="+mn-cs"/>
            </a:rPr>
            <a:t> should </a:t>
          </a:r>
          <a:r>
            <a:rPr lang="en-US" sz="1400" u="none">
              <a:solidFill>
                <a:schemeClr val="dk1"/>
              </a:solidFill>
              <a:effectLst/>
              <a:latin typeface="+mn-lt"/>
              <a:ea typeface="+mn-ea"/>
              <a:cs typeface="+mn-cs"/>
            </a:rPr>
            <a:t>submit the full Excel</a:t>
          </a:r>
          <a:r>
            <a:rPr lang="en-US" sz="1400" u="none" baseline="0">
              <a:solidFill>
                <a:schemeClr val="dk1"/>
              </a:solidFill>
              <a:effectLst/>
              <a:latin typeface="+mn-lt"/>
              <a:ea typeface="+mn-ea"/>
              <a:cs typeface="+mn-cs"/>
            </a:rPr>
            <a:t> workbook using the OneDrive folder that was provided to the grant recipient by the Office of Monitoring. Do not extract the CAP Template worksheet from the report document. </a:t>
          </a:r>
          <a:endParaRPr lang="en-US" sz="1400" u="none">
            <a:solidFill>
              <a:schemeClr val="dk1"/>
            </a:solidFill>
            <a:effectLst/>
            <a:latin typeface="+mn-lt"/>
            <a:ea typeface="+mn-ea"/>
            <a:cs typeface="+mn-cs"/>
          </a:endParaRPr>
        </a:p>
        <a:p>
          <a:endParaRPr lang="en-US" sz="1400" u="none">
            <a:solidFill>
              <a:schemeClr val="dk1"/>
            </a:solidFill>
            <a:effectLst/>
            <a:latin typeface="+mn-lt"/>
            <a:ea typeface="+mn-ea"/>
            <a:cs typeface="+mn-cs"/>
          </a:endParaRPr>
        </a:p>
        <a:p>
          <a:r>
            <a:rPr lang="en-US" sz="1400" u="none">
              <a:solidFill>
                <a:schemeClr val="dk1"/>
              </a:solidFill>
              <a:effectLst/>
              <a:latin typeface="+mn-lt"/>
              <a:ea typeface="+mn-ea"/>
              <a:cs typeface="+mn-cs"/>
            </a:rPr>
            <a:t>OM staff will review the proposed CAP to determine its reasonableness</a:t>
          </a:r>
          <a:r>
            <a:rPr lang="en-US" sz="1400" u="none" baseline="0">
              <a:solidFill>
                <a:schemeClr val="dk1"/>
              </a:solidFill>
              <a:effectLst/>
              <a:latin typeface="+mn-lt"/>
              <a:ea typeface="+mn-ea"/>
              <a:cs typeface="+mn-cs"/>
            </a:rPr>
            <a:t> </a:t>
          </a:r>
          <a:r>
            <a:rPr lang="en-US" sz="1400" u="none">
              <a:solidFill>
                <a:schemeClr val="dk1"/>
              </a:solidFill>
              <a:effectLst/>
              <a:latin typeface="+mn-lt"/>
              <a:ea typeface="+mn-ea"/>
              <a:cs typeface="+mn-cs"/>
            </a:rPr>
            <a:t>at addressing the identified noncompliance. OM staff will notify the grant recipient of the plan approval or, if modifications are required, OM will provide instructions to revise and resubmit  the plan for review. Additionally, where applicable,</a:t>
          </a:r>
          <a:r>
            <a:rPr lang="en-US" sz="1400" u="none" baseline="0">
              <a:solidFill>
                <a:schemeClr val="dk1"/>
              </a:solidFill>
              <a:effectLst/>
              <a:latin typeface="+mn-lt"/>
              <a:ea typeface="+mn-ea"/>
              <a:cs typeface="+mn-cs"/>
            </a:rPr>
            <a:t> OM will provide next steps regarding findings of noncompliance that require enforcement action.</a:t>
          </a:r>
          <a:endParaRPr lang="en-US" sz="1400" u="none">
            <a:solidFill>
              <a:schemeClr val="dk1"/>
            </a:solidFill>
            <a:effectLst/>
            <a:latin typeface="+mn-lt"/>
            <a:ea typeface="+mn-ea"/>
            <a:cs typeface="+mn-cs"/>
          </a:endParaRPr>
        </a:p>
        <a:p>
          <a:endParaRPr lang="en-US" sz="1100">
            <a:solidFill>
              <a:schemeClr val="dk1"/>
            </a:solidFill>
            <a:effectLst/>
            <a:latin typeface="+mn-lt"/>
            <a:ea typeface="+mn-ea"/>
            <a:cs typeface="+mn-cs"/>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A197AB2-8D33-4B33-8270-A89EB25CA809}" name="Table1" displayName="Table1" ref="A1:H2090" totalsRowShown="0" headerRowDxfId="5">
  <autoFilter ref="A1:H2090" xr:uid="{C3E01DEA-CE99-4390-B031-9405A6A169B6}"/>
  <tableColumns count="8">
    <tableColumn id="1" xr3:uid="{DFBADAD8-401E-456A-9A95-B0B64836FD75}" name="Sheet"/>
    <tableColumn id="2" xr3:uid="{64750BD4-AA6E-47B6-B38F-51DEDFB34083}" name="QNUM" dataDxfId="4">
      <calculatedColumnFormula>TRIM(IF(ISNUMBER(LEFT(D2,1)*1),LEFT(D2,9),""))</calculatedColumnFormula>
    </tableColumn>
    <tableColumn id="26" xr3:uid="{99D8604E-B448-438F-B143-424514E46B74}" name="SUBQNUM" dataDxfId="3">
      <calculatedColumnFormula>(IF(MID(Table1[[#This Row],[Question]],10,2)="SU",MID(Table1[[#This Row],[Question]],10,6),""))</calculatedColumnFormula>
    </tableColumn>
    <tableColumn id="3" xr3:uid="{3BE1A9E3-8843-4066-9E20-F09ABFCB7839}" name="Question"/>
    <tableColumn id="27" xr3:uid="{E912CEC4-EE9F-419B-B55F-859CEAB1C79F}" name="TRIMQuestion" dataDxfId="2">
      <calculatedColumnFormula>Table1[[#This Row],[QNUM]]&amp;Table1[[#This Row],[SUBQNUM]]</calculatedColumnFormula>
    </tableColumn>
    <tableColumn id="6" xr3:uid="{9AF31429-C636-40BB-9344-1210D4CE1BE2}" name="NOTES" dataDxfId="1">
      <calculatedColumnFormula>IF(FOFA!$B7="","",FOFA!$B7)</calculatedColumnFormula>
    </tableColumn>
    <tableColumn id="4" xr3:uid="{8686A83B-C872-4BB9-9441-BA57B679E94A}" name="Answer"/>
    <tableColumn id="5" xr3:uid="{A1460AAD-2635-48D1-BEA8-250C790711AD}" name="SUB-RESPONSE"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E3D72E0-02D4-498D-A168-B47009C22D54}" name="Answer110303" displayName="Answer110303" ref="Q376:Q378" totalsRowShown="0">
  <autoFilter ref="Q376:Q378" xr:uid="{7E3D72E0-02D4-498D-A168-B47009C22D54}"/>
  <tableColumns count="1">
    <tableColumn id="1" xr3:uid="{402104C2-D8DB-4E2F-8886-062547AC91DE}"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cfr.gov/current/title-45/subtitle-B/chapter-XXV/part-2540/subpart-B"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496BD-3AD9-40BE-8089-DCAEF54710D0}">
  <sheetPr codeName="Sheet1">
    <tabColor rgb="FF0070C0"/>
    <pageSetUpPr fitToPage="1"/>
  </sheetPr>
  <dimension ref="A1:XFC22"/>
  <sheetViews>
    <sheetView showGridLines="0" zoomScaleNormal="100" workbookViewId="0">
      <selection activeCell="C11" sqref="C11:C12"/>
    </sheetView>
  </sheetViews>
  <sheetFormatPr defaultColWidth="0" defaultRowHeight="14.9" customHeight="1" zeroHeight="1" x14ac:dyDescent="0.35"/>
  <cols>
    <col min="1" max="3" width="10.54296875" style="6" customWidth="1"/>
    <col min="4" max="13" width="8.6328125" style="6" customWidth="1"/>
    <col min="14" max="14" width="0.6328125" style="5" customWidth="1"/>
    <col min="15" max="16383" width="8.6328125" style="6" hidden="1"/>
    <col min="16384" max="16384" width="1.36328125" style="6" hidden="1"/>
  </cols>
  <sheetData>
    <row r="1" spans="1:14" ht="56.15" customHeight="1" x14ac:dyDescent="0.35">
      <c r="A1" s="131"/>
      <c r="B1" s="131"/>
      <c r="C1" s="131"/>
      <c r="D1" s="131"/>
      <c r="E1" s="131"/>
      <c r="F1" s="131"/>
      <c r="G1" s="131"/>
      <c r="H1" s="131"/>
      <c r="I1" s="131"/>
      <c r="J1" s="131"/>
      <c r="K1" s="131"/>
      <c r="L1" s="131"/>
      <c r="M1" s="132"/>
    </row>
    <row r="2" spans="1:14" ht="33.65" customHeight="1" x14ac:dyDescent="0.35">
      <c r="A2" s="61" t="s">
        <v>0</v>
      </c>
      <c r="B2" s="62"/>
      <c r="C2" s="62"/>
      <c r="D2" s="62"/>
      <c r="E2" s="62"/>
      <c r="F2" s="62"/>
      <c r="G2" s="62"/>
      <c r="H2" s="62"/>
      <c r="I2" s="62"/>
      <c r="J2" s="62"/>
      <c r="K2" s="62"/>
      <c r="L2" s="62"/>
      <c r="M2" s="63"/>
    </row>
    <row r="3" spans="1:14" s="20" customFormat="1" ht="20.149999999999999" customHeight="1" x14ac:dyDescent="0.35">
      <c r="A3" s="114" t="s">
        <v>1</v>
      </c>
      <c r="B3" s="114"/>
      <c r="C3" s="114"/>
      <c r="D3" s="125"/>
      <c r="E3" s="125"/>
      <c r="F3" s="125"/>
      <c r="G3" s="125"/>
      <c r="H3" s="125"/>
      <c r="I3" s="125"/>
      <c r="J3" s="125"/>
      <c r="K3" s="125"/>
      <c r="L3" s="125"/>
      <c r="M3" s="125"/>
      <c r="N3" s="19"/>
    </row>
    <row r="4" spans="1:14" s="20" customFormat="1" ht="20.149999999999999" customHeight="1" x14ac:dyDescent="0.35">
      <c r="A4" s="114" t="s">
        <v>2</v>
      </c>
      <c r="B4" s="114"/>
      <c r="C4" s="114"/>
      <c r="D4" s="125"/>
      <c r="E4" s="125"/>
      <c r="F4" s="125"/>
      <c r="G4" s="125"/>
      <c r="H4" s="125"/>
      <c r="I4" s="125"/>
      <c r="J4" s="125"/>
      <c r="K4" s="125"/>
      <c r="L4" s="125"/>
      <c r="M4" s="125"/>
      <c r="N4" s="19"/>
    </row>
    <row r="5" spans="1:14" s="20" customFormat="1" ht="20.149999999999999" customHeight="1" x14ac:dyDescent="0.35">
      <c r="A5" s="133" t="s">
        <v>3</v>
      </c>
      <c r="B5" s="134"/>
      <c r="C5" s="135"/>
      <c r="D5" s="136"/>
      <c r="E5" s="125"/>
      <c r="F5" s="125"/>
      <c r="G5" s="125"/>
      <c r="H5" s="125"/>
      <c r="I5" s="125"/>
      <c r="J5" s="125"/>
      <c r="K5" s="125"/>
      <c r="L5" s="125"/>
      <c r="M5" s="125"/>
      <c r="N5" s="19"/>
    </row>
    <row r="6" spans="1:14" s="20" customFormat="1" ht="20.149999999999999" customHeight="1" x14ac:dyDescent="0.35">
      <c r="A6" s="114" t="s">
        <v>4</v>
      </c>
      <c r="B6" s="114"/>
      <c r="C6" s="114"/>
      <c r="D6" s="125"/>
      <c r="E6" s="125"/>
      <c r="F6" s="125"/>
      <c r="G6" s="125"/>
      <c r="H6" s="125"/>
      <c r="I6" s="125"/>
      <c r="J6" s="125"/>
      <c r="K6" s="125"/>
      <c r="L6" s="125"/>
      <c r="M6" s="125"/>
      <c r="N6" s="19"/>
    </row>
    <row r="7" spans="1:14" s="20" customFormat="1" ht="20.149999999999999" customHeight="1" x14ac:dyDescent="0.35">
      <c r="A7" s="114" t="s">
        <v>5</v>
      </c>
      <c r="B7" s="114"/>
      <c r="C7" s="114"/>
      <c r="D7" s="125"/>
      <c r="E7" s="125"/>
      <c r="F7" s="125"/>
      <c r="G7" s="125"/>
      <c r="H7" s="125"/>
      <c r="I7" s="125"/>
      <c r="J7" s="125"/>
      <c r="K7" s="125"/>
      <c r="L7" s="125"/>
      <c r="M7" s="125"/>
      <c r="N7" s="19"/>
    </row>
    <row r="8" spans="1:14" s="20" customFormat="1" ht="32.15" customHeight="1" x14ac:dyDescent="0.35">
      <c r="A8" s="126" t="s">
        <v>6</v>
      </c>
      <c r="B8" s="126"/>
      <c r="C8" s="127"/>
      <c r="D8" s="128"/>
      <c r="E8" s="129"/>
      <c r="F8" s="129"/>
      <c r="G8" s="129"/>
      <c r="H8" s="129"/>
      <c r="I8" s="129"/>
      <c r="J8" s="129"/>
      <c r="K8" s="129"/>
      <c r="L8" s="129"/>
      <c r="M8" s="130"/>
      <c r="N8" s="19"/>
    </row>
    <row r="9" spans="1:14" s="20" customFormat="1" ht="20.149999999999999" customHeight="1" x14ac:dyDescent="0.35">
      <c r="A9" s="116" t="s">
        <v>7</v>
      </c>
      <c r="B9" s="116"/>
      <c r="C9" s="116"/>
      <c r="D9" s="109"/>
      <c r="E9" s="110"/>
      <c r="F9" s="110"/>
      <c r="G9" s="110"/>
      <c r="H9" s="110"/>
      <c r="I9" s="110"/>
      <c r="J9" s="110"/>
      <c r="K9" s="110"/>
      <c r="L9" s="110"/>
      <c r="M9" s="111"/>
      <c r="N9" s="19"/>
    </row>
    <row r="10" spans="1:14" s="20" customFormat="1" ht="20.149999999999999" customHeight="1" x14ac:dyDescent="0.35">
      <c r="A10" s="116" t="s">
        <v>8</v>
      </c>
      <c r="B10" s="116"/>
      <c r="C10" s="117"/>
      <c r="D10" s="118"/>
      <c r="E10" s="118"/>
      <c r="F10" s="118"/>
      <c r="G10" s="118"/>
      <c r="H10" s="118"/>
      <c r="I10" s="118"/>
      <c r="J10" s="118"/>
      <c r="K10" s="118"/>
      <c r="L10" s="118"/>
      <c r="M10" s="118"/>
      <c r="N10" s="19"/>
    </row>
    <row r="11" spans="1:14" s="20" customFormat="1" ht="15" customHeight="1" x14ac:dyDescent="0.35">
      <c r="A11" s="119" t="s">
        <v>9</v>
      </c>
      <c r="B11" s="119"/>
      <c r="C11" s="120"/>
      <c r="D11" s="112" t="s">
        <v>10</v>
      </c>
      <c r="E11" s="112"/>
      <c r="F11" s="112"/>
      <c r="G11" s="112"/>
      <c r="H11" s="112"/>
      <c r="I11" s="112"/>
      <c r="J11" s="112"/>
      <c r="K11" s="113"/>
      <c r="L11" s="113"/>
      <c r="M11" s="113"/>
      <c r="N11" s="19"/>
    </row>
    <row r="12" spans="1:14" s="20" customFormat="1" ht="15" customHeight="1" x14ac:dyDescent="0.35">
      <c r="A12" s="121"/>
      <c r="B12" s="121"/>
      <c r="C12" s="122"/>
      <c r="D12" s="112" t="s">
        <v>11</v>
      </c>
      <c r="E12" s="112"/>
      <c r="F12" s="112"/>
      <c r="G12" s="112"/>
      <c r="H12" s="112"/>
      <c r="I12" s="112"/>
      <c r="J12" s="112"/>
      <c r="K12" s="113"/>
      <c r="L12" s="113"/>
      <c r="M12" s="113"/>
      <c r="N12" s="19"/>
    </row>
    <row r="13" spans="1:14" s="20" customFormat="1" ht="15" customHeight="1" x14ac:dyDescent="0.35">
      <c r="A13" s="121"/>
      <c r="B13" s="121"/>
      <c r="C13" s="122"/>
      <c r="D13" s="112" t="s">
        <v>12</v>
      </c>
      <c r="E13" s="112"/>
      <c r="F13" s="112"/>
      <c r="G13" s="112"/>
      <c r="H13" s="112"/>
      <c r="I13" s="112"/>
      <c r="J13" s="112"/>
      <c r="K13" s="113"/>
      <c r="L13" s="113"/>
      <c r="M13" s="113"/>
      <c r="N13" s="19"/>
    </row>
    <row r="14" spans="1:14" s="20" customFormat="1" ht="15" customHeight="1" x14ac:dyDescent="0.35">
      <c r="A14" s="121"/>
      <c r="B14" s="121"/>
      <c r="C14" s="122"/>
      <c r="D14" s="112" t="s">
        <v>13</v>
      </c>
      <c r="E14" s="112"/>
      <c r="F14" s="112"/>
      <c r="G14" s="112"/>
      <c r="H14" s="112"/>
      <c r="I14" s="112"/>
      <c r="J14" s="112"/>
      <c r="K14" s="113"/>
      <c r="L14" s="113"/>
      <c r="M14" s="113"/>
      <c r="N14" s="19"/>
    </row>
    <row r="15" spans="1:14" s="20" customFormat="1" ht="15" customHeight="1" x14ac:dyDescent="0.35">
      <c r="A15" s="121"/>
      <c r="B15" s="121"/>
      <c r="C15" s="122"/>
      <c r="D15" s="112" t="s">
        <v>14</v>
      </c>
      <c r="E15" s="112"/>
      <c r="F15" s="112"/>
      <c r="G15" s="112"/>
      <c r="H15" s="112"/>
      <c r="I15" s="112"/>
      <c r="J15" s="112"/>
      <c r="K15" s="113"/>
      <c r="L15" s="113"/>
      <c r="M15" s="113"/>
      <c r="N15" s="19"/>
    </row>
    <row r="16" spans="1:14" s="20" customFormat="1" ht="15" customHeight="1" x14ac:dyDescent="0.35">
      <c r="A16" s="123"/>
      <c r="B16" s="123"/>
      <c r="C16" s="124"/>
      <c r="D16" s="112" t="s">
        <v>15</v>
      </c>
      <c r="E16" s="112"/>
      <c r="F16" s="112"/>
      <c r="G16" s="112"/>
      <c r="H16" s="112"/>
      <c r="I16" s="112"/>
      <c r="J16" s="112"/>
      <c r="K16" s="113"/>
      <c r="L16" s="113"/>
      <c r="M16" s="113"/>
      <c r="N16" s="19"/>
    </row>
    <row r="17" spans="1:14" s="20" customFormat="1" ht="20.149999999999999" customHeight="1" x14ac:dyDescent="0.35">
      <c r="A17" s="116" t="s">
        <v>16</v>
      </c>
      <c r="B17" s="116"/>
      <c r="C17" s="117"/>
      <c r="D17" s="106"/>
      <c r="E17" s="107"/>
      <c r="F17" s="107"/>
      <c r="G17" s="107"/>
      <c r="H17" s="107"/>
      <c r="I17" s="107"/>
      <c r="J17" s="107"/>
      <c r="K17" s="107"/>
      <c r="L17" s="107"/>
      <c r="M17" s="108"/>
      <c r="N17" s="19"/>
    </row>
    <row r="18" spans="1:14" s="20" customFormat="1" ht="20.149999999999999" customHeight="1" x14ac:dyDescent="0.35">
      <c r="A18" s="114" t="s">
        <v>17</v>
      </c>
      <c r="B18" s="114"/>
      <c r="C18" s="114"/>
      <c r="D18" s="115"/>
      <c r="E18" s="115"/>
      <c r="F18" s="115"/>
      <c r="G18" s="115"/>
      <c r="H18" s="115"/>
      <c r="I18" s="115"/>
      <c r="J18" s="115"/>
      <c r="K18" s="115"/>
      <c r="L18" s="115"/>
      <c r="M18" s="115"/>
      <c r="N18" s="19"/>
    </row>
    <row r="19" spans="1:14" s="20" customFormat="1" ht="20.149999999999999" customHeight="1" x14ac:dyDescent="0.35">
      <c r="A19" s="114"/>
      <c r="B19" s="114"/>
      <c r="C19" s="114"/>
      <c r="D19" s="115"/>
      <c r="E19" s="115"/>
      <c r="F19" s="115"/>
      <c r="G19" s="115"/>
      <c r="H19" s="115"/>
      <c r="I19" s="115"/>
      <c r="J19" s="115"/>
      <c r="K19" s="115"/>
      <c r="L19" s="115"/>
      <c r="M19" s="115"/>
      <c r="N19" s="19"/>
    </row>
    <row r="20" spans="1:14" s="20" customFormat="1" ht="20.149999999999999" customHeight="1" x14ac:dyDescent="0.35">
      <c r="A20" s="114"/>
      <c r="B20" s="114"/>
      <c r="C20" s="114"/>
      <c r="D20" s="115"/>
      <c r="E20" s="115"/>
      <c r="F20" s="115"/>
      <c r="G20" s="115"/>
      <c r="H20" s="115"/>
      <c r="I20" s="115"/>
      <c r="J20" s="115"/>
      <c r="K20" s="115"/>
      <c r="L20" s="115"/>
      <c r="M20" s="115"/>
      <c r="N20" s="19"/>
    </row>
    <row r="21" spans="1:14" s="20" customFormat="1" ht="20.149999999999999" customHeight="1" x14ac:dyDescent="0.35">
      <c r="A21" s="114"/>
      <c r="B21" s="114"/>
      <c r="C21" s="114"/>
      <c r="D21" s="115"/>
      <c r="E21" s="115"/>
      <c r="F21" s="115"/>
      <c r="G21" s="115"/>
      <c r="H21" s="115"/>
      <c r="I21" s="115"/>
      <c r="J21" s="115"/>
      <c r="K21" s="115"/>
      <c r="L21" s="115"/>
      <c r="M21" s="115"/>
      <c r="N21" s="19"/>
    </row>
    <row r="22" spans="1:14" ht="14.5" x14ac:dyDescent="0.35">
      <c r="A22" s="5"/>
      <c r="B22" s="5"/>
      <c r="C22" s="5"/>
      <c r="D22" s="5"/>
      <c r="E22" s="5"/>
      <c r="F22" s="5"/>
      <c r="G22" s="5"/>
      <c r="H22" s="5"/>
      <c r="I22" s="5"/>
      <c r="J22" s="5"/>
      <c r="K22" s="5"/>
      <c r="L22" s="5"/>
      <c r="M22" s="5"/>
    </row>
  </sheetData>
  <mergeCells count="34">
    <mergeCell ref="A1:M1"/>
    <mergeCell ref="K13:M13"/>
    <mergeCell ref="D16:J16"/>
    <mergeCell ref="K16:M16"/>
    <mergeCell ref="D14:J14"/>
    <mergeCell ref="K14:M14"/>
    <mergeCell ref="A3:C3"/>
    <mergeCell ref="D3:M3"/>
    <mergeCell ref="A4:C4"/>
    <mergeCell ref="D4:M4"/>
    <mergeCell ref="D11:J11"/>
    <mergeCell ref="K11:M11"/>
    <mergeCell ref="D12:J12"/>
    <mergeCell ref="A5:C5"/>
    <mergeCell ref="D5:M5"/>
    <mergeCell ref="A7:C7"/>
    <mergeCell ref="D7:M7"/>
    <mergeCell ref="A8:C8"/>
    <mergeCell ref="D8:M8"/>
    <mergeCell ref="A6:C6"/>
    <mergeCell ref="D6:M6"/>
    <mergeCell ref="D17:M17"/>
    <mergeCell ref="D9:M9"/>
    <mergeCell ref="D15:J15"/>
    <mergeCell ref="K15:M15"/>
    <mergeCell ref="A18:C21"/>
    <mergeCell ref="D18:M21"/>
    <mergeCell ref="A9:C9"/>
    <mergeCell ref="A17:C17"/>
    <mergeCell ref="A10:C10"/>
    <mergeCell ref="D10:M10"/>
    <mergeCell ref="K12:M12"/>
    <mergeCell ref="D13:J13"/>
    <mergeCell ref="A11:C16"/>
  </mergeCells>
  <dataValidations count="2">
    <dataValidation type="list" allowBlank="1" showInputMessage="1" showErrorMessage="1" sqref="K11:M16" xr:uid="{A0A7BC38-887B-4B79-BB01-D87124D75821}">
      <formula1>"Yes, No"</formula1>
    </dataValidation>
    <dataValidation type="list" allowBlank="1" showInputMessage="1" showErrorMessage="1" sqref="D18:M21" xr:uid="{30447618-F743-410D-AC8D-4F578C3A7E2A}">
      <formula1>"Pass, Corrective Action Plan (CAP)"</formula1>
    </dataValidation>
  </dataValidations>
  <pageMargins left="0.7" right="0.7" top="0.75" bottom="0.75" header="0.3" footer="0.3"/>
  <pageSetup scale="7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24F1D-B78B-4B15-965D-53281C9D508D}">
  <sheetPr codeName="Sheet23">
    <tabColor theme="4" tint="0.79998168889431442"/>
  </sheetPr>
  <dimension ref="A1:D114"/>
  <sheetViews>
    <sheetView topLeftCell="A9" zoomScaleNormal="100" workbookViewId="0">
      <selection activeCell="C11" sqref="C11:C12"/>
    </sheetView>
  </sheetViews>
  <sheetFormatPr defaultColWidth="0" defaultRowHeight="14.5" zeroHeight="1" x14ac:dyDescent="0.35"/>
  <cols>
    <col min="1" max="1" width="20.6328125" style="6" customWidth="1"/>
    <col min="2" max="2" width="92.6328125" style="6" customWidth="1"/>
    <col min="3" max="3" width="15.6328125" style="6" customWidth="1"/>
    <col min="4" max="4" width="8.90625" style="6" customWidth="1"/>
    <col min="5" max="16384" width="8.90625" style="6" hidden="1"/>
  </cols>
  <sheetData>
    <row r="1" spans="1:4" ht="26" x14ac:dyDescent="0.35">
      <c r="A1" s="142" t="s">
        <v>425</v>
      </c>
      <c r="B1" s="143"/>
      <c r="C1" s="144"/>
      <c r="D1" s="5"/>
    </row>
    <row r="2" spans="1:4" ht="23.9" customHeight="1" x14ac:dyDescent="0.35">
      <c r="A2" s="145"/>
      <c r="B2" s="145"/>
      <c r="C2" s="145"/>
      <c r="D2" s="5"/>
    </row>
    <row r="3" spans="1:4" x14ac:dyDescent="0.35">
      <c r="A3" s="5"/>
      <c r="B3" s="5"/>
      <c r="C3" s="5"/>
      <c r="D3" s="5"/>
    </row>
    <row r="4" spans="1:4" ht="25.4" customHeight="1" x14ac:dyDescent="0.35">
      <c r="A4" s="146" t="s">
        <v>426</v>
      </c>
      <c r="B4" s="147"/>
      <c r="C4" s="148"/>
      <c r="D4" s="5"/>
    </row>
    <row r="5" spans="1:4" ht="46.4" customHeight="1" x14ac:dyDescent="0.35">
      <c r="A5" s="149" t="s">
        <v>20</v>
      </c>
      <c r="B5" s="150"/>
      <c r="C5" s="151"/>
      <c r="D5" s="5"/>
    </row>
    <row r="6" spans="1:4" ht="25.4" customHeight="1" x14ac:dyDescent="0.35">
      <c r="A6" s="139" t="s">
        <v>427</v>
      </c>
      <c r="B6" s="140"/>
      <c r="C6" s="141"/>
      <c r="D6" s="5"/>
    </row>
    <row r="7" spans="1:4" s="20" customFormat="1" ht="25.4" customHeight="1" x14ac:dyDescent="0.35">
      <c r="A7" s="22" t="s">
        <v>428</v>
      </c>
      <c r="B7" s="17" t="str">
        <f>_xlfn.SINGLE(IF(_xlfn.XLOOKUP(A7, Main_Aggregate!$A$1:$A$354, Main_Aggregate!$B$1:$B$354, "", 0)= "", "",_xlfn.XLOOKUP(A7, Main_Aggregate!$A$1:$A$354, Main_Aggregate!$B$1:$B$354, "", 0)))</f>
        <v>Do volunteers meet the minimum age requirement at the time of enrollment?</v>
      </c>
      <c r="C7" s="152"/>
      <c r="D7" s="19"/>
    </row>
    <row r="8" spans="1:4" s="20" customFormat="1" ht="25.4" customHeight="1" x14ac:dyDescent="0.35">
      <c r="A8" s="22" t="s">
        <v>23</v>
      </c>
      <c r="B8" s="17" t="str">
        <f>_xlfn.SINGLE(IF(_xlfn.XLOOKUP(A7, Main_Aggregate!$A$1:$A$354, Main_Aggregate!$G$1:$G$354, "", 0)= "", "",_xlfn.XLOOKUP(A7, Main_Aggregate!$A$1:$A$354, Main_Aggregate!$G$1:$G$354, "", 0)))</f>
        <v>RSVP Regulation: 45 CFR § 2553.41 (a)(1)</v>
      </c>
      <c r="C8" s="152"/>
      <c r="D8" s="19"/>
    </row>
    <row r="9" spans="1:4" s="20" customFormat="1" ht="50.15" customHeight="1" x14ac:dyDescent="0.35">
      <c r="A9" s="87" t="s">
        <v>24</v>
      </c>
      <c r="B9" s="137"/>
      <c r="C9" s="138"/>
      <c r="D9" s="19"/>
    </row>
    <row r="10" spans="1:4" s="20" customFormat="1" ht="50.15" customHeight="1" x14ac:dyDescent="0.35">
      <c r="A10" s="22" t="s">
        <v>25</v>
      </c>
      <c r="B10" s="137"/>
      <c r="C10" s="138"/>
      <c r="D10" s="19"/>
    </row>
    <row r="11" spans="1:4" s="20" customFormat="1" ht="25.4" customHeight="1" x14ac:dyDescent="0.35">
      <c r="A11" s="22" t="s">
        <v>429</v>
      </c>
      <c r="B11" s="17" t="str">
        <f>_xlfn.SINGLE(IF(_xlfn.XLOOKUP(A11, Main_Aggregate!$A$1:$A$354, Main_Aggregate!$B$1:$B$354, "", 0)= "", "",_xlfn.XLOOKUP(A11, Main_Aggregate!$A$1:$A$354, Main_Aggregate!$B$1:$B$354, "", 0)))</f>
        <v xml:space="preserve">Are all activities included in the description/assignment compliant?_x000D_
_x000D_
 </v>
      </c>
      <c r="C11" s="152"/>
      <c r="D11" s="19"/>
    </row>
    <row r="12" spans="1:4" s="20" customFormat="1" ht="25.4" customHeight="1" x14ac:dyDescent="0.35">
      <c r="A12" s="22" t="s">
        <v>23</v>
      </c>
      <c r="B12" s="17" t="str">
        <f>_xlfn.SINGLE(IF(_xlfn.XLOOKUP(A11, Main_Aggregate!$A$1:$A$354, Main_Aggregate!$G$1:$G$354, "", 0)= "", "",_xlfn.XLOOKUP(A11, Main_Aggregate!$A$1:$A$354, Main_Aggregate!$G$1:$G$354, "", 0)))</f>
        <v>RSVP Regulation: 45 CFR §2553.12</v>
      </c>
      <c r="C12" s="152"/>
      <c r="D12" s="19"/>
    </row>
    <row r="13" spans="1:4" s="20" customFormat="1" ht="50.15" customHeight="1" x14ac:dyDescent="0.35">
      <c r="A13" s="87" t="s">
        <v>24</v>
      </c>
      <c r="B13" s="137"/>
      <c r="C13" s="138"/>
      <c r="D13" s="19"/>
    </row>
    <row r="14" spans="1:4" s="20" customFormat="1" ht="50.15" customHeight="1" x14ac:dyDescent="0.35">
      <c r="A14" s="22" t="s">
        <v>25</v>
      </c>
      <c r="B14" s="137"/>
      <c r="C14" s="138"/>
      <c r="D14" s="19"/>
    </row>
    <row r="15" spans="1:4" s="20" customFormat="1" ht="45.75" customHeight="1" x14ac:dyDescent="0.35">
      <c r="A15" s="22" t="s">
        <v>430</v>
      </c>
      <c r="B15" s="17" t="str">
        <f>_xlfn.SINGLE(IF(_xlfn.XLOOKUP(A15, Main_Aggregate!$A$1:$A$354, Main_Aggregate!$B$1:$B$354, "", 0)= "", "",_xlfn.XLOOKUP(A15, Main_Aggregate!$A$1:$A$354, Main_Aggregate!$B$1:$B$354, "", 0)))</f>
        <v>Review the volunteer service agreements and complete the required interviews. _x000D_
_x000D_
Do the service activities of the volunteer align with the agreement?</v>
      </c>
      <c r="C15" s="152"/>
      <c r="D15" s="19"/>
    </row>
    <row r="16" spans="1:4" s="20" customFormat="1" ht="25.4" customHeight="1" x14ac:dyDescent="0.35">
      <c r="A16" s="22" t="s">
        <v>23</v>
      </c>
      <c r="B16" s="17" t="str">
        <f>_xlfn.SINGLE(IF(_xlfn.XLOOKUP(A15, Main_Aggregate!$A$1:$A$354, Main_Aggregate!$G$1:$G$354, "", 0)= "", "",_xlfn.XLOOKUP(A15, Main_Aggregate!$A$1:$A$354, Main_Aggregate!$G$1:$G$354, "", 0)))</f>
        <v>RSVP Regulation: 45 CFR §2553.12</v>
      </c>
      <c r="C16" s="152"/>
      <c r="D16" s="19"/>
    </row>
    <row r="17" spans="1:4" s="20" customFormat="1" ht="50.15" customHeight="1" x14ac:dyDescent="0.35">
      <c r="A17" s="87" t="s">
        <v>24</v>
      </c>
      <c r="B17" s="137"/>
      <c r="C17" s="138"/>
      <c r="D17" s="19"/>
    </row>
    <row r="18" spans="1:4" s="20" customFormat="1" ht="50.15" customHeight="1" x14ac:dyDescent="0.35">
      <c r="A18" s="22" t="s">
        <v>25</v>
      </c>
      <c r="B18" s="137"/>
      <c r="C18" s="138"/>
      <c r="D18" s="19"/>
    </row>
    <row r="19" spans="1:4" s="20" customFormat="1" ht="25.4" customHeight="1" x14ac:dyDescent="0.35">
      <c r="A19" s="22" t="s">
        <v>431</v>
      </c>
      <c r="B19" s="17" t="str">
        <f>_xlfn.SINGLE(IF(_xlfn.XLOOKUP(A19, Main_Aggregate!$A$1:$A$354, Main_Aggregate!$B$1:$B$354, "", 0)= "", "",_xlfn.XLOOKUP(A19, Main_Aggregate!$A$1:$A$354, Main_Aggregate!$B$1:$B$354, "", 0)))</f>
        <v>Is there a designated supervisor providing regular and consistent support for each volunteer?</v>
      </c>
      <c r="C19" s="152"/>
      <c r="D19" s="19"/>
    </row>
    <row r="20" spans="1:4" s="20" customFormat="1" ht="25.4" customHeight="1" x14ac:dyDescent="0.35">
      <c r="A20" s="22" t="s">
        <v>23</v>
      </c>
      <c r="B20" s="17" t="str">
        <f>_xlfn.SINGLE(IF(_xlfn.XLOOKUP(A19, Main_Aggregate!$A$1:$A$354, Main_Aggregate!$G$1:$G$354, "", 0)= "", "",_xlfn.XLOOKUP(A19, Main_Aggregate!$A$1:$A$354, Main_Aggregate!$G$1:$G$354, "", 0)))</f>
        <v>RSVP Regulation: 45 CFR §2553.62(b); §2553.62(f)(3)</v>
      </c>
      <c r="C20" s="152"/>
      <c r="D20" s="19"/>
    </row>
    <row r="21" spans="1:4" s="20" customFormat="1" ht="50.15" customHeight="1" x14ac:dyDescent="0.35">
      <c r="A21" s="87" t="s">
        <v>24</v>
      </c>
      <c r="B21" s="137"/>
      <c r="C21" s="138"/>
      <c r="D21" s="19"/>
    </row>
    <row r="22" spans="1:4" s="20" customFormat="1" ht="50.15" customHeight="1" x14ac:dyDescent="0.35">
      <c r="A22" s="22" t="s">
        <v>25</v>
      </c>
      <c r="B22" s="137"/>
      <c r="C22" s="138"/>
      <c r="D22" s="19"/>
    </row>
    <row r="23" spans="1:4" s="20" customFormat="1" ht="25.4" customHeight="1" x14ac:dyDescent="0.35">
      <c r="A23" s="22" t="s">
        <v>432</v>
      </c>
      <c r="B23" s="17" t="str">
        <f>_xlfn.SINGLE(IF(_xlfn.XLOOKUP(A23, Main_Aggregate!$A$1:$A$354, Main_Aggregate!$B$1:$B$354, "", 0)= "", "",_xlfn.XLOOKUP(A23, Main_Aggregate!$A$1:$A$354, Main_Aggregate!$B$1:$B$354, "", 0)))</f>
        <v>Are supervisors adequately trained by the grantee to manage volunteers?</v>
      </c>
      <c r="C23" s="152"/>
      <c r="D23" s="19"/>
    </row>
    <row r="24" spans="1:4" s="20" customFormat="1" ht="25.4" customHeight="1" x14ac:dyDescent="0.35">
      <c r="A24" s="22" t="s">
        <v>23</v>
      </c>
      <c r="B24" s="17" t="str">
        <f>_xlfn.SINGLE(IF(_xlfn.XLOOKUP(A23, Main_Aggregate!$A$1:$A$354, Main_Aggregate!$G$1:$G$354, "", 0)= "", "",_xlfn.XLOOKUP(A23, Main_Aggregate!$A$1:$A$354, Main_Aggregate!$G$1:$G$354, "", 0)))</f>
        <v>RSVP Regulation: 45 CFR §2553.62(b); §2553.62(f)(3)</v>
      </c>
      <c r="C24" s="152"/>
      <c r="D24" s="19"/>
    </row>
    <row r="25" spans="1:4" s="20" customFormat="1" ht="50.9" customHeight="1" x14ac:dyDescent="0.35">
      <c r="A25" s="87" t="s">
        <v>24</v>
      </c>
      <c r="B25" s="137"/>
      <c r="C25" s="138"/>
      <c r="D25" s="19"/>
    </row>
    <row r="26" spans="1:4" s="20" customFormat="1" ht="50.9" customHeight="1" x14ac:dyDescent="0.35">
      <c r="A26" s="22" t="s">
        <v>25</v>
      </c>
      <c r="B26" s="137"/>
      <c r="C26" s="138"/>
      <c r="D26" s="19"/>
    </row>
    <row r="27" spans="1:4" s="20" customFormat="1" ht="23.15" customHeight="1" x14ac:dyDescent="0.35">
      <c r="A27" s="153" t="s">
        <v>433</v>
      </c>
      <c r="B27" s="17" t="s">
        <v>434</v>
      </c>
      <c r="C27" s="18" t="str">
        <f>_xlfn.SINGLE(IF(OR(C28="",C29="",C30="", C31=""),"",IF(AND(C28="N/A",C29="N/A",C30="N/A", C31="N/A"), "N/A",IF(OR(C28="No",C29="No",C30="No", C31="No"),"Not Compliant",IF(OR(C28="Yes",C29="Yes",C30="Yes", C31="Yes", C28="N/A", C29="N/A", C30="N/A", C31="N/A"),"Compliant")))))</f>
        <v/>
      </c>
      <c r="D27" s="19"/>
    </row>
    <row r="28" spans="1:4" s="20" customFormat="1" ht="30" customHeight="1" x14ac:dyDescent="0.35">
      <c r="A28" s="154"/>
      <c r="B28" s="28" t="s">
        <v>182</v>
      </c>
      <c r="C28" s="21"/>
      <c r="D28" s="19"/>
    </row>
    <row r="29" spans="1:4" s="20" customFormat="1" ht="21.65" customHeight="1" x14ac:dyDescent="0.35">
      <c r="A29" s="154"/>
      <c r="B29" s="28" t="s">
        <v>370</v>
      </c>
      <c r="C29" s="21"/>
      <c r="D29" s="19"/>
    </row>
    <row r="30" spans="1:4" s="20" customFormat="1" ht="31.4" customHeight="1" x14ac:dyDescent="0.35">
      <c r="A30" s="154"/>
      <c r="B30" s="28" t="s">
        <v>321</v>
      </c>
      <c r="C30" s="21"/>
      <c r="D30" s="19"/>
    </row>
    <row r="31" spans="1:4" s="20" customFormat="1" ht="32.4" customHeight="1" x14ac:dyDescent="0.35">
      <c r="A31" s="155"/>
      <c r="B31" s="28" t="s">
        <v>322</v>
      </c>
      <c r="C31" s="21"/>
      <c r="D31" s="19"/>
    </row>
    <row r="32" spans="1:4" s="20" customFormat="1" ht="25.4" customHeight="1" x14ac:dyDescent="0.35">
      <c r="A32" s="22" t="s">
        <v>23</v>
      </c>
      <c r="B32" s="156" t="str">
        <f>_xlfn.SINGLE(IF(_xlfn.XLOOKUP(A27, Main_Aggregate!$A$1:$A$354, Main_Aggregate!$G$1:$G$354, "", 0)= "", "",_xlfn.XLOOKUP(A27, Main_Aggregate!$A$1:$A$354, Main_Aggregate!$G$1:$G$354, "", 0)))</f>
        <v>General Terms and Conditions</v>
      </c>
      <c r="C32" s="157"/>
      <c r="D32" s="19"/>
    </row>
    <row r="33" spans="1:4" s="20" customFormat="1" ht="50.15" customHeight="1" x14ac:dyDescent="0.35">
      <c r="A33" s="87" t="s">
        <v>24</v>
      </c>
      <c r="B33" s="137"/>
      <c r="C33" s="138"/>
      <c r="D33" s="19"/>
    </row>
    <row r="34" spans="1:4" s="20" customFormat="1" ht="50.15" customHeight="1" x14ac:dyDescent="0.35">
      <c r="A34" s="22" t="s">
        <v>25</v>
      </c>
      <c r="B34" s="137"/>
      <c r="C34" s="138"/>
      <c r="D34" s="19"/>
    </row>
    <row r="35" spans="1:4" s="20" customFormat="1" ht="36.65" customHeight="1" x14ac:dyDescent="0.35">
      <c r="A35" s="22" t="s">
        <v>435</v>
      </c>
      <c r="B35" s="17" t="str">
        <f>_xlfn.SINGLE(IF(_xlfn.XLOOKUP(A35, Main_Aggregate!$A$1:$A$354, Main_Aggregate!$B$1:$B$354, "", 0)= "", "",_xlfn.XLOOKUP(A35, Main_Aggregate!$A$1:$A$354, Main_Aggregate!$B$1:$B$354, "", 0)))</f>
        <v>Does the progress report raw/source documentation provided demonstrate accuracy and validity of performance measure progress reported?
If NO, write a brief explanation in the notes section below.</v>
      </c>
      <c r="C35" s="152"/>
      <c r="D35" s="19"/>
    </row>
    <row r="36" spans="1:4" s="20" customFormat="1" ht="31.4" customHeight="1" x14ac:dyDescent="0.35">
      <c r="A36" s="22" t="s">
        <v>23</v>
      </c>
      <c r="B36" s="17" t="str">
        <f>_xlfn.SINGLE(IF(_xlfn.XLOOKUP(A35, Main_Aggregate!$A$1:$A$354, Main_Aggregate!$G$1:$G$354, "", 0)= "", "",_xlfn.XLOOKUP(A35, Main_Aggregate!$A$1:$A$354, Main_Aggregate!$G$1:$G$354, "", 0)))</f>
        <v>Post Federal Award Requirements: Performance Measurement; FY22 General Terms and Conditions B. Other Applicable Terms and Conditions</v>
      </c>
      <c r="C36" s="152"/>
      <c r="D36" s="19"/>
    </row>
    <row r="37" spans="1:4" s="20" customFormat="1" ht="50.15" customHeight="1" x14ac:dyDescent="0.35">
      <c r="A37" s="87" t="s">
        <v>24</v>
      </c>
      <c r="B37" s="137"/>
      <c r="C37" s="138"/>
      <c r="D37" s="19"/>
    </row>
    <row r="38" spans="1:4" s="20" customFormat="1" ht="50.15" customHeight="1" x14ac:dyDescent="0.35">
      <c r="A38" s="22" t="s">
        <v>25</v>
      </c>
      <c r="B38" s="137"/>
      <c r="C38" s="138"/>
      <c r="D38" s="19"/>
    </row>
    <row r="39" spans="1:4" ht="25.4" customHeight="1" x14ac:dyDescent="0.35">
      <c r="A39" s="139" t="s">
        <v>436</v>
      </c>
      <c r="B39" s="140"/>
      <c r="C39" s="141"/>
      <c r="D39" s="5"/>
    </row>
    <row r="40" spans="1:4" s="20" customFormat="1" ht="41.15" customHeight="1" x14ac:dyDescent="0.35">
      <c r="A40" s="22" t="s">
        <v>437</v>
      </c>
      <c r="B40" s="17" t="str">
        <f>_xlfn.SINGLE(IF(_xlfn.XLOOKUP(A40, Main_Aggregate!$A$1:$A$354, Main_Aggregate!$B$1:$B$354, "", 0)= "", "",_xlfn.XLOOKUP(A40, Main_Aggregate!$A$1:$A$354, Main_Aggregate!$B$1:$B$354, "", 0)))</f>
        <v xml:space="preserve">Is there a current MOU for all volunteer stations, where volunteers are currently serving, signed within the past 3 years?_x000D_
_x000D_
 </v>
      </c>
      <c r="C40" s="152"/>
      <c r="D40" s="19"/>
    </row>
    <row r="41" spans="1:4" s="20" customFormat="1" ht="27" customHeight="1" x14ac:dyDescent="0.35">
      <c r="A41" s="22" t="s">
        <v>23</v>
      </c>
      <c r="B41" s="17" t="str">
        <f>_xlfn.SINGLE(IF(_xlfn.XLOOKUP(A40, Main_Aggregate!$A$1:$A$354, Main_Aggregate!$G$1:$G$354, "", 0)= "", "",_xlfn.XLOOKUP(A40, Main_Aggregate!$A$1:$A$354, Main_Aggregate!$G$1:$G$354, "", 0)))</f>
        <v>RSVP Regulation: 45 CFR §2553.23(c)(2)</v>
      </c>
      <c r="C41" s="152"/>
      <c r="D41" s="19"/>
    </row>
    <row r="42" spans="1:4" s="20" customFormat="1" ht="50.15" customHeight="1" x14ac:dyDescent="0.35">
      <c r="A42" s="87" t="s">
        <v>24</v>
      </c>
      <c r="B42" s="137"/>
      <c r="C42" s="138"/>
      <c r="D42" s="19"/>
    </row>
    <row r="43" spans="1:4" s="20" customFormat="1" ht="50.15" customHeight="1" x14ac:dyDescent="0.35">
      <c r="A43" s="22" t="s">
        <v>25</v>
      </c>
      <c r="B43" s="137"/>
      <c r="C43" s="138"/>
      <c r="D43" s="19"/>
    </row>
    <row r="44" spans="1:4" s="20" customFormat="1" ht="23.9" customHeight="1" x14ac:dyDescent="0.35">
      <c r="A44" s="153" t="s">
        <v>438</v>
      </c>
      <c r="B44" s="17" t="s">
        <v>375</v>
      </c>
      <c r="C44" s="18" t="str">
        <f>_xlfn.SINGLE(IF(OR(C45="",C46="",C47="", C48="",C49=""),"",IF(AND(C45="N/A",C46="N/A",C47="N/A", C48="N/A", C49="N/A"), "N/A",IF(OR(C45="No",C46="No",C47="No", C48="No", C49="No"),"Not Compliant",IF(OR(C45="Yes",C46="Yes",C47="Yes", C48="Yes", C49="Yes", C45="N/A", C46="N/A", C47="N/A", C48="N/A", C49="N/A"),"Compliant")))))</f>
        <v/>
      </c>
      <c r="D44" s="19"/>
    </row>
    <row r="45" spans="1:4" s="20" customFormat="1" ht="17.149999999999999" customHeight="1" x14ac:dyDescent="0.35">
      <c r="A45" s="154"/>
      <c r="B45" s="28" t="s">
        <v>376</v>
      </c>
      <c r="C45" s="21"/>
      <c r="D45" s="19"/>
    </row>
    <row r="46" spans="1:4" s="20" customFormat="1" ht="17.149999999999999" customHeight="1" x14ac:dyDescent="0.35">
      <c r="A46" s="154"/>
      <c r="B46" s="28" t="s">
        <v>377</v>
      </c>
      <c r="C46" s="21"/>
      <c r="D46" s="19"/>
    </row>
    <row r="47" spans="1:4" s="20" customFormat="1" ht="17.149999999999999" customHeight="1" x14ac:dyDescent="0.35">
      <c r="A47" s="154"/>
      <c r="B47" s="28" t="s">
        <v>378</v>
      </c>
      <c r="C47" s="21"/>
      <c r="D47" s="19"/>
    </row>
    <row r="48" spans="1:4" s="20" customFormat="1" ht="17.149999999999999" customHeight="1" x14ac:dyDescent="0.35">
      <c r="A48" s="154"/>
      <c r="B48" s="28" t="s">
        <v>379</v>
      </c>
      <c r="C48" s="21"/>
      <c r="D48" s="19"/>
    </row>
    <row r="49" spans="1:4" s="20" customFormat="1" ht="17.149999999999999" customHeight="1" x14ac:dyDescent="0.35">
      <c r="A49" s="155"/>
      <c r="B49" s="28" t="s">
        <v>380</v>
      </c>
      <c r="C49" s="21"/>
      <c r="D49" s="19"/>
    </row>
    <row r="50" spans="1:4" s="20" customFormat="1" ht="20.149999999999999" customHeight="1" x14ac:dyDescent="0.35">
      <c r="A50" s="22" t="s">
        <v>23</v>
      </c>
      <c r="B50" s="156" t="str">
        <f>_xlfn.SINGLE(IF(_xlfn.XLOOKUP(A44, Main_Aggregate!$A$1:$A$354, Main_Aggregate!$G$1:$G$354, "", 0)= "", "",_xlfn.XLOOKUP(A44, Main_Aggregate!$A$1:$A$354, Main_Aggregate!$G$1:$G$354, "", 0)))</f>
        <v>RSVP Regulation: 45 CFR §2553.23(c)(2)</v>
      </c>
      <c r="C50" s="157"/>
      <c r="D50" s="19"/>
    </row>
    <row r="51" spans="1:4" s="20" customFormat="1" ht="50.15" customHeight="1" x14ac:dyDescent="0.35">
      <c r="A51" s="87" t="s">
        <v>24</v>
      </c>
      <c r="B51" s="137"/>
      <c r="C51" s="138"/>
      <c r="D51" s="19"/>
    </row>
    <row r="52" spans="1:4" s="20" customFormat="1" ht="50.15" customHeight="1" x14ac:dyDescent="0.35">
      <c r="A52" s="22" t="s">
        <v>25</v>
      </c>
      <c r="B52" s="137"/>
      <c r="C52" s="138"/>
      <c r="D52" s="19"/>
    </row>
    <row r="53" spans="1:4" s="20" customFormat="1" ht="50.9" customHeight="1" x14ac:dyDescent="0.35">
      <c r="A53" s="22" t="s">
        <v>439</v>
      </c>
      <c r="B53" s="17" t="str">
        <f>_xlfn.SINGLE(IF(_xlfn.XLOOKUP(A53, Main_Aggregate!$A$1:$A$354, Main_Aggregate!$B$1:$B$354, "", 0)= "", "",_xlfn.XLOOKUP(A53, Main_Aggregate!$A$1:$A$354, Main_Aggregate!$B$1:$B$354, "", 0)))</f>
        <v>1) Does the project document that the volunteer stations are public or private non-profit agencies or organizations, with the exception of proprietary health care facilities? _x000D_
2) What is your method for ensuring that volunteer stations are appropriate per the regs?</v>
      </c>
      <c r="C53" s="152"/>
      <c r="D53" s="19"/>
    </row>
    <row r="54" spans="1:4" s="20" customFormat="1" ht="24.65" customHeight="1" x14ac:dyDescent="0.35">
      <c r="A54" s="22" t="s">
        <v>23</v>
      </c>
      <c r="B54" s="17" t="str">
        <f>_xlfn.SINGLE(IF(_xlfn.XLOOKUP(A53, Main_Aggregate!$A$1:$A$354, Main_Aggregate!$G$1:$G$354, "", 0)= "", "",_xlfn.XLOOKUP(A53, Main_Aggregate!$A$1:$A$354, Main_Aggregate!$G$1:$G$354, "", 0)))</f>
        <v>RSVP Regulation: 45 CFR §2553.23(c)(1)</v>
      </c>
      <c r="C54" s="152"/>
      <c r="D54" s="19"/>
    </row>
    <row r="55" spans="1:4" s="20" customFormat="1" ht="50.15" customHeight="1" x14ac:dyDescent="0.35">
      <c r="A55" s="87" t="s">
        <v>24</v>
      </c>
      <c r="B55" s="137"/>
      <c r="C55" s="138"/>
      <c r="D55" s="19"/>
    </row>
    <row r="56" spans="1:4" s="20" customFormat="1" ht="50.15" customHeight="1" x14ac:dyDescent="0.35">
      <c r="A56" s="22" t="s">
        <v>25</v>
      </c>
      <c r="B56" s="137"/>
      <c r="C56" s="138"/>
      <c r="D56" s="19"/>
    </row>
    <row r="57" spans="1:4" s="20" customFormat="1" ht="32.15" customHeight="1" x14ac:dyDescent="0.35">
      <c r="A57" s="22" t="s">
        <v>440</v>
      </c>
      <c r="B57" s="17" t="str">
        <f>_xlfn.SINGLE(IF(_xlfn.XLOOKUP(A57, Main_Aggregate!$A$1:$A$354, Main_Aggregate!$B$1:$B$354, "", 0)= "", "",_xlfn.XLOOKUP(A57, Main_Aggregate!$A$1:$A$354, Main_Aggregate!$B$1:$B$354, "", 0)))</f>
        <v xml:space="preserve">Does the grantee monitor service site(s) to ensure compliance with grant requirements?_x000D_
_x000D_
</v>
      </c>
      <c r="C57" s="152"/>
      <c r="D57" s="19"/>
    </row>
    <row r="58" spans="1:4" s="20" customFormat="1" ht="24.65" customHeight="1" x14ac:dyDescent="0.35">
      <c r="A58" s="22" t="s">
        <v>23</v>
      </c>
      <c r="B58" s="17" t="str">
        <f>_xlfn.SINGLE(IF(_xlfn.XLOOKUP(A57, Main_Aggregate!$A$1:$A$354, Main_Aggregate!$G$1:$G$354, "", 0)= "", "",_xlfn.XLOOKUP(A57, Main_Aggregate!$A$1:$A$354, Main_Aggregate!$G$1:$G$354, "", 0)))</f>
        <v>Memorandum of Agreement; General Terms and Conditions; 2 CFR 200.303(c); 2 CFR 200.329(a)</v>
      </c>
      <c r="C58" s="152"/>
      <c r="D58" s="19"/>
    </row>
    <row r="59" spans="1:4" s="20" customFormat="1" ht="50.15" customHeight="1" x14ac:dyDescent="0.35">
      <c r="A59" s="87" t="s">
        <v>24</v>
      </c>
      <c r="B59" s="137"/>
      <c r="C59" s="138"/>
      <c r="D59" s="19"/>
    </row>
    <row r="60" spans="1:4" s="20" customFormat="1" ht="50.15" customHeight="1" x14ac:dyDescent="0.35">
      <c r="A60" s="22" t="s">
        <v>25</v>
      </c>
      <c r="B60" s="137"/>
      <c r="C60" s="138"/>
      <c r="D60" s="19"/>
    </row>
    <row r="61" spans="1:4" ht="25.4" customHeight="1" x14ac:dyDescent="0.35">
      <c r="A61" s="139" t="s">
        <v>441</v>
      </c>
      <c r="B61" s="140"/>
      <c r="C61" s="141"/>
      <c r="D61" s="5"/>
    </row>
    <row r="62" spans="1:4" s="20" customFormat="1" ht="62.15" customHeight="1" x14ac:dyDescent="0.35">
      <c r="A62" s="153" t="s">
        <v>442</v>
      </c>
      <c r="B62" s="17" t="s">
        <v>197</v>
      </c>
      <c r="C62" s="18" t="str">
        <f>_xlfn.SINGLE(IF(OR(C63="",C64="",C65="", C66="", C67="", C68=""),"",IF(AND(C63="N/A",C64="N/A",C65="N/A", C66="N/A", C67="N/A", C68="N/A"), "N/A",IF(OR(C63="No",C64="No",C65="No", C66="No", C67="No", C68="No"),"Not Compliant",IF(OR(C63="Yes",C64="Yes",C65="Yes", C66="Yes", C67="Yes", C68="Yes", C63="N/A", C64="N/A", C65="N/A", C66="N/A", C67="N/A", C68="N/A"),"Compliant")))))</f>
        <v/>
      </c>
      <c r="D62" s="19"/>
    </row>
    <row r="63" spans="1:4" s="20" customFormat="1" ht="17.899999999999999" customHeight="1" x14ac:dyDescent="0.35">
      <c r="A63" s="154"/>
      <c r="B63" s="28" t="s">
        <v>198</v>
      </c>
      <c r="C63" s="21"/>
      <c r="D63" s="19"/>
    </row>
    <row r="64" spans="1:4" s="20" customFormat="1" ht="30.65" customHeight="1" x14ac:dyDescent="0.35">
      <c r="A64" s="154"/>
      <c r="B64" s="28" t="s">
        <v>199</v>
      </c>
      <c r="C64" s="21"/>
      <c r="D64" s="19"/>
    </row>
    <row r="65" spans="1:4" s="20" customFormat="1" ht="17.899999999999999" customHeight="1" x14ac:dyDescent="0.35">
      <c r="A65" s="154"/>
      <c r="B65" s="28" t="s">
        <v>200</v>
      </c>
      <c r="C65" s="21"/>
      <c r="D65" s="19"/>
    </row>
    <row r="66" spans="1:4" s="20" customFormat="1" ht="17.899999999999999" customHeight="1" x14ac:dyDescent="0.35">
      <c r="A66" s="154"/>
      <c r="B66" s="28" t="s">
        <v>201</v>
      </c>
      <c r="C66" s="21"/>
      <c r="D66" s="19"/>
    </row>
    <row r="67" spans="1:4" s="20" customFormat="1" ht="17.899999999999999" customHeight="1" x14ac:dyDescent="0.35">
      <c r="A67" s="154"/>
      <c r="B67" s="28" t="s">
        <v>202</v>
      </c>
      <c r="C67" s="21"/>
      <c r="D67" s="19"/>
    </row>
    <row r="68" spans="1:4" s="20" customFormat="1" ht="17.899999999999999" customHeight="1" x14ac:dyDescent="0.35">
      <c r="A68" s="155"/>
      <c r="B68" s="28" t="s">
        <v>203</v>
      </c>
      <c r="C68" s="21"/>
      <c r="D68" s="19"/>
    </row>
    <row r="69" spans="1:4" s="20" customFormat="1" ht="26.9" customHeight="1" x14ac:dyDescent="0.35">
      <c r="A69" s="22" t="s">
        <v>23</v>
      </c>
      <c r="B69" s="156" t="str">
        <f>_xlfn.SINGLE(IF(_xlfn.XLOOKUP(A62, Main_Aggregate!$A$1:$A$354, Main_Aggregate!$G$1:$G$354, "", 0)= "", "",_xlfn.XLOOKUP(A62, Main_Aggregate!$A$1:$A$354, Main_Aggregate!$G$1:$G$354, "", 0)))</f>
        <v>45 CFR 1225</v>
      </c>
      <c r="C69" s="157"/>
      <c r="D69" s="19"/>
    </row>
    <row r="70" spans="1:4" s="20" customFormat="1" ht="50.15" customHeight="1" x14ac:dyDescent="0.35">
      <c r="A70" s="87" t="s">
        <v>24</v>
      </c>
      <c r="B70" s="137"/>
      <c r="C70" s="138"/>
      <c r="D70" s="19"/>
    </row>
    <row r="71" spans="1:4" s="20" customFormat="1" ht="50.15" customHeight="1" x14ac:dyDescent="0.35">
      <c r="A71" s="22" t="s">
        <v>25</v>
      </c>
      <c r="B71" s="137"/>
      <c r="C71" s="138"/>
      <c r="D71" s="19"/>
    </row>
    <row r="72" spans="1:4" s="20" customFormat="1" ht="83" customHeight="1" x14ac:dyDescent="0.35">
      <c r="A72" s="153" t="s">
        <v>443</v>
      </c>
      <c r="B72" s="17" t="s">
        <v>205</v>
      </c>
      <c r="C72" s="18" t="str">
        <f>_xlfn.SINGLE(IF(OR(C73="",C74="",C75="", C76="", C77="", C78="", C79="", C80="", C81="", C82="",C83="", C84="", C85="", C86="", C87="" ),"",IF(AND(C73="N/A",C74="N/A",C75="N/A", C76="N/A", C77="N/A", C78="N/A", C79="N/A", C80="N/A", C81="N/A", C82="",C83="N/A", C84="N/A", C85="N/A", C86="N/A", C87="N/A"), "N/A",IF(OR(C73="No",C74="No",C75="No", C76="No", C77="No", C78="No", C79="No", C80="No", C81="No", C82="No",C83="No", C84="No", C85="No", C86="No", C87="No"),"Not Compliant",IF(OR(C73="Yes",C74="Yes",C75="Yes", C76="Yes",C77="Yes", C78="Yes",C79="Yes", C80="Yes", C81="Yes", C82="Yes",C83="Yes", C84="Yes", C85="Yes", C86="Yes", C87="Yes", C73="N/A", C74="N/A", C75="N/A", C76="N/A", C77="N/A", C78="N/A", C79="N/A", C80="N/A", C81="N/A", C82="N/A",C83="N/A", C84="N/A", C85="N/A", C86="N/A", C87="N/A"),"Compliant")))))</f>
        <v/>
      </c>
      <c r="D72" s="19"/>
    </row>
    <row r="73" spans="1:4" s="20" customFormat="1" ht="15" customHeight="1" x14ac:dyDescent="0.35">
      <c r="A73" s="154"/>
      <c r="B73" s="28" t="s">
        <v>206</v>
      </c>
      <c r="C73" s="21"/>
      <c r="D73" s="19"/>
    </row>
    <row r="74" spans="1:4" s="20" customFormat="1" ht="15" customHeight="1" x14ac:dyDescent="0.35">
      <c r="A74" s="154"/>
      <c r="B74" s="28" t="s">
        <v>207</v>
      </c>
      <c r="C74" s="21"/>
      <c r="D74" s="19"/>
    </row>
    <row r="75" spans="1:4" s="20" customFormat="1" ht="15" customHeight="1" x14ac:dyDescent="0.35">
      <c r="A75" s="154"/>
      <c r="B75" s="28" t="s">
        <v>208</v>
      </c>
      <c r="C75" s="21"/>
      <c r="D75" s="19"/>
    </row>
    <row r="76" spans="1:4" s="20" customFormat="1" ht="15" customHeight="1" x14ac:dyDescent="0.35">
      <c r="A76" s="154"/>
      <c r="B76" s="28" t="s">
        <v>209</v>
      </c>
      <c r="C76" s="21"/>
      <c r="D76" s="19"/>
    </row>
    <row r="77" spans="1:4" s="20" customFormat="1" ht="15" customHeight="1" x14ac:dyDescent="0.35">
      <c r="A77" s="154"/>
      <c r="B77" s="28" t="s">
        <v>210</v>
      </c>
      <c r="C77" s="21"/>
      <c r="D77" s="19"/>
    </row>
    <row r="78" spans="1:4" s="20" customFormat="1" ht="15" customHeight="1" x14ac:dyDescent="0.35">
      <c r="A78" s="154"/>
      <c r="B78" s="28" t="s">
        <v>211</v>
      </c>
      <c r="C78" s="21"/>
      <c r="D78" s="19"/>
    </row>
    <row r="79" spans="1:4" s="20" customFormat="1" ht="15" customHeight="1" x14ac:dyDescent="0.35">
      <c r="A79" s="154"/>
      <c r="B79" s="28" t="s">
        <v>212</v>
      </c>
      <c r="C79" s="21"/>
      <c r="D79" s="19"/>
    </row>
    <row r="80" spans="1:4" s="20" customFormat="1" ht="15" customHeight="1" x14ac:dyDescent="0.35">
      <c r="A80" s="154"/>
      <c r="B80" s="28" t="s">
        <v>213</v>
      </c>
      <c r="C80" s="21"/>
      <c r="D80" s="19"/>
    </row>
    <row r="81" spans="1:4" s="20" customFormat="1" ht="15" customHeight="1" x14ac:dyDescent="0.35">
      <c r="A81" s="154"/>
      <c r="B81" s="28" t="s">
        <v>214</v>
      </c>
      <c r="C81" s="21"/>
      <c r="D81" s="19"/>
    </row>
    <row r="82" spans="1:4" s="20" customFormat="1" ht="15" customHeight="1" x14ac:dyDescent="0.35">
      <c r="A82" s="154"/>
      <c r="B82" s="28" t="s">
        <v>215</v>
      </c>
      <c r="C82" s="21"/>
      <c r="D82" s="19"/>
    </row>
    <row r="83" spans="1:4" s="20" customFormat="1" ht="15" customHeight="1" x14ac:dyDescent="0.35">
      <c r="A83" s="154"/>
      <c r="B83" s="28" t="s">
        <v>216</v>
      </c>
      <c r="C83" s="21"/>
      <c r="D83" s="19"/>
    </row>
    <row r="84" spans="1:4" s="20" customFormat="1" ht="15" customHeight="1" x14ac:dyDescent="0.35">
      <c r="A84" s="154"/>
      <c r="B84" s="28" t="s">
        <v>217</v>
      </c>
      <c r="C84" s="21"/>
      <c r="D84" s="19"/>
    </row>
    <row r="85" spans="1:4" s="20" customFormat="1" ht="15" customHeight="1" x14ac:dyDescent="0.35">
      <c r="A85" s="154"/>
      <c r="B85" s="28" t="s">
        <v>218</v>
      </c>
      <c r="C85" s="21"/>
      <c r="D85" s="19"/>
    </row>
    <row r="86" spans="1:4" s="20" customFormat="1" ht="15" customHeight="1" x14ac:dyDescent="0.35">
      <c r="A86" s="154"/>
      <c r="B86" s="28" t="s">
        <v>219</v>
      </c>
      <c r="C86" s="21"/>
      <c r="D86" s="19"/>
    </row>
    <row r="87" spans="1:4" s="20" customFormat="1" ht="15" customHeight="1" x14ac:dyDescent="0.35">
      <c r="A87" s="155"/>
      <c r="B87" s="28" t="s">
        <v>220</v>
      </c>
      <c r="C87" s="21"/>
      <c r="D87" s="19"/>
    </row>
    <row r="88" spans="1:4" s="20" customFormat="1" ht="21" customHeight="1" x14ac:dyDescent="0.35">
      <c r="A88" s="22" t="s">
        <v>23</v>
      </c>
      <c r="B88" s="156" t="str">
        <f>_xlfn.SINGLE(IF(_xlfn.XLOOKUP(A72, Main_Aggregate!$A$1:$A$354, Main_Aggregate!$G$1:$G$354, "", 0)= "", "",_xlfn.XLOOKUP(A72, Main_Aggregate!$A$1:$A$354, Main_Aggregate!$G$1:$G$354, "", 0)))</f>
        <v>AmeriCorps Annual General Terms and Conditions</v>
      </c>
      <c r="C88" s="157"/>
      <c r="D88" s="19"/>
    </row>
    <row r="89" spans="1:4" s="20" customFormat="1" ht="50.15" customHeight="1" x14ac:dyDescent="0.35">
      <c r="A89" s="87" t="s">
        <v>24</v>
      </c>
      <c r="B89" s="137"/>
      <c r="C89" s="138"/>
      <c r="D89" s="19"/>
    </row>
    <row r="90" spans="1:4" s="20" customFormat="1" ht="50.15" customHeight="1" x14ac:dyDescent="0.35">
      <c r="A90" s="22" t="s">
        <v>25</v>
      </c>
      <c r="B90" s="137"/>
      <c r="C90" s="138"/>
      <c r="D90" s="19"/>
    </row>
    <row r="91" spans="1:4" s="20" customFormat="1" ht="174.65" customHeight="1" x14ac:dyDescent="0.35">
      <c r="A91" s="153" t="s">
        <v>444</v>
      </c>
      <c r="B91" s="17" t="s">
        <v>344</v>
      </c>
      <c r="C91" s="18" t="str">
        <f>_xlfn.SINGLE(IF(OR(C92="",C93=""),"",IF(AND(C92="N/A",C93="N/A"), "N/A",IF(OR(C92="No",C93="No"),"Not Compliant",IF(OR(C92="Yes",C93="Yes", C92="N/A", C93="N/A"),"Compliant")))))</f>
        <v/>
      </c>
      <c r="D91" s="19"/>
    </row>
    <row r="92" spans="1:4" s="20" customFormat="1" ht="30.65" customHeight="1" x14ac:dyDescent="0.35">
      <c r="A92" s="154"/>
      <c r="B92" s="28" t="s">
        <v>223</v>
      </c>
      <c r="C92" s="21"/>
      <c r="D92" s="19"/>
    </row>
    <row r="93" spans="1:4" s="20" customFormat="1" ht="18.649999999999999" customHeight="1" x14ac:dyDescent="0.35">
      <c r="A93" s="155"/>
      <c r="B93" s="28" t="s">
        <v>224</v>
      </c>
      <c r="C93" s="21"/>
      <c r="D93" s="19"/>
    </row>
    <row r="94" spans="1:4" s="20" customFormat="1" ht="23.15" customHeight="1" x14ac:dyDescent="0.35">
      <c r="A94" s="22" t="s">
        <v>23</v>
      </c>
      <c r="B94" s="156" t="str">
        <f>_xlfn.SINGLE(IF(_xlfn.XLOOKUP(A91, Main_Aggregate!$A$1:$A$354, Main_Aggregate!$G$1:$G$354, "", 0)= "", "",_xlfn.XLOOKUP(A91, Main_Aggregate!$A$1:$A$354, Main_Aggregate!$G$1:$G$354, "", 0)))</f>
        <v>45 CFR 1225, AmeriCorps Annual General Terms and Conditions, 45 CFR 2553</v>
      </c>
      <c r="C94" s="157"/>
      <c r="D94" s="19"/>
    </row>
    <row r="95" spans="1:4" s="20" customFormat="1" ht="50.15" customHeight="1" x14ac:dyDescent="0.35">
      <c r="A95" s="87" t="s">
        <v>24</v>
      </c>
      <c r="B95" s="137"/>
      <c r="C95" s="138"/>
      <c r="D95" s="19"/>
    </row>
    <row r="96" spans="1:4" s="20" customFormat="1" ht="50.15" customHeight="1" x14ac:dyDescent="0.35">
      <c r="A96" s="22" t="s">
        <v>25</v>
      </c>
      <c r="B96" s="137"/>
      <c r="C96" s="138"/>
      <c r="D96" s="19"/>
    </row>
    <row r="97" spans="1:4" s="20" customFormat="1" ht="37.4" customHeight="1" x14ac:dyDescent="0.35">
      <c r="A97" s="22" t="s">
        <v>445</v>
      </c>
      <c r="B97" s="17" t="str">
        <f>_xlfn.SINGLE(IF(_xlfn.XLOOKUP(A97, Main_Aggregate!$A$1:$A$354, Main_Aggregate!$B$1:$B$354, "", 0)= "", "",_xlfn.XLOOKUP(A97, Main_Aggregate!$A$1:$A$354, Main_Aggregate!$B$1:$B$354, "", 0)))</f>
        <v xml:space="preserve">Does the grantee/sponsor have a policy and procedure in place regarding the provision of reasonable accommodation to ensure accessibility as per the federal requirements? </v>
      </c>
      <c r="C97" s="152"/>
      <c r="D97" s="19"/>
    </row>
    <row r="98" spans="1:4" s="20" customFormat="1" ht="23.9" customHeight="1" x14ac:dyDescent="0.35">
      <c r="A98" s="22" t="s">
        <v>23</v>
      </c>
      <c r="B98" s="17" t="str">
        <f>_xlfn.SINGLE(IF(_xlfn.XLOOKUP(A97, Main_Aggregate!$A$1:$A$354, Main_Aggregate!$G$1:$G$354, "", 0)= "", "",_xlfn.XLOOKUP(A97, Main_Aggregate!$A$1:$A$354, Main_Aggregate!$G$1:$G$354, "", 0)))</f>
        <v>45 CFR 1203/1214/1232, Rehabilitation Act of 1973: Sections 504, 508</v>
      </c>
      <c r="C98" s="152"/>
      <c r="D98" s="19"/>
    </row>
    <row r="99" spans="1:4" s="20" customFormat="1" ht="50.15" customHeight="1" x14ac:dyDescent="0.35">
      <c r="A99" s="87" t="s">
        <v>24</v>
      </c>
      <c r="B99" s="137"/>
      <c r="C99" s="138"/>
      <c r="D99" s="19"/>
    </row>
    <row r="100" spans="1:4" s="20" customFormat="1" ht="50.15" customHeight="1" x14ac:dyDescent="0.35">
      <c r="A100" s="22" t="s">
        <v>25</v>
      </c>
      <c r="B100" s="137"/>
      <c r="C100" s="138"/>
      <c r="D100" s="19"/>
    </row>
    <row r="101" spans="1:4" s="20" customFormat="1" ht="35.15" customHeight="1" x14ac:dyDescent="0.35">
      <c r="A101" s="22" t="s">
        <v>446</v>
      </c>
      <c r="B101" s="17" t="str">
        <f>_xlfn.SINGLE(IF(_xlfn.XLOOKUP(A101, Main_Aggregate!$A$1:$A$354, Main_Aggregate!$B$1:$B$354, "", 0)= "", "",_xlfn.XLOOKUP(A101, Main_Aggregate!$A$1:$A$354, Main_Aggregate!$B$1:$B$354, "", 0)))</f>
        <v xml:space="preserve">Does the sponsor/grantee have a system (a plan or process) in place for ensuring accessibility to persons with Limited English Proficiency?  </v>
      </c>
      <c r="C101" s="152"/>
      <c r="D101" s="19"/>
    </row>
    <row r="102" spans="1:4" s="20" customFormat="1" ht="50.25" customHeight="1" x14ac:dyDescent="0.35">
      <c r="A102" s="22" t="s">
        <v>23</v>
      </c>
      <c r="B102" s="17" t="str">
        <f>_xlfn.SINGLE(IF(_xlfn.XLOOKUP(A101, Main_Aggregate!$A$1:$A$354, Main_Aggregate!$G$1:$G$354, "", 0)= "", "",_xlfn.XLOOKUP(A101, Main_Aggregate!$A$1:$A$354, Main_Aggregate!$G$1:$G$354, "", 0)))</f>
        <v>AmeriCorps Annual General Terms and Conditions, Executive Order 13166, 67 FR 64604, Title VI, Civil Rights Act 1964: Prohibition Against National Origin Discrimination Affecting Limited English Proficient Persons</v>
      </c>
      <c r="C102" s="152"/>
      <c r="D102" s="19"/>
    </row>
    <row r="103" spans="1:4" s="20" customFormat="1" ht="50.15" customHeight="1" x14ac:dyDescent="0.35">
      <c r="A103" s="87" t="s">
        <v>24</v>
      </c>
      <c r="B103" s="137"/>
      <c r="C103" s="138"/>
      <c r="D103" s="19"/>
    </row>
    <row r="104" spans="1:4" s="20" customFormat="1" ht="50.15" customHeight="1" x14ac:dyDescent="0.35">
      <c r="A104" s="22" t="s">
        <v>25</v>
      </c>
      <c r="B104" s="137"/>
      <c r="C104" s="138"/>
      <c r="D104" s="19"/>
    </row>
    <row r="105" spans="1:4" s="20" customFormat="1" ht="56.25" customHeight="1" x14ac:dyDescent="0.35">
      <c r="A105" s="153" t="s">
        <v>447</v>
      </c>
      <c r="B105" s="17" t="s">
        <v>348</v>
      </c>
      <c r="C105" s="18" t="str">
        <f>_xlfn.SINGLE(IF(OR(C106="",C107="", C108=""),"",IF(AND(C106="N/A",C107="N/A", C108="N/A"), "N/A",IF(OR(C106="No",C107="No", C108="No"),"Not Compliant",IF(OR(C106="Yes",C107="Yes", C108="Yes",C106="N/A", C107="N/A", C108="N/A"),"Compliant")))))</f>
        <v/>
      </c>
      <c r="D105" s="19"/>
    </row>
    <row r="106" spans="1:4" s="20" customFormat="1" ht="38" customHeight="1" x14ac:dyDescent="0.35">
      <c r="A106" s="154"/>
      <c r="B106" s="28" t="s">
        <v>229</v>
      </c>
      <c r="C106" s="21"/>
      <c r="D106" s="19"/>
    </row>
    <row r="107" spans="1:4" s="20" customFormat="1" ht="54" customHeight="1" x14ac:dyDescent="0.35">
      <c r="A107" s="154"/>
      <c r="B107" s="28" t="s">
        <v>230</v>
      </c>
      <c r="C107" s="21"/>
      <c r="D107" s="19"/>
    </row>
    <row r="108" spans="1:4" s="20" customFormat="1" ht="42.65" customHeight="1" x14ac:dyDescent="0.35">
      <c r="A108" s="155"/>
      <c r="B108" s="28" t="s">
        <v>231</v>
      </c>
      <c r="C108" s="21"/>
      <c r="D108" s="19"/>
    </row>
    <row r="109" spans="1:4" s="20" customFormat="1" ht="26.9" customHeight="1" x14ac:dyDescent="0.35">
      <c r="A109" s="22" t="s">
        <v>23</v>
      </c>
      <c r="B109" s="156" t="str">
        <f>_xlfn.SINGLE(IF(_xlfn.XLOOKUP(A105, Main_Aggregate!$A$1:$A$354, Main_Aggregate!$G$1:$G$354, "", 0)= "", "",_xlfn.XLOOKUP(A105, Main_Aggregate!$A$1:$A$354, Main_Aggregate!$G$1:$G$354, "", 0)))</f>
        <v>AmeriCorps Annual General Terms and Conditions, 45 CFR 2553</v>
      </c>
      <c r="C109" s="157"/>
      <c r="D109" s="19"/>
    </row>
    <row r="110" spans="1:4" s="20" customFormat="1" ht="50.15" customHeight="1" x14ac:dyDescent="0.35">
      <c r="A110" s="87" t="s">
        <v>24</v>
      </c>
      <c r="B110" s="137"/>
      <c r="C110" s="138"/>
      <c r="D110" s="19"/>
    </row>
    <row r="111" spans="1:4" s="20" customFormat="1" ht="50.15" customHeight="1" x14ac:dyDescent="0.35">
      <c r="A111" s="22" t="s">
        <v>25</v>
      </c>
      <c r="B111" s="137"/>
      <c r="C111" s="138"/>
      <c r="D111" s="19"/>
    </row>
    <row r="112" spans="1:4" ht="25.4" customHeight="1" x14ac:dyDescent="0.35">
      <c r="A112" s="158" t="s">
        <v>93</v>
      </c>
      <c r="B112" s="158"/>
      <c r="C112" s="158"/>
      <c r="D112" s="5"/>
    </row>
    <row r="113" spans="1:4" ht="105" customHeight="1" x14ac:dyDescent="0.35">
      <c r="A113" s="159"/>
      <c r="B113" s="159"/>
      <c r="C113" s="159"/>
      <c r="D113" s="5"/>
    </row>
    <row r="114" spans="1:4" x14ac:dyDescent="0.35">
      <c r="A114" s="5"/>
      <c r="B114" s="5"/>
      <c r="C114" s="5"/>
      <c r="D114" s="5"/>
    </row>
  </sheetData>
  <sheetProtection sheet="1" objects="1" scenarios="1" selectLockedCells="1"/>
  <mergeCells count="66">
    <mergeCell ref="A91:A93"/>
    <mergeCell ref="A112:C112"/>
    <mergeCell ref="A113:C113"/>
    <mergeCell ref="C101:C102"/>
    <mergeCell ref="B103:C103"/>
    <mergeCell ref="B104:C104"/>
    <mergeCell ref="B110:C110"/>
    <mergeCell ref="B111:C111"/>
    <mergeCell ref="B109:C109"/>
    <mergeCell ref="A105:A108"/>
    <mergeCell ref="A44:A49"/>
    <mergeCell ref="B100:C100"/>
    <mergeCell ref="B70:C70"/>
    <mergeCell ref="B71:C71"/>
    <mergeCell ref="B89:C89"/>
    <mergeCell ref="B90:C90"/>
    <mergeCell ref="B95:C95"/>
    <mergeCell ref="B96:C96"/>
    <mergeCell ref="C97:C98"/>
    <mergeCell ref="B99:C99"/>
    <mergeCell ref="A62:A68"/>
    <mergeCell ref="B69:C69"/>
    <mergeCell ref="A72:A87"/>
    <mergeCell ref="B88:C88"/>
    <mergeCell ref="B94:C94"/>
    <mergeCell ref="A61:C61"/>
    <mergeCell ref="B42:C42"/>
    <mergeCell ref="B43:C43"/>
    <mergeCell ref="B51:C51"/>
    <mergeCell ref="B52:C52"/>
    <mergeCell ref="C53:C54"/>
    <mergeCell ref="B50:C50"/>
    <mergeCell ref="C40:C41"/>
    <mergeCell ref="B18:C18"/>
    <mergeCell ref="C19:C20"/>
    <mergeCell ref="B21:C21"/>
    <mergeCell ref="B22:C22"/>
    <mergeCell ref="C23:C24"/>
    <mergeCell ref="B25:C25"/>
    <mergeCell ref="B26:C26"/>
    <mergeCell ref="B33:C33"/>
    <mergeCell ref="B34:C34"/>
    <mergeCell ref="A39:C39"/>
    <mergeCell ref="A27:A31"/>
    <mergeCell ref="B32:C32"/>
    <mergeCell ref="C35:C36"/>
    <mergeCell ref="B37:C37"/>
    <mergeCell ref="B38:C38"/>
    <mergeCell ref="B17:C17"/>
    <mergeCell ref="A1:C1"/>
    <mergeCell ref="A2:C2"/>
    <mergeCell ref="A4:C4"/>
    <mergeCell ref="A6:C6"/>
    <mergeCell ref="C7:C8"/>
    <mergeCell ref="B9:C9"/>
    <mergeCell ref="B10:C10"/>
    <mergeCell ref="C11:C12"/>
    <mergeCell ref="B13:C13"/>
    <mergeCell ref="B14:C14"/>
    <mergeCell ref="C15:C16"/>
    <mergeCell ref="A5:C5"/>
    <mergeCell ref="B55:C55"/>
    <mergeCell ref="B56:C56"/>
    <mergeCell ref="C57:C58"/>
    <mergeCell ref="B59:C59"/>
    <mergeCell ref="B60:C60"/>
  </mergeCells>
  <dataValidations count="2">
    <dataValidation type="list" allowBlank="1" showInputMessage="1" showErrorMessage="1" sqref="C7:C8 C11:C12 C15:C16 C19:C20 C23:C24 C40:C41 C53:C54 C57:C58 C101:C102 C97:C98 C35:C36" xr:uid="{6267D4EC-4DE6-412D-B02F-047DE0472FB4}">
      <formula1>"Compliant, Not Compliant, N/A"</formula1>
    </dataValidation>
    <dataValidation type="list" allowBlank="1" showInputMessage="1" showErrorMessage="1" sqref="C28:C31 C45:C49 C63:C68 C73:C87 C92:C93 C106:C108" xr:uid="{DD30BBDD-AC76-4003-92BF-34B5B4DC8619}">
      <formula1>"Yes, No, N/A"</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01458-A358-4733-9214-0B5BF646B747}">
  <sheetPr codeName="Sheet17">
    <tabColor theme="4" tint="0.79998168889431442"/>
  </sheetPr>
  <dimension ref="A1:D92"/>
  <sheetViews>
    <sheetView topLeftCell="A9" zoomScaleNormal="100" workbookViewId="0">
      <selection activeCell="B9" sqref="B9:C9"/>
    </sheetView>
  </sheetViews>
  <sheetFormatPr defaultColWidth="0" defaultRowHeight="14.5" zeroHeight="1" x14ac:dyDescent="0.35"/>
  <cols>
    <col min="1" max="1" width="20.6328125" style="6" customWidth="1"/>
    <col min="2" max="2" width="92.6328125" style="6" customWidth="1"/>
    <col min="3" max="3" width="17.54296875" style="6" customWidth="1"/>
    <col min="4" max="4" width="8.90625" style="6" customWidth="1"/>
    <col min="5" max="16384" width="8.90625" style="6" hidden="1"/>
  </cols>
  <sheetData>
    <row r="1" spans="1:4" ht="26" x14ac:dyDescent="0.35">
      <c r="A1" s="142" t="s">
        <v>157</v>
      </c>
      <c r="B1" s="143"/>
      <c r="C1" s="144"/>
      <c r="D1" s="5"/>
    </row>
    <row r="2" spans="1:4" ht="45" customHeight="1" x14ac:dyDescent="0.35">
      <c r="A2" s="145" t="s">
        <v>158</v>
      </c>
      <c r="B2" s="145"/>
      <c r="C2" s="145"/>
      <c r="D2" s="5"/>
    </row>
    <row r="3" spans="1:4" x14ac:dyDescent="0.35">
      <c r="A3" s="5"/>
      <c r="B3" s="5"/>
      <c r="C3" s="5"/>
      <c r="D3" s="5"/>
    </row>
    <row r="4" spans="1:4" ht="25.4" customHeight="1" x14ac:dyDescent="0.35">
      <c r="A4" s="146" t="s">
        <v>12</v>
      </c>
      <c r="B4" s="147"/>
      <c r="C4" s="148"/>
      <c r="D4" s="5"/>
    </row>
    <row r="5" spans="1:4" ht="46.4" customHeight="1" x14ac:dyDescent="0.35">
      <c r="A5" s="149" t="s">
        <v>20</v>
      </c>
      <c r="B5" s="150"/>
      <c r="C5" s="151"/>
      <c r="D5" s="5"/>
    </row>
    <row r="6" spans="1:4" ht="25.4" customHeight="1" x14ac:dyDescent="0.35">
      <c r="A6" s="139" t="s">
        <v>449</v>
      </c>
      <c r="B6" s="140"/>
      <c r="C6" s="141"/>
      <c r="D6" s="5"/>
    </row>
    <row r="7" spans="1:4" s="20" customFormat="1" ht="33" customHeight="1" x14ac:dyDescent="0.35">
      <c r="A7" s="22" t="s">
        <v>450</v>
      </c>
      <c r="B7" s="17" t="str">
        <f>_xlfn.SINGLE(IF(_xlfn.XLOOKUP(A7, Main_Aggregate!$A$1:$A$354, Main_Aggregate!$B$1:$B$354, "", 0)= "", "",_xlfn.XLOOKUP(A7, Main_Aggregate!$A$1:$A$354, Main_Aggregate!$B$1:$B$354, "", 0)))</f>
        <v>Does the grantee have current, completed subrecipient agreements on file for the requested subrecipients?</v>
      </c>
      <c r="C7" s="152"/>
      <c r="D7" s="19"/>
    </row>
    <row r="8" spans="1:4" s="20" customFormat="1" ht="25.4" customHeight="1" x14ac:dyDescent="0.35">
      <c r="A8" s="22" t="s">
        <v>23</v>
      </c>
      <c r="B8" s="17" t="str">
        <f>_xlfn.SINGLE(IF(_xlfn.XLOOKUP(A7, Main_Aggregate!$A$1:$A$354, Main_Aggregate!$G$1:$G$354, "", 0)= "", "",_xlfn.XLOOKUP(A7, Main_Aggregate!$A$1:$A$354, Main_Aggregate!$G$1:$G$354, "", 0)))</f>
        <v>2 CFR 200.332 (a)</v>
      </c>
      <c r="C8" s="152"/>
      <c r="D8" s="19"/>
    </row>
    <row r="9" spans="1:4" s="20" customFormat="1" ht="50.15" customHeight="1" x14ac:dyDescent="0.35">
      <c r="A9" s="87" t="s">
        <v>24</v>
      </c>
      <c r="B9" s="137"/>
      <c r="C9" s="138"/>
      <c r="D9" s="19"/>
    </row>
    <row r="10" spans="1:4" s="20" customFormat="1" ht="50.15" customHeight="1" x14ac:dyDescent="0.35">
      <c r="A10" s="22" t="s">
        <v>25</v>
      </c>
      <c r="B10" s="137"/>
      <c r="C10" s="138"/>
      <c r="D10" s="19"/>
    </row>
    <row r="11" spans="1:4" s="20" customFormat="1" ht="26.15" customHeight="1" x14ac:dyDescent="0.35">
      <c r="A11" s="153" t="s">
        <v>451</v>
      </c>
      <c r="B11" s="17" t="s">
        <v>452</v>
      </c>
      <c r="C11" s="18" t="str">
        <f>_xlfn.SINGLE(IF(OR(C12="",C13="",C14="", C15="", C16="", C17="", C18="", C19="", C20="", C21="",C22="", C23="", C24="", C25="", C26="", C27="" ),"",IF(AND(C12="N/A",C13="N/A",C14="N/A", C15="N/A", C16="N/A", C17="N/A", C18="N/A", C19="N/A", C20="N/A", C21="",C22="N/A", C23="N/A", C24="N/A", C25="N/A", C26="N/A", C27="N/A"), "N/A",IF(OR(C12="No",C13="No",C14="No", C15="No", C16="No", C17="No", C18="No", C19="No", C20="No", C21="No",C22="No", C23="No", C24="No", C25="No", C26="No", C27="No"),"Not Compliant",IF(OR(C12="Yes",C13="Yes",C14="Yes", C15="Yes",C16="Yes", C17="Yes",C18="Yes", C19="Yes", C20="Yes", C21="Yes",C22="Yes", C23="Yes", C24="Yes", C25="Yes", C26="Yes",C27="Yes",C12="N/A", C13="N/A", C14="N/A", C15="N/A", C16="N/A", C17="N/A", C18="N/A", C19="N/A", C20="N/A", C21="N/A",C22="N/A", C23="N/A", C24="N/A", C25="N/A", C26="N/A", C27="N/A"),"Compliant")))))</f>
        <v/>
      </c>
      <c r="D11" s="19"/>
    </row>
    <row r="12" spans="1:4" s="20" customFormat="1" ht="18" customHeight="1" x14ac:dyDescent="0.35">
      <c r="A12" s="154"/>
      <c r="B12" s="28" t="s">
        <v>453</v>
      </c>
      <c r="C12" s="86"/>
      <c r="D12" s="19"/>
    </row>
    <row r="13" spans="1:4" s="20" customFormat="1" ht="18" customHeight="1" x14ac:dyDescent="0.35">
      <c r="A13" s="154"/>
      <c r="B13" s="28" t="s">
        <v>454</v>
      </c>
      <c r="C13" s="86"/>
      <c r="D13" s="19"/>
    </row>
    <row r="14" spans="1:4" s="20" customFormat="1" ht="18" customHeight="1" x14ac:dyDescent="0.35">
      <c r="A14" s="154"/>
      <c r="B14" s="28" t="s">
        <v>455</v>
      </c>
      <c r="C14" s="86"/>
      <c r="D14" s="19"/>
    </row>
    <row r="15" spans="1:4" s="20" customFormat="1" ht="18" customHeight="1" x14ac:dyDescent="0.35">
      <c r="A15" s="154"/>
      <c r="B15" s="28" t="s">
        <v>456</v>
      </c>
      <c r="C15" s="86"/>
      <c r="D15" s="19"/>
    </row>
    <row r="16" spans="1:4" s="20" customFormat="1" ht="18" customHeight="1" x14ac:dyDescent="0.35">
      <c r="A16" s="154"/>
      <c r="B16" s="28" t="s">
        <v>457</v>
      </c>
      <c r="C16" s="86"/>
      <c r="D16" s="19"/>
    </row>
    <row r="17" spans="1:4" s="20" customFormat="1" ht="18" customHeight="1" x14ac:dyDescent="0.35">
      <c r="A17" s="154"/>
      <c r="B17" s="28" t="s">
        <v>458</v>
      </c>
      <c r="C17" s="86"/>
      <c r="D17" s="19"/>
    </row>
    <row r="18" spans="1:4" s="20" customFormat="1" ht="18" customHeight="1" x14ac:dyDescent="0.35">
      <c r="A18" s="154"/>
      <c r="B18" s="28" t="s">
        <v>459</v>
      </c>
      <c r="C18" s="86"/>
      <c r="D18" s="19"/>
    </row>
    <row r="19" spans="1:4" s="20" customFormat="1" ht="32.9" customHeight="1" x14ac:dyDescent="0.35">
      <c r="A19" s="154"/>
      <c r="B19" s="28" t="s">
        <v>460</v>
      </c>
      <c r="C19" s="86"/>
      <c r="D19" s="19"/>
    </row>
    <row r="20" spans="1:4" s="20" customFormat="1" ht="32.9" customHeight="1" x14ac:dyDescent="0.35">
      <c r="A20" s="154"/>
      <c r="B20" s="28" t="s">
        <v>461</v>
      </c>
      <c r="C20" s="86"/>
      <c r="D20" s="19"/>
    </row>
    <row r="21" spans="1:4" s="20" customFormat="1" ht="42" customHeight="1" x14ac:dyDescent="0.35">
      <c r="A21" s="154"/>
      <c r="B21" s="28" t="s">
        <v>462</v>
      </c>
      <c r="C21" s="86"/>
      <c r="D21" s="19"/>
    </row>
    <row r="22" spans="1:4" s="20" customFormat="1" ht="33.65" customHeight="1" x14ac:dyDescent="0.35">
      <c r="A22" s="154"/>
      <c r="B22" s="28" t="s">
        <v>463</v>
      </c>
      <c r="C22" s="86"/>
      <c r="D22" s="19"/>
    </row>
    <row r="23" spans="1:4" s="20" customFormat="1" ht="30.75" customHeight="1" x14ac:dyDescent="0.35">
      <c r="A23" s="154"/>
      <c r="B23" s="28" t="s">
        <v>464</v>
      </c>
      <c r="C23" s="86"/>
      <c r="D23" s="19"/>
    </row>
    <row r="24" spans="1:4" s="20" customFormat="1" ht="19.5" customHeight="1" x14ac:dyDescent="0.35">
      <c r="A24" s="154"/>
      <c r="B24" s="28" t="s">
        <v>465</v>
      </c>
      <c r="C24" s="86"/>
      <c r="D24" s="19"/>
    </row>
    <row r="25" spans="1:4" s="20" customFormat="1" ht="44.25" customHeight="1" x14ac:dyDescent="0.35">
      <c r="A25" s="154"/>
      <c r="B25" s="28" t="s">
        <v>466</v>
      </c>
      <c r="C25" s="86"/>
      <c r="D25" s="19"/>
    </row>
    <row r="26" spans="1:4" s="20" customFormat="1" ht="43.5" customHeight="1" x14ac:dyDescent="0.35">
      <c r="A26" s="154"/>
      <c r="B26" s="28" t="s">
        <v>467</v>
      </c>
      <c r="C26" s="86"/>
      <c r="D26" s="19"/>
    </row>
    <row r="27" spans="1:4" s="20" customFormat="1" ht="20.25" customHeight="1" x14ac:dyDescent="0.35">
      <c r="A27" s="155"/>
      <c r="B27" s="28" t="s">
        <v>468</v>
      </c>
      <c r="C27" s="86"/>
      <c r="D27" s="19"/>
    </row>
    <row r="28" spans="1:4" s="20" customFormat="1" ht="18.649999999999999" customHeight="1" x14ac:dyDescent="0.35">
      <c r="A28" s="22" t="s">
        <v>23</v>
      </c>
      <c r="B28" s="156" t="str">
        <f>_xlfn.SINGLE(IF(_xlfn.XLOOKUP(A11, Main_Aggregate!$A$1:$A$354, Main_Aggregate!$G$1:$G$354, "", 0)= "", "",_xlfn.XLOOKUP(A11, Main_Aggregate!$A$1:$A$354, Main_Aggregate!$G$1:$G$354, "", 0)))</f>
        <v>2 CFR 200.332 (a)</v>
      </c>
      <c r="C28" s="157"/>
      <c r="D28" s="19"/>
    </row>
    <row r="29" spans="1:4" s="20" customFormat="1" ht="50.15" customHeight="1" x14ac:dyDescent="0.35">
      <c r="A29" s="87" t="s">
        <v>24</v>
      </c>
      <c r="B29" s="137"/>
      <c r="C29" s="138"/>
      <c r="D29" s="19"/>
    </row>
    <row r="30" spans="1:4" s="20" customFormat="1" ht="50.15" customHeight="1" x14ac:dyDescent="0.35">
      <c r="A30" s="22" t="s">
        <v>25</v>
      </c>
      <c r="B30" s="137"/>
      <c r="C30" s="138"/>
      <c r="D30" s="19"/>
    </row>
    <row r="31" spans="1:4" ht="25.4" customHeight="1" x14ac:dyDescent="0.35">
      <c r="A31" s="139" t="s">
        <v>469</v>
      </c>
      <c r="B31" s="140"/>
      <c r="C31" s="141"/>
      <c r="D31" s="5"/>
    </row>
    <row r="32" spans="1:4" s="20" customFormat="1" ht="32.15" customHeight="1" x14ac:dyDescent="0.35">
      <c r="A32" s="153" t="s">
        <v>470</v>
      </c>
      <c r="B32" s="17" t="s">
        <v>471</v>
      </c>
      <c r="C32" s="18" t="str">
        <f>_xlfn.SINGLE(IF(OR(C33="",C34=""),"",IF(AND(C33="N/A",C34="N/A"), "N/A",IF(OR(C33="No",C34="No"),"Not Compliant",IF(OR(C33="Yes",C34="Yes", C33="N/A", C34="N/A"),"Compliant")))))</f>
        <v/>
      </c>
      <c r="D32" s="19"/>
    </row>
    <row r="33" spans="1:4" s="20" customFormat="1" ht="18.649999999999999" customHeight="1" x14ac:dyDescent="0.35">
      <c r="A33" s="154"/>
      <c r="B33" s="28" t="s">
        <v>472</v>
      </c>
      <c r="C33" s="86"/>
      <c r="D33" s="19"/>
    </row>
    <row r="34" spans="1:4" s="20" customFormat="1" ht="35.9" customHeight="1" x14ac:dyDescent="0.35">
      <c r="A34" s="155"/>
      <c r="B34" s="28" t="s">
        <v>473</v>
      </c>
      <c r="C34" s="86"/>
      <c r="D34" s="19"/>
    </row>
    <row r="35" spans="1:4" s="20" customFormat="1" ht="29.9" customHeight="1" x14ac:dyDescent="0.35">
      <c r="A35" s="22" t="s">
        <v>23</v>
      </c>
      <c r="B35" s="156" t="str">
        <f>_xlfn.SINGLE(IF(_xlfn.XLOOKUP(A32, Main_Aggregate!$A$1:$A$354, Main_Aggregate!$G$1:$G$354, "", 0)= "", "",_xlfn.XLOOKUP(A32, Main_Aggregate!$A$1:$A$354, Main_Aggregate!$G$1:$G$354, "", 0)))</f>
        <v>2 CFR 200.332 (c)
2 CFR §200.208</v>
      </c>
      <c r="C35" s="157"/>
      <c r="D35" s="19"/>
    </row>
    <row r="36" spans="1:4" s="20" customFormat="1" ht="50.15" customHeight="1" x14ac:dyDescent="0.35">
      <c r="A36" s="87" t="s">
        <v>24</v>
      </c>
      <c r="B36" s="137"/>
      <c r="C36" s="138"/>
      <c r="D36" s="19"/>
    </row>
    <row r="37" spans="1:4" s="20" customFormat="1" ht="50.15" customHeight="1" x14ac:dyDescent="0.35">
      <c r="A37" s="22" t="s">
        <v>25</v>
      </c>
      <c r="B37" s="137"/>
      <c r="C37" s="138"/>
      <c r="D37" s="19"/>
    </row>
    <row r="38" spans="1:4" ht="25.4" customHeight="1" x14ac:dyDescent="0.35">
      <c r="A38" s="139" t="s">
        <v>474</v>
      </c>
      <c r="B38" s="140"/>
      <c r="C38" s="141"/>
      <c r="D38" s="5"/>
    </row>
    <row r="39" spans="1:4" s="20" customFormat="1" ht="41.15" customHeight="1" x14ac:dyDescent="0.35">
      <c r="A39" s="153" t="s">
        <v>475</v>
      </c>
      <c r="B39" s="17" t="s">
        <v>476</v>
      </c>
      <c r="C39" s="18" t="str">
        <f>_xlfn.SINGLE(IF(OR(C40="",C41="",C42=""),"",IF(AND(C40="N/A",C41="N/A",C42="N/A"), "N/A",IF(OR(C40="No",C41="No",C42="No"),"Not Compliant",IF(OR(C40="Yes",C41="Yes",C42="Yes", C40="N/A", C41="N/A", C42="N/A"),"Compliant")))))</f>
        <v/>
      </c>
      <c r="D39" s="19"/>
    </row>
    <row r="40" spans="1:4" s="20" customFormat="1" ht="23.15" customHeight="1" x14ac:dyDescent="0.35">
      <c r="A40" s="154"/>
      <c r="B40" s="28" t="s">
        <v>477</v>
      </c>
      <c r="C40" s="86"/>
      <c r="D40" s="19"/>
    </row>
    <row r="41" spans="1:4" s="20" customFormat="1" ht="31.4" customHeight="1" x14ac:dyDescent="0.35">
      <c r="A41" s="154"/>
      <c r="B41" s="28" t="s">
        <v>478</v>
      </c>
      <c r="C41" s="86"/>
      <c r="D41" s="19"/>
    </row>
    <row r="42" spans="1:4" s="20" customFormat="1" ht="24" customHeight="1" x14ac:dyDescent="0.35">
      <c r="A42" s="155"/>
      <c r="B42" s="28" t="s">
        <v>479</v>
      </c>
      <c r="C42" s="86"/>
      <c r="D42" s="19"/>
    </row>
    <row r="43" spans="1:4" s="20" customFormat="1" ht="28.4" customHeight="1" x14ac:dyDescent="0.35">
      <c r="A43" s="22" t="s">
        <v>23</v>
      </c>
      <c r="B43" s="156"/>
      <c r="C43" s="157"/>
      <c r="D43" s="19"/>
    </row>
    <row r="44" spans="1:4" s="20" customFormat="1" ht="50.15" customHeight="1" x14ac:dyDescent="0.35">
      <c r="A44" s="22" t="s">
        <v>24</v>
      </c>
      <c r="B44" s="137"/>
      <c r="C44" s="138"/>
      <c r="D44" s="19"/>
    </row>
    <row r="45" spans="1:4" s="20" customFormat="1" ht="50.15" customHeight="1" x14ac:dyDescent="0.35">
      <c r="A45" s="22" t="s">
        <v>25</v>
      </c>
      <c r="B45" s="137"/>
      <c r="C45" s="138"/>
      <c r="D45" s="19"/>
    </row>
    <row r="46" spans="1:4" ht="25.4" customHeight="1" x14ac:dyDescent="0.35">
      <c r="A46" s="139" t="s">
        <v>480</v>
      </c>
      <c r="B46" s="140"/>
      <c r="C46" s="141"/>
      <c r="D46" s="5"/>
    </row>
    <row r="47" spans="1:4" s="20" customFormat="1" ht="33" customHeight="1" x14ac:dyDescent="0.35">
      <c r="A47" s="22" t="s">
        <v>481</v>
      </c>
      <c r="B47" s="17" t="str">
        <f>_xlfn.SINGLE(IF(_xlfn.XLOOKUP(A47, Main_Aggregate!$A$1:$A$354, Main_Aggregate!$B$1:$B$354, "", 0)= "", "",_xlfn.XLOOKUP(A47, Main_Aggregate!$A$1:$A$354, Main_Aggregate!$B$1:$B$354, "", 0)))</f>
        <v>Does the grantee have a policy or procedure on how they will monitor their subrecipients to ensure compliance with AmeriCorps and grant regulations?</v>
      </c>
      <c r="C47" s="152"/>
      <c r="D47" s="19"/>
    </row>
    <row r="48" spans="1:4" s="20" customFormat="1" ht="57" customHeight="1" x14ac:dyDescent="0.35">
      <c r="A48" s="22" t="s">
        <v>23</v>
      </c>
      <c r="B48" s="17" t="str">
        <f>_xlfn.SINGLE(IF(_xlfn.XLOOKUP(A47, Main_Aggregate!$A$1:$A$354, Main_Aggregate!$G$1:$G$354, "", 0)= "", "",_xlfn.XLOOKUP(A47, Main_Aggregate!$A$1:$A$354, Main_Aggregate!$G$1:$G$354, "", 0)))</f>
        <v>2 CFR §200.332 (b)
2 CFR §200.332 (d)
2 CFR §200.521</v>
      </c>
      <c r="C48" s="152"/>
      <c r="D48" s="19"/>
    </row>
    <row r="49" spans="1:4" s="20" customFormat="1" ht="50.15" customHeight="1" x14ac:dyDescent="0.35">
      <c r="A49" s="87" t="s">
        <v>24</v>
      </c>
      <c r="B49" s="137"/>
      <c r="C49" s="138"/>
      <c r="D49" s="19"/>
    </row>
    <row r="50" spans="1:4" s="20" customFormat="1" ht="50.15" customHeight="1" x14ac:dyDescent="0.35">
      <c r="A50" s="22" t="s">
        <v>25</v>
      </c>
      <c r="B50" s="137"/>
      <c r="C50" s="138"/>
      <c r="D50" s="19"/>
    </row>
    <row r="51" spans="1:4" s="20" customFormat="1" ht="24" customHeight="1" x14ac:dyDescent="0.35">
      <c r="A51" s="153" t="s">
        <v>482</v>
      </c>
      <c r="B51" s="17" t="s">
        <v>483</v>
      </c>
      <c r="C51" s="18" t="str">
        <f>_xlfn.SINGLE(IF(OR(C52="",C53="",C54=""),"",IF(AND(C52="N/A",C53="N/A",C54="N/A"), "N/A",IF(OR(C52="No",C53="No",C54="No"),"Not Compliant",IF(OR(C52="Yes",C53="Yes",C54="Yes", C52="N/A", C53="N/A", C54="N/A"),"Compliant")))))</f>
        <v/>
      </c>
      <c r="D51" s="19"/>
    </row>
    <row r="52" spans="1:4" s="20" customFormat="1" ht="30" customHeight="1" x14ac:dyDescent="0.35">
      <c r="A52" s="154"/>
      <c r="B52" s="28" t="s">
        <v>484</v>
      </c>
      <c r="C52" s="86"/>
      <c r="D52" s="19"/>
    </row>
    <row r="53" spans="1:4" s="20" customFormat="1" ht="30" customHeight="1" x14ac:dyDescent="0.35">
      <c r="A53" s="154"/>
      <c r="B53" s="28" t="s">
        <v>485</v>
      </c>
      <c r="C53" s="86"/>
      <c r="D53" s="19"/>
    </row>
    <row r="54" spans="1:4" s="20" customFormat="1" ht="30" customHeight="1" x14ac:dyDescent="0.35">
      <c r="A54" s="155"/>
      <c r="B54" s="28" t="s">
        <v>486</v>
      </c>
      <c r="C54" s="86"/>
      <c r="D54" s="19"/>
    </row>
    <row r="55" spans="1:4" s="20" customFormat="1" ht="27.65" customHeight="1" x14ac:dyDescent="0.35">
      <c r="A55" s="22" t="s">
        <v>23</v>
      </c>
      <c r="B55" s="156" t="str">
        <f>_xlfn.SINGLE(IF(_xlfn.XLOOKUP(A51, Main_Aggregate!$A$1:$A$354, Main_Aggregate!$G$1:$G$354, "", 0)= "", "",_xlfn.XLOOKUP(A51, Main_Aggregate!$A$1:$A$354, Main_Aggregate!$G$1:$G$354, "", 0)))</f>
        <v>2 CFR 200.332(d)</v>
      </c>
      <c r="C55" s="157"/>
      <c r="D55" s="19"/>
    </row>
    <row r="56" spans="1:4" s="20" customFormat="1" ht="50.15" customHeight="1" x14ac:dyDescent="0.35">
      <c r="A56" s="87" t="s">
        <v>24</v>
      </c>
      <c r="B56" s="137"/>
      <c r="C56" s="138"/>
      <c r="D56" s="19"/>
    </row>
    <row r="57" spans="1:4" s="20" customFormat="1" ht="50.15" customHeight="1" x14ac:dyDescent="0.35">
      <c r="A57" s="22" t="s">
        <v>25</v>
      </c>
      <c r="B57" s="137"/>
      <c r="C57" s="138"/>
      <c r="D57" s="19"/>
    </row>
    <row r="58" spans="1:4" s="20" customFormat="1" ht="25.4" customHeight="1" x14ac:dyDescent="0.35">
      <c r="A58" s="22" t="s">
        <v>487</v>
      </c>
      <c r="B58" s="17" t="str">
        <f>_xlfn.SINGLE(IF(_xlfn.XLOOKUP(A58, Main_Aggregate!$A$1:$A$354, Main_Aggregate!$B$1:$B$354, "", 0)= "", "",_xlfn.XLOOKUP(A58, Main_Aggregate!$A$1:$A$354, Main_Aggregate!$B$1:$B$354, "", 0)))</f>
        <v xml:space="preserve">Does the grantee follow the policy or procedures established in their subrecipient monitoring policy?
</v>
      </c>
      <c r="C58" s="152"/>
      <c r="D58" s="19"/>
    </row>
    <row r="59" spans="1:4" s="20" customFormat="1" ht="25.4" customHeight="1" x14ac:dyDescent="0.35">
      <c r="A59" s="22" t="s">
        <v>23</v>
      </c>
      <c r="B59" s="17" t="str">
        <f>_xlfn.SINGLE(IF(_xlfn.XLOOKUP(A58, Main_Aggregate!$A$1:$A$354, Main_Aggregate!$G$1:$G$354, "", 0)= "", "",_xlfn.XLOOKUP(A58, Main_Aggregate!$A$1:$A$354, Main_Aggregate!$G$1:$G$354, "", 0)))</f>
        <v>2 CFR §200.332 (d)</v>
      </c>
      <c r="C59" s="152"/>
      <c r="D59" s="19"/>
    </row>
    <row r="60" spans="1:4" s="20" customFormat="1" ht="50.15" customHeight="1" x14ac:dyDescent="0.35">
      <c r="A60" s="87" t="s">
        <v>24</v>
      </c>
      <c r="B60" s="137"/>
      <c r="C60" s="138"/>
      <c r="D60" s="19"/>
    </row>
    <row r="61" spans="1:4" s="20" customFormat="1" ht="50.15" customHeight="1" x14ac:dyDescent="0.35">
      <c r="A61" s="22" t="s">
        <v>25</v>
      </c>
      <c r="B61" s="137"/>
      <c r="C61" s="138"/>
      <c r="D61" s="19"/>
    </row>
    <row r="62" spans="1:4" s="20" customFormat="1" ht="33.65" customHeight="1" x14ac:dyDescent="0.35">
      <c r="A62" s="153" t="s">
        <v>488</v>
      </c>
      <c r="B62" s="17" t="s">
        <v>489</v>
      </c>
      <c r="C62" s="18" t="str">
        <f>_xlfn.SINGLE(IF(OR(C63="",C64=""),"",IF(AND(C63="N/A",C64="N/A"), "N/A",IF(OR(C63="No",C64="No"),"Not Compliant",IF(OR(C63="Yes",C64="Yes", C63="N/A", C64="N/A"),"Compliant")))))</f>
        <v/>
      </c>
      <c r="D62" s="19"/>
    </row>
    <row r="63" spans="1:4" s="20" customFormat="1" ht="32.4" customHeight="1" x14ac:dyDescent="0.35">
      <c r="A63" s="154"/>
      <c r="B63" s="28" t="s">
        <v>490</v>
      </c>
      <c r="C63" s="86"/>
      <c r="D63" s="19"/>
    </row>
    <row r="64" spans="1:4" s="20" customFormat="1" ht="45.65" customHeight="1" x14ac:dyDescent="0.35">
      <c r="A64" s="155"/>
      <c r="B64" s="28" t="s">
        <v>491</v>
      </c>
      <c r="C64" s="86"/>
      <c r="D64" s="19"/>
    </row>
    <row r="65" spans="1:4" s="20" customFormat="1" ht="32.15" customHeight="1" x14ac:dyDescent="0.35">
      <c r="A65" s="22" t="s">
        <v>23</v>
      </c>
      <c r="B65" s="156" t="str">
        <f>_xlfn.SINGLE(IF(_xlfn.XLOOKUP(A62, Main_Aggregate!$A$1:$A$354, Main_Aggregate!$G$1:$G$354, "", 0)= "", "",_xlfn.XLOOKUP(A62, Main_Aggregate!$A$1:$A$354, Main_Aggregate!$G$1:$G$354, "", 0)))</f>
        <v>2 CFR §200.332 (h)
2 CFR §200.339</v>
      </c>
      <c r="C65" s="157"/>
      <c r="D65" s="19"/>
    </row>
    <row r="66" spans="1:4" s="20" customFormat="1" ht="50.15" customHeight="1" x14ac:dyDescent="0.35">
      <c r="A66" s="87" t="s">
        <v>24</v>
      </c>
      <c r="B66" s="137"/>
      <c r="C66" s="138"/>
      <c r="D66" s="19"/>
    </row>
    <row r="67" spans="1:4" s="20" customFormat="1" ht="50.15" customHeight="1" x14ac:dyDescent="0.35">
      <c r="A67" s="22" t="s">
        <v>25</v>
      </c>
      <c r="B67" s="137"/>
      <c r="C67" s="138"/>
      <c r="D67" s="19"/>
    </row>
    <row r="68" spans="1:4" ht="25.4" customHeight="1" x14ac:dyDescent="0.35">
      <c r="A68" s="139" t="s">
        <v>492</v>
      </c>
      <c r="B68" s="140"/>
      <c r="C68" s="141"/>
      <c r="D68" s="5"/>
    </row>
    <row r="69" spans="1:4" s="20" customFormat="1" ht="25.4" customHeight="1" x14ac:dyDescent="0.35">
      <c r="A69" s="22" t="s">
        <v>493</v>
      </c>
      <c r="B69" s="17" t="str">
        <f>_xlfn.SINGLE(IF(_xlfn.XLOOKUP(A69, Main_Aggregate!$A$1:$A$354, Main_Aggregate!$B$1:$B$354, "", 0)= "", "",_xlfn.XLOOKUP(A69, Main_Aggregate!$A$1:$A$354, Main_Aggregate!$B$1:$B$354, "", 0)))</f>
        <v xml:space="preserve">Does the grantee verify that every subrecipient is audited when required?_x000D_
_x000D_
</v>
      </c>
      <c r="C69" s="152"/>
      <c r="D69" s="19"/>
    </row>
    <row r="70" spans="1:4" s="20" customFormat="1" ht="25.4" customHeight="1" x14ac:dyDescent="0.35">
      <c r="A70" s="22" t="s">
        <v>23</v>
      </c>
      <c r="B70" s="17" t="str">
        <f>_xlfn.SINGLE(IF(_xlfn.XLOOKUP(A69, Main_Aggregate!$A$1:$A$354, Main_Aggregate!$G$1:$G$354, "", 0)= "", "",_xlfn.XLOOKUP(A69, Main_Aggregate!$A$1:$A$354, Main_Aggregate!$G$1:$G$354, "", 0)))</f>
        <v>2 CFR §200.332 (f)
2 CFR § 200.501</v>
      </c>
      <c r="C70" s="152"/>
      <c r="D70" s="19"/>
    </row>
    <row r="71" spans="1:4" s="20" customFormat="1" ht="50.15" customHeight="1" x14ac:dyDescent="0.35">
      <c r="A71" s="87" t="s">
        <v>24</v>
      </c>
      <c r="B71" s="137"/>
      <c r="C71" s="138"/>
      <c r="D71" s="19"/>
    </row>
    <row r="72" spans="1:4" s="20" customFormat="1" ht="50.15" customHeight="1" x14ac:dyDescent="0.35">
      <c r="A72" s="22" t="s">
        <v>25</v>
      </c>
      <c r="B72" s="137"/>
      <c r="C72" s="138"/>
      <c r="D72" s="19"/>
    </row>
    <row r="73" spans="1:4" s="20" customFormat="1" ht="35.15" customHeight="1" x14ac:dyDescent="0.35">
      <c r="A73" s="22" t="s">
        <v>494</v>
      </c>
      <c r="B73" s="17" t="str">
        <f>_xlfn.SINGLE(IF(_xlfn.XLOOKUP(A73, Main_Aggregate!$A$1:$A$354, Main_Aggregate!$B$1:$B$354, "", 0)= "", "",_xlfn.XLOOKUP(A73, Main_Aggregate!$A$1:$A$354, Main_Aggregate!$B$1:$B$354, "", 0)))</f>
        <v xml:space="preserve">Does the grantee adjust its own records based on the results of the subrecipient's audits, on-site reviews, or other monitoring, when needed?_x000D_
_x000D_
</v>
      </c>
      <c r="C73" s="152"/>
      <c r="D73" s="19"/>
    </row>
    <row r="74" spans="1:4" s="20" customFormat="1" ht="25.4" customHeight="1" x14ac:dyDescent="0.35">
      <c r="A74" s="22" t="s">
        <v>23</v>
      </c>
      <c r="B74" s="17" t="str">
        <f>_xlfn.SINGLE(IF(_xlfn.XLOOKUP(A73, Main_Aggregate!$A$1:$A$354, Main_Aggregate!$G$1:$G$354, "", 0)= "", "",_xlfn.XLOOKUP(A73, Main_Aggregate!$A$1:$A$354, Main_Aggregate!$G$1:$G$354, "", 0)))</f>
        <v>2 CFR §200.332 (g)</v>
      </c>
      <c r="C74" s="152"/>
      <c r="D74" s="19"/>
    </row>
    <row r="75" spans="1:4" s="20" customFormat="1" ht="50.15" customHeight="1" x14ac:dyDescent="0.35">
      <c r="A75" s="87" t="s">
        <v>24</v>
      </c>
      <c r="B75" s="137"/>
      <c r="C75" s="138"/>
      <c r="D75" s="19"/>
    </row>
    <row r="76" spans="1:4" s="20" customFormat="1" ht="50.15" customHeight="1" x14ac:dyDescent="0.35">
      <c r="A76" s="22" t="s">
        <v>25</v>
      </c>
      <c r="B76" s="137"/>
      <c r="C76" s="138"/>
      <c r="D76" s="19"/>
    </row>
    <row r="77" spans="1:4" s="20" customFormat="1" ht="50.15" customHeight="1" x14ac:dyDescent="0.35">
      <c r="A77" s="22" t="s">
        <v>495</v>
      </c>
      <c r="B77" s="17" t="str">
        <f>_xlfn.SINGLE(IF(_xlfn.XLOOKUP(A77, Main_Aggregate!$A$1:$A$354, Main_Aggregate!$B$1:$B$354, "", 0)= "", "",_xlfn.XLOOKUP(A77, Main_Aggregate!$A$1:$A$354, Main_Aggregate!$B$1:$B$354, "", 0)))</f>
        <v>Is there evidence that the grantee follows up on sub-recipient Single Audit findings that relate to their federal sub-award?</v>
      </c>
      <c r="C77" s="152"/>
      <c r="D77" s="19"/>
    </row>
    <row r="78" spans="1:4" s="20" customFormat="1" ht="23" customHeight="1" x14ac:dyDescent="0.35">
      <c r="A78" s="22" t="s">
        <v>23</v>
      </c>
      <c r="B78" s="17" t="str">
        <f>_xlfn.SINGLE(IF(_xlfn.XLOOKUP(A77, Main_Aggregate!$A$1:$A$354, Main_Aggregate!$G$1:$G$354, "", 0)= "", "",_xlfn.XLOOKUP(A77, Main_Aggregate!$A$1:$A$354, Main_Aggregate!$G$1:$G$354, "", 0)))</f>
        <v>2 CFR 200.332(d)(2)</v>
      </c>
      <c r="C78" s="152"/>
      <c r="D78" s="19"/>
    </row>
    <row r="79" spans="1:4" s="20" customFormat="1" ht="50.15" customHeight="1" x14ac:dyDescent="0.35">
      <c r="A79" s="87" t="s">
        <v>24</v>
      </c>
      <c r="B79" s="160"/>
      <c r="C79" s="161"/>
      <c r="D79" s="19"/>
    </row>
    <row r="80" spans="1:4" s="20" customFormat="1" ht="50.15" customHeight="1" x14ac:dyDescent="0.35">
      <c r="A80" s="22" t="s">
        <v>25</v>
      </c>
      <c r="B80" s="160"/>
      <c r="C80" s="161"/>
      <c r="D80" s="19"/>
    </row>
    <row r="81" spans="1:4" ht="25.4" customHeight="1" x14ac:dyDescent="0.35">
      <c r="A81" s="139" t="s">
        <v>496</v>
      </c>
      <c r="B81" s="140"/>
      <c r="C81" s="141"/>
      <c r="D81" s="5"/>
    </row>
    <row r="82" spans="1:4" s="20" customFormat="1" ht="25.4" customHeight="1" x14ac:dyDescent="0.35">
      <c r="A82" s="22" t="s">
        <v>497</v>
      </c>
      <c r="B82" s="17" t="str">
        <f>_xlfn.SINGLE(IF(_xlfn.XLOOKUP(A82, Main_Aggregate!$A$1:$A$354, Main_Aggregate!$B$1:$B$354, "", 0)= "", "",_xlfn.XLOOKUP(A82, Main_Aggregate!$A$1:$A$354, Main_Aggregate!$B$1:$B$354, "", 0)))</f>
        <v>Does the recipient make individual subawards in amounts greater or equal to $30,000?</v>
      </c>
      <c r="C82" s="152"/>
      <c r="D82" s="19"/>
    </row>
    <row r="83" spans="1:4" s="20" customFormat="1" ht="25.4" customHeight="1" x14ac:dyDescent="0.35">
      <c r="A83" s="22" t="s">
        <v>23</v>
      </c>
      <c r="B83" s="17" t="str">
        <f>_xlfn.SINGLE(IF(_xlfn.XLOOKUP(A82, Main_Aggregate!$A$1:$A$354, Main_Aggregate!$G$1:$G$354, "", 0)= "", "",_xlfn.XLOOKUP(A82, Main_Aggregate!$A$1:$A$354, Main_Aggregate!$G$1:$G$354, "", 0)))</f>
        <v>General Program Terms and Conditions, Section T. Transparency Act Requirements (for Grants and Cooperative Agreements of $30,000 or More)</v>
      </c>
      <c r="C83" s="152"/>
      <c r="D83" s="19"/>
    </row>
    <row r="84" spans="1:4" s="20" customFormat="1" ht="50.15" customHeight="1" x14ac:dyDescent="0.35">
      <c r="A84" s="87" t="s">
        <v>24</v>
      </c>
      <c r="B84" s="137"/>
      <c r="C84" s="138"/>
      <c r="D84" s="19"/>
    </row>
    <row r="85" spans="1:4" s="20" customFormat="1" ht="50.15" customHeight="1" x14ac:dyDescent="0.35">
      <c r="A85" s="22" t="s">
        <v>25</v>
      </c>
      <c r="B85" s="137"/>
      <c r="C85" s="138"/>
      <c r="D85" s="19"/>
    </row>
    <row r="86" spans="1:4" s="20" customFormat="1" ht="33" customHeight="1" x14ac:dyDescent="0.35">
      <c r="A86" s="22" t="s">
        <v>498</v>
      </c>
      <c r="B86" s="17" t="str">
        <f>_xlfn.SINGLE(IF(_xlfn.XLOOKUP(A86, Main_Aggregate!$A$1:$A$354, Main_Aggregate!$B$1:$B$354, "", 0)= "", "",_xlfn.XLOOKUP(A86, Main_Aggregate!$A$1:$A$354, Main_Aggregate!$B$1:$B$354, "", 0)))</f>
        <v xml:space="preserve">If subawards are made in amounts greater or equal to $30,000, is each subaward reported through http://www.fsrs.gov?_x000D_
_x000D_
</v>
      </c>
      <c r="C86" s="152"/>
      <c r="D86" s="19"/>
    </row>
    <row r="87" spans="1:4" s="20" customFormat="1" ht="34.4" customHeight="1" x14ac:dyDescent="0.35">
      <c r="A87" s="22" t="s">
        <v>23</v>
      </c>
      <c r="B87" s="17" t="str">
        <f>_xlfn.SINGLE(IF(_xlfn.XLOOKUP(A86, Main_Aggregate!$A$1:$A$354, Main_Aggregate!$G$1:$G$354, "", 0)= "", "",_xlfn.XLOOKUP(A86, Main_Aggregate!$A$1:$A$354, Main_Aggregate!$G$1:$G$354, "", 0)))</f>
        <v>General Program Terms and Conditions, Section T. Transparency Act Requirements (for Grants and Cooperative Agreements of $30,000 or More)</v>
      </c>
      <c r="C87" s="152"/>
      <c r="D87" s="19"/>
    </row>
    <row r="88" spans="1:4" s="20" customFormat="1" ht="50.15" customHeight="1" x14ac:dyDescent="0.35">
      <c r="A88" s="87" t="s">
        <v>24</v>
      </c>
      <c r="B88" s="137"/>
      <c r="C88" s="138"/>
      <c r="D88" s="19"/>
    </row>
    <row r="89" spans="1:4" s="20" customFormat="1" ht="50.15" customHeight="1" x14ac:dyDescent="0.35">
      <c r="A89" s="22" t="s">
        <v>25</v>
      </c>
      <c r="B89" s="137"/>
      <c r="C89" s="138"/>
      <c r="D89" s="19"/>
    </row>
    <row r="90" spans="1:4" ht="25.4" customHeight="1" x14ac:dyDescent="0.35">
      <c r="A90" s="158" t="s">
        <v>93</v>
      </c>
      <c r="B90" s="158"/>
      <c r="C90" s="158"/>
      <c r="D90" s="5"/>
    </row>
    <row r="91" spans="1:4" ht="105" customHeight="1" x14ac:dyDescent="0.35">
      <c r="A91" s="159"/>
      <c r="B91" s="159"/>
      <c r="C91" s="159"/>
      <c r="D91" s="5"/>
    </row>
    <row r="92" spans="1:4" x14ac:dyDescent="0.35">
      <c r="A92" s="5"/>
      <c r="B92" s="5"/>
      <c r="C92" s="5"/>
      <c r="D92" s="5"/>
    </row>
  </sheetData>
  <sheetProtection sheet="1" objects="1" scenarios="1" selectLockedCells="1"/>
  <mergeCells count="56">
    <mergeCell ref="B45:C45"/>
    <mergeCell ref="C86:C87"/>
    <mergeCell ref="B88:C88"/>
    <mergeCell ref="B89:C89"/>
    <mergeCell ref="A90:C90"/>
    <mergeCell ref="B66:C66"/>
    <mergeCell ref="A46:C46"/>
    <mergeCell ref="C47:C48"/>
    <mergeCell ref="B49:C49"/>
    <mergeCell ref="B50:C50"/>
    <mergeCell ref="B56:C56"/>
    <mergeCell ref="B57:C57"/>
    <mergeCell ref="C58:C59"/>
    <mergeCell ref="B60:C60"/>
    <mergeCell ref="B61:C61"/>
    <mergeCell ref="A51:A54"/>
    <mergeCell ref="A91:C91"/>
    <mergeCell ref="B85:C85"/>
    <mergeCell ref="B67:C67"/>
    <mergeCell ref="A68:C68"/>
    <mergeCell ref="C69:C70"/>
    <mergeCell ref="B71:C71"/>
    <mergeCell ref="B72:C72"/>
    <mergeCell ref="C73:C74"/>
    <mergeCell ref="B75:C75"/>
    <mergeCell ref="B76:C76"/>
    <mergeCell ref="A81:C81"/>
    <mergeCell ref="C82:C83"/>
    <mergeCell ref="B84:C84"/>
    <mergeCell ref="C77:C78"/>
    <mergeCell ref="B79:C79"/>
    <mergeCell ref="B80:C80"/>
    <mergeCell ref="B55:C55"/>
    <mergeCell ref="A62:A64"/>
    <mergeCell ref="B65:C65"/>
    <mergeCell ref="B10:C10"/>
    <mergeCell ref="B29:C29"/>
    <mergeCell ref="B30:C30"/>
    <mergeCell ref="A31:C31"/>
    <mergeCell ref="B36:C36"/>
    <mergeCell ref="B37:C37"/>
    <mergeCell ref="A38:C38"/>
    <mergeCell ref="B44:C44"/>
    <mergeCell ref="A11:A27"/>
    <mergeCell ref="A32:A34"/>
    <mergeCell ref="A39:A42"/>
    <mergeCell ref="B28:C28"/>
    <mergeCell ref="B35:C35"/>
    <mergeCell ref="B43:C43"/>
    <mergeCell ref="B9:C9"/>
    <mergeCell ref="A1:C1"/>
    <mergeCell ref="A2:C2"/>
    <mergeCell ref="A4:C4"/>
    <mergeCell ref="A6:C6"/>
    <mergeCell ref="C7:C8"/>
    <mergeCell ref="A5:C5"/>
  </mergeCells>
  <dataValidations count="3">
    <dataValidation type="list" allowBlank="1" showInputMessage="1" showErrorMessage="1" sqref="C63:C64 C33:C34 C40:C42 C52:C54 C12:C27" xr:uid="{D5C5DF69-A7AB-494C-A610-3941DCE9C3B9}">
      <formula1>"Yes, No, N/A"</formula1>
    </dataValidation>
    <dataValidation type="list" allowBlank="1" showInputMessage="1" showErrorMessage="1" sqref="C7:C8 C47:C48 C58:C59 C69:C70 C73:C74 C86:C87 C77:C78" xr:uid="{A9C6C9B2-D43A-456A-8D49-9DD5E1395967}">
      <formula1>"Compliant, Not Compliant, N/A"</formula1>
    </dataValidation>
    <dataValidation type="list" allowBlank="1" showInputMessage="1" showErrorMessage="1" sqref="C82:C83" xr:uid="{DFA433F4-2E59-4DC3-8E4E-213A93AC8F8D}">
      <formula1>"Yes, No"</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2FDC5-6C65-40E1-A57A-2EA994134327}">
  <sheetPr codeName="Sheet26">
    <tabColor theme="4" tint="0.79998168889431442"/>
  </sheetPr>
  <dimension ref="A1:D49"/>
  <sheetViews>
    <sheetView topLeftCell="A43" zoomScaleNormal="100" workbookViewId="0">
      <selection activeCell="C11" sqref="C11:C12"/>
    </sheetView>
  </sheetViews>
  <sheetFormatPr defaultColWidth="0" defaultRowHeight="14.5" zeroHeight="1" x14ac:dyDescent="0.35"/>
  <cols>
    <col min="1" max="1" width="20.6328125" style="6" customWidth="1"/>
    <col min="2" max="2" width="92.6328125" style="6" customWidth="1"/>
    <col min="3" max="3" width="19" style="6" customWidth="1"/>
    <col min="4" max="4" width="8.90625" style="6" customWidth="1"/>
    <col min="5" max="16384" width="8.90625" style="6" hidden="1"/>
  </cols>
  <sheetData>
    <row r="1" spans="1:4" ht="26" x14ac:dyDescent="0.35">
      <c r="A1" s="142" t="s">
        <v>499</v>
      </c>
      <c r="B1" s="143"/>
      <c r="C1" s="144"/>
      <c r="D1" s="5"/>
    </row>
    <row r="2" spans="1:4" ht="24" customHeight="1" x14ac:dyDescent="0.35">
      <c r="A2" s="145"/>
      <c r="B2" s="145"/>
      <c r="C2" s="145"/>
      <c r="D2" s="5"/>
    </row>
    <row r="3" spans="1:4" x14ac:dyDescent="0.35">
      <c r="A3" s="5"/>
      <c r="B3" s="5"/>
      <c r="C3" s="5"/>
      <c r="D3" s="5"/>
    </row>
    <row r="4" spans="1:4" ht="25.4" customHeight="1" x14ac:dyDescent="0.45">
      <c r="A4" s="146" t="s">
        <v>500</v>
      </c>
      <c r="B4" s="147"/>
      <c r="C4" s="148"/>
      <c r="D4" s="1"/>
    </row>
    <row r="5" spans="1:4" ht="46.4" customHeight="1" x14ac:dyDescent="0.35">
      <c r="A5" s="149" t="s">
        <v>20</v>
      </c>
      <c r="B5" s="150"/>
      <c r="C5" s="151"/>
      <c r="D5" s="5"/>
    </row>
    <row r="6" spans="1:4" ht="25.4" customHeight="1" x14ac:dyDescent="0.35">
      <c r="A6" s="139" t="s">
        <v>501</v>
      </c>
      <c r="B6" s="140"/>
      <c r="C6" s="141"/>
      <c r="D6" s="5"/>
    </row>
    <row r="7" spans="1:4" s="20" customFormat="1" ht="25.4" customHeight="1" x14ac:dyDescent="0.35">
      <c r="A7" s="22" t="s">
        <v>502</v>
      </c>
      <c r="B7" s="17" t="str">
        <f>_xlfn.SINGLE(IF(_xlfn.XLOOKUP(A7, Main_Aggregate!$A$1:$A$354, Main_Aggregate!$B$1:$B$354, "", 0)= "", "",_xlfn.XLOOKUP(A7, Main_Aggregate!$A$1:$A$354, Main_Aggregate!$B$1:$B$354, "", 0)))</f>
        <v>Do member/volunteer service activities align with their position descriptions/assignment plans?</v>
      </c>
      <c r="C7" s="152"/>
      <c r="D7" s="19"/>
    </row>
    <row r="8" spans="1:4" s="20" customFormat="1" ht="45.5" customHeight="1" x14ac:dyDescent="0.35">
      <c r="A8" s="22" t="s">
        <v>23</v>
      </c>
      <c r="B8" s="17" t="str">
        <f>_xlfn.SINGLE(IF(_xlfn.XLOOKUP(A7, Main_Aggregate!$A$1:$A$354, Main_Aggregate!$G$1:$G$354, "", 0)= "", "",_xlfn.XLOOKUP(A7, Main_Aggregate!$A$1:$A$354, Main_Aggregate!$G$1:$G$354, "", 0)))</f>
        <v>General Prohibited Activities References 
General: 45 CFR 2540.100; 45 CFR 1226.8; 45 CFR 1226.10 
Exceptions: 45 CFR 1226.9
ASN Prohibited Activities References 
General: 45 CFR 2520.65 
Fundraising: 45 CFR 2520.40; 45 CFR 2520.45
VISTA Prohibited Activities References
General: 45 CFR 2556.710; 45 CFR 2556.745-750; 45 CFR 2556.770-780; 45 CFR 2556.150; 45 CFR 2556.175 
Exceptions: 45 CFR 2556.715-740; 45 CFR 2556.755-760
AmeriCorps Seniors 
FGP: 45 CFR 2552.121 
RSVP: 45 CFR 2553.91 
SCP: 45 CFR 2551.121</v>
      </c>
      <c r="C8" s="152"/>
      <c r="D8" s="19"/>
    </row>
    <row r="9" spans="1:4" s="20" customFormat="1" ht="50.15" customHeight="1" x14ac:dyDescent="0.35">
      <c r="A9" s="22" t="s">
        <v>24</v>
      </c>
      <c r="B9" s="137"/>
      <c r="C9" s="138"/>
      <c r="D9" s="19"/>
    </row>
    <row r="10" spans="1:4" s="20" customFormat="1" ht="50.15" customHeight="1" x14ac:dyDescent="0.35">
      <c r="A10" s="22" t="s">
        <v>25</v>
      </c>
      <c r="B10" s="137"/>
      <c r="C10" s="138"/>
      <c r="D10" s="19"/>
    </row>
    <row r="11" spans="1:4" s="20" customFormat="1" ht="33" customHeight="1" x14ac:dyDescent="0.35">
      <c r="A11" s="22" t="s">
        <v>503</v>
      </c>
      <c r="B11" s="17" t="str">
        <f>_xlfn.SINGLE(IF(_xlfn.XLOOKUP(A11, Main_Aggregate!$A$1:$A$354, Main_Aggregate!$B$1:$B$354, "", 0)= "", "",_xlfn.XLOOKUP(A11, Main_Aggregate!$A$1:$A$354, Main_Aggregate!$B$1:$B$354, "", 0)))</f>
        <v>Are members/volunteers, site supervisors, and prime staff aware of prohibited activities applicable to their respective programs?</v>
      </c>
      <c r="C11" s="152"/>
      <c r="D11" s="19"/>
    </row>
    <row r="12" spans="1:4" s="20" customFormat="1" ht="47.15" customHeight="1" x14ac:dyDescent="0.35">
      <c r="A12" s="22" t="s">
        <v>23</v>
      </c>
      <c r="B12" s="17" t="str">
        <f>_xlfn.SINGLE(IF(_xlfn.XLOOKUP(A11, Main_Aggregate!$A$1:$A$354, Main_Aggregate!$G$1:$G$354, "", 0)= "", "",_xlfn.XLOOKUP(A11, Main_Aggregate!$A$1:$A$354, Main_Aggregate!$G$1:$G$354, "", 0)))</f>
        <v>General Prohibited Activities References 
General: 45 CFR 2540.100; 45 CFR 1226.8; 45 CFR 1226.10 
Exceptions: 45 CFR 1226.9
ASN Prohibited Activities References 
General: 45 CFR 2520.65 
Fundraising: 45 CFR 2520.40; 45 CFR 2520.45
VISTA Prohibited Activities References
General: 45 CFR 2556.710; 45 CFR 2556.745-750; 45 CFR 2556.770-780; 45 CFR 2556.150; 45 CFR 2556.175 
Exceptions: 45 CFR 2556.715-740; 45 CFR 2556.755-760
AmeriCorps Seniors 
FGP: 45 CFR 2552.121 
RSVP: 45 CFR 2553.91 
SCP: 45 CFR 2551.121</v>
      </c>
      <c r="C12" s="152"/>
      <c r="D12" s="19"/>
    </row>
    <row r="13" spans="1:4" s="20" customFormat="1" ht="50.15" customHeight="1" x14ac:dyDescent="0.35">
      <c r="A13" s="22" t="s">
        <v>24</v>
      </c>
      <c r="B13" s="160"/>
      <c r="C13" s="161"/>
      <c r="D13" s="19"/>
    </row>
    <row r="14" spans="1:4" s="20" customFormat="1" ht="50.15" customHeight="1" x14ac:dyDescent="0.35">
      <c r="A14" s="22" t="s">
        <v>25</v>
      </c>
      <c r="B14" s="160"/>
      <c r="C14" s="161"/>
      <c r="D14" s="19"/>
    </row>
    <row r="15" spans="1:4" s="20" customFormat="1" ht="25.4" customHeight="1" x14ac:dyDescent="0.35">
      <c r="A15" s="22" t="s">
        <v>504</v>
      </c>
      <c r="B15" s="17" t="str">
        <f>_xlfn.SINGLE(IF(_xlfn.XLOOKUP(A15, Main_Aggregate!$A$1:$A$354, Main_Aggregate!$B$1:$B$354, "", 0)= "", "",_xlfn.XLOOKUP(A15, Main_Aggregate!$A$1:$A$354, Main_Aggregate!$B$1:$B$354, "", 0)))</f>
        <v>Do prime staff provide appropriate training to members/volunteers on prohibited activities?</v>
      </c>
      <c r="C15" s="152"/>
      <c r="D15" s="19"/>
    </row>
    <row r="16" spans="1:4" s="20" customFormat="1" ht="43.4" customHeight="1" x14ac:dyDescent="0.35">
      <c r="A16" s="22" t="s">
        <v>23</v>
      </c>
      <c r="B16" s="17" t="str">
        <f>_xlfn.SINGLE(IF(_xlfn.XLOOKUP(A15, Main_Aggregate!$A$1:$A$354, Main_Aggregate!$G$1:$G$354, "", 0)= "", "",_xlfn.XLOOKUP(A15, Main_Aggregate!$A$1:$A$354, Main_Aggregate!$G$1:$G$354, "", 0)))</f>
        <v>General Prohibited Activities References 
General: 45 CFR 2540.100; 45 CFR 1226.8; 45 CFR 1226.10 
Exceptions: 45 CFR 1226.9
ASN Prohibited Activities References 
General: 45 CFR 2520.65 
Fundraising: 45 CFR 2520.40; 45 CFR 2520.45
VISTA Prohibited Activities References
General: 45 CFR 2556.710; 45 CFR 2556.745-750; 45 CFR 2556.770-780; 45 CFR 2556.150; 45 CFR 2556.175 
Exceptions: 45 CFR 2556.715-740; 45 CFR 2556.755-760
AmeriCorps Seniors 
FGP: 45 CFR 2552.121 
RSVP: 45 CFR 2553.91 
SCP: 45 CFR 2551.121</v>
      </c>
      <c r="C16" s="152"/>
      <c r="D16" s="19"/>
    </row>
    <row r="17" spans="1:4" s="20" customFormat="1" ht="50.15" customHeight="1" x14ac:dyDescent="0.35">
      <c r="A17" s="22" t="s">
        <v>24</v>
      </c>
      <c r="B17" s="160"/>
      <c r="C17" s="161"/>
      <c r="D17" s="19"/>
    </row>
    <row r="18" spans="1:4" s="20" customFormat="1" ht="50.15" customHeight="1" x14ac:dyDescent="0.35">
      <c r="A18" s="22" t="s">
        <v>25</v>
      </c>
      <c r="B18" s="160"/>
      <c r="C18" s="161"/>
      <c r="D18" s="19"/>
    </row>
    <row r="19" spans="1:4" s="20" customFormat="1" ht="25.4" customHeight="1" x14ac:dyDescent="0.35">
      <c r="A19" s="22" t="s">
        <v>505</v>
      </c>
      <c r="B19" s="17" t="str">
        <f>_xlfn.SINGLE(IF(_xlfn.XLOOKUP(A19, Main_Aggregate!$A$1:$A$354, Main_Aggregate!$B$1:$B$354, "", 0)= "", "",_xlfn.XLOOKUP(A19, Main_Aggregate!$A$1:$A$354, Main_Aggregate!$B$1:$B$354, "", 0)))</f>
        <v>Do prime staff provide appropriate training to site supervisors on prohibited activities?</v>
      </c>
      <c r="C19" s="152"/>
      <c r="D19" s="19"/>
    </row>
    <row r="20" spans="1:4" s="20" customFormat="1" ht="41.9" customHeight="1" x14ac:dyDescent="0.35">
      <c r="A20" s="22" t="s">
        <v>23</v>
      </c>
      <c r="B20" s="17" t="str">
        <f>_xlfn.SINGLE(IF(_xlfn.XLOOKUP(A19, Main_Aggregate!$A$1:$A$354, Main_Aggregate!$G$1:$G$354, "", 0)= "", "",_xlfn.XLOOKUP(A19, Main_Aggregate!$A$1:$A$354, Main_Aggregate!$G$1:$G$354, "", 0)))</f>
        <v>General Prohibited Activities References 
General: 45 CFR 2540.100; 45 CFR 1226.8; 45 CFR 1226.10 
Exceptions: 45 CFR 1226.9
ASN Prohibited Activities References 
General: 45 CFR 2520.65 
Fundraising: 45 CFR 2520.40; 45 CFR 2520.45
VISTA Prohibited Activities References
General: 45 CFR 2556.710; 45 CFR 2556.745-750; 45 CFR 2556.770-780; 45 CFR 2556.150; 45 CFR 2556.175 
Exceptions: 45 CFR 2556.715-740; 45 CFR 2556.755-760
AmeriCorps Seniors 
FGP: 45 CFR 2552.121 
RSVP: 45 CFR 2553.91 
SCP: 45 CFR 2551.121</v>
      </c>
      <c r="C20" s="152"/>
      <c r="D20" s="19"/>
    </row>
    <row r="21" spans="1:4" s="20" customFormat="1" ht="50.15" customHeight="1" x14ac:dyDescent="0.35">
      <c r="A21" s="70" t="s">
        <v>24</v>
      </c>
      <c r="B21" s="160"/>
      <c r="C21" s="161"/>
      <c r="D21" s="19"/>
    </row>
    <row r="22" spans="1:4" s="20" customFormat="1" ht="50.15" customHeight="1" x14ac:dyDescent="0.35">
      <c r="A22" s="22" t="s">
        <v>25</v>
      </c>
      <c r="B22" s="160"/>
      <c r="C22" s="161"/>
      <c r="D22" s="19"/>
    </row>
    <row r="23" spans="1:4" s="20" customFormat="1" ht="29.25" customHeight="1" x14ac:dyDescent="0.35">
      <c r="A23" s="22" t="s">
        <v>506</v>
      </c>
      <c r="B23" s="17" t="str">
        <f>_xlfn.SINGLE(IF(_xlfn.XLOOKUP(A23, Main_Aggregate!$A$1:$A$354, Main_Aggregate!$B$1:$B$354, "", 0)= "", "",_xlfn.XLOOKUP(A23, Main_Aggregate!$A$1:$A$354, Main_Aggregate!$B$1:$B$354, "", 0)))</f>
        <v>Do site supervisors provide appropriate oversight of the members/volunteers with regard to prohibited activities?</v>
      </c>
      <c r="C23" s="152"/>
      <c r="D23" s="19"/>
    </row>
    <row r="24" spans="1:4" s="20" customFormat="1" ht="43.4" customHeight="1" x14ac:dyDescent="0.35">
      <c r="A24" s="22" t="s">
        <v>23</v>
      </c>
      <c r="B24" s="17" t="str">
        <f>_xlfn.SINGLE(IF(_xlfn.XLOOKUP(A23, Main_Aggregate!$A$1:$A$354, Main_Aggregate!$G$1:$G$354, "", 0)= "", "",_xlfn.XLOOKUP(A23, Main_Aggregate!$A$1:$A$354, Main_Aggregate!$G$1:$G$354, "", 0)))</f>
        <v>General Prohibited Activities References 
General: 45 CFR 2540.100; 45 CFR 1226.8; 45 CFR 1226.10 
Exceptions: 45 CFR 1226.9
ASN Prohibited Activities References 
General: 45 CFR 2520.65 
Fundraising: 45 CFR 2520.40; 45 CFR 2520.45
VISTA Prohibited Activities References
General: 45 CFR 2556.710; 45 CFR 2556.745-750; 45 CFR 2556.770-780; 45 CFR 2556.150; 45 CFR 2556.175 
Exceptions: 45 CFR 2556.715-740; 45 CFR 2556.755-760
AmeriCorps Seniors 
FGP: 45 CFR 2552.121 
RSVP: 45 CFR 2553.91 
SCP: 45 CFR 2551.121</v>
      </c>
      <c r="C24" s="152"/>
      <c r="D24" s="19"/>
    </row>
    <row r="25" spans="1:4" s="20" customFormat="1" ht="50.15" customHeight="1" x14ac:dyDescent="0.35">
      <c r="A25" s="22" t="s">
        <v>24</v>
      </c>
      <c r="B25" s="160"/>
      <c r="C25" s="161"/>
      <c r="D25" s="19"/>
    </row>
    <row r="26" spans="1:4" s="20" customFormat="1" ht="50.15" customHeight="1" x14ac:dyDescent="0.35">
      <c r="A26" s="22" t="s">
        <v>25</v>
      </c>
      <c r="B26" s="160"/>
      <c r="C26" s="161"/>
      <c r="D26" s="19"/>
    </row>
    <row r="27" spans="1:4" s="20" customFormat="1" ht="30" customHeight="1" x14ac:dyDescent="0.35">
      <c r="A27" s="22" t="s">
        <v>507</v>
      </c>
      <c r="B27" s="17" t="str">
        <f>_xlfn.SINGLE(IF(_xlfn.XLOOKUP(A27, Main_Aggregate!$A$1:$A$354, Main_Aggregate!$B$1:$B$354, "", 0)= "", "",_xlfn.XLOOKUP(A27, Main_Aggregate!$A$1:$A$354, Main_Aggregate!$B$1:$B$354, "", 0)))</f>
        <v>Do prime staff provide appropriate monitoring and oversight of service sites with regard to prohibited activities?</v>
      </c>
      <c r="C27" s="152"/>
      <c r="D27" s="19"/>
    </row>
    <row r="28" spans="1:4" s="20" customFormat="1" ht="45.65" customHeight="1" x14ac:dyDescent="0.35">
      <c r="A28" s="22" t="s">
        <v>23</v>
      </c>
      <c r="B28" s="17" t="str">
        <f>_xlfn.SINGLE(IF(_xlfn.XLOOKUP(A27, Main_Aggregate!$A$1:$A$354, Main_Aggregate!$G$1:$G$354, "", 0)= "", "",_xlfn.XLOOKUP(A27, Main_Aggregate!$A$1:$A$354, Main_Aggregate!$G$1:$G$354, "", 0)))</f>
        <v>General Prohibited Activities References 
General: 45 CFR 2540.100; 45 CFR 1226.8; 45 CFR 1226.10 
Exceptions: 45 CFR 1226.9
ASN Prohibited Activities References 
General: 45 CFR 2520.65 
Fundraising: 45 CFR 2520.40; 45 CFR 2520.45
VISTA Prohibited Activities References
General: 45 CFR 2556.710; 45 CFR 2556.745-750; 45 CFR 2556.770-780; 45 CFR 2556.150; 45 CFR 2556.175 
Exceptions: 45 CFR 2556.715-740; 45 CFR 2556.755-760
AmeriCorps Seniors 
FGP: 45 CFR 2552.121 
RSVP: 45 CFR 2553.91 
SCP: 45 CFR 2551.121 
2 CFR 200.303(c) and 2 CFR 200.329(a)</v>
      </c>
      <c r="C28" s="152"/>
      <c r="D28" s="19"/>
    </row>
    <row r="29" spans="1:4" s="20" customFormat="1" ht="50.15" customHeight="1" x14ac:dyDescent="0.35">
      <c r="A29" s="22" t="s">
        <v>24</v>
      </c>
      <c r="B29" s="160"/>
      <c r="C29" s="161"/>
      <c r="D29" s="19"/>
    </row>
    <row r="30" spans="1:4" s="20" customFormat="1" ht="50.15" customHeight="1" x14ac:dyDescent="0.35">
      <c r="A30" s="22" t="s">
        <v>25</v>
      </c>
      <c r="B30" s="160"/>
      <c r="C30" s="161"/>
      <c r="D30" s="19"/>
    </row>
    <row r="31" spans="1:4" s="20" customFormat="1" ht="25.4" customHeight="1" x14ac:dyDescent="0.35">
      <c r="A31" s="22" t="s">
        <v>508</v>
      </c>
      <c r="B31" s="17" t="str">
        <f>_xlfn.SINGLE(IF(_xlfn.XLOOKUP(A31, Main_Aggregate!$A$1:$A$354, Main_Aggregate!$B$1:$B$354, "", 0)= "", "",_xlfn.XLOOKUP(A31, Main_Aggregate!$A$1:$A$354, Main_Aggregate!$B$1:$B$354, "", 0)))</f>
        <v>Do interviews indicate that members/volunteers and prime staff do NOT engage in prohibited activities?</v>
      </c>
      <c r="C31" s="152"/>
      <c r="D31" s="19"/>
    </row>
    <row r="32" spans="1:4" s="20" customFormat="1" ht="44.9" customHeight="1" x14ac:dyDescent="0.35">
      <c r="A32" s="22" t="s">
        <v>23</v>
      </c>
      <c r="B32" s="17" t="str">
        <f>_xlfn.SINGLE(IF(_xlfn.XLOOKUP(A31, Main_Aggregate!$A$1:$A$354, Main_Aggregate!$G$1:$G$354, "", 0)= "", "",_xlfn.XLOOKUP(A31, Main_Aggregate!$A$1:$A$354, Main_Aggregate!$G$1:$G$354, "", 0)))</f>
        <v>General Prohibited Activities References 
General: 45 CFR 2540.100; 45 CFR 1226.8; 45 CFR 1226.10 
Exceptions: 45 CFR 1226.9
ASN Prohibited Activities References 
General: 45 CFR 2520.65 
Fundraising: 45 CFR 2520.40; 45 CFR 2520.45
VISTA Prohibited Activities References
General: 45 CFR 2556.710; 45 CFR 2556.745-750; 45 CFR 2556.770-780; 45 CFR 2556.150; 45 CFR 2556.175 
Exceptions: 45 CFR 2556.715-740; 45 CFR 2556.755-760
AmeriCorps Seniors 
FGP: 45 CFR 2552.121 
RSVP: 45 CFR 2553.91 
SCP: 45 CFR 2551.121</v>
      </c>
      <c r="C32" s="152"/>
      <c r="D32" s="19"/>
    </row>
    <row r="33" spans="1:4" s="20" customFormat="1" ht="50.15" customHeight="1" x14ac:dyDescent="0.35">
      <c r="A33" s="22" t="s">
        <v>24</v>
      </c>
      <c r="B33" s="160"/>
      <c r="C33" s="161"/>
      <c r="D33" s="19"/>
    </row>
    <row r="34" spans="1:4" s="20" customFormat="1" ht="50.15" customHeight="1" x14ac:dyDescent="0.35">
      <c r="A34" s="22" t="s">
        <v>25</v>
      </c>
      <c r="B34" s="160"/>
      <c r="C34" s="161"/>
      <c r="D34" s="19"/>
    </row>
    <row r="35" spans="1:4" s="20" customFormat="1" ht="25.4" customHeight="1" x14ac:dyDescent="0.35">
      <c r="A35" s="22" t="s">
        <v>509</v>
      </c>
      <c r="B35" s="17" t="str">
        <f>_xlfn.SINGLE(IF(_xlfn.XLOOKUP(A35, Main_Aggregate!$A$1:$A$354, Main_Aggregate!$B$1:$B$354, "", 0)= "", "",_xlfn.XLOOKUP(A35, Main_Aggregate!$A$1:$A$354, Main_Aggregate!$B$1:$B$354, "", 0)))</f>
        <v>Does the prime grantee or sponsor have a policy on Prohibited Activities?</v>
      </c>
      <c r="C35" s="152"/>
      <c r="D35" s="19"/>
    </row>
    <row r="36" spans="1:4" s="20" customFormat="1" ht="33.65" customHeight="1" x14ac:dyDescent="0.35">
      <c r="A36" s="22" t="s">
        <v>23</v>
      </c>
      <c r="B36" s="17" t="str">
        <f>_xlfn.SINGLE(IF(_xlfn.XLOOKUP(A35, Main_Aggregate!$A$1:$A$354, Main_Aggregate!$G$1:$G$354, "", 0)= "", "",_xlfn.XLOOKUP(A35, Main_Aggregate!$A$1:$A$354, Main_Aggregate!$G$1:$G$354, "", 0)))</f>
        <v>General Prohibited Activities References 
General: 45 CFR 2540.100; 45 CFR 1226.8; 45 CFR 1226.10 Exceptions: 45 CFR 1226.9 
ASN Prohibited Activities References General: 45 CFR 2520.65 
Fundraising: 45 CFR 2520.40; 45 CFR 2520.45 
VISTA Prohibited Activities References General: 45 CFR 2556.710; 45 CFR 2556.745-750; 45 CFR 2556.770-780; 45 CFR 2556.150; 45 CFR 2556.175 Exceptions: 45 CFR 2556.715-740; 45 CFR 2556.755-760 
AmeriCorps Seniors FGP: 45 CFR 2552.121 RSVP: 45 CFR 2553.91 SCP: 45 CFR 2551.121</v>
      </c>
      <c r="C36" s="152"/>
      <c r="D36" s="19"/>
    </row>
    <row r="37" spans="1:4" s="20" customFormat="1" ht="50.15" customHeight="1" x14ac:dyDescent="0.35">
      <c r="A37" s="22" t="s">
        <v>24</v>
      </c>
      <c r="B37" s="160"/>
      <c r="C37" s="161"/>
      <c r="D37" s="19"/>
    </row>
    <row r="38" spans="1:4" s="20" customFormat="1" ht="50.15" customHeight="1" x14ac:dyDescent="0.35">
      <c r="A38" s="22" t="s">
        <v>25</v>
      </c>
      <c r="B38" s="160"/>
      <c r="C38" s="161"/>
      <c r="D38" s="19"/>
    </row>
    <row r="39" spans="1:4" s="20" customFormat="1" ht="51.65" customHeight="1" x14ac:dyDescent="0.35">
      <c r="A39" s="22" t="s">
        <v>510</v>
      </c>
      <c r="B39" s="17" t="str">
        <f>_xlfn.SINGLE(IF(_xlfn.XLOOKUP(A39, Main_Aggregate!$A$1:$A$354, Main_Aggregate!$B$1:$B$354, "", 0)= "", "",_xlfn.XLOOKUP(A39, Main_Aggregate!$A$1:$A$354, Main_Aggregate!$B$1:$B$354, "", 0)))</f>
        <v>Is there any evidence that individuals involved in the project misuse authority or their position for personal financial gain or the gain of an immediate or close family member or business associate?</v>
      </c>
      <c r="C39" s="152"/>
      <c r="D39" s="19"/>
    </row>
    <row r="40" spans="1:4" s="20" customFormat="1" ht="36" customHeight="1" x14ac:dyDescent="0.35">
      <c r="A40" s="22" t="s">
        <v>23</v>
      </c>
      <c r="B40" s="17" t="str">
        <f>_xlfn.SINGLE(IF(_xlfn.XLOOKUP(A39, Main_Aggregate!$A$1:$A$354, Main_Aggregate!$G$1:$G$354, "", 0)= "", "",_xlfn.XLOOKUP(A39, Main_Aggregate!$A$1:$A$354, Main_Aggregate!$G$1:$G$354, "", 0)))</f>
        <v>Annual General Terms and Conditions, 2 CFR 200.318(c)(1), FGP and SCP Terms and Conditions, RSVP Terms and Conditions, 45 CFR 2551.121, 45 CFR 2552.121, 45 CFR 2553.91, VISTA Memorandum of Agreement</v>
      </c>
      <c r="C40" s="152"/>
      <c r="D40" s="19"/>
    </row>
    <row r="41" spans="1:4" s="20" customFormat="1" ht="39" customHeight="1" x14ac:dyDescent="0.35">
      <c r="A41" s="22" t="s">
        <v>24</v>
      </c>
      <c r="B41" s="160"/>
      <c r="C41" s="161"/>
      <c r="D41" s="19"/>
    </row>
    <row r="42" spans="1:4" s="20" customFormat="1" ht="39" customHeight="1" x14ac:dyDescent="0.35">
      <c r="A42" s="22" t="s">
        <v>25</v>
      </c>
      <c r="B42" s="160"/>
      <c r="C42" s="161"/>
      <c r="D42" s="19"/>
    </row>
    <row r="43" spans="1:4" s="20" customFormat="1" ht="24.65" customHeight="1" x14ac:dyDescent="0.35">
      <c r="A43" s="22" t="s">
        <v>511</v>
      </c>
      <c r="B43" s="17" t="str">
        <f>_xlfn.SINGLE(IF(_xlfn.XLOOKUP(A43, Main_Aggregate!$A$1:$A$354, Main_Aggregate!$B$1:$B$354, "", 0)= "", "",_xlfn.XLOOKUP(A43, Main_Aggregate!$A$1:$A$354, Main_Aggregate!$B$1:$B$354, "", 0)))</f>
        <v>Is there evidence the grantee is falsely enrolling service members?</v>
      </c>
      <c r="C43" s="152"/>
      <c r="D43" s="19"/>
    </row>
    <row r="44" spans="1:4" s="20" customFormat="1" ht="26.15" customHeight="1" x14ac:dyDescent="0.35">
      <c r="A44" s="22" t="s">
        <v>23</v>
      </c>
      <c r="B44" s="17" t="str">
        <f>_xlfn.SINGLE(IF(_xlfn.XLOOKUP(A43, Main_Aggregate!$A$1:$A$354, Main_Aggregate!$G$1:$G$354, "", 0)= "", "",_xlfn.XLOOKUP(A43, Main_Aggregate!$A$1:$A$354, Main_Aggregate!$G$1:$G$354, "", 0)))</f>
        <v>AmeriCorps Annual General Terms and Conditions; Agency Fraud Risk Priority based on risk assessment</v>
      </c>
      <c r="C44" s="152"/>
      <c r="D44" s="19"/>
    </row>
    <row r="45" spans="1:4" s="20" customFormat="1" ht="57.65" customHeight="1" x14ac:dyDescent="0.35">
      <c r="A45" s="22" t="s">
        <v>24</v>
      </c>
      <c r="B45" s="160"/>
      <c r="C45" s="161"/>
      <c r="D45" s="19"/>
    </row>
    <row r="46" spans="1:4" s="20" customFormat="1" ht="57.65" customHeight="1" x14ac:dyDescent="0.35">
      <c r="A46" s="22" t="s">
        <v>25</v>
      </c>
      <c r="B46" s="160"/>
      <c r="C46" s="161"/>
      <c r="D46" s="19"/>
    </row>
    <row r="47" spans="1:4" ht="25.4" customHeight="1" x14ac:dyDescent="0.35">
      <c r="A47" s="158" t="s">
        <v>93</v>
      </c>
      <c r="B47" s="158"/>
      <c r="C47" s="158"/>
      <c r="D47" s="5"/>
    </row>
    <row r="48" spans="1:4" ht="90.65" customHeight="1" x14ac:dyDescent="0.35">
      <c r="A48" s="159"/>
      <c r="B48" s="159"/>
      <c r="C48" s="159"/>
      <c r="D48" s="5"/>
    </row>
    <row r="49" spans="1:4" x14ac:dyDescent="0.35">
      <c r="A49" s="5"/>
      <c r="B49" s="5"/>
      <c r="C49" s="5"/>
      <c r="D49" s="5"/>
    </row>
  </sheetData>
  <sheetProtection sheet="1" objects="1" scenarios="1" selectLockedCells="1"/>
  <mergeCells count="37">
    <mergeCell ref="A48:C48"/>
    <mergeCell ref="B26:C26"/>
    <mergeCell ref="C27:C28"/>
    <mergeCell ref="B29:C29"/>
    <mergeCell ref="B30:C30"/>
    <mergeCell ref="C31:C32"/>
    <mergeCell ref="B33:C33"/>
    <mergeCell ref="C35:C36"/>
    <mergeCell ref="B37:C37"/>
    <mergeCell ref="B38:C38"/>
    <mergeCell ref="C39:C40"/>
    <mergeCell ref="B41:C41"/>
    <mergeCell ref="B42:C42"/>
    <mergeCell ref="C43:C44"/>
    <mergeCell ref="B45:C45"/>
    <mergeCell ref="B21:C21"/>
    <mergeCell ref="B22:C22"/>
    <mergeCell ref="C23:C24"/>
    <mergeCell ref="B34:C34"/>
    <mergeCell ref="A47:C47"/>
    <mergeCell ref="B46:C46"/>
    <mergeCell ref="B25:C25"/>
    <mergeCell ref="B9:C9"/>
    <mergeCell ref="A1:C1"/>
    <mergeCell ref="A2:C2"/>
    <mergeCell ref="A4:C4"/>
    <mergeCell ref="A6:C6"/>
    <mergeCell ref="C7:C8"/>
    <mergeCell ref="A5:C5"/>
    <mergeCell ref="B17:C17"/>
    <mergeCell ref="B18:C18"/>
    <mergeCell ref="C19:C20"/>
    <mergeCell ref="B10:C10"/>
    <mergeCell ref="C11:C12"/>
    <mergeCell ref="B13:C13"/>
    <mergeCell ref="B14:C14"/>
    <mergeCell ref="C15:C16"/>
  </mergeCells>
  <dataValidations count="3">
    <dataValidation type="list" allowBlank="1" showInputMessage="1" showErrorMessage="1" sqref="C7:C8 C31:C32 C39:C40 C43:C44 C27:C28 C11:C12 C35:C36" xr:uid="{6DA1BBA6-ADFA-42C9-9745-88F643D8FF10}">
      <formula1>"Compliant, Not Compliant, N/A"</formula1>
    </dataValidation>
    <dataValidation type="list" allowBlank="1" showInputMessage="1" showErrorMessage="1" sqref="C19:C20 C23:C24" xr:uid="{ECC72F03-6F9A-4AD9-A43C-B02AF840761A}">
      <formula1>"Compliant,Recommendation for Improvement, N/A"</formula1>
    </dataValidation>
    <dataValidation type="list" allowBlank="1" showInputMessage="1" showErrorMessage="1" sqref="C15:C16" xr:uid="{AC7D2BFC-3B99-405D-8260-4AA3A653777C}">
      <formula1>"Compliant,Not Compliant,N/A"</formula1>
    </dataValidation>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E4F43-0105-45F7-A591-7B7ECBC9E25C}">
  <sheetPr codeName="Sheet25">
    <tabColor theme="4" tint="0.79998168889431442"/>
  </sheetPr>
  <dimension ref="A1:D67"/>
  <sheetViews>
    <sheetView topLeftCell="A9" zoomScaleNormal="100" workbookViewId="0">
      <selection activeCell="C11" sqref="C11:C12"/>
    </sheetView>
  </sheetViews>
  <sheetFormatPr defaultColWidth="0" defaultRowHeight="14.5" zeroHeight="1" x14ac:dyDescent="0.35"/>
  <cols>
    <col min="1" max="1" width="20.6328125" style="6" customWidth="1"/>
    <col min="2" max="2" width="92.6328125" style="6" customWidth="1"/>
    <col min="3" max="3" width="18.453125" style="6" customWidth="1"/>
    <col min="4" max="4" width="8.90625" style="6" customWidth="1"/>
    <col min="5" max="16384" width="8.90625" style="6" hidden="1"/>
  </cols>
  <sheetData>
    <row r="1" spans="1:4" ht="26" x14ac:dyDescent="0.35">
      <c r="A1" s="142" t="s">
        <v>512</v>
      </c>
      <c r="B1" s="143"/>
      <c r="C1" s="144"/>
      <c r="D1" s="5"/>
    </row>
    <row r="2" spans="1:4" ht="19.399999999999999" customHeight="1" x14ac:dyDescent="0.35">
      <c r="A2" s="145"/>
      <c r="B2" s="145"/>
      <c r="C2" s="145"/>
      <c r="D2" s="5"/>
    </row>
    <row r="3" spans="1:4" x14ac:dyDescent="0.35">
      <c r="A3" s="5"/>
      <c r="B3" s="5"/>
      <c r="C3" s="5"/>
      <c r="D3" s="5"/>
    </row>
    <row r="4" spans="1:4" ht="25.4" customHeight="1" x14ac:dyDescent="0.35">
      <c r="A4" s="169" t="s">
        <v>513</v>
      </c>
      <c r="B4" s="170"/>
      <c r="C4" s="171"/>
      <c r="D4" s="5"/>
    </row>
    <row r="5" spans="1:4" ht="46.4" customHeight="1" x14ac:dyDescent="0.35">
      <c r="A5" s="149" t="s">
        <v>20</v>
      </c>
      <c r="B5" s="150"/>
      <c r="C5" s="151"/>
      <c r="D5" s="5"/>
    </row>
    <row r="6" spans="1:4" ht="25.4" customHeight="1" x14ac:dyDescent="0.35">
      <c r="A6" s="139" t="s">
        <v>514</v>
      </c>
      <c r="B6" s="140"/>
      <c r="C6" s="141"/>
      <c r="D6" s="5"/>
    </row>
    <row r="7" spans="1:4" s="20" customFormat="1" ht="33.65" customHeight="1" x14ac:dyDescent="0.35">
      <c r="A7" s="22" t="s">
        <v>515</v>
      </c>
      <c r="B7" s="17" t="str">
        <f>_xlfn.SINGLE(IF(_xlfn.XLOOKUP(A7, Main_Aggregate!$A$1:$A$354, Main_Aggregate!$B$1:$B$354, "", 0)= "", "",_xlfn.XLOOKUP(A7, Main_Aggregate!$A$1:$A$354, Main_Aggregate!$B$1:$B$354, "", 0)))</f>
        <v>Does the organization have a policy or procedure describing the internal process for conducting NSCHC?</v>
      </c>
      <c r="C7" s="152"/>
      <c r="D7" s="19"/>
    </row>
    <row r="8" spans="1:4" s="20" customFormat="1" ht="25.4" customHeight="1" x14ac:dyDescent="0.35">
      <c r="A8" s="22" t="s">
        <v>23</v>
      </c>
      <c r="B8" s="17" t="str">
        <f>_xlfn.SINGLE(IF(_xlfn.XLOOKUP(A7, Main_Aggregate!$A$1:$A$354, Main_Aggregate!$G$1:$G$354, "", 0)= "", "",_xlfn.XLOOKUP(A7, Main_Aggregate!$A$1:$A$354, Main_Aggregate!$G$1:$G$354, "", 0)))</f>
        <v/>
      </c>
      <c r="C8" s="152"/>
      <c r="D8" s="19"/>
    </row>
    <row r="9" spans="1:4" s="20" customFormat="1" ht="50.15" customHeight="1" x14ac:dyDescent="0.35">
      <c r="A9" s="70" t="s">
        <v>24</v>
      </c>
      <c r="B9" s="137"/>
      <c r="C9" s="138"/>
      <c r="D9" s="19"/>
    </row>
    <row r="10" spans="1:4" s="20" customFormat="1" ht="50.15" customHeight="1" x14ac:dyDescent="0.35">
      <c r="A10" s="22" t="s">
        <v>25</v>
      </c>
      <c r="B10" s="137"/>
      <c r="C10" s="138"/>
      <c r="D10" s="19"/>
    </row>
    <row r="11" spans="1:4" s="20" customFormat="1" ht="51" customHeight="1" x14ac:dyDescent="0.35">
      <c r="A11" s="22" t="s">
        <v>516</v>
      </c>
      <c r="B11" s="17" t="str">
        <f>_xlfn.SINGLE(IF(_xlfn.XLOOKUP(A11, Main_Aggregate!$A$1:$A$354, Main_Aggregate!$B$1:$B$354, "", 0)= "", "",_xlfn.XLOOKUP(A11, Main_Aggregate!$A$1:$A$354, Main_Aggregate!$B$1:$B$354, "", 0)))</f>
        <v>Does the NSCHC policy or procedure cover all recommended topics, as applicable?</v>
      </c>
      <c r="C11" s="18" t="str">
        <f>_xlfn.SINGLE(IF(OR(C13="", C15="",C17="",C19="",C20="",C21="",C22="",C23="",C25="",C26="",C28="",C29="",C30="",C31="",C33="",C34="",C35="",C36="",C37="",C38="",C40="",C41="",C43="",C44="",C46="",C48="",C50="",C51=""),"",IF(AND(C13="N/A", C15="N/A",C17="N/A",C19="N/A",C20="N/A",C21="N/A",C22="N/A",C23="N/A",C25="N/A",C26="N/A",C28="N/A",C29="N/A",C30="N/A",C31="N/A",C33="N/A",C34="N/A",C35="N/A",C36="N/A",C37="N/A",C38="N/A",C40="N/A",C41="N/A",C43="N/A",C44="N/A",C46="N/A",C48="N/A",C50="N/A",C51="N/A"), "N/A",IF(OR(C13="No", C15="No",C17="No",C19="No",C20="No",C21="No",C22="No",C23="No",C25="No",C26="No",C28="No",C29="No",C30="No",C31="No",C33="No",C34="No",C35="No",C36="No",C37="No",C38="No",C40="No",C41="No",C43="No",C44="No",C46="No",C48="No",C50="No",C51="No"),"Recommendation for Improvement",IF(OR(C13="Yes", C15="Yes",C17="Yes",C19="Yes",C20="Yes",C21="Yes",C22="Yes",C23="Yes",C25="Yes",C26="Yes",C28="Yes",C29="Yes",C30="Yes",C31="Yes",C33="Yes",C34="Yes",C35="Yes",C36="Yes",C37="Yes",C38="Yes",C40="Yes",C41="Yes",C43="Yes",C44="Yes",C46="Yes",C48="Yes",C50="Yes",C51="Yes", C13="N/A", C15="N/A",C17="N/A",C19="N/A",C20="N/A",C21="N/A",C22="N/A",C23="N/A",C25="N/A",C26="N/A",C28="N/A",C29="N/A",C30="N/A",C31="N/A",C33="N/A",C34="N/A",C35="N/A",C36="N/A",C37="N/A",C38="N/A",C40="N/A",C41="N/A",C43="N/A",C44="N/A",C46="N/A",C48="N/A",C50="N/A",C51="N/A"),"Compliant")))))</f>
        <v/>
      </c>
      <c r="D11" s="19"/>
    </row>
    <row r="12" spans="1:4" s="20" customFormat="1" ht="15.5" x14ac:dyDescent="0.35">
      <c r="A12" s="22" t="s">
        <v>517</v>
      </c>
      <c r="B12" s="167" t="s">
        <v>518</v>
      </c>
      <c r="C12" s="168"/>
      <c r="D12" s="19"/>
    </row>
    <row r="13" spans="1:4" s="20" customFormat="1" ht="31" x14ac:dyDescent="0.35">
      <c r="A13" s="22"/>
      <c r="B13" s="17" t="s">
        <v>519</v>
      </c>
      <c r="C13" s="86"/>
      <c r="D13" s="19"/>
    </row>
    <row r="14" spans="1:4" s="20" customFormat="1" ht="15.5" x14ac:dyDescent="0.35">
      <c r="A14" s="22" t="s">
        <v>517</v>
      </c>
      <c r="B14" s="167" t="s">
        <v>520</v>
      </c>
      <c r="C14" s="168"/>
      <c r="D14" s="19"/>
    </row>
    <row r="15" spans="1:4" s="20" customFormat="1" ht="31" x14ac:dyDescent="0.35">
      <c r="A15" s="22"/>
      <c r="B15" s="17" t="s">
        <v>521</v>
      </c>
      <c r="C15" s="86"/>
      <c r="D15" s="19"/>
    </row>
    <row r="16" spans="1:4" s="20" customFormat="1" ht="15.5" x14ac:dyDescent="0.35">
      <c r="A16" s="22" t="s">
        <v>517</v>
      </c>
      <c r="B16" s="167" t="s">
        <v>522</v>
      </c>
      <c r="C16" s="168"/>
      <c r="D16" s="19"/>
    </row>
    <row r="17" spans="1:4" s="20" customFormat="1" ht="62" x14ac:dyDescent="0.35">
      <c r="A17" s="22"/>
      <c r="B17" s="17" t="s">
        <v>523</v>
      </c>
      <c r="C17" s="86"/>
      <c r="D17" s="19"/>
    </row>
    <row r="18" spans="1:4" s="20" customFormat="1" ht="15.5" x14ac:dyDescent="0.35">
      <c r="A18" s="22" t="s">
        <v>517</v>
      </c>
      <c r="B18" s="167" t="s">
        <v>524</v>
      </c>
      <c r="C18" s="168"/>
      <c r="D18" s="19"/>
    </row>
    <row r="19" spans="1:4" s="20" customFormat="1" ht="46.5" x14ac:dyDescent="0.35">
      <c r="A19" s="22"/>
      <c r="B19" s="17" t="s">
        <v>525</v>
      </c>
      <c r="C19" s="86"/>
      <c r="D19" s="19"/>
    </row>
    <row r="20" spans="1:4" s="20" customFormat="1" ht="31" x14ac:dyDescent="0.35">
      <c r="A20" s="22"/>
      <c r="B20" s="17" t="s">
        <v>526</v>
      </c>
      <c r="C20" s="86"/>
      <c r="D20" s="19"/>
    </row>
    <row r="21" spans="1:4" s="20" customFormat="1" ht="31" x14ac:dyDescent="0.35">
      <c r="A21" s="22"/>
      <c r="B21" s="17" t="s">
        <v>527</v>
      </c>
      <c r="C21" s="86"/>
      <c r="D21" s="19"/>
    </row>
    <row r="22" spans="1:4" s="20" customFormat="1" ht="15.5" x14ac:dyDescent="0.35">
      <c r="A22" s="22"/>
      <c r="B22" s="17" t="s">
        <v>528</v>
      </c>
      <c r="C22" s="86"/>
      <c r="D22" s="19"/>
    </row>
    <row r="23" spans="1:4" s="20" customFormat="1" ht="46.5" x14ac:dyDescent="0.35">
      <c r="A23" s="22"/>
      <c r="B23" s="17" t="s">
        <v>529</v>
      </c>
      <c r="C23" s="86"/>
      <c r="D23" s="19"/>
    </row>
    <row r="24" spans="1:4" s="20" customFormat="1" ht="15.5" x14ac:dyDescent="0.35">
      <c r="A24" s="22" t="s">
        <v>517</v>
      </c>
      <c r="B24" s="167" t="s">
        <v>530</v>
      </c>
      <c r="C24" s="168"/>
      <c r="D24" s="19"/>
    </row>
    <row r="25" spans="1:4" s="20" customFormat="1" ht="46.5" x14ac:dyDescent="0.35">
      <c r="A25" s="22"/>
      <c r="B25" s="17" t="s">
        <v>531</v>
      </c>
      <c r="C25" s="86"/>
      <c r="D25" s="19"/>
    </row>
    <row r="26" spans="1:4" s="20" customFormat="1" ht="31" x14ac:dyDescent="0.35">
      <c r="A26" s="22"/>
      <c r="B26" s="17" t="s">
        <v>532</v>
      </c>
      <c r="C26" s="86"/>
      <c r="D26" s="19"/>
    </row>
    <row r="27" spans="1:4" s="20" customFormat="1" ht="15.5" x14ac:dyDescent="0.35">
      <c r="A27" s="22" t="s">
        <v>517</v>
      </c>
      <c r="B27" s="167" t="s">
        <v>533</v>
      </c>
      <c r="C27" s="168"/>
      <c r="D27" s="19"/>
    </row>
    <row r="28" spans="1:4" s="20" customFormat="1" ht="31" x14ac:dyDescent="0.35">
      <c r="A28" s="22"/>
      <c r="B28" s="17" t="s">
        <v>534</v>
      </c>
      <c r="C28" s="86"/>
      <c r="D28" s="19"/>
    </row>
    <row r="29" spans="1:4" s="20" customFormat="1" ht="31" x14ac:dyDescent="0.35">
      <c r="A29" s="22"/>
      <c r="B29" s="17" t="s">
        <v>535</v>
      </c>
      <c r="C29" s="86"/>
      <c r="D29" s="19"/>
    </row>
    <row r="30" spans="1:4" s="20" customFormat="1" ht="31" x14ac:dyDescent="0.35">
      <c r="A30" s="22"/>
      <c r="B30" s="17" t="s">
        <v>536</v>
      </c>
      <c r="C30" s="86"/>
      <c r="D30" s="19"/>
    </row>
    <row r="31" spans="1:4" s="20" customFormat="1" ht="31" x14ac:dyDescent="0.35">
      <c r="A31" s="22"/>
      <c r="B31" s="17" t="s">
        <v>537</v>
      </c>
      <c r="C31" s="86"/>
      <c r="D31" s="19"/>
    </row>
    <row r="32" spans="1:4" s="20" customFormat="1" ht="15.5" x14ac:dyDescent="0.35">
      <c r="A32" s="22" t="s">
        <v>517</v>
      </c>
      <c r="B32" s="167" t="s">
        <v>538</v>
      </c>
      <c r="C32" s="168"/>
      <c r="D32" s="19"/>
    </row>
    <row r="33" spans="1:4" s="20" customFormat="1" ht="31" x14ac:dyDescent="0.35">
      <c r="A33" s="22"/>
      <c r="B33" s="17" t="s">
        <v>539</v>
      </c>
      <c r="C33" s="86"/>
      <c r="D33" s="19"/>
    </row>
    <row r="34" spans="1:4" s="20" customFormat="1" ht="31" x14ac:dyDescent="0.35">
      <c r="A34" s="22"/>
      <c r="B34" s="17" t="s">
        <v>540</v>
      </c>
      <c r="C34" s="86"/>
      <c r="D34" s="19"/>
    </row>
    <row r="35" spans="1:4" s="20" customFormat="1" ht="46.5" x14ac:dyDescent="0.35">
      <c r="A35" s="22"/>
      <c r="B35" s="17" t="s">
        <v>541</v>
      </c>
      <c r="C35" s="86"/>
      <c r="D35" s="19"/>
    </row>
    <row r="36" spans="1:4" s="20" customFormat="1" ht="46.5" x14ac:dyDescent="0.35">
      <c r="A36" s="22"/>
      <c r="B36" s="17" t="s">
        <v>542</v>
      </c>
      <c r="C36" s="86"/>
      <c r="D36" s="19"/>
    </row>
    <row r="37" spans="1:4" s="20" customFormat="1" ht="15.5" x14ac:dyDescent="0.35">
      <c r="A37" s="22"/>
      <c r="B37" s="17" t="s">
        <v>543</v>
      </c>
      <c r="C37" s="86"/>
      <c r="D37" s="19"/>
    </row>
    <row r="38" spans="1:4" s="20" customFormat="1" ht="31" x14ac:dyDescent="0.35">
      <c r="A38" s="22"/>
      <c r="B38" s="17" t="s">
        <v>544</v>
      </c>
      <c r="C38" s="86"/>
      <c r="D38" s="19"/>
    </row>
    <row r="39" spans="1:4" s="20" customFormat="1" ht="15.5" x14ac:dyDescent="0.35">
      <c r="A39" s="22" t="s">
        <v>517</v>
      </c>
      <c r="B39" s="167" t="s">
        <v>545</v>
      </c>
      <c r="C39" s="168"/>
      <c r="D39" s="19"/>
    </row>
    <row r="40" spans="1:4" s="20" customFormat="1" ht="46.5" x14ac:dyDescent="0.35">
      <c r="A40" s="22"/>
      <c r="B40" s="17" t="s">
        <v>546</v>
      </c>
      <c r="C40" s="86"/>
      <c r="D40" s="19"/>
    </row>
    <row r="41" spans="1:4" s="20" customFormat="1" ht="46.5" x14ac:dyDescent="0.35">
      <c r="A41" s="22"/>
      <c r="B41" s="17" t="s">
        <v>547</v>
      </c>
      <c r="C41" s="86"/>
      <c r="D41" s="19"/>
    </row>
    <row r="42" spans="1:4" s="20" customFormat="1" ht="15.5" x14ac:dyDescent="0.35">
      <c r="A42" s="22" t="s">
        <v>517</v>
      </c>
      <c r="B42" s="167" t="s">
        <v>548</v>
      </c>
      <c r="C42" s="168"/>
      <c r="D42" s="19"/>
    </row>
    <row r="43" spans="1:4" s="20" customFormat="1" ht="46.5" x14ac:dyDescent="0.35">
      <c r="A43" s="22"/>
      <c r="B43" s="17" t="s">
        <v>549</v>
      </c>
      <c r="C43" s="86"/>
      <c r="D43" s="19"/>
    </row>
    <row r="44" spans="1:4" s="20" customFormat="1" ht="15.5" x14ac:dyDescent="0.35">
      <c r="A44" s="22"/>
      <c r="B44" s="17" t="s">
        <v>550</v>
      </c>
      <c r="C44" s="86"/>
      <c r="D44" s="19"/>
    </row>
    <row r="45" spans="1:4" s="20" customFormat="1" ht="15.5" x14ac:dyDescent="0.35">
      <c r="A45" s="22" t="s">
        <v>517</v>
      </c>
      <c r="B45" s="167" t="s">
        <v>551</v>
      </c>
      <c r="C45" s="168"/>
      <c r="D45" s="19"/>
    </row>
    <row r="46" spans="1:4" s="20" customFormat="1" ht="46.5" x14ac:dyDescent="0.35">
      <c r="A46" s="22"/>
      <c r="B46" s="17" t="s">
        <v>552</v>
      </c>
      <c r="C46" s="86"/>
      <c r="D46" s="19"/>
    </row>
    <row r="47" spans="1:4" s="20" customFormat="1" ht="15.5" x14ac:dyDescent="0.35">
      <c r="A47" s="22" t="s">
        <v>517</v>
      </c>
      <c r="B47" s="167" t="s">
        <v>553</v>
      </c>
      <c r="C47" s="168"/>
      <c r="D47" s="19"/>
    </row>
    <row r="48" spans="1:4" s="20" customFormat="1" ht="31" x14ac:dyDescent="0.35">
      <c r="A48" s="22"/>
      <c r="B48" s="17" t="s">
        <v>554</v>
      </c>
      <c r="C48" s="86"/>
      <c r="D48" s="19"/>
    </row>
    <row r="49" spans="1:4" s="20" customFormat="1" ht="15.5" x14ac:dyDescent="0.35">
      <c r="A49" s="22" t="s">
        <v>517</v>
      </c>
      <c r="B49" s="167" t="s">
        <v>555</v>
      </c>
      <c r="C49" s="168"/>
      <c r="D49" s="19"/>
    </row>
    <row r="50" spans="1:4" s="20" customFormat="1" ht="31" x14ac:dyDescent="0.35">
      <c r="A50" s="22"/>
      <c r="B50" s="17" t="s">
        <v>556</v>
      </c>
      <c r="C50" s="86"/>
      <c r="D50" s="19"/>
    </row>
    <row r="51" spans="1:4" s="20" customFormat="1" ht="25.4" customHeight="1" x14ac:dyDescent="0.35">
      <c r="A51" s="22" t="s">
        <v>23</v>
      </c>
      <c r="B51" s="156" t="str">
        <f>_xlfn.SINGLE(IF(_xlfn.XLOOKUP(A11, Main_Aggregate!$A$1:$A$354, Main_Aggregate!$G$1:$G$354, "", 0)= "", "",_xlfn.XLOOKUP(A11, Main_Aggregate!$A$1:$A$354, Main_Aggregate!$G$1:$G$354, "", 0)))</f>
        <v/>
      </c>
      <c r="C51" s="157"/>
      <c r="D51" s="19"/>
    </row>
    <row r="52" spans="1:4" s="20" customFormat="1" ht="50.15" customHeight="1" x14ac:dyDescent="0.35">
      <c r="A52" s="70" t="s">
        <v>24</v>
      </c>
      <c r="B52" s="137"/>
      <c r="C52" s="138"/>
      <c r="D52" s="19"/>
    </row>
    <row r="53" spans="1:4" s="20" customFormat="1" ht="50.15" customHeight="1" x14ac:dyDescent="0.35">
      <c r="A53" s="22" t="s">
        <v>25</v>
      </c>
      <c r="B53" s="137"/>
      <c r="C53" s="138"/>
      <c r="D53" s="19"/>
    </row>
    <row r="54" spans="1:4" ht="25.4" customHeight="1" x14ac:dyDescent="0.35">
      <c r="A54" s="139" t="s">
        <v>557</v>
      </c>
      <c r="B54" s="140"/>
      <c r="C54" s="141"/>
      <c r="D54" s="5"/>
    </row>
    <row r="55" spans="1:4" s="20" customFormat="1" ht="24.75" customHeight="1" x14ac:dyDescent="0.35">
      <c r="A55" s="22" t="s">
        <v>558</v>
      </c>
      <c r="B55" s="17" t="str">
        <f>_xlfn.SINGLE(IF(_xlfn.XLOOKUP(A55, Main_Aggregate!$A$1:$A$354, Main_Aggregate!$B$1:$B$354, "", 0)= "", "",_xlfn.XLOOKUP(A55, Main_Aggregate!$A$1:$A$354, Main_Aggregate!$B$1:$B$354, "", 0)))</f>
        <v>Has at least one staff member completed the required NSCHC e-course training within the past year?</v>
      </c>
      <c r="C55" s="174"/>
      <c r="D55" s="19"/>
    </row>
    <row r="56" spans="1:4" s="20" customFormat="1" ht="25.4" customHeight="1" x14ac:dyDescent="0.35">
      <c r="A56" s="22" t="s">
        <v>23</v>
      </c>
      <c r="B56" s="17" t="str">
        <f>_xlfn.SINGLE(IF(_xlfn.XLOOKUP(A55, Main_Aggregate!$A$1:$A$354, Main_Aggregate!$G$1:$G$354, "", 0)= "", "",_xlfn.XLOOKUP(A55, Main_Aggregate!$A$1:$A$354, Main_Aggregate!$G$1:$G$354, "", 0)))</f>
        <v>Grant Specific Terms and Conditions: Section on National Service Criminal History Check Training</v>
      </c>
      <c r="C56" s="175"/>
      <c r="D56" s="19"/>
    </row>
    <row r="57" spans="1:4" s="20" customFormat="1" ht="50.15" customHeight="1" x14ac:dyDescent="0.35">
      <c r="A57" s="70" t="s">
        <v>24</v>
      </c>
      <c r="B57" s="137" t="s">
        <v>559</v>
      </c>
      <c r="C57" s="138"/>
      <c r="D57" s="19"/>
    </row>
    <row r="58" spans="1:4" s="20" customFormat="1" ht="50.15" customHeight="1" x14ac:dyDescent="0.35">
      <c r="A58" s="22" t="s">
        <v>25</v>
      </c>
      <c r="B58" s="137"/>
      <c r="C58" s="138"/>
      <c r="D58" s="19"/>
    </row>
    <row r="59" spans="1:4" ht="25.4" customHeight="1" x14ac:dyDescent="0.35">
      <c r="A59" s="139" t="s">
        <v>560</v>
      </c>
      <c r="B59" s="140"/>
      <c r="C59" s="141"/>
      <c r="D59" s="5"/>
    </row>
    <row r="60" spans="1:4" s="20" customFormat="1" ht="51.75" customHeight="1" x14ac:dyDescent="0.35">
      <c r="A60" s="22" t="s">
        <v>561</v>
      </c>
      <c r="B60" s="71" t="str">
        <f>_xlfn.SINGLE(IF(_xlfn.XLOOKUP(A60, Main_Aggregate!$A$1:$A$354, Main_Aggregate!$B$1:$B$354, "", 0)= "", "",_xlfn.XLOOKUP(A60, Main_Aggregate!$A$1:$A$354, Main_Aggregate!$B$1:$B$354, "", 0)))</f>
        <v xml:space="preserve">Were all NSCHC records compliant?
Enter the number of issues found for each issue below. </v>
      </c>
      <c r="C60" s="172" t="str">
        <f>IF(ISNUMBER(C62),_xlfn.IFS(SUM(C62)&gt;0,"Not Compliant",SUM(C62)=0,"Compliant"),"")</f>
        <v/>
      </c>
      <c r="D60" s="19"/>
    </row>
    <row r="61" spans="1:4" s="20" customFormat="1" ht="25.4" customHeight="1" x14ac:dyDescent="0.35">
      <c r="A61" s="22" t="s">
        <v>23</v>
      </c>
      <c r="B61" s="71" t="s">
        <v>562</v>
      </c>
      <c r="C61" s="173"/>
      <c r="D61" s="19"/>
    </row>
    <row r="62" spans="1:4" s="20" customFormat="1" ht="26" customHeight="1" x14ac:dyDescent="0.35">
      <c r="A62" s="22"/>
      <c r="B62" s="17" t="s">
        <v>563</v>
      </c>
      <c r="C62" s="72"/>
      <c r="D62" s="19"/>
    </row>
    <row r="63" spans="1:4" s="20" customFormat="1" ht="50.15" customHeight="1" x14ac:dyDescent="0.35">
      <c r="A63" s="73" t="s">
        <v>24</v>
      </c>
      <c r="B63" s="137"/>
      <c r="C63" s="138"/>
      <c r="D63" s="19"/>
    </row>
    <row r="64" spans="1:4" s="20" customFormat="1" ht="50.15" customHeight="1" x14ac:dyDescent="0.35">
      <c r="A64" s="22" t="s">
        <v>25</v>
      </c>
      <c r="B64" s="137"/>
      <c r="C64" s="138"/>
      <c r="D64" s="19"/>
    </row>
    <row r="65" spans="1:4" ht="25.4" customHeight="1" x14ac:dyDescent="0.35">
      <c r="A65" s="158" t="s">
        <v>93</v>
      </c>
      <c r="B65" s="158"/>
      <c r="C65" s="158"/>
      <c r="D65" s="5"/>
    </row>
    <row r="66" spans="1:4" ht="105" customHeight="1" x14ac:dyDescent="0.35">
      <c r="A66" s="159"/>
      <c r="B66" s="159"/>
      <c r="C66" s="159"/>
      <c r="D66" s="5"/>
    </row>
    <row r="67" spans="1:4" x14ac:dyDescent="0.35">
      <c r="A67" s="5"/>
      <c r="B67" s="5"/>
      <c r="C67" s="5"/>
      <c r="D67" s="5"/>
    </row>
  </sheetData>
  <sheetProtection sheet="1" objects="1" scenarios="1" selectLockedCells="1"/>
  <protectedRanges>
    <protectedRange algorithmName="SHA-512" hashValue="wIFyaxsZT7m+H2AwntU2YD3ZOFlkoDXm5s3i7xfEgt8hVwjuTWJbl/OmFosihWKUmyrzBME+87mlVVlXJH20sQ==" saltValue="CLlDlux0B+19eM18IHZNpg==" spinCount="100000" sqref="C7:C8 B9:C10 C13 C15 B52:C53 C55:C56 B57:C58 C33:C38 C43:C44 C46 C50:C51 C48 C17 C19:C23 C25:C26 C28:C31 C40:C41" name="Range2"/>
    <protectedRange algorithmName="SHA-512" hashValue="TwPRkK+MXHyNLpW7Pizoe0iHu0lbwtyDEAOFA5wsQgHD4mI88TdVruh50R3j9Wsc/HWYw/C7csg7YgABWtYXjQ==" saltValue="Tar/C5TgmPDs9KDST8r0Og==" spinCount="100000" sqref="C60:C62" name="Range1"/>
  </protectedRanges>
  <mergeCells count="33">
    <mergeCell ref="C55:C56"/>
    <mergeCell ref="B27:C27"/>
    <mergeCell ref="B32:C32"/>
    <mergeCell ref="B39:C39"/>
    <mergeCell ref="B42:C42"/>
    <mergeCell ref="B45:C45"/>
    <mergeCell ref="B51:C51"/>
    <mergeCell ref="A65:C65"/>
    <mergeCell ref="A66:C66"/>
    <mergeCell ref="B57:C57"/>
    <mergeCell ref="B58:C58"/>
    <mergeCell ref="A59:C59"/>
    <mergeCell ref="B63:C63"/>
    <mergeCell ref="B64:C64"/>
    <mergeCell ref="C60:C61"/>
    <mergeCell ref="A1:C1"/>
    <mergeCell ref="A2:C2"/>
    <mergeCell ref="A4:C4"/>
    <mergeCell ref="A6:C6"/>
    <mergeCell ref="C7:C8"/>
    <mergeCell ref="A5:C5"/>
    <mergeCell ref="B9:C9"/>
    <mergeCell ref="B10:C10"/>
    <mergeCell ref="B52:C52"/>
    <mergeCell ref="B53:C53"/>
    <mergeCell ref="A54:C54"/>
    <mergeCell ref="B47:C47"/>
    <mergeCell ref="B49:C49"/>
    <mergeCell ref="B12:C12"/>
    <mergeCell ref="B14:C14"/>
    <mergeCell ref="B16:C16"/>
    <mergeCell ref="B18:C18"/>
    <mergeCell ref="B24:C24"/>
  </mergeCells>
  <dataValidations count="2">
    <dataValidation type="list" allowBlank="1" showInputMessage="1" showErrorMessage="1" sqref="C55:C56" xr:uid="{3FFC9E1D-97F1-405E-87A3-E619716E55D0}">
      <formula1>"Compliant, Not Compliant, N/A"</formula1>
    </dataValidation>
    <dataValidation type="list" allowBlank="1" showInputMessage="1" showErrorMessage="1" sqref="C7:C8 C13 C15 C46 C17 C19:C23 C25:C26 C40:C41 C28:C31 C33:C38 C43:C44 C48 C50" xr:uid="{565EF438-0401-43B0-9E06-F9522E2A37D3}">
      <formula1>"Compliant,Recommendation for Improvement, N/A"</formula1>
    </dataValidation>
  </dataValidations>
  <hyperlinks>
    <hyperlink ref="B61" r:id="rId1" display="https://www.ecfr.gov/current/title-45/subtitle-B/chapter-XXV/part-2540/subpart-B" xr:uid="{4EA9EEA0-1DC5-44A4-B86A-29B8EB386E0B}"/>
  </hyperlinks>
  <pageMargins left="0.7" right="0.7" top="0.75" bottom="0.75" header="0.3" footer="0.3"/>
  <pageSetup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AFC62-85AF-4372-8017-78839CD2DDA7}">
  <sheetPr codeName="Sheet29">
    <tabColor theme="4" tint="0.79998168889431442"/>
  </sheetPr>
  <dimension ref="A1:D273"/>
  <sheetViews>
    <sheetView topLeftCell="A61" zoomScaleNormal="100" workbookViewId="0">
      <selection activeCell="C11" sqref="C11:C12"/>
    </sheetView>
  </sheetViews>
  <sheetFormatPr defaultColWidth="0" defaultRowHeight="15" customHeight="1" zeroHeight="1" x14ac:dyDescent="0.35"/>
  <cols>
    <col min="1" max="1" width="20.6328125" style="6" customWidth="1"/>
    <col min="2" max="2" width="92.6328125" style="6" customWidth="1"/>
    <col min="3" max="3" width="17.1796875" style="6" customWidth="1"/>
    <col min="4" max="4" width="8.90625" style="6" customWidth="1"/>
    <col min="5" max="16384" width="8.90625" style="6" hidden="1"/>
  </cols>
  <sheetData>
    <row r="1" spans="1:4" ht="26" x14ac:dyDescent="0.35">
      <c r="A1" s="142" t="s">
        <v>565</v>
      </c>
      <c r="B1" s="143"/>
      <c r="C1" s="144"/>
      <c r="D1" s="5"/>
    </row>
    <row r="2" spans="1:4" ht="15" customHeight="1" x14ac:dyDescent="0.35">
      <c r="A2" s="145"/>
      <c r="B2" s="145"/>
      <c r="C2" s="145"/>
      <c r="D2" s="5"/>
    </row>
    <row r="3" spans="1:4" ht="15" customHeight="1" x14ac:dyDescent="0.35">
      <c r="A3" s="5"/>
      <c r="B3" s="5"/>
      <c r="C3" s="5"/>
      <c r="D3" s="5"/>
    </row>
    <row r="4" spans="1:4" ht="25.4" customHeight="1" x14ac:dyDescent="0.45">
      <c r="A4" s="146" t="s">
        <v>566</v>
      </c>
      <c r="B4" s="147"/>
      <c r="C4" s="148"/>
      <c r="D4" s="1"/>
    </row>
    <row r="5" spans="1:4" ht="46.4" customHeight="1" x14ac:dyDescent="0.35">
      <c r="A5" s="149" t="s">
        <v>20</v>
      </c>
      <c r="B5" s="150"/>
      <c r="C5" s="151"/>
      <c r="D5" s="5"/>
    </row>
    <row r="6" spans="1:4" ht="25.4" customHeight="1" x14ac:dyDescent="0.35">
      <c r="A6" s="139" t="s">
        <v>567</v>
      </c>
      <c r="B6" s="140"/>
      <c r="C6" s="141"/>
      <c r="D6" s="5"/>
    </row>
    <row r="7" spans="1:4" s="20" customFormat="1" ht="62" x14ac:dyDescent="0.35">
      <c r="A7" s="22" t="s">
        <v>568</v>
      </c>
      <c r="B7" s="17" t="str">
        <f>_xlfn.SINGLE(IF(_xlfn.XLOOKUP(A7, Main_Aggregate!$A$1:$A$354, Main_Aggregate!$B$1:$B$354, "", 0)= "", "",_xlfn.XLOOKUP(A7, Main_Aggregate!$A$1:$A$354, Main_Aggregate!$B$1:$B$354, "", 0)))</f>
        <v>Review the sponsor’s/grantee’s chart of accounts. Can the sponsor/grantee segregate revenue and expenses by project or grant?  
If NO, describe the deficiency in the notes section below.</v>
      </c>
      <c r="C7" s="174"/>
      <c r="D7" s="19"/>
    </row>
    <row r="8" spans="1:4" s="20" customFormat="1" ht="21" customHeight="1" x14ac:dyDescent="0.35">
      <c r="A8" s="22" t="s">
        <v>23</v>
      </c>
      <c r="B8" s="17" t="str">
        <f>_xlfn.SINGLE(IF(_xlfn.XLOOKUP(A7, Main_Aggregate!$A$1:$A$354, Main_Aggregate!$G$1:$G$354, "", 0)= "", "",_xlfn.XLOOKUP(A7, Main_Aggregate!$A$1:$A$354, Main_Aggregate!$G$1:$G$354, "", 0)))</f>
        <v>2 CFR 200.302; 2 CFR 200.328</v>
      </c>
      <c r="C8" s="175"/>
      <c r="D8" s="19"/>
    </row>
    <row r="9" spans="1:4" s="20" customFormat="1" ht="50.15" customHeight="1" x14ac:dyDescent="0.35">
      <c r="A9" s="22" t="s">
        <v>24</v>
      </c>
      <c r="B9" s="137"/>
      <c r="C9" s="138"/>
      <c r="D9" s="19"/>
    </row>
    <row r="10" spans="1:4" s="20" customFormat="1" ht="50.15" customHeight="1" x14ac:dyDescent="0.35">
      <c r="A10" s="22" t="s">
        <v>25</v>
      </c>
      <c r="B10" s="137"/>
      <c r="C10" s="138"/>
      <c r="D10" s="19"/>
    </row>
    <row r="11" spans="1:4" s="20" customFormat="1" ht="42" customHeight="1" x14ac:dyDescent="0.35">
      <c r="A11" s="22" t="s">
        <v>569</v>
      </c>
      <c r="B11" s="17" t="str">
        <f>_xlfn.SINGLE(IF(_xlfn.XLOOKUP(A11, Main_Aggregate!$A$1:$A$354, Main_Aggregate!$B$1:$B$354, "", 0)= "", "",_xlfn.XLOOKUP(A11, Main_Aggregate!$A$1:$A$354, Main_Aggregate!$B$1:$B$354, "", 0)))</f>
        <v>Does the sponsor/grantee have a policy and procedure to manage Federal cash drawdowns?</v>
      </c>
      <c r="C11" s="152"/>
      <c r="D11" s="19"/>
    </row>
    <row r="12" spans="1:4" s="20" customFormat="1" ht="24.65" customHeight="1" x14ac:dyDescent="0.35">
      <c r="A12" s="22" t="s">
        <v>23</v>
      </c>
      <c r="B12" s="17" t="str">
        <f>_xlfn.SINGLE(IF(_xlfn.XLOOKUP(A11, Main_Aggregate!$A$1:$A$354, Main_Aggregate!$G$1:$G$354, "", 0)= "", "",_xlfn.XLOOKUP(A11, Main_Aggregate!$A$1:$A$354, Main_Aggregate!$G$1:$G$354, "", 0)))</f>
        <v>2 CFR 200.305</v>
      </c>
      <c r="C12" s="152"/>
      <c r="D12" s="19"/>
    </row>
    <row r="13" spans="1:4" s="20" customFormat="1" ht="50.15" customHeight="1" x14ac:dyDescent="0.35">
      <c r="A13" s="68" t="s">
        <v>24</v>
      </c>
      <c r="B13" s="137"/>
      <c r="C13" s="138"/>
      <c r="D13" s="19"/>
    </row>
    <row r="14" spans="1:4" s="20" customFormat="1" ht="50.15" customHeight="1" x14ac:dyDescent="0.35">
      <c r="A14" s="22" t="s">
        <v>25</v>
      </c>
      <c r="B14" s="137"/>
      <c r="C14" s="138"/>
      <c r="D14" s="19"/>
    </row>
    <row r="15" spans="1:4" s="20" customFormat="1" ht="33.65" customHeight="1" x14ac:dyDescent="0.35">
      <c r="A15" s="153" t="s">
        <v>570</v>
      </c>
      <c r="B15" s="17" t="s">
        <v>259</v>
      </c>
      <c r="C15" s="18" t="str">
        <f>_xlfn.SINGLE(IF(OR(C16="",C17="", C18=""),"",IF(AND(C16="N/A",C17="N/A", C18="N/A"), "N/A",IF(OR(C16="No",C17="No", C18="No"),"Recommendation for Improvement",IF(OR(C16="Yes",C17="Yes", C18="Yes", C16="N/A", C17="N/A", C18="N/A"),"Compliant")))))</f>
        <v/>
      </c>
      <c r="D15" s="19"/>
    </row>
    <row r="16" spans="1:4" s="20" customFormat="1" ht="18" customHeight="1" x14ac:dyDescent="0.35">
      <c r="A16" s="154"/>
      <c r="B16" s="28" t="s">
        <v>571</v>
      </c>
      <c r="C16" s="21"/>
      <c r="D16" s="19"/>
    </row>
    <row r="17" spans="1:4" s="20" customFormat="1" ht="32.9" customHeight="1" x14ac:dyDescent="0.35">
      <c r="A17" s="154"/>
      <c r="B17" s="28" t="s">
        <v>572</v>
      </c>
      <c r="C17" s="21"/>
      <c r="D17" s="19"/>
    </row>
    <row r="18" spans="1:4" s="20" customFormat="1" ht="30" customHeight="1" x14ac:dyDescent="0.35">
      <c r="A18" s="155"/>
      <c r="B18" s="28" t="s">
        <v>261</v>
      </c>
      <c r="C18" s="21"/>
      <c r="D18" s="19"/>
    </row>
    <row r="19" spans="1:4" s="20" customFormat="1" ht="24.65" customHeight="1" x14ac:dyDescent="0.35">
      <c r="A19" s="22" t="s">
        <v>23</v>
      </c>
      <c r="B19" s="156" t="str">
        <f>_xlfn.SINGLE(IF(_xlfn.XLOOKUP(A15, Main_Aggregate!$A$1:$A$354, Main_Aggregate!$G$1:$G$354, "", 0)= "", "",_xlfn.XLOOKUP(A15, Main_Aggregate!$A$1:$A$354, Main_Aggregate!$G$1:$G$354, "", 0)))</f>
        <v>2 CFR 200.305</v>
      </c>
      <c r="C19" s="157"/>
      <c r="D19" s="19"/>
    </row>
    <row r="20" spans="1:4" s="20" customFormat="1" ht="50.15" customHeight="1" x14ac:dyDescent="0.35">
      <c r="A20" s="68" t="s">
        <v>24</v>
      </c>
      <c r="B20" s="137"/>
      <c r="C20" s="138"/>
      <c r="D20" s="19"/>
    </row>
    <row r="21" spans="1:4" s="20" customFormat="1" ht="50.15" customHeight="1" x14ac:dyDescent="0.35">
      <c r="A21" s="22" t="s">
        <v>25</v>
      </c>
      <c r="B21" s="137"/>
      <c r="C21" s="138"/>
      <c r="D21" s="19"/>
    </row>
    <row r="22" spans="1:4" s="20" customFormat="1" ht="60" customHeight="1" x14ac:dyDescent="0.35">
      <c r="A22" s="22" t="s">
        <v>573</v>
      </c>
      <c r="B22" s="17" t="str">
        <f>_xlfn.SINGLE(IF(_xlfn.XLOOKUP(A22, Main_Aggregate!$A$1:$A$354, Main_Aggregate!$B$1:$B$354, "", 0)= "", "",_xlfn.XLOOKUP(A22, Main_Aggregate!$A$1:$A$354, Main_Aggregate!$B$1:$B$354, "", 0)))</f>
        <v>Review the Segregation of Duties Worksheet filled out by the sponsor/grantee. 
Does there appear to be adequate segregation of duties amongst staff for key financial functions?</v>
      </c>
      <c r="C22" s="152"/>
      <c r="D22" s="19"/>
    </row>
    <row r="23" spans="1:4" s="20" customFormat="1" ht="25.4" customHeight="1" x14ac:dyDescent="0.35">
      <c r="A23" s="22" t="s">
        <v>23</v>
      </c>
      <c r="B23" s="17" t="str">
        <f>_xlfn.SINGLE(IF(_xlfn.XLOOKUP(A22, Main_Aggregate!$A$1:$A$354, Main_Aggregate!$G$1:$G$354, "", 0)= "", "",_xlfn.XLOOKUP(A22, Main_Aggregate!$A$1:$A$354, Main_Aggregate!$G$1:$G$354, "", 0)))</f>
        <v>2 CFR 200.303</v>
      </c>
      <c r="C23" s="152"/>
      <c r="D23" s="19"/>
    </row>
    <row r="24" spans="1:4" s="20" customFormat="1" ht="50.15" customHeight="1" x14ac:dyDescent="0.35">
      <c r="A24" s="87" t="s">
        <v>24</v>
      </c>
      <c r="B24" s="137"/>
      <c r="C24" s="138"/>
      <c r="D24" s="19"/>
    </row>
    <row r="25" spans="1:4" s="20" customFormat="1" ht="50.15" customHeight="1" x14ac:dyDescent="0.35">
      <c r="A25" s="22" t="s">
        <v>25</v>
      </c>
      <c r="B25" s="137"/>
      <c r="C25" s="138"/>
      <c r="D25" s="19"/>
    </row>
    <row r="26" spans="1:4" s="20" customFormat="1" ht="43.4" customHeight="1" x14ac:dyDescent="0.35">
      <c r="A26" s="22" t="s">
        <v>574</v>
      </c>
      <c r="B26" s="17" t="str">
        <f>_xlfn.SINGLE(IF(_xlfn.XLOOKUP(A26, Main_Aggregate!$A$1:$A$354, Main_Aggregate!$B$1:$B$354, "", 0)= "", "",_xlfn.XLOOKUP(A26, Main_Aggregate!$A$1:$A$354, Main_Aggregate!$B$1:$B$354, "", 0)))</f>
        <v>Does the sponsor's/grantee's written financial polices explicitly state the internal controls in place, consistent with the workbook's results?</v>
      </c>
      <c r="C26" s="152"/>
      <c r="D26" s="19"/>
    </row>
    <row r="27" spans="1:4" s="20" customFormat="1" ht="25.4" customHeight="1" x14ac:dyDescent="0.35">
      <c r="A27" s="22" t="s">
        <v>23</v>
      </c>
      <c r="B27" s="17" t="str">
        <f>_xlfn.SINGLE(IF(_xlfn.XLOOKUP(A26, Main_Aggregate!$A$1:$A$354, Main_Aggregate!$G$1:$G$354, "", 0)= "", "",_xlfn.XLOOKUP(A26, Main_Aggregate!$A$1:$A$354, Main_Aggregate!$G$1:$G$354, "", 0)))</f>
        <v>2 CFR 200.303</v>
      </c>
      <c r="C27" s="152"/>
      <c r="D27" s="19"/>
    </row>
    <row r="28" spans="1:4" s="20" customFormat="1" ht="50.15" customHeight="1" x14ac:dyDescent="0.35">
      <c r="A28" s="87" t="s">
        <v>24</v>
      </c>
      <c r="B28" s="137"/>
      <c r="C28" s="138"/>
      <c r="D28" s="19"/>
    </row>
    <row r="29" spans="1:4" s="20" customFormat="1" ht="42.65" customHeight="1" x14ac:dyDescent="0.35">
      <c r="A29" s="22" t="s">
        <v>25</v>
      </c>
      <c r="B29" s="137"/>
      <c r="C29" s="138"/>
      <c r="D29" s="19"/>
    </row>
    <row r="30" spans="1:4" s="20" customFormat="1" ht="99.65" customHeight="1" x14ac:dyDescent="0.35">
      <c r="A30" s="153" t="s">
        <v>575</v>
      </c>
      <c r="B30" s="17" t="s">
        <v>576</v>
      </c>
      <c r="C30" s="18" t="str">
        <f>_xlfn.SINGLE(IF(OR(C32="",C33="", C34="", C35="", C36=""),"",IF(AND(C32="N/A",C33="N/A", C34="N/A", C35="N/A", C36="N/A"), "N/A",IF(OR(C32="No",C33="No", C34="No", C35="No", C36="No"),"Not Compliant",IF(OR(C32="Yes",C33="Yes", C34="Yes",C35="Yes", C36="Yes", C32="N/A", C33="N/A", C34="N/A", C35="N/A", C36="N/A"),"Compliant")))))</f>
        <v/>
      </c>
      <c r="D30" s="19"/>
    </row>
    <row r="31" spans="1:4" s="20" customFormat="1" ht="33" customHeight="1" x14ac:dyDescent="0.35">
      <c r="A31" s="154"/>
      <c r="B31" s="162" t="s">
        <v>277</v>
      </c>
      <c r="C31" s="127"/>
      <c r="D31" s="19"/>
    </row>
    <row r="32" spans="1:4" s="20" customFormat="1" ht="33" customHeight="1" x14ac:dyDescent="0.35">
      <c r="A32" s="154"/>
      <c r="B32" s="74" t="s">
        <v>278</v>
      </c>
      <c r="C32" s="86"/>
      <c r="D32" s="19"/>
    </row>
    <row r="33" spans="1:4" s="20" customFormat="1" ht="23.9" customHeight="1" x14ac:dyDescent="0.35">
      <c r="A33" s="154"/>
      <c r="B33" s="74" t="s">
        <v>279</v>
      </c>
      <c r="C33" s="86"/>
      <c r="D33" s="19"/>
    </row>
    <row r="34" spans="1:4" s="20" customFormat="1" ht="19.399999999999999" customHeight="1" x14ac:dyDescent="0.35">
      <c r="A34" s="154"/>
      <c r="B34" s="74" t="s">
        <v>280</v>
      </c>
      <c r="C34" s="86"/>
      <c r="D34" s="19"/>
    </row>
    <row r="35" spans="1:4" s="20" customFormat="1" ht="20.9" customHeight="1" x14ac:dyDescent="0.35">
      <c r="A35" s="154"/>
      <c r="B35" s="74" t="s">
        <v>281</v>
      </c>
      <c r="C35" s="86"/>
      <c r="D35" s="19"/>
    </row>
    <row r="36" spans="1:4" s="20" customFormat="1" ht="33" customHeight="1" x14ac:dyDescent="0.35">
      <c r="A36" s="155"/>
      <c r="B36" s="28" t="s">
        <v>282</v>
      </c>
      <c r="C36" s="86"/>
      <c r="D36" s="19"/>
    </row>
    <row r="37" spans="1:4" s="20" customFormat="1" ht="20.9" customHeight="1" x14ac:dyDescent="0.35">
      <c r="A37" s="22" t="s">
        <v>23</v>
      </c>
      <c r="B37" s="156" t="str">
        <f>_xlfn.SINGLE(IF(_xlfn.XLOOKUP(A30, Main_Aggregate!$A$1:$A$354, Main_Aggregate!$G$1:$G$354, "", 0)= "", "",_xlfn.XLOOKUP(A30, Main_Aggregate!$A$1:$A$354, Main_Aggregate!$G$1:$G$354, "", 0)))</f>
        <v>2 CFR 200.430, 2 CFR 200.431, 2 CFR 200.413(c), 2 CFR 200.416, 2 CFR 200.430(i)</v>
      </c>
      <c r="C37" s="157"/>
      <c r="D37" s="19"/>
    </row>
    <row r="38" spans="1:4" s="20" customFormat="1" ht="50.9" customHeight="1" x14ac:dyDescent="0.35">
      <c r="A38" s="87" t="s">
        <v>24</v>
      </c>
      <c r="B38" s="137"/>
      <c r="C38" s="138"/>
      <c r="D38" s="19"/>
    </row>
    <row r="39" spans="1:4" s="20" customFormat="1" ht="46.4" customHeight="1" x14ac:dyDescent="0.35">
      <c r="A39" s="22" t="s">
        <v>25</v>
      </c>
      <c r="B39" s="137"/>
      <c r="C39" s="138"/>
      <c r="D39" s="19"/>
    </row>
    <row r="40" spans="1:4" s="20" customFormat="1" ht="27.65" customHeight="1" x14ac:dyDescent="0.35">
      <c r="A40" s="22" t="s">
        <v>577</v>
      </c>
      <c r="B40" s="17" t="str">
        <f>_xlfn.SINGLE(IF(_xlfn.XLOOKUP(A40, Main_Aggregate!$A$1:$A$354, Main_Aggregate!$B$1:$B$354, "", 0)= "", "",_xlfn.XLOOKUP(A40, Main_Aggregate!$A$1:$A$354, Main_Aggregate!$B$1:$B$354, "", 0)))</f>
        <v>Does the sponsor/grantee have a procurement policy?</v>
      </c>
      <c r="C40" s="152"/>
      <c r="D40" s="19"/>
    </row>
    <row r="41" spans="1:4" s="20" customFormat="1" ht="25.4" customHeight="1" x14ac:dyDescent="0.35">
      <c r="A41" s="22" t="s">
        <v>23</v>
      </c>
      <c r="B41" s="17" t="str">
        <f>_xlfn.SINGLE(IF(_xlfn.XLOOKUP(A40, Main_Aggregate!$A$1:$A$354, Main_Aggregate!$G$1:$G$354, "", 0)= "", "",_xlfn.XLOOKUP(A40, Main_Aggregate!$A$1:$A$354, Main_Aggregate!$G$1:$G$354, "", 0)))</f>
        <v>2 CFR 200.317-327</v>
      </c>
      <c r="C41" s="152"/>
      <c r="D41" s="19"/>
    </row>
    <row r="42" spans="1:4" s="20" customFormat="1" ht="45" customHeight="1" x14ac:dyDescent="0.35">
      <c r="A42" s="87" t="s">
        <v>24</v>
      </c>
      <c r="B42" s="137"/>
      <c r="C42" s="138"/>
      <c r="D42" s="19"/>
    </row>
    <row r="43" spans="1:4" s="20" customFormat="1" ht="45" customHeight="1" x14ac:dyDescent="0.35">
      <c r="A43" s="22" t="s">
        <v>25</v>
      </c>
      <c r="B43" s="137"/>
      <c r="C43" s="138"/>
      <c r="D43" s="19"/>
    </row>
    <row r="44" spans="1:4" s="20" customFormat="1" ht="24.65" customHeight="1" x14ac:dyDescent="0.35">
      <c r="A44" s="153" t="s">
        <v>578</v>
      </c>
      <c r="B44" s="17" t="s">
        <v>286</v>
      </c>
      <c r="C44" s="18" t="str">
        <f>_xlfn.SINGLE(IF(OR(C45="",C46="",C47="",C48=""),"",IF(AND(C45="N/A",C46="N/A",C47="N/A",C48="N/A"), "N/A",IF(OR(C45="No",C46="No",C47="No",C48="No"),"Not Compliant",IF(OR(C45="Yes",C46="Yes",C47="Yes",C48="Yes", C45="N/A", C46="N/A", C47="N/A", C48="N/A"),"Compliant")))))</f>
        <v/>
      </c>
      <c r="D44" s="19"/>
    </row>
    <row r="45" spans="1:4" s="20" customFormat="1" ht="33" customHeight="1" x14ac:dyDescent="0.35">
      <c r="A45" s="154"/>
      <c r="B45" s="28" t="s">
        <v>287</v>
      </c>
      <c r="C45" s="86"/>
      <c r="D45" s="19"/>
    </row>
    <row r="46" spans="1:4" s="20" customFormat="1" ht="18.649999999999999" customHeight="1" x14ac:dyDescent="0.35">
      <c r="A46" s="154"/>
      <c r="B46" s="28" t="s">
        <v>288</v>
      </c>
      <c r="C46" s="86"/>
      <c r="D46" s="19"/>
    </row>
    <row r="47" spans="1:4" s="20" customFormat="1" ht="18" customHeight="1" x14ac:dyDescent="0.35">
      <c r="A47" s="154"/>
      <c r="B47" s="28" t="s">
        <v>289</v>
      </c>
      <c r="C47" s="86"/>
      <c r="D47" s="19"/>
    </row>
    <row r="48" spans="1:4" s="20" customFormat="1" ht="36.65" customHeight="1" x14ac:dyDescent="0.35">
      <c r="A48" s="155"/>
      <c r="B48" s="28" t="s">
        <v>290</v>
      </c>
      <c r="C48" s="86"/>
      <c r="D48" s="19"/>
    </row>
    <row r="49" spans="1:4" s="20" customFormat="1" ht="21" customHeight="1" x14ac:dyDescent="0.35">
      <c r="A49" s="22" t="s">
        <v>23</v>
      </c>
      <c r="B49" s="156" t="str">
        <f>_xlfn.SINGLE(IF(_xlfn.XLOOKUP(A44, Main_Aggregate!$A$1:$A$354, Main_Aggregate!$G$1:$G$354, "", 0)= "", "",_xlfn.XLOOKUP(A44, Main_Aggregate!$A$1:$A$354, Main_Aggregate!$G$1:$G$354, "", 0)))</f>
        <v>2 CFR 200.317-327</v>
      </c>
      <c r="C49" s="157"/>
      <c r="D49" s="19"/>
    </row>
    <row r="50" spans="1:4" s="20" customFormat="1" ht="53.9" customHeight="1" x14ac:dyDescent="0.35">
      <c r="A50" s="87" t="s">
        <v>24</v>
      </c>
      <c r="B50" s="137"/>
      <c r="C50" s="138"/>
      <c r="D50" s="19"/>
    </row>
    <row r="51" spans="1:4" s="20" customFormat="1" ht="53.9" customHeight="1" x14ac:dyDescent="0.35">
      <c r="A51" s="22" t="s">
        <v>25</v>
      </c>
      <c r="B51" s="137"/>
      <c r="C51" s="138"/>
      <c r="D51" s="19"/>
    </row>
    <row r="52" spans="1:4" s="20" customFormat="1" ht="35.25" customHeight="1" x14ac:dyDescent="0.35">
      <c r="A52" s="22" t="s">
        <v>579</v>
      </c>
      <c r="B52" s="17" t="str">
        <f>_xlfn.SINGLE(IF(_xlfn.XLOOKUP(A52, Main_Aggregate!$A$1:$A$354, Main_Aggregate!$B$1:$B$354, "", 0)= "", "",_xlfn.XLOOKUP(A52, Main_Aggregate!$A$1:$A$354, Main_Aggregate!$B$1:$B$354, "", 0)))</f>
        <v>Does the grantee have a policy or procedure on how they will monitor their sites (subrecipients, host sites, service locations, operating sites, etc.) to ensure compliance with AmeriCorps and grant regulations?</v>
      </c>
      <c r="C52" s="152"/>
      <c r="D52" s="19"/>
    </row>
    <row r="53" spans="1:4" s="20" customFormat="1" ht="20.149999999999999" customHeight="1" x14ac:dyDescent="0.35">
      <c r="A53" s="22" t="s">
        <v>23</v>
      </c>
      <c r="B53" s="17" t="str">
        <f>_xlfn.SINGLE(IF(_xlfn.XLOOKUP(A52, Main_Aggregate!$A$1:$A$354, Main_Aggregate!$G$1:$G$354, "", 0)= "", "",_xlfn.XLOOKUP(A52, Main_Aggregate!$A$1:$A$354, Main_Aggregate!$G$1:$G$354, "", 0)))</f>
        <v>2 CFR 200.332 (b, d, g-h)</v>
      </c>
      <c r="C53" s="152"/>
      <c r="D53" s="19"/>
    </row>
    <row r="54" spans="1:4" s="20" customFormat="1" ht="41.9" customHeight="1" x14ac:dyDescent="0.35">
      <c r="A54" s="87" t="s">
        <v>24</v>
      </c>
      <c r="B54" s="137"/>
      <c r="C54" s="138"/>
      <c r="D54" s="19"/>
    </row>
    <row r="55" spans="1:4" s="20" customFormat="1" ht="41.9" customHeight="1" x14ac:dyDescent="0.35">
      <c r="A55" s="22" t="s">
        <v>25</v>
      </c>
      <c r="B55" s="137"/>
      <c r="C55" s="138"/>
      <c r="D55" s="19"/>
    </row>
    <row r="56" spans="1:4" s="20" customFormat="1" ht="33" customHeight="1" x14ac:dyDescent="0.35">
      <c r="A56" s="153" t="s">
        <v>580</v>
      </c>
      <c r="B56" s="17" t="s">
        <v>581</v>
      </c>
      <c r="C56" s="18" t="str">
        <f>_xlfn.SINGLE(IF(OR(C57="",C58="",C59=""),"",IF(AND(C57="N/A",C58="N/A",C59="N/A"), "N/A",IF(OR(C57="No",C58="No",C59="No"),"Not Compliant",IF(OR(C57="Yes",C58="Yes",C59="Yes", C57="N/A", C58="N/A", C59="N/A"),"Compliant")))))</f>
        <v/>
      </c>
      <c r="D56" s="19"/>
    </row>
    <row r="57" spans="1:4" s="20" customFormat="1" ht="15.5" x14ac:dyDescent="0.35">
      <c r="A57" s="154"/>
      <c r="B57" s="28" t="s">
        <v>484</v>
      </c>
      <c r="C57" s="86"/>
      <c r="D57" s="19"/>
    </row>
    <row r="58" spans="1:4" s="20" customFormat="1" ht="31" x14ac:dyDescent="0.35">
      <c r="A58" s="154"/>
      <c r="B58" s="28" t="s">
        <v>485</v>
      </c>
      <c r="C58" s="86"/>
      <c r="D58" s="19"/>
    </row>
    <row r="59" spans="1:4" s="20" customFormat="1" ht="41.9" customHeight="1" x14ac:dyDescent="0.35">
      <c r="A59" s="155"/>
      <c r="B59" s="28" t="s">
        <v>582</v>
      </c>
      <c r="C59" s="86"/>
      <c r="D59" s="19"/>
    </row>
    <row r="60" spans="1:4" s="20" customFormat="1" ht="20.9" customHeight="1" x14ac:dyDescent="0.35">
      <c r="A60" s="22" t="s">
        <v>23</v>
      </c>
      <c r="B60" s="156" t="str">
        <f>_xlfn.SINGLE(IF(_xlfn.XLOOKUP(A56, Main_Aggregate!$A$1:$A$354, Main_Aggregate!$G$1:$G$354, "", 0)= "", "",_xlfn.XLOOKUP(A56, Main_Aggregate!$A$1:$A$354, Main_Aggregate!$G$1:$G$354, "", 0)))</f>
        <v>2 CFR §200.332 (d);2 CFR §200.521</v>
      </c>
      <c r="C60" s="157"/>
      <c r="D60" s="19"/>
    </row>
    <row r="61" spans="1:4" s="20" customFormat="1" ht="41.9" customHeight="1" x14ac:dyDescent="0.35">
      <c r="A61" s="87" t="s">
        <v>24</v>
      </c>
      <c r="B61" s="137"/>
      <c r="C61" s="138"/>
      <c r="D61" s="19"/>
    </row>
    <row r="62" spans="1:4" s="20" customFormat="1" ht="41.9" customHeight="1" x14ac:dyDescent="0.35">
      <c r="A62" s="22" t="s">
        <v>25</v>
      </c>
      <c r="B62" s="137"/>
      <c r="C62" s="138"/>
      <c r="D62" s="19"/>
    </row>
    <row r="63" spans="1:4" ht="25.4" customHeight="1" x14ac:dyDescent="0.35">
      <c r="A63" s="139" t="s">
        <v>583</v>
      </c>
      <c r="B63" s="140"/>
      <c r="C63" s="141"/>
      <c r="D63" s="5"/>
    </row>
    <row r="64" spans="1:4" s="20" customFormat="1" ht="33" customHeight="1" x14ac:dyDescent="0.35">
      <c r="A64" s="153" t="s">
        <v>584</v>
      </c>
      <c r="B64" s="17" t="s">
        <v>585</v>
      </c>
      <c r="C64" s="18" t="str">
        <f>_xlfn.SINGLE(IF(OR(C65="",C66="",C67="", C68="", C69="", C70=""),"",IF(AND(C65="N/A",C66="N/A",C67="N/A", C68="N/A", C69="N/A", C70="N/A"), "N/A",IF(OR(C65="No",C66="No",C67="No", C68="No", C69="No", C70="No"),"Not Compliant",IF(OR(C65="Yes",C66="Yes",C67="Yes", C68="Yes", C69="Yes", C70="Yes", C65="N/A", C66="N/A", C67="N/A", C68="N/A", C69="N/A", C70="N/A"),"Compliant")))))</f>
        <v/>
      </c>
      <c r="D64" s="19"/>
    </row>
    <row r="65" spans="1:4" s="20" customFormat="1" ht="15.5" x14ac:dyDescent="0.35">
      <c r="A65" s="154"/>
      <c r="B65" s="28" t="s">
        <v>586</v>
      </c>
      <c r="C65" s="86"/>
      <c r="D65" s="19"/>
    </row>
    <row r="66" spans="1:4" s="20" customFormat="1" ht="31" x14ac:dyDescent="0.35">
      <c r="A66" s="154"/>
      <c r="B66" s="28" t="s">
        <v>199</v>
      </c>
      <c r="C66" s="86"/>
      <c r="D66" s="19"/>
    </row>
    <row r="67" spans="1:4" s="20" customFormat="1" ht="15.5" x14ac:dyDescent="0.35">
      <c r="A67" s="154"/>
      <c r="B67" s="28" t="s">
        <v>200</v>
      </c>
      <c r="C67" s="86"/>
      <c r="D67" s="19"/>
    </row>
    <row r="68" spans="1:4" s="20" customFormat="1" ht="15.5" x14ac:dyDescent="0.35">
      <c r="A68" s="154"/>
      <c r="B68" s="28" t="s">
        <v>201</v>
      </c>
      <c r="C68" s="86"/>
      <c r="D68" s="19"/>
    </row>
    <row r="69" spans="1:4" s="20" customFormat="1" ht="15.5" x14ac:dyDescent="0.35">
      <c r="A69" s="154"/>
      <c r="B69" s="28" t="s">
        <v>202</v>
      </c>
      <c r="C69" s="86"/>
      <c r="D69" s="19"/>
    </row>
    <row r="70" spans="1:4" s="20" customFormat="1" ht="31" x14ac:dyDescent="0.35">
      <c r="A70" s="155"/>
      <c r="B70" s="28" t="s">
        <v>203</v>
      </c>
      <c r="C70" s="86"/>
      <c r="D70" s="19"/>
    </row>
    <row r="71" spans="1:4" s="20" customFormat="1" ht="20.9" customHeight="1" x14ac:dyDescent="0.35">
      <c r="A71" s="22" t="s">
        <v>23</v>
      </c>
      <c r="B71" s="156" t="str">
        <f>_xlfn.SINGLE(IF(_xlfn.XLOOKUP(A64, Main_Aggregate!$A$1:$A$354, Main_Aggregate!$G$1:$G$354, "", 0)= "", "",_xlfn.XLOOKUP(A64, Main_Aggregate!$A$1:$A$354, Main_Aggregate!$G$1:$G$354, "", 0)))</f>
        <v>45 CFR 1225</v>
      </c>
      <c r="C71" s="157"/>
      <c r="D71" s="19"/>
    </row>
    <row r="72" spans="1:4" s="20" customFormat="1" ht="41.9" customHeight="1" x14ac:dyDescent="0.35">
      <c r="A72" s="87" t="s">
        <v>24</v>
      </c>
      <c r="B72" s="137"/>
      <c r="C72" s="138"/>
      <c r="D72" s="19"/>
    </row>
    <row r="73" spans="1:4" s="20" customFormat="1" ht="41.9" customHeight="1" x14ac:dyDescent="0.35">
      <c r="A73" s="22" t="s">
        <v>25</v>
      </c>
      <c r="B73" s="137"/>
      <c r="C73" s="138"/>
      <c r="D73" s="19"/>
    </row>
    <row r="74" spans="1:4" s="20" customFormat="1" ht="86.25" customHeight="1" x14ac:dyDescent="0.35">
      <c r="A74" s="153" t="s">
        <v>587</v>
      </c>
      <c r="B74" s="17" t="s">
        <v>588</v>
      </c>
      <c r="C74" s="18" t="str">
        <f>_xlfn.SINGLE(IF(OR(C75="",C76="",C77="", C78="", C79="", C80="", C81="", C82="", C83="", C84="",C85="", C86="", C87="", C88="", C89="" ),"",IF(AND(C75="N/A",C76="N/A",C77="N/A", C78="N/A", C79="N/A", C80="N/A", C81="N/A", C82="N/A", C83="N/A", C84="",C85="N/A", C86="N/A", C87="N/A", C88="N/A", C89="N/A"), "N/A",IF(OR(C75="No",C76="No",C77="No", C78="No", C79="No", C80="No", C81="No", C82="No", C83="No", C84="No",C85="No", C86="No", C87="No", C88="No", C89="No"),"Not Compliant",IF(OR(C75="Yes",C76="Yes",C77="Yes", C78="Yes",C79="Yes", C80="Yes",C81="Yes", C82="Yes", C83="Yes", C84="Yes",C85="Yes", C86="Yes", C87="Yes", C88="Yes", C89="Yes", C75="N/A", C76="N/A", C77="N/A", C78="N/A", C79="N/A", C80="N/A", C81="N/A", C82="N/A", C83="N/A", C84="N/A",C85="N/A", C86="N/A", C87="N/A", C88="N/A", C89="N/A"),"Compliant")))))</f>
        <v/>
      </c>
      <c r="D74" s="19"/>
    </row>
    <row r="75" spans="1:4" s="20" customFormat="1" ht="15.5" x14ac:dyDescent="0.35">
      <c r="A75" s="154"/>
      <c r="B75" s="28" t="s">
        <v>206</v>
      </c>
      <c r="C75" s="21"/>
      <c r="D75" s="19"/>
    </row>
    <row r="76" spans="1:4" s="20" customFormat="1" ht="15.5" x14ac:dyDescent="0.35">
      <c r="A76" s="154"/>
      <c r="B76" s="28" t="s">
        <v>207</v>
      </c>
      <c r="C76" s="21"/>
      <c r="D76" s="19"/>
    </row>
    <row r="77" spans="1:4" s="20" customFormat="1" ht="15.5" x14ac:dyDescent="0.35">
      <c r="A77" s="154"/>
      <c r="B77" s="28" t="s">
        <v>208</v>
      </c>
      <c r="C77" s="21"/>
      <c r="D77" s="19"/>
    </row>
    <row r="78" spans="1:4" s="20" customFormat="1" ht="15.5" x14ac:dyDescent="0.35">
      <c r="A78" s="154"/>
      <c r="B78" s="28" t="s">
        <v>209</v>
      </c>
      <c r="C78" s="21"/>
      <c r="D78" s="19"/>
    </row>
    <row r="79" spans="1:4" s="20" customFormat="1" ht="15.5" x14ac:dyDescent="0.35">
      <c r="A79" s="154"/>
      <c r="B79" s="28" t="s">
        <v>210</v>
      </c>
      <c r="C79" s="21"/>
      <c r="D79" s="19"/>
    </row>
    <row r="80" spans="1:4" s="20" customFormat="1" ht="15.5" x14ac:dyDescent="0.35">
      <c r="A80" s="154"/>
      <c r="B80" s="28" t="s">
        <v>211</v>
      </c>
      <c r="C80" s="21"/>
      <c r="D80" s="19"/>
    </row>
    <row r="81" spans="1:4" s="20" customFormat="1" ht="15.5" x14ac:dyDescent="0.35">
      <c r="A81" s="154"/>
      <c r="B81" s="28" t="s">
        <v>212</v>
      </c>
      <c r="C81" s="21"/>
      <c r="D81" s="19"/>
    </row>
    <row r="82" spans="1:4" s="20" customFormat="1" ht="15.5" x14ac:dyDescent="0.35">
      <c r="A82" s="154"/>
      <c r="B82" s="28" t="s">
        <v>213</v>
      </c>
      <c r="C82" s="21"/>
      <c r="D82" s="19"/>
    </row>
    <row r="83" spans="1:4" s="20" customFormat="1" ht="15.5" x14ac:dyDescent="0.35">
      <c r="A83" s="154"/>
      <c r="B83" s="28" t="s">
        <v>214</v>
      </c>
      <c r="C83" s="21"/>
      <c r="D83" s="19"/>
    </row>
    <row r="84" spans="1:4" s="20" customFormat="1" ht="15.5" x14ac:dyDescent="0.35">
      <c r="A84" s="154"/>
      <c r="B84" s="28" t="s">
        <v>215</v>
      </c>
      <c r="C84" s="21"/>
      <c r="D84" s="19"/>
    </row>
    <row r="85" spans="1:4" s="20" customFormat="1" ht="15.5" x14ac:dyDescent="0.35">
      <c r="A85" s="154"/>
      <c r="B85" s="28" t="s">
        <v>216</v>
      </c>
      <c r="C85" s="21"/>
      <c r="D85" s="19"/>
    </row>
    <row r="86" spans="1:4" s="20" customFormat="1" ht="15.5" x14ac:dyDescent="0.35">
      <c r="A86" s="154"/>
      <c r="B86" s="28" t="s">
        <v>217</v>
      </c>
      <c r="C86" s="21"/>
      <c r="D86" s="19"/>
    </row>
    <row r="87" spans="1:4" s="20" customFormat="1" ht="15.5" x14ac:dyDescent="0.35">
      <c r="A87" s="154"/>
      <c r="B87" s="28" t="s">
        <v>218</v>
      </c>
      <c r="C87" s="21"/>
      <c r="D87" s="19"/>
    </row>
    <row r="88" spans="1:4" s="20" customFormat="1" ht="15.5" x14ac:dyDescent="0.35">
      <c r="A88" s="154"/>
      <c r="B88" s="28" t="s">
        <v>219</v>
      </c>
      <c r="C88" s="21"/>
      <c r="D88" s="19"/>
    </row>
    <row r="89" spans="1:4" s="20" customFormat="1" ht="15.5" x14ac:dyDescent="0.35">
      <c r="A89" s="155"/>
      <c r="B89" s="28" t="s">
        <v>220</v>
      </c>
      <c r="C89" s="21"/>
      <c r="D89" s="19"/>
    </row>
    <row r="90" spans="1:4" s="20" customFormat="1" ht="20.9" customHeight="1" x14ac:dyDescent="0.35">
      <c r="A90" s="22" t="s">
        <v>23</v>
      </c>
      <c r="B90" s="156" t="str">
        <f>_xlfn.SINGLE(IF(_xlfn.XLOOKUP(A74, Main_Aggregate!$A$1:$A$354, Main_Aggregate!$G$1:$G$354, "", 0)= "", "",_xlfn.XLOOKUP(A74, Main_Aggregate!$A$1:$A$354, Main_Aggregate!$G$1:$G$354, "", 0)))</f>
        <v>AmeriCorps Annual General Terms and Conditions</v>
      </c>
      <c r="C90" s="157"/>
      <c r="D90" s="19"/>
    </row>
    <row r="91" spans="1:4" s="20" customFormat="1" ht="41.9" customHeight="1" x14ac:dyDescent="0.35">
      <c r="A91" s="87" t="s">
        <v>24</v>
      </c>
      <c r="B91" s="137"/>
      <c r="C91" s="138"/>
      <c r="D91" s="19"/>
    </row>
    <row r="92" spans="1:4" s="20" customFormat="1" ht="41.9" customHeight="1" x14ac:dyDescent="0.35">
      <c r="A92" s="22" t="s">
        <v>25</v>
      </c>
      <c r="B92" s="137"/>
      <c r="C92" s="138"/>
      <c r="D92" s="19"/>
    </row>
    <row r="93" spans="1:4" s="20" customFormat="1" ht="46.5" x14ac:dyDescent="0.35">
      <c r="A93" s="153" t="s">
        <v>589</v>
      </c>
      <c r="B93" s="17" t="s">
        <v>590</v>
      </c>
      <c r="C93" s="18" t="str">
        <f>_xlfn.SINGLE(IF(OR(C94="",C95="",C96=""),"",IF(AND(C94="N/A",C95="N/A",C96="N/A"), "N/A",IF(OR(C94="No",C95="No",C96="No"),"Not Compliant",IF(OR(C94="Yes",C95="Yes", C96="Yes",C94="N/A", C95="N/A",C96="N/A"),"Compliant")))))</f>
        <v/>
      </c>
      <c r="D93" s="19"/>
    </row>
    <row r="94" spans="1:4" s="20" customFormat="1" ht="31" x14ac:dyDescent="0.35">
      <c r="A94" s="154"/>
      <c r="B94" s="28" t="s">
        <v>591</v>
      </c>
      <c r="C94" s="86"/>
      <c r="D94" s="19"/>
    </row>
    <row r="95" spans="1:4" s="20" customFormat="1" ht="46.5" x14ac:dyDescent="0.35">
      <c r="A95" s="154"/>
      <c r="B95" s="28" t="s">
        <v>592</v>
      </c>
      <c r="C95" s="86"/>
      <c r="D95" s="19"/>
    </row>
    <row r="96" spans="1:4" s="20" customFormat="1" ht="31" x14ac:dyDescent="0.35">
      <c r="A96" s="155"/>
      <c r="B96" s="28" t="s">
        <v>593</v>
      </c>
      <c r="C96" s="86"/>
      <c r="D96" s="19"/>
    </row>
    <row r="97" spans="1:4" s="20" customFormat="1" ht="43.4" customHeight="1" x14ac:dyDescent="0.35">
      <c r="A97" s="22" t="s">
        <v>23</v>
      </c>
      <c r="B97" s="156" t="str">
        <f>_xlfn.SINGLE(IF(_xlfn.XLOOKUP(A93, Main_Aggregate!$A$1:$A$354, Main_Aggregate!$G$1:$G$354, "", 0)= "", "",_xlfn.XLOOKUP(A93, Main_Aggregate!$A$1:$A$354, Main_Aggregate!$G$1:$G$354, "", 0)))</f>
        <v>AmeriCorps Annual General Terms and Conditions, relevant program regulations: 45 CFR Parts 2540 (ASN), 45 CFR 2551 (SCP), 45 CFR 2552 (FGP), 45 CFR 2553 (RSVP), and 45 CFR 2556 (VISTA).</v>
      </c>
      <c r="C97" s="157"/>
      <c r="D97" s="19"/>
    </row>
    <row r="98" spans="1:4" s="20" customFormat="1" ht="41.9" customHeight="1" x14ac:dyDescent="0.35">
      <c r="A98" s="87" t="s">
        <v>24</v>
      </c>
      <c r="B98" s="137"/>
      <c r="C98" s="138"/>
      <c r="D98" s="19"/>
    </row>
    <row r="99" spans="1:4" s="20" customFormat="1" ht="41.9" customHeight="1" x14ac:dyDescent="0.35">
      <c r="A99" s="22" t="s">
        <v>25</v>
      </c>
      <c r="B99" s="137"/>
      <c r="C99" s="138"/>
      <c r="D99" s="19"/>
    </row>
    <row r="100" spans="1:4" s="20" customFormat="1" ht="45.65" customHeight="1" x14ac:dyDescent="0.35">
      <c r="A100" s="153" t="s">
        <v>594</v>
      </c>
      <c r="B100" s="17" t="s">
        <v>595</v>
      </c>
      <c r="C100" s="18" t="str">
        <f>_xlfn.SINGLE(IF(OR(C102="", C103="",C105="", C106="",C108="", C109=""),"",IF(AND(C102="N/A",C103="N/A",C105="N/A",C106="N/A", C108="N/A", C109="N/A"), "N/A",IF(OR(C102="No",C103="No",C103="No",C105="No", C106="No", C108="No", C109="No"),"Not Compliant",IF(OR(C102="Yes",C103="Yes",C105="Yes",C106="Yes", C108="Yes", C109="Yes",C102="N/A",C103="N/A",C105="N/A",C106="N/A", C108="N/A", C109="N/A"),"Compliant")))))</f>
        <v/>
      </c>
      <c r="D100" s="19"/>
    </row>
    <row r="101" spans="1:4" s="20" customFormat="1" ht="87" customHeight="1" x14ac:dyDescent="0.35">
      <c r="A101" s="154"/>
      <c r="B101" s="162" t="s">
        <v>596</v>
      </c>
      <c r="C101" s="127"/>
      <c r="D101" s="19"/>
    </row>
    <row r="102" spans="1:4" s="20" customFormat="1" ht="19.25" customHeight="1" x14ac:dyDescent="0.35">
      <c r="A102" s="154"/>
      <c r="B102" s="74" t="s">
        <v>597</v>
      </c>
      <c r="C102" s="86"/>
      <c r="D102" s="19"/>
    </row>
    <row r="103" spans="1:4" s="20" customFormat="1" ht="19.399999999999999" customHeight="1" x14ac:dyDescent="0.35">
      <c r="A103" s="154"/>
      <c r="B103" s="74" t="s">
        <v>598</v>
      </c>
      <c r="C103" s="86"/>
      <c r="D103" s="19"/>
    </row>
    <row r="104" spans="1:4" s="20" customFormat="1" ht="15.5" x14ac:dyDescent="0.35">
      <c r="A104" s="154"/>
      <c r="B104" s="162" t="s">
        <v>599</v>
      </c>
      <c r="C104" s="127"/>
      <c r="D104" s="19"/>
    </row>
    <row r="105" spans="1:4" s="20" customFormat="1" ht="49.5" customHeight="1" x14ac:dyDescent="0.35">
      <c r="A105" s="154"/>
      <c r="B105" s="74" t="s">
        <v>600</v>
      </c>
      <c r="C105" s="86"/>
      <c r="D105" s="19"/>
    </row>
    <row r="106" spans="1:4" s="20" customFormat="1" ht="46.5" x14ac:dyDescent="0.35">
      <c r="A106" s="154"/>
      <c r="B106" s="74" t="s">
        <v>601</v>
      </c>
      <c r="C106" s="86"/>
      <c r="D106" s="19"/>
    </row>
    <row r="107" spans="1:4" s="20" customFormat="1" ht="36" customHeight="1" x14ac:dyDescent="0.35">
      <c r="A107" s="154"/>
      <c r="B107" s="162" t="s">
        <v>602</v>
      </c>
      <c r="C107" s="127"/>
      <c r="D107" s="19"/>
    </row>
    <row r="108" spans="1:4" s="20" customFormat="1" ht="33" customHeight="1" x14ac:dyDescent="0.35">
      <c r="A108" s="154"/>
      <c r="B108" s="74" t="s">
        <v>603</v>
      </c>
      <c r="C108" s="86"/>
      <c r="D108" s="19"/>
    </row>
    <row r="109" spans="1:4" s="20" customFormat="1" ht="31" x14ac:dyDescent="0.35">
      <c r="A109" s="155"/>
      <c r="B109" s="74" t="s">
        <v>604</v>
      </c>
      <c r="C109" s="86"/>
      <c r="D109" s="19"/>
    </row>
    <row r="110" spans="1:4" s="20" customFormat="1" ht="57.65" customHeight="1" x14ac:dyDescent="0.35">
      <c r="A110" s="22" t="s">
        <v>23</v>
      </c>
      <c r="B110" s="156" t="str">
        <f>_xlfn.SINGLE(IF(_xlfn.XLOOKUP(A100, Main_Aggregate!$A$1:$A$354, Main_Aggregate!$G$1:$G$354, "", 0)= "", "",_xlfn.XLOOKUP(A100, Main_Aggregate!$A$1:$A$354, Main_Aggregate!$G$1:$G$354, "", 0)))</f>
        <v>ASN - 45 CFR 2520.45 and 45 CFR 2530.50
ACS: 45 CFR 2552.51
VISTA: DVSA Sec. 104, 42 U.S.C. § 4954 (a), 45 CFR 2556.205, VISTA Member Handbook Chapter 1</v>
      </c>
      <c r="C110" s="157"/>
      <c r="D110" s="19"/>
    </row>
    <row r="111" spans="1:4" s="20" customFormat="1" ht="41.9" customHeight="1" x14ac:dyDescent="0.35">
      <c r="A111" s="87" t="s">
        <v>24</v>
      </c>
      <c r="B111" s="137"/>
      <c r="C111" s="138"/>
      <c r="D111" s="19"/>
    </row>
    <row r="112" spans="1:4" s="20" customFormat="1" ht="41.9" customHeight="1" x14ac:dyDescent="0.35">
      <c r="A112" s="22" t="s">
        <v>25</v>
      </c>
      <c r="B112" s="137"/>
      <c r="C112" s="138"/>
      <c r="D112" s="19"/>
    </row>
    <row r="113" spans="1:4" s="20" customFormat="1" ht="15.5" x14ac:dyDescent="0.35">
      <c r="A113" s="22" t="s">
        <v>605</v>
      </c>
      <c r="B113" s="17" t="s">
        <v>606</v>
      </c>
      <c r="C113" s="152"/>
      <c r="D113" s="19"/>
    </row>
    <row r="114" spans="1:4" s="20" customFormat="1" ht="54" customHeight="1" x14ac:dyDescent="0.35">
      <c r="A114" s="22" t="s">
        <v>23</v>
      </c>
      <c r="B114" s="17" t="str">
        <f>_xlfn.SINGLE(IF(_xlfn.XLOOKUP(A113, Main_Aggregate!$A$1:$A$354, Main_Aggregate!$G$1:$G$354, "", 0)= "", "",_xlfn.XLOOKUP(A113, Main_Aggregate!$A$1:$A$354, Main_Aggregate!$G$1:$G$354, "", 0)))</f>
        <v>General: 45 CFR 2540.100/45 CFR 1226.8; 45 CFR 1226.10; 45 CFR 1226.11 (training); 2 CFR 200.303(c), 2 CFR 200.329(a)
Exceptions: 45 CFR 1226.9</v>
      </c>
      <c r="C114" s="152"/>
      <c r="D114" s="19"/>
    </row>
    <row r="115" spans="1:4" s="20" customFormat="1" ht="46.4" customHeight="1" x14ac:dyDescent="0.35">
      <c r="A115" s="87" t="s">
        <v>24</v>
      </c>
      <c r="B115" s="137"/>
      <c r="C115" s="138"/>
      <c r="D115" s="19"/>
    </row>
    <row r="116" spans="1:4" s="20" customFormat="1" ht="39.65" customHeight="1" x14ac:dyDescent="0.35">
      <c r="A116" s="22" t="s">
        <v>25</v>
      </c>
      <c r="B116" s="137"/>
      <c r="C116" s="138"/>
      <c r="D116" s="19"/>
    </row>
    <row r="117" spans="1:4" s="20" customFormat="1" ht="50.15" customHeight="1" x14ac:dyDescent="0.35">
      <c r="A117" s="22" t="s">
        <v>607</v>
      </c>
      <c r="B117" s="17" t="str">
        <f>_xlfn.SINGLE(IF(_xlfn.XLOOKUP(A117, Main_Aggregate!$A$1:$A$354, Main_Aggregate!$B$1:$B$354, "", 0)= "", "",_xlfn.XLOOKUP(A117, Main_Aggregate!$A$1:$A$354, Main_Aggregate!$B$1:$B$354, "", 0)))</f>
        <v>If applicable, does the grantee/sponsor have a finalized template for subrecipient agreements?</v>
      </c>
      <c r="C117" s="152"/>
      <c r="D117" s="19"/>
    </row>
    <row r="118" spans="1:4" s="20" customFormat="1" ht="17.149999999999999" customHeight="1" x14ac:dyDescent="0.35">
      <c r="A118" s="22" t="s">
        <v>23</v>
      </c>
      <c r="B118" s="17" t="str">
        <f>_xlfn.SINGLE(IF(_xlfn.XLOOKUP(A117, Main_Aggregate!$A$1:$A$354, Main_Aggregate!$G$1:$G$354, "", 0)= "", "",_xlfn.XLOOKUP(A117, Main_Aggregate!$A$1:$A$354, Main_Aggregate!$G$1:$G$354, "", 0)))</f>
        <v>2 CFR 200.332</v>
      </c>
      <c r="C118" s="152"/>
      <c r="D118" s="19"/>
    </row>
    <row r="119" spans="1:4" s="20" customFormat="1" ht="49.4" customHeight="1" x14ac:dyDescent="0.35">
      <c r="A119" s="87" t="s">
        <v>24</v>
      </c>
      <c r="B119" s="137"/>
      <c r="C119" s="138"/>
      <c r="D119" s="19"/>
    </row>
    <row r="120" spans="1:4" s="20" customFormat="1" ht="49.4" customHeight="1" x14ac:dyDescent="0.35">
      <c r="A120" s="22" t="s">
        <v>25</v>
      </c>
      <c r="B120" s="137"/>
      <c r="C120" s="138"/>
      <c r="D120" s="19"/>
    </row>
    <row r="121" spans="1:4" s="20" customFormat="1" ht="40.5" customHeight="1" x14ac:dyDescent="0.35">
      <c r="A121" s="153" t="s">
        <v>608</v>
      </c>
      <c r="B121" s="17" t="s">
        <v>609</v>
      </c>
      <c r="C121" s="18" t="str">
        <f>_xlfn.SINGLE(IF(OR(C122="",C123="",C124="", C125="", C126="", C127="", C128="" ),"",IF(AND(C122="N/A",C123="N/A",C124="N/A", C125="N/A", C126="N/A", C127="N/A", C128="N/A"), "N/A",IF(OR(C122="No",C123="No",C124="No", C125="No", C126="No", C127="No", C128="No"),"Not Compliant",IF(OR(C122="Yes",C123="Yes",C124="Yes", C125="Yes",C126="Yes", C127="Yes",C128="Yes",C122="N/A", C123="N/A", C124="N/A", C125="N/A", C126="N/A", C127="N/A", C128="N/A"),"Compliant")))))</f>
        <v/>
      </c>
      <c r="D121" s="19"/>
    </row>
    <row r="122" spans="1:4" s="20" customFormat="1" ht="15.5" x14ac:dyDescent="0.35">
      <c r="A122" s="154"/>
      <c r="B122" s="28" t="s">
        <v>610</v>
      </c>
      <c r="C122" s="86"/>
      <c r="D122" s="19"/>
    </row>
    <row r="123" spans="1:4" s="20" customFormat="1" ht="15.5" x14ac:dyDescent="0.35">
      <c r="A123" s="154"/>
      <c r="B123" s="28" t="s">
        <v>611</v>
      </c>
      <c r="C123" s="86"/>
      <c r="D123" s="19"/>
    </row>
    <row r="124" spans="1:4" s="20" customFormat="1" ht="46.5" x14ac:dyDescent="0.35">
      <c r="A124" s="154"/>
      <c r="B124" s="28" t="s">
        <v>612</v>
      </c>
      <c r="C124" s="86"/>
      <c r="D124" s="19"/>
    </row>
    <row r="125" spans="1:4" s="20" customFormat="1" ht="46.5" x14ac:dyDescent="0.35">
      <c r="A125" s="154"/>
      <c r="B125" s="28" t="s">
        <v>613</v>
      </c>
      <c r="C125" s="86"/>
      <c r="D125" s="19"/>
    </row>
    <row r="126" spans="1:4" s="20" customFormat="1" ht="62" x14ac:dyDescent="0.35">
      <c r="A126" s="154"/>
      <c r="B126" s="28" t="s">
        <v>614</v>
      </c>
      <c r="C126" s="86"/>
      <c r="D126" s="19"/>
    </row>
    <row r="127" spans="1:4" s="20" customFormat="1" ht="46.5" x14ac:dyDescent="0.35">
      <c r="A127" s="154"/>
      <c r="B127" s="28" t="s">
        <v>615</v>
      </c>
      <c r="C127" s="86"/>
      <c r="D127" s="19"/>
    </row>
    <row r="128" spans="1:4" s="20" customFormat="1" ht="15.5" x14ac:dyDescent="0.35">
      <c r="A128" s="155"/>
      <c r="B128" s="28" t="s">
        <v>616</v>
      </c>
      <c r="C128" s="86"/>
      <c r="D128" s="19"/>
    </row>
    <row r="129" spans="1:4" s="20" customFormat="1" ht="25.4" customHeight="1" x14ac:dyDescent="0.35">
      <c r="A129" s="22" t="s">
        <v>23</v>
      </c>
      <c r="B129" s="156" t="str">
        <f>_xlfn.SINGLE(IF(_xlfn.XLOOKUP(A121, Main_Aggregate!$A$1:$A$354, Main_Aggregate!$G$1:$G$354, "", 0)= "", "",_xlfn.XLOOKUP(A121, Main_Aggregate!$A$1:$A$354, Main_Aggregate!$G$1:$G$354, "", 0)))</f>
        <v>2 CFR §200.332 (a); 2 CFR § 200.344</v>
      </c>
      <c r="C129" s="157"/>
      <c r="D129" s="19"/>
    </row>
    <row r="130" spans="1:4" s="20" customFormat="1" ht="41.9" customHeight="1" x14ac:dyDescent="0.35">
      <c r="A130" s="87" t="s">
        <v>24</v>
      </c>
      <c r="B130" s="137"/>
      <c r="C130" s="138"/>
      <c r="D130" s="19"/>
    </row>
    <row r="131" spans="1:4" s="20" customFormat="1" ht="41.9" customHeight="1" x14ac:dyDescent="0.35">
      <c r="A131" s="22" t="s">
        <v>25</v>
      </c>
      <c r="B131" s="137"/>
      <c r="C131" s="138"/>
      <c r="D131" s="19"/>
    </row>
    <row r="132" spans="1:4" s="20" customFormat="1" ht="53.15" customHeight="1" x14ac:dyDescent="0.35">
      <c r="A132" s="22" t="s">
        <v>617</v>
      </c>
      <c r="B132" s="17" t="str">
        <f>_xlfn.SINGLE(IF(_xlfn.XLOOKUP(A132, Main_Aggregate!$A$1:$A$354, Main_Aggregate!$B$1:$B$354, "", 0)= "", "",_xlfn.XLOOKUP(A132, Main_Aggregate!$A$1:$A$354, Main_Aggregate!$B$1:$B$354, "", 0)))</f>
        <v>If applicable, does the grantee/sponsor have a finalized template for service site/volunteer station agreements/MOU’s? (For ASN select Compliant; if there is no template, select Compliant and write in a Recommendation for Improvement.)</v>
      </c>
      <c r="C132" s="152"/>
      <c r="D132" s="19"/>
    </row>
    <row r="133" spans="1:4" s="20" customFormat="1" ht="46.5" customHeight="1" x14ac:dyDescent="0.35">
      <c r="A133" s="22" t="s">
        <v>23</v>
      </c>
      <c r="B133" s="17" t="str">
        <f>_xlfn.SINGLE(IF(_xlfn.XLOOKUP(A132, Main_Aggregate!$A$1:$A$354, Main_Aggregate!$G$1:$G$354, "", 0)= "", "",_xlfn.XLOOKUP(A132, Main_Aggregate!$A$1:$A$354, Main_Aggregate!$G$1:$G$354, "", 0)))</f>
        <v>45 CFR 2551.23
45 CFR 2552.23
45 CFR 2553.23</v>
      </c>
      <c r="C133" s="152"/>
      <c r="D133" s="19"/>
    </row>
    <row r="134" spans="1:4" s="20" customFormat="1" ht="46.4" customHeight="1" x14ac:dyDescent="0.35">
      <c r="A134" s="87" t="s">
        <v>24</v>
      </c>
      <c r="B134" s="137"/>
      <c r="C134" s="138"/>
      <c r="D134" s="19"/>
    </row>
    <row r="135" spans="1:4" s="20" customFormat="1" ht="46.4" customHeight="1" x14ac:dyDescent="0.35">
      <c r="A135" s="22" t="s">
        <v>25</v>
      </c>
      <c r="B135" s="137"/>
      <c r="C135" s="138"/>
      <c r="D135" s="19"/>
    </row>
    <row r="136" spans="1:4" s="20" customFormat="1" ht="40.5" customHeight="1" x14ac:dyDescent="0.35">
      <c r="A136" s="87" t="s">
        <v>618</v>
      </c>
      <c r="B136" s="17" t="str">
        <f>_xlfn.SINGLE(IF(_xlfn.XLOOKUP(A136, Main_Aggregate!$A$1:$A$354, Main_Aggregate!$B$1:$B$354, "", 0)= "", "",_xlfn.XLOOKUP(A136, Main_Aggregate!$A$1:$A$354, Main_Aggregate!$B$1:$B$354, "", 0)))</f>
        <v>Does the service site agreement template contain all the required elements (compliant and recommendation for improvement for ASN if no)? 
Please refer to the guide for requirements for each stream of service. If any elements are missing for ACS or VISTA, mark non-compliant, and indicate what is missing in the MO notes section.</v>
      </c>
      <c r="C136" s="152"/>
      <c r="D136" s="19"/>
    </row>
    <row r="137" spans="1:4" s="20" customFormat="1" ht="46.5" customHeight="1" x14ac:dyDescent="0.35">
      <c r="A137" s="22" t="s">
        <v>23</v>
      </c>
      <c r="B137" s="17" t="str">
        <f>_xlfn.SINGLE(IF(_xlfn.XLOOKUP(A136, Main_Aggregate!$A$1:$A$354, Main_Aggregate!$G$1:$G$354, "", 0)= "", "",_xlfn.XLOOKUP(A136, Main_Aggregate!$A$1:$A$354, Main_Aggregate!$G$1:$G$354, "", 0)))</f>
        <v>45 CFR §2551.23(c)(2)
45 CFR 2552.23
45 CFR 2553.23</v>
      </c>
      <c r="C137" s="152"/>
      <c r="D137" s="19"/>
    </row>
    <row r="138" spans="1:4" s="20" customFormat="1" ht="42" customHeight="1" x14ac:dyDescent="0.35">
      <c r="A138" s="87" t="s">
        <v>24</v>
      </c>
      <c r="B138" s="137"/>
      <c r="C138" s="138"/>
      <c r="D138" s="19"/>
    </row>
    <row r="139" spans="1:4" s="20" customFormat="1" ht="42" customHeight="1" x14ac:dyDescent="0.35">
      <c r="A139" s="22" t="s">
        <v>25</v>
      </c>
      <c r="B139" s="137"/>
      <c r="C139" s="138"/>
      <c r="D139" s="19"/>
    </row>
    <row r="140" spans="1:4" s="20" customFormat="1" ht="50.15" customHeight="1" x14ac:dyDescent="0.35">
      <c r="A140" s="22" t="s">
        <v>619</v>
      </c>
      <c r="B140" s="17" t="str">
        <f>_xlfn.SINGLE(IF(_xlfn.XLOOKUP(A140, Main_Aggregate!$A$1:$A$354, Main_Aggregate!$B$1:$B$354, "", 0)= "", "",_xlfn.XLOOKUP(A140, Main_Aggregate!$A$1:$A$354, Main_Aggregate!$B$1:$B$354, "", 0)))</f>
        <v xml:space="preserve">(ASN Only) Does the grantee have a template for member service agreements? </v>
      </c>
      <c r="C140" s="152"/>
      <c r="D140" s="19"/>
    </row>
    <row r="141" spans="1:4" s="20" customFormat="1" ht="21" customHeight="1" x14ac:dyDescent="0.35">
      <c r="A141" s="22" t="s">
        <v>23</v>
      </c>
      <c r="B141" s="17" t="str">
        <f>_xlfn.SINGLE(IF(_xlfn.XLOOKUP(A140, Main_Aggregate!$A$1:$A$354, Main_Aggregate!$G$1:$G$354, "", 0)= "", "",_xlfn.XLOOKUP(A140, Main_Aggregate!$A$1:$A$354, Main_Aggregate!$G$1:$G$354, "", 0)))</f>
        <v>ASN Terms and Conditions</v>
      </c>
      <c r="C141" s="152"/>
      <c r="D141" s="19"/>
    </row>
    <row r="142" spans="1:4" s="20" customFormat="1" ht="39" customHeight="1" x14ac:dyDescent="0.35">
      <c r="A142" s="87" t="s">
        <v>24</v>
      </c>
      <c r="B142" s="137"/>
      <c r="C142" s="138"/>
      <c r="D142" s="19"/>
    </row>
    <row r="143" spans="1:4" s="20" customFormat="1" ht="39" customHeight="1" x14ac:dyDescent="0.35">
      <c r="A143" s="22" t="s">
        <v>25</v>
      </c>
      <c r="B143" s="137"/>
      <c r="C143" s="138"/>
      <c r="D143" s="19"/>
    </row>
    <row r="144" spans="1:4" s="20" customFormat="1" ht="78.650000000000006" customHeight="1" x14ac:dyDescent="0.35">
      <c r="A144" s="153" t="s">
        <v>620</v>
      </c>
      <c r="B144" s="17" t="s">
        <v>621</v>
      </c>
      <c r="C144" s="18" t="str">
        <f>_xlfn.SINGLE(IF(OR(C145="",C146="",C147="", C148="", C149="", C150="", C151="", C152="", C153="", C154="",C155="", C156="", C157="" ),"",IF(AND(C145="N/A",C146="N/A",C147="N/A", C148="N/A", C149="N/A", C150="N/A", C151="N/A", C152="N/A", C153="N/A", C154="",C155="N/A", C156="N/A", C157="N/A"), "N/A",IF(OR(C145="No",C146="No",C147="No", C148="No", C149="No", C150="No", C151="No", C152="No", C153="No", C154="No",C155="No", C156="No", C157="No"),"Not Compliant",IF(OR(C145="Yes",C146="Yes",C147="Yes", C148="Yes",C149="Yes", C150="Yes",C151="Yes", C152="Yes", C153="Yes", C154="Yes",C155="Yes", C156="Yes", C157="Yes", C145="N/A", C146="N/A", C147="N/A", C148="N/A", C149="N/A", C150="N/A", C151="N/A", C152="N/A", C153="N/A", C154="N/A",C155="N/A", C156="N/A", C157="N/A"),"Compliant")))))</f>
        <v/>
      </c>
      <c r="D144" s="19"/>
    </row>
    <row r="145" spans="1:4" s="20" customFormat="1" ht="33" customHeight="1" x14ac:dyDescent="0.35">
      <c r="A145" s="154"/>
      <c r="B145" s="28" t="s">
        <v>622</v>
      </c>
      <c r="C145" s="86"/>
      <c r="D145" s="19"/>
    </row>
    <row r="146" spans="1:4" s="20" customFormat="1" ht="46.5" x14ac:dyDescent="0.35">
      <c r="A146" s="154"/>
      <c r="B146" s="28" t="s">
        <v>623</v>
      </c>
      <c r="C146" s="86"/>
      <c r="D146" s="19"/>
    </row>
    <row r="147" spans="1:4" s="20" customFormat="1" ht="35.9" customHeight="1" x14ac:dyDescent="0.35">
      <c r="A147" s="154"/>
      <c r="B147" s="28" t="s">
        <v>624</v>
      </c>
      <c r="C147" s="86"/>
      <c r="D147" s="19"/>
    </row>
    <row r="148" spans="1:4" s="20" customFormat="1" ht="20.9" customHeight="1" x14ac:dyDescent="0.35">
      <c r="A148" s="154"/>
      <c r="B148" s="28" t="s">
        <v>625</v>
      </c>
      <c r="C148" s="86"/>
      <c r="D148" s="19"/>
    </row>
    <row r="149" spans="1:4" s="20" customFormat="1" ht="33" customHeight="1" x14ac:dyDescent="0.35">
      <c r="A149" s="154"/>
      <c r="B149" s="28" t="s">
        <v>626</v>
      </c>
      <c r="C149" s="86"/>
      <c r="D149" s="19"/>
    </row>
    <row r="150" spans="1:4" s="20" customFormat="1" ht="33" customHeight="1" x14ac:dyDescent="0.35">
      <c r="A150" s="154"/>
      <c r="B150" s="28" t="s">
        <v>627</v>
      </c>
      <c r="C150" s="86"/>
      <c r="D150" s="19"/>
    </row>
    <row r="151" spans="1:4" s="20" customFormat="1" ht="33" customHeight="1" x14ac:dyDescent="0.35">
      <c r="A151" s="154"/>
      <c r="B151" s="28" t="s">
        <v>628</v>
      </c>
      <c r="C151" s="86"/>
      <c r="D151" s="19"/>
    </row>
    <row r="152" spans="1:4" s="20" customFormat="1" ht="33" customHeight="1" x14ac:dyDescent="0.35">
      <c r="A152" s="154"/>
      <c r="B152" s="28" t="s">
        <v>629</v>
      </c>
      <c r="C152" s="86"/>
      <c r="D152" s="19"/>
    </row>
    <row r="153" spans="1:4" s="20" customFormat="1" ht="33" customHeight="1" x14ac:dyDescent="0.35">
      <c r="A153" s="154"/>
      <c r="B153" s="28" t="s">
        <v>630</v>
      </c>
      <c r="C153" s="86"/>
      <c r="D153" s="19"/>
    </row>
    <row r="154" spans="1:4" s="20" customFormat="1" ht="33" customHeight="1" x14ac:dyDescent="0.35">
      <c r="A154" s="154"/>
      <c r="B154" s="28" t="s">
        <v>631</v>
      </c>
      <c r="C154" s="86"/>
      <c r="D154" s="19"/>
    </row>
    <row r="155" spans="1:4" s="20" customFormat="1" ht="33" customHeight="1" x14ac:dyDescent="0.35">
      <c r="A155" s="154"/>
      <c r="B155" s="28" t="s">
        <v>632</v>
      </c>
      <c r="C155" s="86"/>
      <c r="D155" s="19"/>
    </row>
    <row r="156" spans="1:4" s="20" customFormat="1" ht="33" customHeight="1" x14ac:dyDescent="0.35">
      <c r="A156" s="154"/>
      <c r="B156" s="28" t="s">
        <v>633</v>
      </c>
      <c r="C156" s="86"/>
      <c r="D156" s="19"/>
    </row>
    <row r="157" spans="1:4" s="20" customFormat="1" ht="33" customHeight="1" x14ac:dyDescent="0.35">
      <c r="A157" s="155"/>
      <c r="B157" s="28" t="s">
        <v>634</v>
      </c>
      <c r="C157" s="86"/>
      <c r="D157" s="19"/>
    </row>
    <row r="158" spans="1:4" s="20" customFormat="1" ht="17.899999999999999" customHeight="1" x14ac:dyDescent="0.35">
      <c r="A158" s="22" t="s">
        <v>23</v>
      </c>
      <c r="B158" s="156" t="str">
        <f>_xlfn.SINGLE(IF(_xlfn.XLOOKUP(A144, Main_Aggregate!$A$1:$A$354, Main_Aggregate!$G$1:$G$354, "", 0)= "", "",_xlfn.XLOOKUP(A144, Main_Aggregate!$A$1:$A$354, Main_Aggregate!$G$1:$G$354, "", 0)))</f>
        <v>ASN Terms and Conditions</v>
      </c>
      <c r="C158" s="157"/>
      <c r="D158" s="19"/>
    </row>
    <row r="159" spans="1:4" s="20" customFormat="1" ht="44.9" customHeight="1" x14ac:dyDescent="0.35">
      <c r="A159" s="87" t="s">
        <v>24</v>
      </c>
      <c r="B159" s="137"/>
      <c r="C159" s="138"/>
      <c r="D159" s="19"/>
    </row>
    <row r="160" spans="1:4" s="20" customFormat="1" ht="44.9" customHeight="1" x14ac:dyDescent="0.35">
      <c r="A160" s="22" t="s">
        <v>25</v>
      </c>
      <c r="B160" s="137"/>
      <c r="C160" s="138"/>
      <c r="D160" s="19"/>
    </row>
    <row r="161" spans="1:4" s="20" customFormat="1" ht="25.25" customHeight="1" x14ac:dyDescent="0.35">
      <c r="A161" s="153" t="s">
        <v>635</v>
      </c>
      <c r="B161" s="17" t="s">
        <v>636</v>
      </c>
      <c r="C161" s="18" t="str">
        <f>_xlfn.SINGLE(IF(OR(C162="",C163="", C164="", C165=""),"",IF(AND(C162="N/A",C163="N/A", C164="N/A", C165="N/A"), "N/A",IF(OR(C162="No",C163="No",  C164="No", C165="No"),"Not Compliant",IF(OR(C162="Yes",C163="Yes",  C164="Yes", C165="Yes", C162="N/A", C163="N/A",  C164="N/A", C165="N/A"),"Compliant")))))</f>
        <v/>
      </c>
      <c r="D161" s="19"/>
    </row>
    <row r="162" spans="1:4" s="20" customFormat="1" ht="33" customHeight="1" x14ac:dyDescent="0.35">
      <c r="A162" s="154"/>
      <c r="B162" s="28" t="s">
        <v>182</v>
      </c>
      <c r="C162" s="86"/>
      <c r="D162" s="19"/>
    </row>
    <row r="163" spans="1:4" s="20" customFormat="1" ht="15.5" x14ac:dyDescent="0.35">
      <c r="A163" s="154"/>
      <c r="B163" s="28" t="s">
        <v>320</v>
      </c>
      <c r="C163" s="86"/>
      <c r="D163" s="19"/>
    </row>
    <row r="164" spans="1:4" s="20" customFormat="1" ht="35.9" customHeight="1" x14ac:dyDescent="0.35">
      <c r="A164" s="154"/>
      <c r="B164" s="28" t="s">
        <v>321</v>
      </c>
      <c r="C164" s="86"/>
      <c r="D164" s="19"/>
    </row>
    <row r="165" spans="1:4" s="20" customFormat="1" ht="30.65" customHeight="1" x14ac:dyDescent="0.35">
      <c r="A165" s="154"/>
      <c r="B165" s="28" t="s">
        <v>637</v>
      </c>
      <c r="C165" s="86"/>
      <c r="D165" s="19"/>
    </row>
    <row r="166" spans="1:4" s="20" customFormat="1" ht="17.899999999999999" customHeight="1" x14ac:dyDescent="0.35">
      <c r="A166" s="22" t="s">
        <v>23</v>
      </c>
      <c r="B166" s="156" t="str">
        <f>_xlfn.SINGLE(IF(_xlfn.XLOOKUP(A161, Main_Aggregate!$A$1:$A$354, Main_Aggregate!$G$1:$G$354, "", 0)= "", "",_xlfn.XLOOKUP(A161, Main_Aggregate!$A$1:$A$354, Main_Aggregate!$G$1:$G$354, "", 0)))</f>
        <v>General Terms and Conditions</v>
      </c>
      <c r="C166" s="157"/>
      <c r="D166" s="19"/>
    </row>
    <row r="167" spans="1:4" s="20" customFormat="1" ht="44.9" customHeight="1" x14ac:dyDescent="0.35">
      <c r="A167" s="87" t="s">
        <v>24</v>
      </c>
      <c r="B167" s="137"/>
      <c r="C167" s="138"/>
      <c r="D167" s="19"/>
    </row>
    <row r="168" spans="1:4" s="20" customFormat="1" ht="44.9" customHeight="1" x14ac:dyDescent="0.35">
      <c r="A168" s="22" t="s">
        <v>25</v>
      </c>
      <c r="B168" s="137"/>
      <c r="C168" s="138"/>
      <c r="D168" s="19"/>
    </row>
    <row r="169" spans="1:4" s="20" customFormat="1" ht="33.65" customHeight="1" x14ac:dyDescent="0.35">
      <c r="A169" s="22" t="s">
        <v>638</v>
      </c>
      <c r="B169" s="17" t="str">
        <f>_xlfn.SINGLE(IF(_xlfn.XLOOKUP(A169, Main_Aggregate!$A$1:$A$354, Main_Aggregate!$B$1:$B$354, "", 0)= "", "",_xlfn.XLOOKUP(A169, Main_Aggregate!$A$1:$A$354, Main_Aggregate!$B$1:$B$354, "", 0)))</f>
        <v>Has the VISTA Project Director completed the VISTA Sponsor Orientation and have site supervisors been adequately trained  to manage members by the sponsor?
If NO, write a brief explanation in the notes section below.</v>
      </c>
      <c r="C169" s="152"/>
      <c r="D169" s="19"/>
    </row>
    <row r="170" spans="1:4" s="20" customFormat="1" ht="24" customHeight="1" x14ac:dyDescent="0.35">
      <c r="A170" s="22" t="s">
        <v>23</v>
      </c>
      <c r="B170" s="17" t="str">
        <f>_xlfn.SINGLE(IF(_xlfn.XLOOKUP(A169, Main_Aggregate!$A$1:$A$354, Main_Aggregate!$G$1:$G$354, "", 0)= "", "",_xlfn.XLOOKUP(A169, Main_Aggregate!$A$1:$A$354, Main_Aggregate!$G$1:$G$354, "", 0)))</f>
        <v>Memorandum of Agreement</v>
      </c>
      <c r="C170" s="152"/>
      <c r="D170" s="19"/>
    </row>
    <row r="171" spans="1:4" s="20" customFormat="1" ht="35.9" customHeight="1" x14ac:dyDescent="0.35">
      <c r="A171" s="87" t="s">
        <v>24</v>
      </c>
      <c r="B171" s="137"/>
      <c r="C171" s="138"/>
      <c r="D171" s="19"/>
    </row>
    <row r="172" spans="1:4" s="20" customFormat="1" ht="35.9" customHeight="1" x14ac:dyDescent="0.35">
      <c r="A172" s="22" t="s">
        <v>25</v>
      </c>
      <c r="B172" s="137"/>
      <c r="C172" s="138"/>
      <c r="D172" s="19"/>
    </row>
    <row r="173" spans="1:4" s="20" customFormat="1" ht="33.65" customHeight="1" x14ac:dyDescent="0.35">
      <c r="A173" s="22" t="s">
        <v>639</v>
      </c>
      <c r="B173" s="17" t="str">
        <f>_xlfn.SINGLE(IF(_xlfn.XLOOKUP(A173, Main_Aggregate!$A$1:$A$354, Main_Aggregate!$B$1:$B$354, "", 0)= "", "",_xlfn.XLOOKUP(A173, Main_Aggregate!$A$1:$A$354, Main_Aggregate!$B$1:$B$354, "", 0)))</f>
        <v>Does the grantee/sponsor have a policy and procedure in place regarding the provision of reasonable accommodation for members and staff to ensure accessibility as per the federal requirements?</v>
      </c>
      <c r="C173" s="152"/>
      <c r="D173" s="19"/>
    </row>
    <row r="174" spans="1:4" s="20" customFormat="1" ht="36" customHeight="1" x14ac:dyDescent="0.35">
      <c r="A174" s="22" t="s">
        <v>23</v>
      </c>
      <c r="B174" s="17" t="str">
        <f>_xlfn.SINGLE(IF(_xlfn.XLOOKUP(A173, Main_Aggregate!$A$1:$A$354, Main_Aggregate!$G$1:$G$354, "", 0)= "", "",_xlfn.XLOOKUP(A173, Main_Aggregate!$A$1:$A$354, Main_Aggregate!$G$1:$G$354, "", 0)))</f>
        <v>45 CFR 1203, 45 CFR 1214, 45 CFR 1232, Rehabilitation Act of 1973: Sections 504, 508, Program Specific Terms and Conditions, Americans with Disabilities Act of 1990</v>
      </c>
      <c r="C174" s="152"/>
      <c r="D174" s="19"/>
    </row>
    <row r="175" spans="1:4" s="20" customFormat="1" ht="35.9" customHeight="1" x14ac:dyDescent="0.35">
      <c r="A175" s="87" t="s">
        <v>24</v>
      </c>
      <c r="B175" s="137"/>
      <c r="C175" s="138"/>
      <c r="D175" s="19"/>
    </row>
    <row r="176" spans="1:4" s="20" customFormat="1" ht="35.9" customHeight="1" x14ac:dyDescent="0.35">
      <c r="A176" s="22" t="s">
        <v>25</v>
      </c>
      <c r="B176" s="137"/>
      <c r="C176" s="138"/>
      <c r="D176" s="19"/>
    </row>
    <row r="177" spans="1:4" s="20" customFormat="1" ht="33.65" customHeight="1" x14ac:dyDescent="0.35">
      <c r="A177" s="22" t="s">
        <v>640</v>
      </c>
      <c r="B177" s="17" t="str">
        <f>_xlfn.SINGLE(IF(_xlfn.XLOOKUP(A177, Main_Aggregate!$A$1:$A$354, Main_Aggregate!$B$1:$B$354, "", 0)= "", "",_xlfn.XLOOKUP(A177, Main_Aggregate!$A$1:$A$354, Main_Aggregate!$B$1:$B$354, "", 0)))</f>
        <v xml:space="preserve">Does the sponsor/grantee have a system (a plan or process) in place for ensuring accessibility to persons with Limited English Proficiency?  </v>
      </c>
      <c r="C177" s="152"/>
      <c r="D177" s="19"/>
    </row>
    <row r="178" spans="1:4" s="20" customFormat="1" ht="36" customHeight="1" x14ac:dyDescent="0.35">
      <c r="A178" s="22" t="s">
        <v>23</v>
      </c>
      <c r="B178" s="17" t="str">
        <f>_xlfn.SINGLE(IF(_xlfn.XLOOKUP(A177, Main_Aggregate!$A$1:$A$354, Main_Aggregate!$G$1:$G$354, "", 0)= "", "",_xlfn.XLOOKUP(A177, Main_Aggregate!$A$1:$A$354, Main_Aggregate!$G$1:$G$354, "", 0)))</f>
        <v>General Terms and Conditions, Executive Order 13166, 67 FR 64604, Title VI, Civil Rights Act 1964: Prohibition Against National Origin Discrimination Affecting Limited English Proficient Persons</v>
      </c>
      <c r="C178" s="152"/>
      <c r="D178" s="19"/>
    </row>
    <row r="179" spans="1:4" s="20" customFormat="1" ht="35.9" customHeight="1" x14ac:dyDescent="0.35">
      <c r="A179" s="87" t="s">
        <v>24</v>
      </c>
      <c r="B179" s="137"/>
      <c r="C179" s="138"/>
      <c r="D179" s="19"/>
    </row>
    <row r="180" spans="1:4" s="20" customFormat="1" ht="35.9" customHeight="1" x14ac:dyDescent="0.35">
      <c r="A180" s="22" t="s">
        <v>25</v>
      </c>
      <c r="B180" s="137"/>
      <c r="C180" s="138"/>
      <c r="D180" s="19"/>
    </row>
    <row r="181" spans="1:4" ht="25.4" customHeight="1" x14ac:dyDescent="0.35">
      <c r="A181" s="139" t="s">
        <v>641</v>
      </c>
      <c r="B181" s="140"/>
      <c r="C181" s="141"/>
      <c r="D181" s="5"/>
    </row>
    <row r="182" spans="1:4" s="20" customFormat="1" ht="33.65" customHeight="1" x14ac:dyDescent="0.35">
      <c r="A182" s="22" t="s">
        <v>642</v>
      </c>
      <c r="B182" s="17" t="str">
        <f>_xlfn.SINGLE(IF(_xlfn.XLOOKUP(A182, Main_Aggregate!$A$1:$A$354, Main_Aggregate!$B$1:$B$354, "", 0)= "", "",_xlfn.XLOOKUP(A182, Main_Aggregate!$A$1:$A$354, Main_Aggregate!$B$1:$B$354, "", 0)))</f>
        <v>Does the organization have a policy or procedure describing the internal process for conducting NSCHC?</v>
      </c>
      <c r="C182" s="152"/>
      <c r="D182" s="19"/>
    </row>
    <row r="183" spans="1:4" s="20" customFormat="1" ht="24" customHeight="1" x14ac:dyDescent="0.35">
      <c r="A183" s="22" t="s">
        <v>23</v>
      </c>
      <c r="B183" s="17" t="str">
        <f>_xlfn.SINGLE(IF(_xlfn.XLOOKUP(A182, Main_Aggregate!$A$1:$A$354, Main_Aggregate!$G$1:$G$354, "", 0)= "", "",_xlfn.XLOOKUP(A182, Main_Aggregate!$A$1:$A$354, Main_Aggregate!$G$1:$G$354, "", 0)))</f>
        <v/>
      </c>
      <c r="C183" s="152"/>
      <c r="D183" s="19"/>
    </row>
    <row r="184" spans="1:4" s="20" customFormat="1" ht="35.9" customHeight="1" x14ac:dyDescent="0.35">
      <c r="A184" s="87" t="s">
        <v>24</v>
      </c>
      <c r="B184" s="137"/>
      <c r="C184" s="138"/>
      <c r="D184" s="19"/>
    </row>
    <row r="185" spans="1:4" s="20" customFormat="1" ht="35.9" customHeight="1" x14ac:dyDescent="0.35">
      <c r="A185" s="22" t="s">
        <v>25</v>
      </c>
      <c r="B185" s="137"/>
      <c r="C185" s="138"/>
      <c r="D185" s="19"/>
    </row>
    <row r="186" spans="1:4" s="20" customFormat="1" ht="40.25" customHeight="1" x14ac:dyDescent="0.35">
      <c r="A186" s="153" t="s">
        <v>643</v>
      </c>
      <c r="B186" s="17" t="str">
        <f>_xlfn.SINGLE(IF(_xlfn.XLOOKUP(A186, Main_Aggregate!$A$1:$A$354, Main_Aggregate!$B$1:$B$354, "", 0)= "", "",_xlfn.XLOOKUP(A186, Main_Aggregate!$A$1:$A$354, Main_Aggregate!$B$1:$B$354, "", 0)))</f>
        <v>Does the NSCHC policy or procedure cover all recommended topics, as applicable?</v>
      </c>
      <c r="C186" s="66" t="str">
        <f>_xlfn.SINGLE(IF(OR(C187="",C188="",C189="", C190="", C191="", C192="", C193="", C194="", C195="", C196="",C197="", C198="", C199="",C200="",C201="",C202="",C203="",C204="",C205="",C206="",C207="",C208="",C209="",C210="",C211="",C212="",C213="" ),"",IF(AND(C187="N/A",C188="N/A",C189="N/A", C190="N/A", C191="N/A", C192="N/A", C193="N/A", C194="N/A", C195="N/A", C196="N/A",C197="N/A", C198="N/A", C199="N/A", C200="N/A",C201="N/A",C202="N/A",C203="N/A",C204="N/A",C205="N/A",C206="N/A",C207="N/A",C208="N/A",C209="N/A",C210="N/A",C211="N/A",C212="N/A",C213="N/A"), "N/A",IF(OR(C187="No",C188="No",C189="No", C190="No", C191="No", C192="No", C193="No", C194="No", C195="No", C196="No",C197="No", C198="No", C199="No", C200="No",C201="No",C202="No",C203="No",C204="No",C205="No",C206="No",C207="No",C208="No",C209="No",C210="No",C211="No",C212="No",C213="No"),"Recommendation for Improvement",IF(OR(C187="Yes",C188="Yes",C189="Yes", C190="Yes",C191="Yes", C192="Yes",C193="Yes", C194="Yes", C195="Yes", C196="Yes",C197="Yes", C198="Yes", C199="Yes", C200="Yes",C201="Yes",C202="Yes",C203="Yes",C204="Yes",C205="Yes",C206="Yes",C207="Yes",C208="Yes",C209="Yes",C210="Yes",C211="Yes",C212="Yes",C213="Yes", C187="N/A", C188="N/A", C189="N/A", C190="N/A", C191="N/A", C192="N/A", C193="N/A", C194="N/A", C195="N/A", C196="N/A",C197="N/A", C198="N/A", C199="N/A", C200="N/A",C201="N/A",C202="N/A",C203="N/A",C204="N/A",C205="N/A",C206="N/A",C207="N/A",C208="N/A",C209="N/A",C210="N/A",C211="N/A",C212="N/A",C213="N/A"),"Compliant")))))</f>
        <v/>
      </c>
      <c r="D186" s="19"/>
    </row>
    <row r="187" spans="1:4" s="20" customFormat="1" ht="36.65" customHeight="1" x14ac:dyDescent="0.35">
      <c r="A187" s="154"/>
      <c r="B187" s="28" t="s">
        <v>644</v>
      </c>
      <c r="C187" s="86"/>
      <c r="D187" s="19"/>
    </row>
    <row r="188" spans="1:4" s="20" customFormat="1" ht="35.4" customHeight="1" x14ac:dyDescent="0.35">
      <c r="A188" s="154"/>
      <c r="B188" s="28" t="s">
        <v>645</v>
      </c>
      <c r="C188" s="88"/>
      <c r="D188" s="19"/>
    </row>
    <row r="189" spans="1:4" s="20" customFormat="1" ht="67.25" customHeight="1" x14ac:dyDescent="0.35">
      <c r="A189" s="154"/>
      <c r="B189" s="28" t="s">
        <v>646</v>
      </c>
      <c r="C189" s="88"/>
      <c r="D189" s="19"/>
    </row>
    <row r="190" spans="1:4" s="20" customFormat="1" ht="50" customHeight="1" x14ac:dyDescent="0.35">
      <c r="A190" s="154"/>
      <c r="B190" s="28" t="s">
        <v>647</v>
      </c>
      <c r="C190" s="88"/>
      <c r="D190" s="19"/>
    </row>
    <row r="191" spans="1:4" s="20" customFormat="1" ht="34.25" customHeight="1" x14ac:dyDescent="0.35">
      <c r="A191" s="154"/>
      <c r="B191" s="28" t="s">
        <v>648</v>
      </c>
      <c r="C191" s="88"/>
      <c r="D191" s="19"/>
    </row>
    <row r="192" spans="1:4" s="20" customFormat="1" ht="34.25" customHeight="1" x14ac:dyDescent="0.35">
      <c r="A192" s="154"/>
      <c r="B192" s="28" t="s">
        <v>649</v>
      </c>
      <c r="C192" s="88"/>
      <c r="D192" s="19"/>
    </row>
    <row r="193" spans="1:4" s="20" customFormat="1" ht="25.25" customHeight="1" x14ac:dyDescent="0.35">
      <c r="A193" s="154"/>
      <c r="B193" s="28" t="s">
        <v>650</v>
      </c>
      <c r="C193" s="88"/>
      <c r="D193" s="19"/>
    </row>
    <row r="194" spans="1:4" s="20" customFormat="1" ht="50" customHeight="1" x14ac:dyDescent="0.35">
      <c r="A194" s="154"/>
      <c r="B194" s="28" t="s">
        <v>651</v>
      </c>
      <c r="C194" s="88"/>
      <c r="D194" s="19"/>
    </row>
    <row r="195" spans="1:4" s="20" customFormat="1" ht="50" customHeight="1" x14ac:dyDescent="0.35">
      <c r="A195" s="154"/>
      <c r="B195" s="28" t="s">
        <v>652</v>
      </c>
      <c r="C195" s="88"/>
      <c r="D195" s="19"/>
    </row>
    <row r="196" spans="1:4" s="20" customFormat="1" ht="35.4" customHeight="1" x14ac:dyDescent="0.35">
      <c r="A196" s="154"/>
      <c r="B196" s="28" t="s">
        <v>653</v>
      </c>
      <c r="C196" s="88"/>
      <c r="D196" s="19"/>
    </row>
    <row r="197" spans="1:4" s="20" customFormat="1" ht="35.4" customHeight="1" x14ac:dyDescent="0.35">
      <c r="A197" s="154"/>
      <c r="B197" s="28" t="s">
        <v>654</v>
      </c>
      <c r="C197" s="88"/>
      <c r="D197" s="19"/>
    </row>
    <row r="198" spans="1:4" s="20" customFormat="1" ht="32" customHeight="1" x14ac:dyDescent="0.35">
      <c r="A198" s="154"/>
      <c r="B198" s="28" t="s">
        <v>655</v>
      </c>
      <c r="C198" s="88"/>
      <c r="D198" s="19"/>
    </row>
    <row r="199" spans="1:4" s="20" customFormat="1" ht="36" customHeight="1" x14ac:dyDescent="0.35">
      <c r="A199" s="154"/>
      <c r="B199" s="28" t="s">
        <v>656</v>
      </c>
      <c r="C199" s="88"/>
      <c r="D199" s="19"/>
    </row>
    <row r="200" spans="1:4" s="20" customFormat="1" ht="37.25" customHeight="1" x14ac:dyDescent="0.35">
      <c r="A200" s="154"/>
      <c r="B200" s="28" t="s">
        <v>657</v>
      </c>
      <c r="C200" s="88"/>
      <c r="D200" s="19"/>
    </row>
    <row r="201" spans="1:4" s="20" customFormat="1" ht="37.25" customHeight="1" x14ac:dyDescent="0.35">
      <c r="A201" s="154"/>
      <c r="B201" s="28" t="s">
        <v>658</v>
      </c>
      <c r="C201" s="88"/>
      <c r="D201" s="19"/>
    </row>
    <row r="202" spans="1:4" s="20" customFormat="1" ht="35.4" customHeight="1" x14ac:dyDescent="0.35">
      <c r="A202" s="154"/>
      <c r="B202" s="28" t="s">
        <v>659</v>
      </c>
      <c r="C202" s="88"/>
      <c r="D202" s="19"/>
    </row>
    <row r="203" spans="1:4" s="20" customFormat="1" ht="48" customHeight="1" x14ac:dyDescent="0.35">
      <c r="A203" s="154"/>
      <c r="B203" s="28" t="s">
        <v>660</v>
      </c>
      <c r="C203" s="88"/>
      <c r="D203" s="19"/>
    </row>
    <row r="204" spans="1:4" s="20" customFormat="1" ht="46.25" customHeight="1" x14ac:dyDescent="0.35">
      <c r="A204" s="154"/>
      <c r="B204" s="28" t="s">
        <v>661</v>
      </c>
      <c r="C204" s="88"/>
      <c r="D204" s="19"/>
    </row>
    <row r="205" spans="1:4" s="20" customFormat="1" ht="25.25" customHeight="1" x14ac:dyDescent="0.35">
      <c r="A205" s="154"/>
      <c r="B205" s="28" t="s">
        <v>662</v>
      </c>
      <c r="C205" s="88"/>
      <c r="D205" s="19"/>
    </row>
    <row r="206" spans="1:4" s="20" customFormat="1" ht="36" customHeight="1" x14ac:dyDescent="0.35">
      <c r="A206" s="154"/>
      <c r="B206" s="28" t="s">
        <v>663</v>
      </c>
      <c r="C206" s="88"/>
      <c r="D206" s="19"/>
    </row>
    <row r="207" spans="1:4" s="20" customFormat="1" ht="56" customHeight="1" x14ac:dyDescent="0.35">
      <c r="A207" s="154"/>
      <c r="B207" s="28" t="s">
        <v>664</v>
      </c>
      <c r="C207" s="88"/>
      <c r="D207" s="19"/>
    </row>
    <row r="208" spans="1:4" s="20" customFormat="1" ht="50" customHeight="1" x14ac:dyDescent="0.35">
      <c r="A208" s="154"/>
      <c r="B208" s="28" t="s">
        <v>665</v>
      </c>
      <c r="C208" s="88"/>
      <c r="D208" s="19"/>
    </row>
    <row r="209" spans="1:4" s="20" customFormat="1" ht="50" customHeight="1" x14ac:dyDescent="0.35">
      <c r="A209" s="154"/>
      <c r="B209" s="28" t="s">
        <v>666</v>
      </c>
      <c r="C209" s="88"/>
      <c r="D209" s="19"/>
    </row>
    <row r="210" spans="1:4" s="20" customFormat="1" ht="21" customHeight="1" x14ac:dyDescent="0.35">
      <c r="A210" s="154"/>
      <c r="B210" s="28" t="s">
        <v>667</v>
      </c>
      <c r="C210" s="88"/>
      <c r="D210" s="19"/>
    </row>
    <row r="211" spans="1:4" s="20" customFormat="1" ht="50.4" customHeight="1" x14ac:dyDescent="0.35">
      <c r="A211" s="154"/>
      <c r="B211" s="28" t="s">
        <v>668</v>
      </c>
      <c r="C211" s="88"/>
      <c r="D211" s="19"/>
    </row>
    <row r="212" spans="1:4" s="20" customFormat="1" ht="31.25" customHeight="1" x14ac:dyDescent="0.35">
      <c r="A212" s="154"/>
      <c r="B212" s="28" t="s">
        <v>669</v>
      </c>
      <c r="C212" s="88"/>
      <c r="D212" s="19"/>
    </row>
    <row r="213" spans="1:4" s="20" customFormat="1" ht="35" customHeight="1" x14ac:dyDescent="0.35">
      <c r="A213" s="155"/>
      <c r="B213" s="28" t="s">
        <v>670</v>
      </c>
      <c r="C213" s="88"/>
      <c r="D213" s="19"/>
    </row>
    <row r="214" spans="1:4" s="20" customFormat="1" ht="23.4" customHeight="1" x14ac:dyDescent="0.35">
      <c r="A214" s="22" t="s">
        <v>23</v>
      </c>
      <c r="B214" s="156" t="str">
        <f>_xlfn.SINGLE(IF(_xlfn.XLOOKUP(A186, Main_Aggregate!$A$1:$A$354, Main_Aggregate!$G$1:$G$354, "", 0)= "", "",_xlfn.XLOOKUP(A186, Main_Aggregate!$A$1:$A$354, Main_Aggregate!$G$1:$G$354, "", 0)))</f>
        <v/>
      </c>
      <c r="C214" s="157"/>
      <c r="D214" s="19"/>
    </row>
    <row r="215" spans="1:4" s="20" customFormat="1" ht="54.65" customHeight="1" x14ac:dyDescent="0.35">
      <c r="A215" s="87" t="s">
        <v>24</v>
      </c>
      <c r="B215" s="137"/>
      <c r="C215" s="138"/>
      <c r="D215" s="19"/>
    </row>
    <row r="216" spans="1:4" s="20" customFormat="1" ht="54.65" customHeight="1" x14ac:dyDescent="0.35">
      <c r="A216" s="22" t="s">
        <v>25</v>
      </c>
      <c r="B216" s="137"/>
      <c r="C216" s="138"/>
      <c r="D216" s="19"/>
    </row>
    <row r="217" spans="1:4" s="20" customFormat="1" ht="35" customHeight="1" x14ac:dyDescent="0.35">
      <c r="A217" s="153" t="s">
        <v>671</v>
      </c>
      <c r="B217" s="17" t="s">
        <v>672</v>
      </c>
      <c r="C217" s="18" t="str">
        <f>_xlfn.SINGLE(IF(OR(C218="",C219=""),"",IF(AND(C218="N/A",C219="N/A"), "N/A",IF(OR(C218="No",C219="No"),"Recommendation for Improvement",IF(OR(C218="Yes",C219="Yes", C218="N/A", C219="N/A"),"Compliant")))))</f>
        <v/>
      </c>
      <c r="D217" s="19"/>
    </row>
    <row r="218" spans="1:4" s="20" customFormat="1" ht="18" customHeight="1" x14ac:dyDescent="0.35">
      <c r="A218" s="154"/>
      <c r="B218" s="28" t="s">
        <v>673</v>
      </c>
      <c r="C218" s="21"/>
      <c r="D218" s="19"/>
    </row>
    <row r="219" spans="1:4" s="20" customFormat="1" ht="32.9" customHeight="1" x14ac:dyDescent="0.35">
      <c r="A219" s="154"/>
      <c r="B219" s="28" t="s">
        <v>674</v>
      </c>
      <c r="C219" s="21"/>
      <c r="D219" s="19"/>
    </row>
    <row r="220" spans="1:4" s="20" customFormat="1" ht="23.15" customHeight="1" x14ac:dyDescent="0.35">
      <c r="A220" s="155"/>
      <c r="B220" s="28" t="s">
        <v>675</v>
      </c>
      <c r="C220" s="21"/>
      <c r="D220" s="19"/>
    </row>
    <row r="221" spans="1:4" s="20" customFormat="1" ht="18.649999999999999" customHeight="1" x14ac:dyDescent="0.35">
      <c r="A221" s="22" t="s">
        <v>23</v>
      </c>
      <c r="B221" s="156" t="str">
        <f>_xlfn.SINGLE(IF(_xlfn.XLOOKUP(A217, Main_Aggregate!$A$1:$A$354, Main_Aggregate!$G$1:$G$354, "", 0)= "", "",_xlfn.XLOOKUP(A217, Main_Aggregate!$A$1:$A$354, Main_Aggregate!$G$1:$G$354, "", 0)))</f>
        <v/>
      </c>
      <c r="C221" s="157"/>
      <c r="D221" s="19"/>
    </row>
    <row r="222" spans="1:4" s="20" customFormat="1" ht="50.15" customHeight="1" x14ac:dyDescent="0.35">
      <c r="A222" s="87" t="s">
        <v>24</v>
      </c>
      <c r="B222" s="137"/>
      <c r="C222" s="138"/>
      <c r="D222" s="19"/>
    </row>
    <row r="223" spans="1:4" s="20" customFormat="1" ht="48" customHeight="1" x14ac:dyDescent="0.35">
      <c r="A223" s="22" t="s">
        <v>25</v>
      </c>
      <c r="B223" s="137"/>
      <c r="C223" s="138"/>
      <c r="D223" s="19"/>
    </row>
    <row r="224" spans="1:4" s="20" customFormat="1" ht="30.75" customHeight="1" x14ac:dyDescent="0.35">
      <c r="A224" s="153" t="s">
        <v>676</v>
      </c>
      <c r="B224" s="17" t="s">
        <v>677</v>
      </c>
      <c r="C224" s="18" t="str">
        <f>_xlfn.SINGLE(IF(OR(C225="",C226=""),"",IF(AND(C225="N/A",C226="N/A"), "N/A",IF(OR(C225="No",C226="No"),"Recommendation for Improvement",IF(OR(C225="Yes",C226="Yes", C225="N/A", C226="N/A"),"Compliant")))))</f>
        <v/>
      </c>
      <c r="D224" s="19"/>
    </row>
    <row r="225" spans="1:4" s="20" customFormat="1" ht="18" customHeight="1" x14ac:dyDescent="0.35">
      <c r="A225" s="154"/>
      <c r="B225" s="28" t="s">
        <v>673</v>
      </c>
      <c r="C225" s="21"/>
      <c r="D225" s="19"/>
    </row>
    <row r="226" spans="1:4" s="20" customFormat="1" ht="32.9" customHeight="1" x14ac:dyDescent="0.35">
      <c r="A226" s="154"/>
      <c r="B226" s="28" t="s">
        <v>674</v>
      </c>
      <c r="C226" s="21"/>
      <c r="D226" s="19"/>
    </row>
    <row r="227" spans="1:4" s="20" customFormat="1" ht="23.15" customHeight="1" x14ac:dyDescent="0.35">
      <c r="A227" s="155"/>
      <c r="B227" s="28" t="s">
        <v>675</v>
      </c>
      <c r="C227" s="21"/>
      <c r="D227" s="19"/>
    </row>
    <row r="228" spans="1:4" s="20" customFormat="1" ht="18.649999999999999" customHeight="1" x14ac:dyDescent="0.35">
      <c r="A228" s="22" t="s">
        <v>23</v>
      </c>
      <c r="B228" s="156" t="str">
        <f>_xlfn.SINGLE(IF(_xlfn.XLOOKUP(A224, Main_Aggregate!$A$1:$A$354, Main_Aggregate!$G$1:$G$354, "", 0)= "", "",_xlfn.XLOOKUP(A224, Main_Aggregate!$A$1:$A$354, Main_Aggregate!$G$1:$G$354, "", 0)))</f>
        <v/>
      </c>
      <c r="C228" s="157"/>
      <c r="D228" s="19"/>
    </row>
    <row r="229" spans="1:4" s="20" customFormat="1" ht="35.9" customHeight="1" x14ac:dyDescent="0.35">
      <c r="A229" s="87" t="s">
        <v>24</v>
      </c>
      <c r="B229" s="137"/>
      <c r="C229" s="138"/>
      <c r="D229" s="19"/>
    </row>
    <row r="230" spans="1:4" s="20" customFormat="1" ht="35.9" customHeight="1" x14ac:dyDescent="0.35">
      <c r="A230" s="22" t="s">
        <v>25</v>
      </c>
      <c r="B230" s="137"/>
      <c r="C230" s="138"/>
      <c r="D230" s="19"/>
    </row>
    <row r="231" spans="1:4" s="20" customFormat="1" ht="27" customHeight="1" x14ac:dyDescent="0.35">
      <c r="A231" s="153" t="s">
        <v>678</v>
      </c>
      <c r="B231" s="17" t="str">
        <f>_xlfn.SINGLE(IF(_xlfn.XLOOKUP(A231, Main_Aggregate!$A$1:$A$354, Main_Aggregate!$B$1:$B$354, "", 0)= "", "",_xlfn.XLOOKUP(A231, Main_Aggregate!$A$1:$A$354, Main_Aggregate!$B$1:$B$354, "", 0)))</f>
        <v>Are all components of the submitted NSCHC record compliant?</v>
      </c>
      <c r="C231" s="67"/>
      <c r="D231" s="19"/>
    </row>
    <row r="232" spans="1:4" s="20" customFormat="1" ht="27" customHeight="1" x14ac:dyDescent="0.35">
      <c r="A232" s="154"/>
      <c r="B232" s="28" t="s">
        <v>679</v>
      </c>
      <c r="C232" s="86"/>
      <c r="D232" s="19"/>
    </row>
    <row r="233" spans="1:4" s="20" customFormat="1" ht="27" customHeight="1" x14ac:dyDescent="0.35">
      <c r="A233" s="154"/>
      <c r="B233" s="28" t="s">
        <v>680</v>
      </c>
      <c r="C233" s="86"/>
      <c r="D233" s="19"/>
    </row>
    <row r="234" spans="1:4" s="20" customFormat="1" ht="27" customHeight="1" x14ac:dyDescent="0.35">
      <c r="A234" s="154"/>
      <c r="B234" s="28" t="s">
        <v>681</v>
      </c>
      <c r="C234" s="86"/>
      <c r="D234" s="19"/>
    </row>
    <row r="235" spans="1:4" s="20" customFormat="1" ht="27" customHeight="1" x14ac:dyDescent="0.35">
      <c r="A235" s="154"/>
      <c r="B235" s="28" t="s">
        <v>682</v>
      </c>
      <c r="C235" s="86"/>
      <c r="D235" s="19"/>
    </row>
    <row r="236" spans="1:4" s="20" customFormat="1" ht="27" customHeight="1" x14ac:dyDescent="0.35">
      <c r="A236" s="154"/>
      <c r="B236" s="28" t="s">
        <v>683</v>
      </c>
      <c r="C236" s="86"/>
      <c r="D236" s="19"/>
    </row>
    <row r="237" spans="1:4" s="20" customFormat="1" ht="27" customHeight="1" x14ac:dyDescent="0.35">
      <c r="A237" s="154"/>
      <c r="B237" s="28" t="s">
        <v>684</v>
      </c>
      <c r="C237" s="86"/>
      <c r="D237" s="19"/>
    </row>
    <row r="238" spans="1:4" s="20" customFormat="1" ht="27" customHeight="1" x14ac:dyDescent="0.35">
      <c r="A238" s="154"/>
      <c r="B238" s="28" t="s">
        <v>685</v>
      </c>
      <c r="C238" s="86"/>
      <c r="D238" s="19"/>
    </row>
    <row r="239" spans="1:4" s="20" customFormat="1" ht="27" customHeight="1" x14ac:dyDescent="0.35">
      <c r="A239" s="154"/>
      <c r="B239" s="28" t="s">
        <v>686</v>
      </c>
      <c r="C239" s="86"/>
      <c r="D239" s="19"/>
    </row>
    <row r="240" spans="1:4" s="20" customFormat="1" ht="27" customHeight="1" x14ac:dyDescent="0.35">
      <c r="A240" s="154"/>
      <c r="B240" s="28" t="s">
        <v>687</v>
      </c>
      <c r="C240" s="86"/>
      <c r="D240" s="19"/>
    </row>
    <row r="241" spans="1:4" s="20" customFormat="1" ht="27" customHeight="1" x14ac:dyDescent="0.35">
      <c r="A241" s="154"/>
      <c r="B241" s="28" t="s">
        <v>688</v>
      </c>
      <c r="C241" s="86"/>
      <c r="D241" s="19"/>
    </row>
    <row r="242" spans="1:4" s="20" customFormat="1" ht="27" customHeight="1" x14ac:dyDescent="0.35">
      <c r="A242" s="154"/>
      <c r="B242" s="28" t="s">
        <v>689</v>
      </c>
      <c r="C242" s="86"/>
      <c r="D242" s="19"/>
    </row>
    <row r="243" spans="1:4" s="20" customFormat="1" ht="27" customHeight="1" x14ac:dyDescent="0.35">
      <c r="A243" s="154"/>
      <c r="B243" s="28" t="s">
        <v>690</v>
      </c>
      <c r="C243" s="86"/>
      <c r="D243" s="19"/>
    </row>
    <row r="244" spans="1:4" s="20" customFormat="1" ht="27" customHeight="1" x14ac:dyDescent="0.35">
      <c r="A244" s="154"/>
      <c r="B244" s="28" t="s">
        <v>691</v>
      </c>
      <c r="C244" s="86"/>
      <c r="D244" s="19"/>
    </row>
    <row r="245" spans="1:4" s="20" customFormat="1" ht="27" customHeight="1" x14ac:dyDescent="0.35">
      <c r="A245" s="154"/>
      <c r="B245" s="28" t="s">
        <v>692</v>
      </c>
      <c r="C245" s="86"/>
      <c r="D245" s="19"/>
    </row>
    <row r="246" spans="1:4" s="20" customFormat="1" ht="27" customHeight="1" x14ac:dyDescent="0.35">
      <c r="A246" s="154"/>
      <c r="B246" s="28" t="s">
        <v>693</v>
      </c>
      <c r="C246" s="86"/>
      <c r="D246" s="19"/>
    </row>
    <row r="247" spans="1:4" s="20" customFormat="1" ht="27" customHeight="1" x14ac:dyDescent="0.35">
      <c r="A247" s="154"/>
      <c r="B247" s="28" t="s">
        <v>694</v>
      </c>
      <c r="C247" s="86"/>
      <c r="D247" s="19"/>
    </row>
    <row r="248" spans="1:4" s="20" customFormat="1" ht="27" customHeight="1" x14ac:dyDescent="0.35">
      <c r="A248" s="154"/>
      <c r="B248" s="28" t="s">
        <v>695</v>
      </c>
      <c r="C248" s="86"/>
      <c r="D248" s="19"/>
    </row>
    <row r="249" spans="1:4" s="20" customFormat="1" ht="27" customHeight="1" x14ac:dyDescent="0.35">
      <c r="A249" s="154"/>
      <c r="B249" s="28" t="s">
        <v>696</v>
      </c>
      <c r="C249" s="86"/>
      <c r="D249" s="19"/>
    </row>
    <row r="250" spans="1:4" s="20" customFormat="1" ht="27" customHeight="1" x14ac:dyDescent="0.35">
      <c r="A250" s="154"/>
      <c r="B250" s="28" t="s">
        <v>697</v>
      </c>
      <c r="C250" s="86"/>
      <c r="D250" s="19"/>
    </row>
    <row r="251" spans="1:4" s="20" customFormat="1" ht="27" customHeight="1" x14ac:dyDescent="0.35">
      <c r="A251" s="154"/>
      <c r="B251" s="28" t="s">
        <v>698</v>
      </c>
      <c r="C251" s="86"/>
      <c r="D251" s="19"/>
    </row>
    <row r="252" spans="1:4" s="20" customFormat="1" ht="27" customHeight="1" x14ac:dyDescent="0.35">
      <c r="A252" s="154"/>
      <c r="B252" s="28" t="s">
        <v>699</v>
      </c>
      <c r="C252" s="86"/>
      <c r="D252" s="19"/>
    </row>
    <row r="253" spans="1:4" s="20" customFormat="1" ht="27" customHeight="1" x14ac:dyDescent="0.35">
      <c r="A253" s="154"/>
      <c r="B253" s="28" t="s">
        <v>700</v>
      </c>
      <c r="C253" s="86"/>
      <c r="D253" s="19"/>
    </row>
    <row r="254" spans="1:4" s="20" customFormat="1" ht="27" customHeight="1" x14ac:dyDescent="0.35">
      <c r="A254" s="154"/>
      <c r="B254" s="28" t="s">
        <v>701</v>
      </c>
      <c r="C254" s="86"/>
      <c r="D254" s="19"/>
    </row>
    <row r="255" spans="1:4" s="20" customFormat="1" ht="27" customHeight="1" x14ac:dyDescent="0.35">
      <c r="A255" s="154"/>
      <c r="B255" s="28" t="s">
        <v>702</v>
      </c>
      <c r="C255" s="86"/>
      <c r="D255" s="19"/>
    </row>
    <row r="256" spans="1:4" s="20" customFormat="1" ht="27" customHeight="1" x14ac:dyDescent="0.35">
      <c r="A256" s="154"/>
      <c r="B256" s="28" t="s">
        <v>703</v>
      </c>
      <c r="C256" s="86"/>
      <c r="D256" s="19"/>
    </row>
    <row r="257" spans="1:4" s="20" customFormat="1" ht="27" customHeight="1" x14ac:dyDescent="0.35">
      <c r="A257" s="154"/>
      <c r="B257" s="28" t="s">
        <v>704</v>
      </c>
      <c r="C257" s="86"/>
      <c r="D257" s="19"/>
    </row>
    <row r="258" spans="1:4" s="20" customFormat="1" ht="27" customHeight="1" x14ac:dyDescent="0.35">
      <c r="A258" s="154"/>
      <c r="B258" s="28" t="s">
        <v>705</v>
      </c>
      <c r="C258" s="86"/>
      <c r="D258" s="19"/>
    </row>
    <row r="259" spans="1:4" s="20" customFormat="1" ht="27" customHeight="1" x14ac:dyDescent="0.35">
      <c r="A259" s="155"/>
      <c r="B259" s="28" t="s">
        <v>706</v>
      </c>
      <c r="C259" s="86"/>
      <c r="D259" s="19"/>
    </row>
    <row r="260" spans="1:4" s="20" customFormat="1" ht="24" customHeight="1" x14ac:dyDescent="0.35">
      <c r="A260" s="22" t="s">
        <v>23</v>
      </c>
      <c r="B260" s="156" t="str">
        <f>_xlfn.SINGLE(IF(_xlfn.XLOOKUP(A231, Main_Aggregate!$A$1:$A$354, Main_Aggregate!$G$1:$G$354, "", 0)= "", "",_xlfn.XLOOKUP(A231, Main_Aggregate!$A$1:$A$354, Main_Aggregate!$G$1:$G$354, "", 0)))</f>
        <v>45 CFR 2540 200-207</v>
      </c>
      <c r="C260" s="157"/>
      <c r="D260" s="19"/>
    </row>
    <row r="261" spans="1:4" s="20" customFormat="1" ht="35.9" customHeight="1" x14ac:dyDescent="0.35">
      <c r="A261" s="87" t="s">
        <v>24</v>
      </c>
      <c r="B261" s="137"/>
      <c r="C261" s="138"/>
      <c r="D261" s="19"/>
    </row>
    <row r="262" spans="1:4" s="20" customFormat="1" ht="35.9" customHeight="1" x14ac:dyDescent="0.35">
      <c r="A262" s="22" t="s">
        <v>25</v>
      </c>
      <c r="B262" s="137"/>
      <c r="C262" s="138"/>
      <c r="D262" s="19"/>
    </row>
    <row r="263" spans="1:4" s="20" customFormat="1" ht="35" customHeight="1" x14ac:dyDescent="0.35">
      <c r="A263" s="22" t="s">
        <v>707</v>
      </c>
      <c r="B263" s="17" t="str">
        <f>_xlfn.SINGLE(IF(_xlfn.XLOOKUP(A263, Main_Aggregate!$A$1:$A$354, Main_Aggregate!$B$1:$B$354, "", 0)= "", "",_xlfn.XLOOKUP(A263, Main_Aggregate!$A$1:$A$354, Main_Aggregate!$B$1:$B$354, "", 0)))</f>
        <v>Has at least one staff member completed the required NSCHC e-course training within the past year?
The grant recipient and, if applicable, any sampled subrecipients must each provide at least one staff person’s e-Course certificate demonstrating that the course was completed within the year leading up to the request for documentation under this monitoring activity.</v>
      </c>
      <c r="C263" s="152"/>
      <c r="D263" s="19"/>
    </row>
    <row r="264" spans="1:4" s="20" customFormat="1" ht="24" customHeight="1" x14ac:dyDescent="0.35">
      <c r="A264" s="22" t="s">
        <v>23</v>
      </c>
      <c r="B264" s="17" t="str">
        <f>_xlfn.SINGLE(IF(_xlfn.XLOOKUP(A263, Main_Aggregate!$A$1:$A$354, Main_Aggregate!$G$1:$G$354, "", 0)= "", "",_xlfn.XLOOKUP(A263, Main_Aggregate!$A$1:$A$354, Main_Aggregate!$G$1:$G$354, "", 0)))</f>
        <v>Grant Specific Terms and Conditions: National Service Criminal History Check Training</v>
      </c>
      <c r="C264" s="152"/>
      <c r="D264" s="19"/>
    </row>
    <row r="265" spans="1:4" s="20" customFormat="1" ht="35.9" customHeight="1" x14ac:dyDescent="0.35">
      <c r="A265" s="87" t="s">
        <v>24</v>
      </c>
      <c r="B265" s="137"/>
      <c r="C265" s="138"/>
      <c r="D265" s="19"/>
    </row>
    <row r="266" spans="1:4" s="20" customFormat="1" ht="35.9" customHeight="1" x14ac:dyDescent="0.35">
      <c r="A266" s="22" t="s">
        <v>25</v>
      </c>
      <c r="B266" s="137"/>
      <c r="C266" s="138"/>
      <c r="D266" s="19"/>
    </row>
    <row r="267" spans="1:4" s="20" customFormat="1" ht="27" customHeight="1" x14ac:dyDescent="0.35">
      <c r="A267" s="22" t="s">
        <v>708</v>
      </c>
      <c r="B267" s="17" t="str">
        <f>_xlfn.SINGLE(IF(_xlfn.XLOOKUP(A267, Main_Aggregate!$A$1:$A$354, Main_Aggregate!$B$1:$B$354, "", 0)= "", "",_xlfn.XLOOKUP(A267, Main_Aggregate!$A$1:$A$354, Main_Aggregate!$B$1:$B$354, "", 0)))</f>
        <v>Does the grantee utilize the AmeriCorps approved vendors Fieldprint and TrueScreen?</v>
      </c>
      <c r="C267" s="152"/>
      <c r="D267" s="19"/>
    </row>
    <row r="268" spans="1:4" s="20" customFormat="1" ht="24" customHeight="1" x14ac:dyDescent="0.35">
      <c r="A268" s="22" t="s">
        <v>23</v>
      </c>
      <c r="B268" s="17" t="str">
        <f>_xlfn.SINGLE(IF(_xlfn.XLOOKUP(A267, Main_Aggregate!$A$1:$A$354, Main_Aggregate!$G$1:$G$354, "", 0)= "", "",_xlfn.XLOOKUP(A267, Main_Aggregate!$A$1:$A$354, Main_Aggregate!$G$1:$G$354, "", 0)))</f>
        <v/>
      </c>
      <c r="C268" s="152"/>
      <c r="D268" s="19"/>
    </row>
    <row r="269" spans="1:4" s="20" customFormat="1" ht="35.9" customHeight="1" x14ac:dyDescent="0.35">
      <c r="A269" s="87" t="s">
        <v>24</v>
      </c>
      <c r="B269" s="137"/>
      <c r="C269" s="138"/>
      <c r="D269" s="19"/>
    </row>
    <row r="270" spans="1:4" s="20" customFormat="1" ht="35.9" customHeight="1" x14ac:dyDescent="0.35">
      <c r="A270" s="22" t="s">
        <v>25</v>
      </c>
      <c r="B270" s="137"/>
      <c r="C270" s="138"/>
      <c r="D270" s="19"/>
    </row>
    <row r="271" spans="1:4" ht="18.5" x14ac:dyDescent="0.35">
      <c r="A271" s="158" t="s">
        <v>93</v>
      </c>
      <c r="B271" s="158"/>
      <c r="C271" s="158"/>
      <c r="D271" s="5"/>
    </row>
    <row r="272" spans="1:4" ht="85.4" customHeight="1" x14ac:dyDescent="0.35">
      <c r="A272" s="159"/>
      <c r="B272" s="159"/>
      <c r="C272" s="159"/>
      <c r="D272" s="5"/>
    </row>
    <row r="273" spans="1:4" ht="14.5" x14ac:dyDescent="0.35">
      <c r="A273" s="5"/>
      <c r="B273" s="5"/>
      <c r="C273" s="5"/>
      <c r="D273" s="5"/>
    </row>
  </sheetData>
  <sheetProtection sheet="1" objects="1" scenarios="1" selectLockedCells="1"/>
  <mergeCells count="124">
    <mergeCell ref="B19:C19"/>
    <mergeCell ref="B49:C49"/>
    <mergeCell ref="B260:C260"/>
    <mergeCell ref="B180:C180"/>
    <mergeCell ref="C132:C133"/>
    <mergeCell ref="B134:C134"/>
    <mergeCell ref="B143:C143"/>
    <mergeCell ref="B138:C138"/>
    <mergeCell ref="B115:C115"/>
    <mergeCell ref="B98:C98"/>
    <mergeCell ref="B99:C99"/>
    <mergeCell ref="B101:C101"/>
    <mergeCell ref="B135:C135"/>
    <mergeCell ref="B131:C131"/>
    <mergeCell ref="B139:C139"/>
    <mergeCell ref="B104:C104"/>
    <mergeCell ref="B107:C107"/>
    <mergeCell ref="B129:C129"/>
    <mergeCell ref="B130:C130"/>
    <mergeCell ref="C113:C114"/>
    <mergeCell ref="B116:C116"/>
    <mergeCell ref="C117:C118"/>
    <mergeCell ref="B119:C119"/>
    <mergeCell ref="B120:C120"/>
    <mergeCell ref="A272:C272"/>
    <mergeCell ref="B159:C159"/>
    <mergeCell ref="B160:C160"/>
    <mergeCell ref="A181:C181"/>
    <mergeCell ref="C182:C183"/>
    <mergeCell ref="B184:C184"/>
    <mergeCell ref="B185:C185"/>
    <mergeCell ref="B215:C215"/>
    <mergeCell ref="B216:C216"/>
    <mergeCell ref="A271:C271"/>
    <mergeCell ref="B223:C223"/>
    <mergeCell ref="B229:C229"/>
    <mergeCell ref="A161:A165"/>
    <mergeCell ref="B166:C166"/>
    <mergeCell ref="B167:C167"/>
    <mergeCell ref="B168:C168"/>
    <mergeCell ref="C169:C170"/>
    <mergeCell ref="B171:C171"/>
    <mergeCell ref="B172:C172"/>
    <mergeCell ref="C173:C174"/>
    <mergeCell ref="B175:C175"/>
    <mergeCell ref="B176:C176"/>
    <mergeCell ref="C177:C178"/>
    <mergeCell ref="B179:C179"/>
    <mergeCell ref="B73:C73"/>
    <mergeCell ref="B51:C51"/>
    <mergeCell ref="A30:A36"/>
    <mergeCell ref="B37:C37"/>
    <mergeCell ref="B50:C50"/>
    <mergeCell ref="B31:C31"/>
    <mergeCell ref="A44:A48"/>
    <mergeCell ref="B61:C61"/>
    <mergeCell ref="A5:C5"/>
    <mergeCell ref="A63:C63"/>
    <mergeCell ref="A64:A70"/>
    <mergeCell ref="B72:C72"/>
    <mergeCell ref="A56:A59"/>
    <mergeCell ref="B60:C60"/>
    <mergeCell ref="B71:C71"/>
    <mergeCell ref="B14:C14"/>
    <mergeCell ref="A15:A18"/>
    <mergeCell ref="B20:C20"/>
    <mergeCell ref="B21:C21"/>
    <mergeCell ref="B24:C24"/>
    <mergeCell ref="B25:C25"/>
    <mergeCell ref="C26:C27"/>
    <mergeCell ref="B28:C28"/>
    <mergeCell ref="B29:C29"/>
    <mergeCell ref="A1:C1"/>
    <mergeCell ref="A2:C2"/>
    <mergeCell ref="A4:C4"/>
    <mergeCell ref="A6:C6"/>
    <mergeCell ref="C7:C8"/>
    <mergeCell ref="B9:C9"/>
    <mergeCell ref="B10:C10"/>
    <mergeCell ref="C11:C12"/>
    <mergeCell ref="B13:C13"/>
    <mergeCell ref="C22:C23"/>
    <mergeCell ref="B62:C62"/>
    <mergeCell ref="B38:C38"/>
    <mergeCell ref="B39:C39"/>
    <mergeCell ref="C40:C41"/>
    <mergeCell ref="B42:C42"/>
    <mergeCell ref="B43:C43"/>
    <mergeCell ref="C52:C53"/>
    <mergeCell ref="B54:C54"/>
    <mergeCell ref="B55:C55"/>
    <mergeCell ref="A74:A89"/>
    <mergeCell ref="A121:A128"/>
    <mergeCell ref="A144:A157"/>
    <mergeCell ref="C136:C137"/>
    <mergeCell ref="B262:C262"/>
    <mergeCell ref="B230:C230"/>
    <mergeCell ref="A224:A227"/>
    <mergeCell ref="B228:C228"/>
    <mergeCell ref="B261:C261"/>
    <mergeCell ref="A217:A220"/>
    <mergeCell ref="B221:C221"/>
    <mergeCell ref="B222:C222"/>
    <mergeCell ref="B90:C90"/>
    <mergeCell ref="B91:C91"/>
    <mergeCell ref="B92:C92"/>
    <mergeCell ref="B110:C110"/>
    <mergeCell ref="B111:C111"/>
    <mergeCell ref="B112:C112"/>
    <mergeCell ref="C140:C141"/>
    <mergeCell ref="B142:C142"/>
    <mergeCell ref="B158:C158"/>
    <mergeCell ref="A93:A96"/>
    <mergeCell ref="B97:C97"/>
    <mergeCell ref="A100:A109"/>
    <mergeCell ref="A186:A213"/>
    <mergeCell ref="C263:C264"/>
    <mergeCell ref="B265:C265"/>
    <mergeCell ref="B266:C266"/>
    <mergeCell ref="C267:C268"/>
    <mergeCell ref="B269:C269"/>
    <mergeCell ref="B270:C270"/>
    <mergeCell ref="A231:A259"/>
    <mergeCell ref="B214:C214"/>
  </mergeCells>
  <dataValidations count="3">
    <dataValidation type="list" allowBlank="1" showInputMessage="1" showErrorMessage="1" sqref="C218:C220 C108:C109 C57:C59 C122:C128 C32:C36 C45:C48 C65:C70 C225:C227 C16:C18 C102:C103 C94:C96 C105:C106 C145:C157 C75:C89 C162:C165 C267:C268 C187:C213" xr:uid="{A7D310FC-159D-4A48-9A79-8FF9514BD046}">
      <formula1>"Yes, No, N/A"</formula1>
    </dataValidation>
    <dataValidation type="list" allowBlank="1" showInputMessage="1" showErrorMessage="1" sqref="C7:C8 C11:C12 C169:C170 C231 C26:C27 C140:C141 C173:C174 C132:C133 C52:C53 C113:C114 C117:C118 C263:C264 C177:C178 C228 C136:C137 C40:C41" xr:uid="{5DEF5EC9-E901-4E77-BD95-1D431F45CF18}">
      <formula1>"Compliant, Not Compliant, N/A"</formula1>
    </dataValidation>
    <dataValidation type="list" allowBlank="1" showInputMessage="1" showErrorMessage="1" sqref="C22:C23 C182:C183" xr:uid="{61F1A93C-FBE3-4EE6-A9B1-0EB15EA602AE}">
      <formula1>"Compliant, Recommendation for Improvement, N/A"</formula1>
    </dataValidation>
  </dataValida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3421B-FD56-4907-93E3-AA5E685C03A8}">
  <sheetPr codeName="Sheet24">
    <tabColor theme="4" tint="0.79998168889431442"/>
  </sheetPr>
  <dimension ref="A1:D107"/>
  <sheetViews>
    <sheetView zoomScaleNormal="100" workbookViewId="0">
      <selection activeCell="C11" sqref="C11:C12"/>
    </sheetView>
  </sheetViews>
  <sheetFormatPr defaultColWidth="0" defaultRowHeight="14.5" zeroHeight="1" x14ac:dyDescent="0.35"/>
  <cols>
    <col min="1" max="1" width="20.6328125" style="6" customWidth="1"/>
    <col min="2" max="2" width="92.6328125" style="6" customWidth="1"/>
    <col min="3" max="3" width="15.6328125" style="6" customWidth="1"/>
    <col min="4" max="4" width="8.90625" style="6" customWidth="1"/>
    <col min="5" max="16384" width="8.90625" style="6" hidden="1"/>
  </cols>
  <sheetData>
    <row r="1" spans="1:4" ht="26" x14ac:dyDescent="0.35">
      <c r="A1" s="142" t="s">
        <v>709</v>
      </c>
      <c r="B1" s="143"/>
      <c r="C1" s="144"/>
      <c r="D1" s="5"/>
    </row>
    <row r="2" spans="1:4" ht="20.9" customHeight="1" x14ac:dyDescent="0.35">
      <c r="A2" s="145"/>
      <c r="B2" s="145"/>
      <c r="C2" s="145"/>
      <c r="D2" s="5"/>
    </row>
    <row r="3" spans="1:4" x14ac:dyDescent="0.35">
      <c r="A3" s="5"/>
      <c r="B3" s="5"/>
      <c r="C3" s="5"/>
      <c r="D3" s="5"/>
    </row>
    <row r="4" spans="1:4" ht="25.4" customHeight="1" x14ac:dyDescent="0.35">
      <c r="A4" s="146" t="s">
        <v>710</v>
      </c>
      <c r="B4" s="147"/>
      <c r="C4" s="148"/>
      <c r="D4" s="5"/>
    </row>
    <row r="5" spans="1:4" ht="45" customHeight="1" x14ac:dyDescent="0.35">
      <c r="A5" s="149" t="s">
        <v>20</v>
      </c>
      <c r="B5" s="150"/>
      <c r="C5" s="151"/>
      <c r="D5" s="5"/>
    </row>
    <row r="6" spans="1:4" ht="25.4" customHeight="1" x14ac:dyDescent="0.35">
      <c r="A6" s="139" t="s">
        <v>711</v>
      </c>
      <c r="B6" s="140"/>
      <c r="C6" s="141"/>
      <c r="D6" s="5"/>
    </row>
    <row r="7" spans="1:4" s="20" customFormat="1" ht="29.15" customHeight="1" x14ac:dyDescent="0.35">
      <c r="A7" s="22" t="s">
        <v>712</v>
      </c>
      <c r="B7" s="17" t="str">
        <f>_xlfn.SINGLE(IF(_xlfn.XLOOKUP(A7, WH_Aggregte!$E$1:$E$317, WH_Aggregte!$D$1:$D$317, "", 0)= "", "",_xlfn.XLOOKUP(A7, WH_Aggregte!$E$1:$E$317, WH_Aggregte!$D$1:$D$317, "", 0)))</f>
        <v xml:space="preserve">Are service activities consistent with the approved project application?_x000D_
_x000D_
_x000D_
</v>
      </c>
      <c r="C7" s="152"/>
      <c r="D7" s="19"/>
    </row>
    <row r="8" spans="1:4" s="20" customFormat="1" ht="26.15" customHeight="1" x14ac:dyDescent="0.35">
      <c r="A8" s="22" t="s">
        <v>23</v>
      </c>
      <c r="B8" s="17"/>
      <c r="C8" s="152"/>
      <c r="D8" s="19"/>
    </row>
    <row r="9" spans="1:4" s="20" customFormat="1" ht="50.15" customHeight="1" x14ac:dyDescent="0.35">
      <c r="A9" s="87" t="s">
        <v>24</v>
      </c>
      <c r="B9" s="137"/>
      <c r="C9" s="138"/>
      <c r="D9" s="19"/>
    </row>
    <row r="10" spans="1:4" s="20" customFormat="1" ht="50.15" customHeight="1" x14ac:dyDescent="0.35">
      <c r="A10" s="22" t="s">
        <v>25</v>
      </c>
      <c r="B10" s="137"/>
      <c r="C10" s="138"/>
      <c r="D10" s="19"/>
    </row>
    <row r="11" spans="1:4" s="20" customFormat="1" ht="63" customHeight="1" x14ac:dyDescent="0.35">
      <c r="A11" s="22" t="s">
        <v>713</v>
      </c>
      <c r="B11" s="17" t="str">
        <f>_xlfn.SINGLE(IF(_xlfn.XLOOKUP(A11, WH_Aggregte!$E$1:$E$317, WH_Aggregte!$D$1:$D$317, "", 0)= "", "",_xlfn.XLOOKUP(A11, WH_Aggregte!$E$1:$E$317, WH_Aggregte!$D$1:$D$317, "", 0)))</f>
        <v xml:space="preserve">Are service activities consistent with the grant purpose as described in 42 U.S. Code § 12653 (i) Martin Luther King, Jr., Service Day or 42 U.S. Code § 12653 (k) September 11th Day of Service as applicable?  (For MLK Day service activities shall consist of activities reflecting the life and teachings of MLK, Jr., and for 9/11 service activities include charitable and remembrance opportunities.)_x000D_
_x000D_
</v>
      </c>
      <c r="C11" s="152"/>
      <c r="D11" s="19"/>
    </row>
    <row r="12" spans="1:4" s="20" customFormat="1" ht="46.5" customHeight="1" x14ac:dyDescent="0.35">
      <c r="A12" s="22" t="s">
        <v>23</v>
      </c>
      <c r="B12" s="17" t="s">
        <v>714</v>
      </c>
      <c r="C12" s="152"/>
      <c r="D12" s="19"/>
    </row>
    <row r="13" spans="1:4" s="20" customFormat="1" ht="50.15" customHeight="1" x14ac:dyDescent="0.35">
      <c r="A13" s="87" t="s">
        <v>24</v>
      </c>
      <c r="B13" s="137"/>
      <c r="C13" s="138"/>
      <c r="D13" s="19"/>
    </row>
    <row r="14" spans="1:4" s="20" customFormat="1" ht="50.15" customHeight="1" x14ac:dyDescent="0.35">
      <c r="A14" s="22" t="s">
        <v>25</v>
      </c>
      <c r="B14" s="137"/>
      <c r="C14" s="138"/>
      <c r="D14" s="19"/>
    </row>
    <row r="15" spans="1:4" s="20" customFormat="1" ht="30.65" customHeight="1" x14ac:dyDescent="0.35">
      <c r="A15" s="22" t="s">
        <v>715</v>
      </c>
      <c r="B15" s="17" t="str">
        <f>_xlfn.SINGLE(IF(_xlfn.XLOOKUP(A15, WH_Aggregte!$E$1:$E$317, WH_Aggregte!$D$1:$D$317, "", 0)= "", "",_xlfn.XLOOKUP(A15, WH_Aggregte!$E$1:$E$317, WH_Aggregte!$D$1:$D$317, "", 0)))</f>
        <v xml:space="preserve">Were service activities carried out at a minimum of ten service sites? _x000D_
_x000D_
</v>
      </c>
      <c r="C15" s="152"/>
      <c r="D15" s="19"/>
    </row>
    <row r="16" spans="1:4" s="20" customFormat="1" ht="25.4" customHeight="1" x14ac:dyDescent="0.35">
      <c r="A16" s="22" t="s">
        <v>23</v>
      </c>
      <c r="B16" s="17" t="str">
        <f>_xlfn.SINGLE(IF(_xlfn.XLOOKUP(A15, WH_Aggregte!$E$1:$E$317, WH_Aggregte!$J$1:$J$317, "", 0)= "", "",_xlfn.XLOOKUP(A15, WH_Aggregte!$E$1:$E$317, WH_Aggregte!$J$1:$J$317, "", 0)))</f>
        <v>Day of Service Notice of Funding Opportunity; General Terms and Conditions</v>
      </c>
      <c r="C16" s="152"/>
      <c r="D16" s="19"/>
    </row>
    <row r="17" spans="1:4" s="20" customFormat="1" ht="50.15" customHeight="1" x14ac:dyDescent="0.35">
      <c r="A17" s="87" t="s">
        <v>24</v>
      </c>
      <c r="B17" s="164"/>
      <c r="C17" s="165"/>
      <c r="D17" s="19"/>
    </row>
    <row r="18" spans="1:4" s="20" customFormat="1" ht="50.15" customHeight="1" x14ac:dyDescent="0.35">
      <c r="A18" s="22" t="s">
        <v>25</v>
      </c>
      <c r="B18" s="164"/>
      <c r="C18" s="165"/>
      <c r="D18" s="19"/>
    </row>
    <row r="19" spans="1:4" s="20" customFormat="1" ht="32.15" customHeight="1" x14ac:dyDescent="0.35">
      <c r="A19" s="22" t="s">
        <v>716</v>
      </c>
      <c r="B19" s="17" t="str">
        <f>_xlfn.SINGLE(IF(_xlfn.XLOOKUP(A19, WH_Aggregte!$E$1:$E$317, WH_Aggregte!$D$1:$D$317, "", 0)= "", "",_xlfn.XLOOKUP(A19, WH_Aggregte!$E$1:$E$317, WH_Aggregte!$D$1:$D$317, "", 0)))</f>
        <v xml:space="preserve">Did service activities occur either on September 11th or MLK Day as applicable or in close proximity to that date? _x000D_
_x000D_
</v>
      </c>
      <c r="C19" s="152"/>
      <c r="D19" s="19"/>
    </row>
    <row r="20" spans="1:4" s="20" customFormat="1" ht="25.4" customHeight="1" x14ac:dyDescent="0.35">
      <c r="A20" s="22" t="s">
        <v>23</v>
      </c>
      <c r="B20" s="17" t="str">
        <f>_xlfn.SINGLE(IF(_xlfn.XLOOKUP(A19, WH_Aggregte!$E$1:$E$317, WH_Aggregte!$J$1:$J$317, "", 0)= "", "",_xlfn.XLOOKUP(A19, WH_Aggregte!$E$1:$E$317, WH_Aggregte!$J$1:$J$317, "", 0)))</f>
        <v>42 U.S.C. § 12653; Day of Service Notice of Funding Opportunity; General Terms and Conditions</v>
      </c>
      <c r="C20" s="152"/>
      <c r="D20" s="19"/>
    </row>
    <row r="21" spans="1:4" s="20" customFormat="1" ht="50.15" customHeight="1" x14ac:dyDescent="0.35">
      <c r="A21" s="87" t="s">
        <v>24</v>
      </c>
      <c r="B21" s="137"/>
      <c r="C21" s="138"/>
      <c r="D21" s="19"/>
    </row>
    <row r="22" spans="1:4" s="20" customFormat="1" ht="50.15" customHeight="1" x14ac:dyDescent="0.35">
      <c r="A22" s="22" t="s">
        <v>25</v>
      </c>
      <c r="B22" s="137"/>
      <c r="C22" s="138"/>
      <c r="D22" s="19"/>
    </row>
    <row r="23" spans="1:4" s="20" customFormat="1" ht="25.4" customHeight="1" x14ac:dyDescent="0.35">
      <c r="A23" s="153" t="s">
        <v>717</v>
      </c>
      <c r="B23" s="17" t="s">
        <v>369</v>
      </c>
      <c r="C23" s="18" t="str">
        <f>_xlfn.SINGLE(IF(OR(C24="",C25="",C26="", C27=""),"",IF(AND(C24="N/A",C25="N/A",C26="N/A", C27="N/A"), "N/A",IF(OR(C24="No",C25="No",C26="No", C27="No"),"Not Compliant",IF(OR(C24="Yes",C25="Yes",C26="Yes",C27="Yes", C24="N/A", C25="N/A", C26="N/A", C27="N/A"),"Compliant")))))</f>
        <v/>
      </c>
      <c r="D23" s="19"/>
    </row>
    <row r="24" spans="1:4" s="20" customFormat="1" ht="29.9" customHeight="1" x14ac:dyDescent="0.35">
      <c r="A24" s="154"/>
      <c r="B24" s="28" t="s">
        <v>182</v>
      </c>
      <c r="C24" s="21"/>
      <c r="D24" s="19"/>
    </row>
    <row r="25" spans="1:4" s="20" customFormat="1" ht="17.149999999999999" customHeight="1" x14ac:dyDescent="0.35">
      <c r="A25" s="154"/>
      <c r="B25" s="28" t="s">
        <v>370</v>
      </c>
      <c r="C25" s="21"/>
      <c r="D25" s="19"/>
    </row>
    <row r="26" spans="1:4" s="20" customFormat="1" ht="30.65" customHeight="1" x14ac:dyDescent="0.35">
      <c r="A26" s="154"/>
      <c r="B26" s="28" t="s">
        <v>321</v>
      </c>
      <c r="C26" s="21"/>
      <c r="D26" s="19"/>
    </row>
    <row r="27" spans="1:4" s="20" customFormat="1" ht="30" customHeight="1" x14ac:dyDescent="0.35">
      <c r="A27" s="155"/>
      <c r="B27" s="28" t="s">
        <v>718</v>
      </c>
      <c r="C27" s="21"/>
      <c r="D27" s="19"/>
    </row>
    <row r="28" spans="1:4" s="20" customFormat="1" ht="25.4" customHeight="1" x14ac:dyDescent="0.35">
      <c r="A28" s="22" t="s">
        <v>23</v>
      </c>
      <c r="B28" s="156" t="s">
        <v>719</v>
      </c>
      <c r="C28" s="157"/>
      <c r="D28" s="19"/>
    </row>
    <row r="29" spans="1:4" s="20" customFormat="1" ht="50.15" customHeight="1" x14ac:dyDescent="0.35">
      <c r="A29" s="87" t="s">
        <v>24</v>
      </c>
      <c r="B29" s="137"/>
      <c r="C29" s="138"/>
      <c r="D29" s="19"/>
    </row>
    <row r="30" spans="1:4" s="20" customFormat="1" ht="50.15" customHeight="1" x14ac:dyDescent="0.35">
      <c r="A30" s="22" t="s">
        <v>25</v>
      </c>
      <c r="B30" s="137"/>
      <c r="C30" s="138"/>
      <c r="D30" s="19"/>
    </row>
    <row r="31" spans="1:4" s="20" customFormat="1" ht="33.65" customHeight="1" x14ac:dyDescent="0.35">
      <c r="A31" s="22" t="s">
        <v>720</v>
      </c>
      <c r="B31" s="17" t="str">
        <f>_xlfn.SINGLE(IF(_xlfn.XLOOKUP(A31, WH_Aggregte!$E$1:$E$317, WH_Aggregte!$D$1:$D$317, "", 0)= "", "",_xlfn.XLOOKUP(A31, WH_Aggregte!$E$1:$E$317, WH_Aggregte!$D$1:$D$317, "", 0)))</f>
        <v xml:space="preserve">Does the raw/source data provided demonstrate accuracy and validity of performance measure progress reported?_x000D_
_x000D_
</v>
      </c>
      <c r="C31" s="152"/>
      <c r="D31" s="19"/>
    </row>
    <row r="32" spans="1:4" s="20" customFormat="1" ht="25.4" customHeight="1" x14ac:dyDescent="0.35">
      <c r="A32" s="22" t="s">
        <v>23</v>
      </c>
      <c r="B32" s="17" t="str">
        <f>_xlfn.SINGLE(IF(_xlfn.XLOOKUP(A31, WH_Aggregte!$E$1:$E$317, WH_Aggregte!$J$1:$J$317, "", 0)= "", "",_xlfn.XLOOKUP(A31, WH_Aggregte!$E$1:$E$317, WH_Aggregte!$J$1:$J$317, "", 0)))</f>
        <v>Day of Service Notice of Funding Opportunity; General Terms and Conditions</v>
      </c>
      <c r="C32" s="152"/>
      <c r="D32" s="19"/>
    </row>
    <row r="33" spans="1:4" s="20" customFormat="1" ht="50.15" customHeight="1" x14ac:dyDescent="0.35">
      <c r="A33" s="87" t="s">
        <v>24</v>
      </c>
      <c r="B33" s="137"/>
      <c r="C33" s="138"/>
      <c r="D33" s="19"/>
    </row>
    <row r="34" spans="1:4" s="20" customFormat="1" ht="50.15" customHeight="1" x14ac:dyDescent="0.35">
      <c r="A34" s="22" t="s">
        <v>25</v>
      </c>
      <c r="B34" s="137"/>
      <c r="C34" s="138"/>
      <c r="D34" s="19"/>
    </row>
    <row r="35" spans="1:4" ht="25.4" customHeight="1" x14ac:dyDescent="0.35">
      <c r="A35" s="139" t="s">
        <v>721</v>
      </c>
      <c r="B35" s="140"/>
      <c r="C35" s="141"/>
      <c r="D35" s="5"/>
    </row>
    <row r="36" spans="1:4" s="20" customFormat="1" ht="26.15" customHeight="1" x14ac:dyDescent="0.35">
      <c r="A36" s="22" t="s">
        <v>722</v>
      </c>
      <c r="B36" s="17" t="str">
        <f>_xlfn.SINGLE(IF(_xlfn.XLOOKUP(A36, WH_Aggregte!$E$1:$E$317, WH_Aggregte!$D$1:$D$317, "", 0)= "", "",_xlfn.XLOOKUP(A36, WH_Aggregte!$E$1:$E$317, WH_Aggregte!$D$1:$D$317, "", 0)))</f>
        <v xml:space="preserve">If applicable, are subawards made competitively?_x000D_
_x000D_
</v>
      </c>
      <c r="C36" s="152"/>
      <c r="D36" s="19"/>
    </row>
    <row r="37" spans="1:4" s="20" customFormat="1" ht="24" customHeight="1" x14ac:dyDescent="0.35">
      <c r="A37" s="22" t="s">
        <v>23</v>
      </c>
      <c r="B37" s="17" t="str">
        <f>_xlfn.SINGLE(IF(_xlfn.XLOOKUP(A36, WH_Aggregte!$E$1:$E$317, WH_Aggregte!$J$1:$J$317, "", 0)= "", "",_xlfn.XLOOKUP(A36, WH_Aggregte!$E$1:$E$317, WH_Aggregte!$J$1:$J$317, "", 0)))</f>
        <v>Day of Service Notice of Funding Opportunity; General Terms and Conditions</v>
      </c>
      <c r="C37" s="152"/>
      <c r="D37" s="19"/>
    </row>
    <row r="38" spans="1:4" s="20" customFormat="1" ht="50.15" customHeight="1" x14ac:dyDescent="0.35">
      <c r="A38" s="87" t="s">
        <v>24</v>
      </c>
      <c r="B38" s="137"/>
      <c r="C38" s="138"/>
      <c r="D38" s="19"/>
    </row>
    <row r="39" spans="1:4" s="20" customFormat="1" ht="50.15" customHeight="1" x14ac:dyDescent="0.35">
      <c r="A39" s="22" t="s">
        <v>25</v>
      </c>
      <c r="B39" s="137"/>
      <c r="C39" s="138"/>
      <c r="D39" s="19"/>
    </row>
    <row r="40" spans="1:4" s="20" customFormat="1" ht="22.4" customHeight="1" x14ac:dyDescent="0.35">
      <c r="A40" s="22" t="s">
        <v>723</v>
      </c>
      <c r="B40" s="17" t="str">
        <f>_xlfn.SINGLE(IF(_xlfn.XLOOKUP(A40, WH_Aggregte!$E$1:$E$317, WH_Aggregte!$D$1:$D$317, "", 0)= "", "",_xlfn.XLOOKUP(A40, WH_Aggregte!$E$1:$E$317, WH_Aggregte!$D$1:$D$317, "", 0)))</f>
        <v xml:space="preserve">If applicable, is each subaward greater or equal to $1,000 annually per subaward?_x000D_
_x000D_
</v>
      </c>
      <c r="C40" s="152"/>
      <c r="D40" s="19"/>
    </row>
    <row r="41" spans="1:4" s="20" customFormat="1" ht="17.899999999999999" customHeight="1" x14ac:dyDescent="0.35">
      <c r="A41" s="22" t="s">
        <v>23</v>
      </c>
      <c r="B41" s="17" t="str">
        <f>_xlfn.SINGLE(IF(_xlfn.XLOOKUP(A40, WH_Aggregte!$E$1:$E$317, WH_Aggregte!$J$1:$J$317, "", 0)= "", "",_xlfn.XLOOKUP(A40, WH_Aggregte!$E$1:$E$317, WH_Aggregte!$J$1:$J$317, "", 0)))</f>
        <v>Day of Service Notice of Funding Opportunity; General Terms and Conditions</v>
      </c>
      <c r="C41" s="152"/>
      <c r="D41" s="19"/>
    </row>
    <row r="42" spans="1:4" s="20" customFormat="1" ht="50.15" customHeight="1" x14ac:dyDescent="0.35">
      <c r="A42" s="87" t="s">
        <v>24</v>
      </c>
      <c r="B42" s="137"/>
      <c r="C42" s="138"/>
      <c r="D42" s="19"/>
    </row>
    <row r="43" spans="1:4" s="20" customFormat="1" ht="50.15" customHeight="1" x14ac:dyDescent="0.35">
      <c r="A43" s="22" t="s">
        <v>25</v>
      </c>
      <c r="B43" s="137"/>
      <c r="C43" s="138"/>
      <c r="D43" s="19"/>
    </row>
    <row r="44" spans="1:4" ht="25.4" customHeight="1" x14ac:dyDescent="0.35">
      <c r="A44" s="139" t="s">
        <v>724</v>
      </c>
      <c r="B44" s="140"/>
      <c r="C44" s="141"/>
      <c r="D44" s="5"/>
    </row>
    <row r="45" spans="1:4" s="20" customFormat="1" ht="62.15" customHeight="1" x14ac:dyDescent="0.35">
      <c r="A45" s="153" t="s">
        <v>725</v>
      </c>
      <c r="B45" s="17" t="s">
        <v>197</v>
      </c>
      <c r="C45" s="18" t="str">
        <f>_xlfn.SINGLE(IF(OR(C46="",C47="",C48="", C49="", C50="", C51=""),"",IF(AND(C46="N/A",C47="N/A",C48="N/A", C49="N/A", C50="N/A", C51="N/A"), "N/A",IF(OR(C46="No",C47="No",C48="No", C49="No", C50="No", C51="No"),"Not Compliant",IF(OR(C46="Yes",C47="Yes",C48="Yes",C49="Yes",C50="Yes", C51="Yes", C46="N/A", C47="N/A", C48="N/A", C49="N/A", C50="N/A", C51="N/A"),"Compliant")))))</f>
        <v/>
      </c>
      <c r="D45" s="19"/>
    </row>
    <row r="46" spans="1:4" s="20" customFormat="1" ht="18" customHeight="1" x14ac:dyDescent="0.35">
      <c r="A46" s="154"/>
      <c r="B46" s="28" t="s">
        <v>198</v>
      </c>
      <c r="C46" s="21"/>
      <c r="D46" s="19"/>
    </row>
    <row r="47" spans="1:4" s="20" customFormat="1" ht="30.75" customHeight="1" x14ac:dyDescent="0.35">
      <c r="A47" s="154"/>
      <c r="B47" s="28" t="s">
        <v>199</v>
      </c>
      <c r="C47" s="21"/>
      <c r="D47" s="19"/>
    </row>
    <row r="48" spans="1:4" s="20" customFormat="1" ht="18" customHeight="1" x14ac:dyDescent="0.35">
      <c r="A48" s="154"/>
      <c r="B48" s="28" t="s">
        <v>200</v>
      </c>
      <c r="C48" s="21"/>
      <c r="D48" s="19"/>
    </row>
    <row r="49" spans="1:4" s="20" customFormat="1" ht="18" customHeight="1" x14ac:dyDescent="0.35">
      <c r="A49" s="154"/>
      <c r="B49" s="28" t="s">
        <v>201</v>
      </c>
      <c r="C49" s="21"/>
      <c r="D49" s="19"/>
    </row>
    <row r="50" spans="1:4" s="20" customFormat="1" ht="18" customHeight="1" x14ac:dyDescent="0.35">
      <c r="A50" s="154"/>
      <c r="B50" s="28" t="s">
        <v>202</v>
      </c>
      <c r="C50" s="21"/>
      <c r="D50" s="19"/>
    </row>
    <row r="51" spans="1:4" s="20" customFormat="1" ht="18" customHeight="1" x14ac:dyDescent="0.35">
      <c r="A51" s="155"/>
      <c r="B51" s="28" t="s">
        <v>203</v>
      </c>
      <c r="C51" s="21"/>
      <c r="D51" s="19"/>
    </row>
    <row r="52" spans="1:4" s="20" customFormat="1" ht="21" customHeight="1" x14ac:dyDescent="0.35">
      <c r="A52" s="22" t="s">
        <v>23</v>
      </c>
      <c r="B52" s="156" t="str">
        <f>_xlfn.SINGLE(IF(_xlfn.XLOOKUP(A45, WH_Aggregte!$E$1:$E$317, WH_Aggregte!$J$1:$J$317, "", 0)= "", "",_xlfn.XLOOKUP(A45, WH_Aggregte!$E$1:$E$317, WH_Aggregte!$J$1:$J$317, "", 0)))</f>
        <v xml:space="preserve">45 CFR 1225                                                                                                        </v>
      </c>
      <c r="C52" s="157"/>
      <c r="D52" s="19"/>
    </row>
    <row r="53" spans="1:4" s="20" customFormat="1" ht="50.15" customHeight="1" x14ac:dyDescent="0.35">
      <c r="A53" s="87" t="s">
        <v>24</v>
      </c>
      <c r="B53" s="137"/>
      <c r="C53" s="138"/>
      <c r="D53" s="19"/>
    </row>
    <row r="54" spans="1:4" s="20" customFormat="1" ht="50.15" customHeight="1" x14ac:dyDescent="0.35">
      <c r="A54" s="22" t="s">
        <v>25</v>
      </c>
      <c r="B54" s="137"/>
      <c r="C54" s="138"/>
      <c r="D54" s="19"/>
    </row>
    <row r="55" spans="1:4" s="20" customFormat="1" ht="83" customHeight="1" x14ac:dyDescent="0.35">
      <c r="A55" s="153" t="s">
        <v>726</v>
      </c>
      <c r="B55" s="17" t="s">
        <v>727</v>
      </c>
      <c r="C55" s="18" t="str">
        <f>_xlfn.SINGLE(IF(OR(C56="",C57="",C58="", C59="", C60="", C61="", C62="", C63="", C64="", C65="",C66="", C67="", C68="", C69="", C70="" ),"",IF(AND(C56="N/A",C57="N/A",C58="N/A", C59="N/A", C60="N/A", C61="N/A", C62="N/A", C63="N/A", C64="N/A", C65="",C66="N/A", C67="N/A", C68="N/A", C69="N/A", C70="N/A"), "N/A",IF(OR(C56="No",C57="No",C58="No", C59="No", C60="No", C61="No", C62="No", C63="No", C64="No", C65="No",C66="No", C67="No", C68="No", C69="No", C70="No"),"Not Compliant",IF(OR(C56="Yes",C57="Yes",C58="Yes", C59="Yes",C60="Yes", C61="Yes",C62="Yes", C63="Yes", C64="Yes", C65="Yes",C66="Yes", C67="Yes", C68="Yes", C69="Yes", C70="Yes", C56="N/A", C57="N/A", C58="N/A", C59="N/A", C60="N/A", C61="N/A", C62="N/A", C63="N/A", C64="N/A", C65="N/A",C66="N/A", C67="N/A", C68="N/A", C69="N/A", C70="N/A"),"Compliant")))))</f>
        <v/>
      </c>
      <c r="D55" s="19"/>
    </row>
    <row r="56" spans="1:4" s="20" customFormat="1" ht="17.149999999999999" customHeight="1" x14ac:dyDescent="0.35">
      <c r="A56" s="154"/>
      <c r="B56" s="28" t="s">
        <v>206</v>
      </c>
      <c r="C56" s="21"/>
      <c r="D56" s="19"/>
    </row>
    <row r="57" spans="1:4" s="20" customFormat="1" ht="17.149999999999999" customHeight="1" x14ac:dyDescent="0.35">
      <c r="A57" s="154"/>
      <c r="B57" s="28" t="s">
        <v>207</v>
      </c>
      <c r="C57" s="21"/>
      <c r="D57" s="19"/>
    </row>
    <row r="58" spans="1:4" s="20" customFormat="1" ht="17.149999999999999" customHeight="1" x14ac:dyDescent="0.35">
      <c r="A58" s="154"/>
      <c r="B58" s="28" t="s">
        <v>208</v>
      </c>
      <c r="C58" s="21"/>
      <c r="D58" s="19"/>
    </row>
    <row r="59" spans="1:4" s="20" customFormat="1" ht="17.149999999999999" customHeight="1" x14ac:dyDescent="0.35">
      <c r="A59" s="154"/>
      <c r="B59" s="28" t="s">
        <v>209</v>
      </c>
      <c r="C59" s="21"/>
      <c r="D59" s="19"/>
    </row>
    <row r="60" spans="1:4" s="20" customFormat="1" ht="17.149999999999999" customHeight="1" x14ac:dyDescent="0.35">
      <c r="A60" s="154"/>
      <c r="B60" s="28" t="s">
        <v>210</v>
      </c>
      <c r="C60" s="21"/>
      <c r="D60" s="19"/>
    </row>
    <row r="61" spans="1:4" s="20" customFormat="1" ht="17.149999999999999" customHeight="1" x14ac:dyDescent="0.35">
      <c r="A61" s="154"/>
      <c r="B61" s="28" t="s">
        <v>211</v>
      </c>
      <c r="C61" s="21"/>
      <c r="D61" s="19"/>
    </row>
    <row r="62" spans="1:4" s="20" customFormat="1" ht="17.149999999999999" customHeight="1" x14ac:dyDescent="0.35">
      <c r="A62" s="154"/>
      <c r="B62" s="28" t="s">
        <v>212</v>
      </c>
      <c r="C62" s="21"/>
      <c r="D62" s="19"/>
    </row>
    <row r="63" spans="1:4" s="20" customFormat="1" ht="17.149999999999999" customHeight="1" x14ac:dyDescent="0.35">
      <c r="A63" s="154"/>
      <c r="B63" s="28" t="s">
        <v>213</v>
      </c>
      <c r="C63" s="21"/>
      <c r="D63" s="19"/>
    </row>
    <row r="64" spans="1:4" s="20" customFormat="1" ht="17.149999999999999" customHeight="1" x14ac:dyDescent="0.35">
      <c r="A64" s="154"/>
      <c r="B64" s="28" t="s">
        <v>214</v>
      </c>
      <c r="C64" s="21"/>
      <c r="D64" s="19"/>
    </row>
    <row r="65" spans="1:4" s="20" customFormat="1" ht="17.149999999999999" customHeight="1" x14ac:dyDescent="0.35">
      <c r="A65" s="154"/>
      <c r="B65" s="28" t="s">
        <v>215</v>
      </c>
      <c r="C65" s="21"/>
      <c r="D65" s="19"/>
    </row>
    <row r="66" spans="1:4" s="20" customFormat="1" ht="17.149999999999999" customHeight="1" x14ac:dyDescent="0.35">
      <c r="A66" s="154"/>
      <c r="B66" s="28" t="s">
        <v>216</v>
      </c>
      <c r="C66" s="21"/>
      <c r="D66" s="19"/>
    </row>
    <row r="67" spans="1:4" s="20" customFormat="1" ht="17.149999999999999" customHeight="1" x14ac:dyDescent="0.35">
      <c r="A67" s="154"/>
      <c r="B67" s="28" t="s">
        <v>217</v>
      </c>
      <c r="C67" s="21"/>
      <c r="D67" s="19"/>
    </row>
    <row r="68" spans="1:4" s="20" customFormat="1" ht="17.149999999999999" customHeight="1" x14ac:dyDescent="0.35">
      <c r="A68" s="154"/>
      <c r="B68" s="28" t="s">
        <v>218</v>
      </c>
      <c r="C68" s="21"/>
      <c r="D68" s="19"/>
    </row>
    <row r="69" spans="1:4" s="20" customFormat="1" ht="17.149999999999999" customHeight="1" x14ac:dyDescent="0.35">
      <c r="A69" s="154"/>
      <c r="B69" s="28" t="s">
        <v>219</v>
      </c>
      <c r="C69" s="21"/>
      <c r="D69" s="19"/>
    </row>
    <row r="70" spans="1:4" s="20" customFormat="1" ht="17.149999999999999" customHeight="1" x14ac:dyDescent="0.35">
      <c r="A70" s="155"/>
      <c r="B70" s="28" t="s">
        <v>220</v>
      </c>
      <c r="C70" s="21"/>
      <c r="D70" s="19"/>
    </row>
    <row r="71" spans="1:4" s="20" customFormat="1" ht="23.15" customHeight="1" x14ac:dyDescent="0.35">
      <c r="A71" s="22" t="s">
        <v>23</v>
      </c>
      <c r="B71" s="156" t="str">
        <f>_xlfn.SINGLE(IF(_xlfn.XLOOKUP(A55, WH_Aggregte!$E$1:$E$317, WH_Aggregte!$J$1:$J$317, "", 0)= "", "",_xlfn.XLOOKUP(A55, WH_Aggregte!$E$1:$E$317, WH_Aggregte!$J$1:$J$317, "", 0)))</f>
        <v>AmeriCorps Annual General Terms and Conditions</v>
      </c>
      <c r="C71" s="157"/>
      <c r="D71" s="19"/>
    </row>
    <row r="72" spans="1:4" s="20" customFormat="1" ht="50.15" customHeight="1" x14ac:dyDescent="0.35">
      <c r="A72" s="87" t="s">
        <v>24</v>
      </c>
      <c r="B72" s="137"/>
      <c r="C72" s="138"/>
      <c r="D72" s="19"/>
    </row>
    <row r="73" spans="1:4" s="20" customFormat="1" ht="50.15" customHeight="1" x14ac:dyDescent="0.35">
      <c r="A73" s="22" t="s">
        <v>25</v>
      </c>
      <c r="B73" s="137"/>
      <c r="C73" s="138"/>
      <c r="D73" s="19"/>
    </row>
    <row r="74" spans="1:4" s="20" customFormat="1" ht="67.25" customHeight="1" x14ac:dyDescent="0.35">
      <c r="A74" s="153" t="s">
        <v>728</v>
      </c>
      <c r="B74" s="17" t="s">
        <v>729</v>
      </c>
      <c r="C74" s="18" t="str">
        <f>_xlfn.SINGLE(IF(OR(C75="",C76="",C78="",C79=""),"",IF(AND(C75="N/A",C76="N/A",C78="N/A",C79="N/A"),"N/A",IF(OR(C75="No",C76="No",C78="No",C79="No"),"Not Compliant",IF(OR(C75="Yes",C76="Yes",C78="Yes",C79="Yes",C75="N/A",C76="N/A",C78="N/A",C79="N/A"),"Compliant")))))</f>
        <v/>
      </c>
      <c r="D74" s="19"/>
    </row>
    <row r="75" spans="1:4" s="20" customFormat="1" ht="51" customHeight="1" x14ac:dyDescent="0.35">
      <c r="A75" s="154"/>
      <c r="B75" s="28" t="s">
        <v>730</v>
      </c>
      <c r="C75" s="21"/>
      <c r="D75" s="19"/>
    </row>
    <row r="76" spans="1:4" s="20" customFormat="1" ht="36" customHeight="1" x14ac:dyDescent="0.35">
      <c r="A76" s="154"/>
      <c r="B76" s="28" t="s">
        <v>731</v>
      </c>
      <c r="C76" s="21"/>
      <c r="D76" s="19"/>
    </row>
    <row r="77" spans="1:4" s="20" customFormat="1" ht="22.4" customHeight="1" x14ac:dyDescent="0.35">
      <c r="A77" s="154"/>
      <c r="B77" s="162" t="s">
        <v>732</v>
      </c>
      <c r="C77" s="127"/>
      <c r="D77" s="19"/>
    </row>
    <row r="78" spans="1:4" s="20" customFormat="1" ht="20" customHeight="1" x14ac:dyDescent="0.35">
      <c r="A78" s="154"/>
      <c r="B78" s="28" t="s">
        <v>223</v>
      </c>
      <c r="C78" s="21"/>
      <c r="D78" s="19"/>
    </row>
    <row r="79" spans="1:4" s="20" customFormat="1" ht="20.149999999999999" customHeight="1" x14ac:dyDescent="0.35">
      <c r="A79" s="155"/>
      <c r="B79" s="28" t="s">
        <v>224</v>
      </c>
      <c r="C79" s="21"/>
      <c r="D79" s="19"/>
    </row>
    <row r="80" spans="1:4" s="20" customFormat="1" ht="18.649999999999999" customHeight="1" x14ac:dyDescent="0.35">
      <c r="A80" s="22" t="s">
        <v>23</v>
      </c>
      <c r="B80" s="156" t="str">
        <f>_xlfn.SINGLE(IF(_xlfn.XLOOKUP(A74, WH_Aggregte!$E$1:$E$317, WH_Aggregte!$J$1:$J$317, "", 0)= "", "",_xlfn.XLOOKUP(A74, WH_Aggregte!$E$1:$E$317, WH_Aggregte!$J$1:$J$317, "", 0)))</f>
        <v>45 CFR 1225, AmeriCorps Annual General Terms and Conditions</v>
      </c>
      <c r="C80" s="157"/>
      <c r="D80" s="19"/>
    </row>
    <row r="81" spans="1:4" s="20" customFormat="1" ht="50.15" customHeight="1" x14ac:dyDescent="0.35">
      <c r="A81" s="87" t="s">
        <v>24</v>
      </c>
      <c r="B81" s="137"/>
      <c r="C81" s="138"/>
      <c r="D81" s="19"/>
    </row>
    <row r="82" spans="1:4" s="20" customFormat="1" ht="50.15" customHeight="1" x14ac:dyDescent="0.35">
      <c r="A82" s="22" t="s">
        <v>25</v>
      </c>
      <c r="B82" s="137"/>
      <c r="C82" s="138"/>
      <c r="D82" s="19"/>
    </row>
    <row r="83" spans="1:4" s="20" customFormat="1" ht="50" customHeight="1" x14ac:dyDescent="0.35">
      <c r="A83" s="22" t="s">
        <v>733</v>
      </c>
      <c r="B83" s="17" t="str">
        <f>_xlfn.SINGLE(IF(_xlfn.XLOOKUP(A83, WH_Aggregte!$E$1:$E$317, WH_Aggregte!$D$1:$D$317, "", 0)= "", "",_xlfn.XLOOKUP(A83, WH_Aggregte!$E$1:$E$317, WH_Aggregte!$D$1:$D$317, "", 0)))</f>
        <v xml:space="preserve">Does the grantee/sponsor have a policy and procedure in place regarding the provision of reasonable accommodation for staff and volunteers to ensure accessibility as per the federal requirements? </v>
      </c>
      <c r="C83" s="152"/>
      <c r="D83" s="19"/>
    </row>
    <row r="84" spans="1:4" s="20" customFormat="1" ht="32.15" customHeight="1" x14ac:dyDescent="0.35">
      <c r="A84" s="22" t="s">
        <v>23</v>
      </c>
      <c r="B84" s="17" t="str">
        <f>_xlfn.SINGLE(IF(_xlfn.XLOOKUP(A83, WH_Aggregte!$E$1:$E$317, WH_Aggregte!$J$1:$J$317, "", 0)= "", "",_xlfn.XLOOKUP(A83, WH_Aggregte!$E$1:$E$317, WH_Aggregte!$J$1:$J$317, "", 0)))</f>
        <v>45 CFR 1203/1214/1232, Rehabilitation Act of 1973: Sections 504, 508</v>
      </c>
      <c r="C84" s="152"/>
      <c r="D84" s="19"/>
    </row>
    <row r="85" spans="1:4" s="20" customFormat="1" ht="50.15" customHeight="1" x14ac:dyDescent="0.35">
      <c r="A85" s="87" t="s">
        <v>24</v>
      </c>
      <c r="B85" s="137"/>
      <c r="C85" s="138"/>
      <c r="D85" s="19"/>
    </row>
    <row r="86" spans="1:4" s="20" customFormat="1" ht="50.15" customHeight="1" x14ac:dyDescent="0.35">
      <c r="A86" s="22" t="s">
        <v>25</v>
      </c>
      <c r="B86" s="137"/>
      <c r="C86" s="138"/>
      <c r="D86" s="19"/>
    </row>
    <row r="87" spans="1:4" s="20" customFormat="1" ht="33" customHeight="1" x14ac:dyDescent="0.35">
      <c r="A87" s="22" t="s">
        <v>734</v>
      </c>
      <c r="B87" s="17" t="str">
        <f>_xlfn.SINGLE(IF(_xlfn.XLOOKUP(A87, WH_Aggregte!$E$1:$E$317, WH_Aggregte!$D$1:$D$317, "", 0)= "", "",_xlfn.XLOOKUP(A87, WH_Aggregte!$E$1:$E$317, WH_Aggregte!$D$1:$D$317, "", 0)))</f>
        <v xml:space="preserve">Does the sponsor/grantee have a system (a plan or process) in place for ensuring accessibility to persons with Limited English Proficiency?  </v>
      </c>
      <c r="C87" s="152"/>
      <c r="D87" s="19"/>
    </row>
    <row r="88" spans="1:4" s="20" customFormat="1" ht="41.25" customHeight="1" x14ac:dyDescent="0.35">
      <c r="A88" s="22" t="s">
        <v>23</v>
      </c>
      <c r="B88" s="17" t="str">
        <f>_xlfn.SINGLE(IF(_xlfn.XLOOKUP(A87, WH_Aggregte!$E$1:$E$317, WH_Aggregte!$J$1:$J$317, "", 0)= "", "",_xlfn.XLOOKUP(A87, WH_Aggregte!$E$1:$E$317, WH_Aggregte!$J$1:$J$317, "", 0)))</f>
        <v>AmeriCorps Annual General Terms and Conditions, Executive Order 13166, 67 FR 64604, Title VI, Civil Rights Act 1964: Prohibition Against National Origin Discrimination Affecting Limited English Proficient Persons</v>
      </c>
      <c r="C88" s="152"/>
      <c r="D88" s="19"/>
    </row>
    <row r="89" spans="1:4" s="20" customFormat="1" ht="50.15" customHeight="1" x14ac:dyDescent="0.35">
      <c r="A89" s="87" t="s">
        <v>24</v>
      </c>
      <c r="B89" s="137"/>
      <c r="C89" s="138"/>
      <c r="D89" s="19"/>
    </row>
    <row r="90" spans="1:4" s="20" customFormat="1" ht="50.15" customHeight="1" x14ac:dyDescent="0.35">
      <c r="A90" s="22" t="s">
        <v>25</v>
      </c>
      <c r="B90" s="137"/>
      <c r="C90" s="138"/>
      <c r="D90" s="19"/>
    </row>
    <row r="91" spans="1:4" s="20" customFormat="1" ht="47.9" customHeight="1" x14ac:dyDescent="0.35">
      <c r="A91" s="153" t="s">
        <v>735</v>
      </c>
      <c r="B91" s="17" t="s">
        <v>736</v>
      </c>
      <c r="C91" s="18" t="str">
        <f>_xlfn.SINGLE(IF(OR(C92="",C93="", C94=""),"",IF(AND(C92="N/A",C93="N/A", C94="N/A"), "N/A",IF(OR(C92="No",C93="No", C94="No"),"Not Compliant",IF(OR(C92="Yes",C93="Yes", C94="Yes",C92="N/A", C93="N/A", C94="N/A"),"Compliant")))))</f>
        <v/>
      </c>
      <c r="D91" s="19"/>
    </row>
    <row r="92" spans="1:4" s="20" customFormat="1" ht="30" customHeight="1" x14ac:dyDescent="0.35">
      <c r="A92" s="154"/>
      <c r="B92" s="28" t="s">
        <v>229</v>
      </c>
      <c r="C92" s="21"/>
      <c r="D92" s="19"/>
    </row>
    <row r="93" spans="1:4" s="20" customFormat="1" ht="41.9" customHeight="1" x14ac:dyDescent="0.35">
      <c r="A93" s="154"/>
      <c r="B93" s="28" t="s">
        <v>737</v>
      </c>
      <c r="C93" s="21"/>
      <c r="D93" s="19"/>
    </row>
    <row r="94" spans="1:4" s="20" customFormat="1" ht="29.9" customHeight="1" x14ac:dyDescent="0.35">
      <c r="A94" s="155"/>
      <c r="B94" s="28" t="s">
        <v>738</v>
      </c>
      <c r="C94" s="21"/>
      <c r="D94" s="19"/>
    </row>
    <row r="95" spans="1:4" s="20" customFormat="1" ht="36.65" customHeight="1" x14ac:dyDescent="0.35">
      <c r="A95" s="22" t="s">
        <v>23</v>
      </c>
      <c r="B95" s="156" t="str">
        <f>_xlfn.SINGLE(IF(_xlfn.XLOOKUP(A91, WH_Aggregte!$E$1:$E$317, WH_Aggregte!$J$1:$J$317, "", 0)= "", "",_xlfn.XLOOKUP(A91, WH_Aggregte!$E$1:$E$317, WH_Aggregte!$J$1:$J$317, "", 0)))</f>
        <v>AmeriCorps Annual General Terms and Conditions, relevant program regulations: 45 CFR Parts 2540 (ASN), 45 CFR 2551 (SCP), 45 CFR 2552 (FGP), 45 CFR 2553 (RSVP), and 45 CFR 2556 (VISTA).</v>
      </c>
      <c r="C95" s="157"/>
      <c r="D95" s="19"/>
    </row>
    <row r="96" spans="1:4" s="20" customFormat="1" ht="50.15" customHeight="1" x14ac:dyDescent="0.35">
      <c r="A96" s="87" t="s">
        <v>24</v>
      </c>
      <c r="B96" s="137"/>
      <c r="C96" s="138"/>
      <c r="D96" s="19"/>
    </row>
    <row r="97" spans="1:4" s="20" customFormat="1" ht="50.15" customHeight="1" x14ac:dyDescent="0.35">
      <c r="A97" s="22" t="s">
        <v>25</v>
      </c>
      <c r="B97" s="137"/>
      <c r="C97" s="138"/>
      <c r="D97" s="19"/>
    </row>
    <row r="98" spans="1:4" ht="25.4" customHeight="1" x14ac:dyDescent="0.35">
      <c r="A98" s="139" t="s">
        <v>739</v>
      </c>
      <c r="B98" s="140"/>
      <c r="C98" s="141"/>
      <c r="D98" s="5"/>
    </row>
    <row r="99" spans="1:4" s="20" customFormat="1" ht="24" customHeight="1" x14ac:dyDescent="0.35">
      <c r="A99" s="153" t="s">
        <v>740</v>
      </c>
      <c r="B99" s="17" t="s">
        <v>741</v>
      </c>
      <c r="C99" s="18" t="str">
        <f>_xlfn.SINGLE(IF(OR(C100="",C101=""),"",IF(AND(C100="N/A",C101="N/A"), "N/A",IF(OR(C100="No",C101="No"),"Not Compliant",IF(OR(C100="Yes",C101="Yes", C100="N/A", C101="N/A"),"Compliant")))))</f>
        <v/>
      </c>
      <c r="D99" s="19"/>
    </row>
    <row r="100" spans="1:4" s="20" customFormat="1" ht="36" customHeight="1" x14ac:dyDescent="0.35">
      <c r="A100" s="154"/>
      <c r="B100" s="28" t="s">
        <v>742</v>
      </c>
      <c r="C100" s="21"/>
      <c r="D100" s="19"/>
    </row>
    <row r="101" spans="1:4" s="20" customFormat="1" ht="36" customHeight="1" x14ac:dyDescent="0.35">
      <c r="A101" s="154"/>
      <c r="B101" s="28" t="s">
        <v>743</v>
      </c>
      <c r="C101" s="21"/>
      <c r="D101" s="19"/>
    </row>
    <row r="102" spans="1:4" s="20" customFormat="1" ht="30.65" customHeight="1" x14ac:dyDescent="0.35">
      <c r="A102" s="22" t="s">
        <v>23</v>
      </c>
      <c r="B102" s="156" t="str">
        <f>_xlfn.SINGLE(IF(_xlfn.XLOOKUP(A99, WH_Aggregte!$E$1:$E$317, WH_Aggregte!$J$1:$J$317, "", 0)= "", "",_xlfn.XLOOKUP(A99, WH_Aggregte!$E$1:$E$317, WH_Aggregte!$J$1:$J$317, "", 0)))</f>
        <v/>
      </c>
      <c r="C102" s="157"/>
      <c r="D102" s="19"/>
    </row>
    <row r="103" spans="1:4" s="20" customFormat="1" ht="50.15" customHeight="1" x14ac:dyDescent="0.35">
      <c r="A103" s="87" t="s">
        <v>24</v>
      </c>
      <c r="B103" s="137"/>
      <c r="C103" s="138"/>
      <c r="D103" s="19"/>
    </row>
    <row r="104" spans="1:4" s="20" customFormat="1" ht="50.15" customHeight="1" x14ac:dyDescent="0.35">
      <c r="A104" s="22" t="s">
        <v>25</v>
      </c>
      <c r="B104" s="137"/>
      <c r="C104" s="138"/>
      <c r="D104" s="19"/>
    </row>
    <row r="105" spans="1:4" ht="25.4" customHeight="1" x14ac:dyDescent="0.35">
      <c r="A105" s="158" t="s">
        <v>93</v>
      </c>
      <c r="B105" s="158"/>
      <c r="C105" s="158"/>
      <c r="D105" s="5"/>
    </row>
    <row r="106" spans="1:4" ht="105" customHeight="1" x14ac:dyDescent="0.35">
      <c r="A106" s="159"/>
      <c r="B106" s="159"/>
      <c r="C106" s="159"/>
      <c r="D106" s="5"/>
    </row>
    <row r="107" spans="1:4" x14ac:dyDescent="0.35">
      <c r="A107" s="5"/>
      <c r="B107" s="5"/>
      <c r="C107" s="5"/>
      <c r="D107" s="5"/>
    </row>
  </sheetData>
  <sheetProtection sheet="1" objects="1" scenarios="1" selectLockedCells="1"/>
  <protectedRanges>
    <protectedRange sqref="C56:C70" name="Range1"/>
  </protectedRanges>
  <mergeCells count="62">
    <mergeCell ref="A105:C105"/>
    <mergeCell ref="A106:C106"/>
    <mergeCell ref="C87:C88"/>
    <mergeCell ref="B89:C89"/>
    <mergeCell ref="B90:C90"/>
    <mergeCell ref="B103:C103"/>
    <mergeCell ref="B104:C104"/>
    <mergeCell ref="A99:A101"/>
    <mergeCell ref="B102:C102"/>
    <mergeCell ref="A91:A94"/>
    <mergeCell ref="B95:C95"/>
    <mergeCell ref="B96:C96"/>
    <mergeCell ref="B97:C97"/>
    <mergeCell ref="A98:C98"/>
    <mergeCell ref="B86:C86"/>
    <mergeCell ref="B53:C53"/>
    <mergeCell ref="B54:C54"/>
    <mergeCell ref="B72:C72"/>
    <mergeCell ref="B73:C73"/>
    <mergeCell ref="B81:C81"/>
    <mergeCell ref="B82:C82"/>
    <mergeCell ref="C83:C84"/>
    <mergeCell ref="B85:C85"/>
    <mergeCell ref="B77:C77"/>
    <mergeCell ref="B38:C38"/>
    <mergeCell ref="B39:C39"/>
    <mergeCell ref="C40:C41"/>
    <mergeCell ref="B42:C42"/>
    <mergeCell ref="B43:C43"/>
    <mergeCell ref="B17:C17"/>
    <mergeCell ref="B18:C18"/>
    <mergeCell ref="C19:C20"/>
    <mergeCell ref="B21:C21"/>
    <mergeCell ref="B22:C22"/>
    <mergeCell ref="B10:C10"/>
    <mergeCell ref="C11:C12"/>
    <mergeCell ref="B13:C13"/>
    <mergeCell ref="B14:C14"/>
    <mergeCell ref="C15:C16"/>
    <mergeCell ref="B9:C9"/>
    <mergeCell ref="A1:C1"/>
    <mergeCell ref="A2:C2"/>
    <mergeCell ref="A4:C4"/>
    <mergeCell ref="A6:C6"/>
    <mergeCell ref="C7:C8"/>
    <mergeCell ref="A5:C5"/>
    <mergeCell ref="A45:A51"/>
    <mergeCell ref="B28:C28"/>
    <mergeCell ref="A23:A27"/>
    <mergeCell ref="A74:A79"/>
    <mergeCell ref="B80:C80"/>
    <mergeCell ref="A55:A70"/>
    <mergeCell ref="B71:C71"/>
    <mergeCell ref="B52:C52"/>
    <mergeCell ref="B29:C29"/>
    <mergeCell ref="A44:C44"/>
    <mergeCell ref="B30:C30"/>
    <mergeCell ref="C31:C32"/>
    <mergeCell ref="B33:C33"/>
    <mergeCell ref="B34:C34"/>
    <mergeCell ref="A35:C35"/>
    <mergeCell ref="C36:C37"/>
  </mergeCells>
  <dataValidations count="2">
    <dataValidation type="list" allowBlank="1" showInputMessage="1" showErrorMessage="1" sqref="C7:C8 C11:C12 C15:C16 C19:C20 C31:C32 C36:C37 C40:C41 C83:C84 C87:C88" xr:uid="{B04F12A4-5721-4BD0-AC54-4134519BD573}">
      <formula1>"Compliant, Not Compliant, N/A"</formula1>
    </dataValidation>
    <dataValidation type="list" allowBlank="1" showInputMessage="1" showErrorMessage="1" sqref="C100:C101 C92:C94 C56:C70 C46:C51 C24:C27 C75:C79" xr:uid="{A3F2D935-37E1-42C3-ACB1-D8DDCDBE1DD1}">
      <formula1>"Yes, No, N/A"</formula1>
    </dataValidation>
  </dataValidation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9AD75-AEBA-4FBE-BD1F-9BB2246BCFAB}">
  <sheetPr codeName="Sheet27">
    <tabColor theme="4" tint="-0.249977111117893"/>
  </sheetPr>
  <dimension ref="A1:M521"/>
  <sheetViews>
    <sheetView tabSelected="1" zoomScale="47" zoomScaleNormal="47" workbookViewId="0">
      <pane ySplit="4" topLeftCell="A5" activePane="bottomLeft" state="frozen"/>
      <selection activeCell="B10" sqref="B10"/>
      <selection pane="bottomLeft" activeCell="D7" sqref="D7:D8"/>
    </sheetView>
  </sheetViews>
  <sheetFormatPr defaultColWidth="0" defaultRowHeight="26.15" customHeight="1" zeroHeight="1" x14ac:dyDescent="0.35"/>
  <cols>
    <col min="1" max="1" width="18.6328125" style="90" customWidth="1"/>
    <col min="2" max="2" width="80.6328125" style="90" customWidth="1"/>
    <col min="3" max="3" width="38.6328125" style="90" customWidth="1"/>
    <col min="4" max="4" width="49.36328125" style="6" customWidth="1"/>
    <col min="5" max="5" width="45.6328125" style="6" customWidth="1"/>
    <col min="6" max="6" width="79.08984375" style="6" customWidth="1"/>
    <col min="7" max="7" width="64.08984375" style="6" customWidth="1"/>
    <col min="8" max="8" width="45.6328125" style="6" customWidth="1"/>
    <col min="9" max="9" width="38.90625" style="6" customWidth="1"/>
    <col min="10" max="11" width="30.6328125" style="6" customWidth="1"/>
    <col min="12" max="12" width="20.6328125" style="6" customWidth="1"/>
    <col min="13" max="13" width="55" style="6" customWidth="1"/>
    <col min="14" max="16384" width="21.6328125" style="6" hidden="1"/>
  </cols>
  <sheetData>
    <row r="1" spans="1:13" s="90" customFormat="1" ht="26.15" customHeight="1" x14ac:dyDescent="0.35">
      <c r="A1" s="226"/>
      <c r="B1" s="226"/>
      <c r="C1" s="226"/>
      <c r="D1" s="225" t="s">
        <v>744</v>
      </c>
      <c r="E1" s="228" t="s">
        <v>745</v>
      </c>
      <c r="F1" s="229"/>
      <c r="G1" s="229"/>
      <c r="H1" s="229"/>
      <c r="I1" s="229"/>
      <c r="J1" s="229"/>
      <c r="K1" s="230"/>
      <c r="L1" s="231" t="s">
        <v>746</v>
      </c>
      <c r="M1" s="232"/>
    </row>
    <row r="2" spans="1:13" s="90" customFormat="1" ht="38" customHeight="1" x14ac:dyDescent="0.5">
      <c r="A2" s="226"/>
      <c r="B2" s="226"/>
      <c r="C2" s="226"/>
      <c r="D2" s="225"/>
      <c r="E2" s="91" t="s">
        <v>747</v>
      </c>
      <c r="F2" s="233" t="s">
        <v>748</v>
      </c>
      <c r="G2" s="234"/>
      <c r="H2" s="92" t="s">
        <v>749</v>
      </c>
      <c r="I2" s="92" t="s">
        <v>750</v>
      </c>
      <c r="J2" s="92" t="s">
        <v>751</v>
      </c>
      <c r="K2" s="92" t="s">
        <v>752</v>
      </c>
      <c r="L2" s="237" t="s">
        <v>753</v>
      </c>
      <c r="M2" s="240" t="s">
        <v>754</v>
      </c>
    </row>
    <row r="3" spans="1:13" s="90" customFormat="1" ht="32" customHeight="1" x14ac:dyDescent="0.35">
      <c r="A3" s="226"/>
      <c r="B3" s="226"/>
      <c r="C3" s="226"/>
      <c r="D3" s="225"/>
      <c r="E3" s="93" t="s">
        <v>755</v>
      </c>
      <c r="F3" s="94" t="s">
        <v>756</v>
      </c>
      <c r="G3" s="95" t="s">
        <v>757</v>
      </c>
      <c r="H3" s="96" t="s">
        <v>758</v>
      </c>
      <c r="I3" s="97" t="s">
        <v>759</v>
      </c>
      <c r="J3" s="235" t="s">
        <v>760</v>
      </c>
      <c r="K3" s="235" t="s">
        <v>761</v>
      </c>
      <c r="L3" s="238"/>
      <c r="M3" s="241"/>
    </row>
    <row r="4" spans="1:13" s="90" customFormat="1" ht="116.4" customHeight="1" x14ac:dyDescent="0.35">
      <c r="A4" s="227"/>
      <c r="B4" s="227"/>
      <c r="C4" s="227"/>
      <c r="D4" s="225"/>
      <c r="E4" s="98" t="s">
        <v>762</v>
      </c>
      <c r="F4" s="99" t="s">
        <v>763</v>
      </c>
      <c r="G4" s="100" t="s">
        <v>764</v>
      </c>
      <c r="H4" s="101" t="s">
        <v>765</v>
      </c>
      <c r="I4" s="102" t="s">
        <v>766</v>
      </c>
      <c r="J4" s="236"/>
      <c r="K4" s="236"/>
      <c r="L4" s="239"/>
      <c r="M4" s="241"/>
    </row>
    <row r="5" spans="1:13" ht="26.15" customHeight="1" x14ac:dyDescent="0.35">
      <c r="A5" s="184" t="s">
        <v>10</v>
      </c>
      <c r="B5" s="185"/>
      <c r="C5" s="186"/>
      <c r="D5" s="16"/>
      <c r="E5" s="16"/>
      <c r="F5" s="16"/>
      <c r="G5" s="16"/>
      <c r="H5" s="16"/>
      <c r="I5" s="16"/>
      <c r="J5" s="16"/>
      <c r="K5" s="16"/>
      <c r="L5" s="16"/>
      <c r="M5" s="16"/>
    </row>
    <row r="6" spans="1:13" ht="26.15" customHeight="1" x14ac:dyDescent="0.35">
      <c r="A6" s="187" t="s">
        <v>233</v>
      </c>
      <c r="B6" s="188"/>
      <c r="C6" s="189"/>
      <c r="D6" s="16"/>
      <c r="E6" s="16"/>
      <c r="F6" s="16"/>
      <c r="G6" s="16"/>
      <c r="H6" s="16"/>
      <c r="I6" s="16"/>
      <c r="J6" s="16"/>
      <c r="K6" s="16"/>
      <c r="L6" s="16"/>
      <c r="M6" s="16"/>
    </row>
    <row r="7" spans="1:13" s="20" customFormat="1" ht="136.25" customHeight="1" x14ac:dyDescent="0.35">
      <c r="A7" s="103" t="s">
        <v>234</v>
      </c>
      <c r="B7" s="71" t="str">
        <f>_xlfn.SINGLE(IF(_xlfn.XLOOKUP(A7, WH_Aggregte!$E$1:$E$317, WH_Aggregte!$D$1:$D$317, "", 0)= "", "",_xlfn.XLOOKUP(A7, WH_Aggregte!$E$1:$E$317, WH_Aggregte!$D$1:$D$317, "", 0)))</f>
        <v xml:space="preserve">Review the sponsor’s/grantee’s general ledger or other tracking sheet of grant expenses for the period in question. Does the amount reported in line E (“Federal share of expenditures”) of the Federal Financial Report (FFR) for the review period reconcile with the sponsor’s/grantee’s financial records?
</v>
      </c>
      <c r="C7" s="176" t="str">
        <f>_xlfn.SINGLE(IF(_xlfn.XLOOKUP(A7, WH_Aggregte!$E$1:$E$317, WH_Aggregte!$F$1:$F$317, "N/A", 0)= "", "N/A",_xlfn.XLOOKUP(A7, WH_Aggregte!$E$1:$E$317, WH_Aggregte!$F$1:$F$317, "N/A", 0)))</f>
        <v>N/A</v>
      </c>
      <c r="D7" s="179" t="str">
        <f>_xlfn.SINGLE(IF(C7="Not Compliant",_xlfn.TEXTJOIN(CHAR(10),TRUE,_xlfn.XLOOKUP($A7,Table1[QNUM],Table1[SUB-RESPONSE]),_xlfn.IFNA(_xlfn.XLOOKUP($A7&amp;AnswerSheet!$Q$1,Table1[TRIMQuestion],Table1[SUB-RESPONSE]),""),_xlfn.IFNA(_xlfn.XLOOKUP($A7&amp;AnswerSheet!$Q$2,Table1[TRIMQuestion],Table1[SUB-RESPONSE]),""),_xlfn.IFNA(_xlfn.XLOOKUP($A7&amp;AnswerSheet!$Q$3,Table1[TRIMQuestion],Table1[SUB-RESPONSE]),""),_xlfn.IFNA(_xlfn.XLOOKUP($A7&amp;AnswerSheet!$Q$4,Table1[TRIMQuestion],Table1[SUB-RESPONSE]),""),_xlfn.IFNA(_xlfn.XLOOKUP($A7&amp;AnswerSheet!$Q$5,Table1[TRIMQuestion],Table1[SUB-RESPONSE]),""),_xlfn.IFNA(_xlfn.XLOOKUP($A7&amp;AnswerSheet!$Q$6,Table1[TRIMQuestion],Table1[SUB-RESPONSE]),""),_xlfn.IFNA(_xlfn.XLOOKUP($A7&amp;AnswerSheet!$Q$7,Table1[TRIMQuestion],Table1[SUB-RESPONSE]),""),_xlfn.IFNA(_xlfn.XLOOKUP($A7&amp;AnswerSheet!$Q$8,Table1[TRIMQuestion],Table1[SUB-RESPONSE]),""),_xlfn.IFNA(_xlfn.XLOOKUP($A7&amp;AnswerSheet!$Q$9,Table1[TRIMQuestion],Table1[SUB-RESPONSE]),""),_xlfn.IFNA(_xlfn.XLOOKUP($A7&amp;AnswerSheet!$Q$10,Table1[TRIMQuestion],Table1[SUB-RESPONSE]),""),_xlfn.IFNA(_xlfn.XLOOKUP($A7&amp;AnswerSheet!$Q$11,Table1[TRIMQuestion],Table1[SUB-RESPONSE]),""),_xlfn.IFNA(_xlfn.XLOOKUP($A7&amp;AnswerSheet!$Q$12,Table1[TRIMQuestion],Table1[SUB-RESPONSE]),""),_xlfn.IFNA(_xlfn.XLOOKUP($A7&amp;AnswerSheet!$Q$13,Table1[TRIMQuestion],Table1[SUB-RESPONSE]),""),_xlfn.IFNA(_xlfn.XLOOKUP($A7&amp;AnswerSheet!$Q$14,Table1[TRIMQuestion],Table1[SUB-RESPONSE]),""),_xlfn.IFNA(_xlfn.XLOOKUP($A7&amp;AnswerSheet!$Q$15,Table1[TRIMQuestion],Table1[SUB-RESPONSE]),""),_xlfn.IFNA(_xlfn.XLOOKUP($A7&amp;AnswerSheet!$Q$16,Table1[TRIMQuestion],Table1[SUB-RESPONSE]),""),_xlfn.IFNA(_xlfn.XLOOKUP($A7&amp;AnswerSheet!$Q$17,Table1[TRIMQuestion],Table1[SUB-RESPONSE]),""),_xlfn.IFNA(_xlfn.XLOOKUP($A7&amp;AnswerSheet!$Q$18,Table1[TRIMQuestion],Table1[SUB-RESPONSE]),""),""),""))</f>
        <v/>
      </c>
      <c r="E7" s="179"/>
      <c r="F7" s="205"/>
      <c r="G7" s="206"/>
      <c r="H7" s="179"/>
      <c r="I7" s="152"/>
      <c r="J7" s="242"/>
      <c r="K7" s="181"/>
      <c r="L7" s="152"/>
      <c r="M7" s="179"/>
    </row>
    <row r="8" spans="1:13" s="20" customFormat="1" ht="20.149999999999999" customHeight="1" x14ac:dyDescent="0.35">
      <c r="A8" s="103" t="s">
        <v>23</v>
      </c>
      <c r="B8" s="71" t="str">
        <f>_xlfn.SINGLE(IF(_xlfn.XLOOKUP(A7, WH_Aggregte!$E$1:$E$317, WH_Aggregte!$J$1:$J$317, "", 0)= "", "",_xlfn.XLOOKUP(A7, WH_Aggregte!$E$1:$E$317, WH_Aggregte!$J$1:$J$317, "", 0)))</f>
        <v>2 CFR 200.328, 2 CFR 200.302</v>
      </c>
      <c r="C8" s="176"/>
      <c r="D8" s="179"/>
      <c r="E8" s="179"/>
      <c r="F8" s="207"/>
      <c r="G8" s="208"/>
      <c r="H8" s="179"/>
      <c r="I8" s="152"/>
      <c r="J8" s="242"/>
      <c r="K8" s="181"/>
      <c r="L8" s="152"/>
      <c r="M8" s="179"/>
    </row>
    <row r="9" spans="1:13" s="20" customFormat="1" ht="32.9" customHeight="1" x14ac:dyDescent="0.35">
      <c r="A9" s="103" t="s">
        <v>235</v>
      </c>
      <c r="B9" s="71" t="str">
        <f>_xlfn.SINGLE(IF(_xlfn.XLOOKUP(A9, WH_Aggregte!$E$1:$E$317, WH_Aggregte!$D$1:$D$317, "", 0)= "", "",_xlfn.XLOOKUP(A9, WH_Aggregte!$E$1:$E$317, WH_Aggregte!$D$1:$D$317, "", 0)))</f>
        <v xml:space="preserve">Review the sponsor's/grantee's chart of accounts. Can the sponsor/grantee segregate revenue and expenses by project or grant?  </v>
      </c>
      <c r="C9" s="176" t="str">
        <f>_xlfn.SINGLE(IF(_xlfn.XLOOKUP(A9, WH_Aggregte!$E$1:$E$317, WH_Aggregte!$F$1:$F$317, "N/A", 0)= "", "N/A",_xlfn.XLOOKUP(A9, WH_Aggregte!$E$1:$E$317, WH_Aggregte!$F$1:$F$317, "N/A", 0)))</f>
        <v>N/A</v>
      </c>
      <c r="D9" s="179" t="str">
        <f>_xlfn.SINGLE(IF(C9="Not Compliant",_xlfn.TEXTJOIN(CHAR(10),TRUE,_xlfn.XLOOKUP($A9,Table1[QNUM],Table1[SUB-RESPONSE]),_xlfn.IFNA(_xlfn.XLOOKUP($A9&amp;AnswerSheet!$Q$1,Table1[TRIMQuestion],Table1[SUB-RESPONSE]),""),_xlfn.IFNA(_xlfn.XLOOKUP($A9&amp;AnswerSheet!$Q$2,Table1[TRIMQuestion],Table1[SUB-RESPONSE]),""),_xlfn.IFNA(_xlfn.XLOOKUP($A9&amp;AnswerSheet!$Q$3,Table1[TRIMQuestion],Table1[SUB-RESPONSE]),""),_xlfn.IFNA(_xlfn.XLOOKUP($A9&amp;AnswerSheet!$Q$4,Table1[TRIMQuestion],Table1[SUB-RESPONSE]),""),_xlfn.IFNA(_xlfn.XLOOKUP($A9&amp;AnswerSheet!$Q$5,Table1[TRIMQuestion],Table1[SUB-RESPONSE]),""),_xlfn.IFNA(_xlfn.XLOOKUP($A9&amp;AnswerSheet!$Q$6,Table1[TRIMQuestion],Table1[SUB-RESPONSE]),""),_xlfn.IFNA(_xlfn.XLOOKUP($A9&amp;AnswerSheet!$Q$7,Table1[TRIMQuestion],Table1[SUB-RESPONSE]),""),_xlfn.IFNA(_xlfn.XLOOKUP($A9&amp;AnswerSheet!$Q$8,Table1[TRIMQuestion],Table1[SUB-RESPONSE]),""),_xlfn.IFNA(_xlfn.XLOOKUP($A9&amp;AnswerSheet!$Q$9,Table1[TRIMQuestion],Table1[SUB-RESPONSE]),""),_xlfn.IFNA(_xlfn.XLOOKUP($A9&amp;AnswerSheet!$Q$10,Table1[TRIMQuestion],Table1[SUB-RESPONSE]),""),_xlfn.IFNA(_xlfn.XLOOKUP($A9&amp;AnswerSheet!$Q$11,Table1[TRIMQuestion],Table1[SUB-RESPONSE]),""),_xlfn.IFNA(_xlfn.XLOOKUP($A9&amp;AnswerSheet!$Q$12,Table1[TRIMQuestion],Table1[SUB-RESPONSE]),""),_xlfn.IFNA(_xlfn.XLOOKUP($A9&amp;AnswerSheet!$Q$13,Table1[TRIMQuestion],Table1[SUB-RESPONSE]),""),_xlfn.IFNA(_xlfn.XLOOKUP($A9&amp;AnswerSheet!$Q$14,Table1[TRIMQuestion],Table1[SUB-RESPONSE]),""),_xlfn.IFNA(_xlfn.XLOOKUP($A9&amp;AnswerSheet!$Q$15,Table1[TRIMQuestion],Table1[SUB-RESPONSE]),""),_xlfn.IFNA(_xlfn.XLOOKUP($A9&amp;AnswerSheet!$Q$16,Table1[TRIMQuestion],Table1[SUB-RESPONSE]),""),_xlfn.IFNA(_xlfn.XLOOKUP($A9&amp;AnswerSheet!$Q$17,Table1[TRIMQuestion],Table1[SUB-RESPONSE]),""),_xlfn.IFNA(_xlfn.XLOOKUP($A9&amp;AnswerSheet!$Q$18,Table1[TRIMQuestion],Table1[SUB-RESPONSE]),""),""),""))</f>
        <v/>
      </c>
      <c r="E9" s="179"/>
      <c r="F9" s="205"/>
      <c r="G9" s="206"/>
      <c r="H9" s="179"/>
      <c r="I9" s="174"/>
      <c r="J9" s="180"/>
      <c r="K9" s="181"/>
      <c r="L9" s="152"/>
      <c r="M9" s="179"/>
    </row>
    <row r="10" spans="1:13" s="20" customFormat="1" ht="26.15" customHeight="1" x14ac:dyDescent="0.35">
      <c r="A10" s="103" t="s">
        <v>23</v>
      </c>
      <c r="B10" s="71" t="str">
        <f>_xlfn.SINGLE(IF(_xlfn.XLOOKUP(A9, WH_Aggregte!$E$1:$E$317, WH_Aggregte!$J$1:$J$317, "", 0)= "", "",_xlfn.XLOOKUP(A9, WH_Aggregte!$E$1:$E$317, WH_Aggregte!$J$1:$J$317, "", 0)))</f>
        <v>2 CFR 200.328, 2 CFR 200.302</v>
      </c>
      <c r="C10" s="176"/>
      <c r="D10" s="179"/>
      <c r="E10" s="179"/>
      <c r="F10" s="207"/>
      <c r="G10" s="208"/>
      <c r="H10" s="179"/>
      <c r="I10" s="175"/>
      <c r="J10" s="180"/>
      <c r="K10" s="181"/>
      <c r="L10" s="152"/>
      <c r="M10" s="179"/>
    </row>
    <row r="11" spans="1:13" ht="26.15" customHeight="1" x14ac:dyDescent="0.35">
      <c r="A11" s="187" t="s">
        <v>767</v>
      </c>
      <c r="B11" s="188"/>
      <c r="C11" s="189"/>
      <c r="D11" s="16"/>
      <c r="E11" s="75"/>
      <c r="F11" s="75"/>
      <c r="G11" s="75"/>
      <c r="H11" s="75"/>
      <c r="I11" s="76"/>
      <c r="J11" s="77"/>
      <c r="K11" s="78"/>
      <c r="L11" s="78"/>
      <c r="M11" s="75"/>
    </row>
    <row r="12" spans="1:13" s="20" customFormat="1" ht="36" customHeight="1" x14ac:dyDescent="0.35">
      <c r="A12" s="103" t="s">
        <v>237</v>
      </c>
      <c r="B12" s="71" t="str">
        <f>_xlfn.SINGLE(IF(_xlfn.XLOOKUP(A12, WH_Aggregte!$E$1:$E$317, WH_Aggregte!$D$1:$D$317, "", 0)= "", "",_xlfn.XLOOKUP(A12, WH_Aggregte!$E$1:$E$317, WH_Aggregte!$D$1:$D$317, "", 0)))</f>
        <v>Does the sponsor/grantee have a written policy that addresses how it treats match?</v>
      </c>
      <c r="C12" s="176" t="str">
        <f>_xlfn.SINGLE(IF(_xlfn.XLOOKUP(A12, WH_Aggregte!$E$1:$E$317, WH_Aggregte!$F$1:$F$317, "N/A", 0)= "", "N/A",_xlfn.XLOOKUP(A12, WH_Aggregte!$E$1:$E$317, WH_Aggregte!$F$1:$F$317, "N/A", 0)))</f>
        <v>N/A</v>
      </c>
      <c r="D12" s="179" t="str">
        <f>_xlfn.SINGLE(IF(C12="Not Compliant",_xlfn.TEXTJOIN(CHAR(10),TRUE,_xlfn.XLOOKUP($A12,Table1[QNUM],Table1[SUB-RESPONSE]),_xlfn.IFNA(_xlfn.XLOOKUP($A12&amp;AnswerSheet!$Q$1,Table1[TRIMQuestion],Table1[SUB-RESPONSE]),""),_xlfn.IFNA(_xlfn.XLOOKUP($A12&amp;AnswerSheet!$Q$2,Table1[TRIMQuestion],Table1[SUB-RESPONSE]),""),_xlfn.IFNA(_xlfn.XLOOKUP($A12&amp;AnswerSheet!$Q$3,Table1[TRIMQuestion],Table1[SUB-RESPONSE]),""),_xlfn.IFNA(_xlfn.XLOOKUP($A12&amp;AnswerSheet!$Q$4,Table1[TRIMQuestion],Table1[SUB-RESPONSE]),""),_xlfn.IFNA(_xlfn.XLOOKUP($A12&amp;AnswerSheet!$Q$5,Table1[TRIMQuestion],Table1[SUB-RESPONSE]),""),_xlfn.IFNA(_xlfn.XLOOKUP($A12&amp;AnswerSheet!$Q$6,Table1[TRIMQuestion],Table1[SUB-RESPONSE]),""),_xlfn.IFNA(_xlfn.XLOOKUP($A12&amp;AnswerSheet!$Q$7,Table1[TRIMQuestion],Table1[SUB-RESPONSE]),""),_xlfn.IFNA(_xlfn.XLOOKUP($A12&amp;AnswerSheet!$Q$8,Table1[TRIMQuestion],Table1[SUB-RESPONSE]),""),_xlfn.IFNA(_xlfn.XLOOKUP($A12&amp;AnswerSheet!$Q$9,Table1[TRIMQuestion],Table1[SUB-RESPONSE]),""),_xlfn.IFNA(_xlfn.XLOOKUP($A12&amp;AnswerSheet!$Q$10,Table1[TRIMQuestion],Table1[SUB-RESPONSE]),""),_xlfn.IFNA(_xlfn.XLOOKUP($A12&amp;AnswerSheet!$Q$11,Table1[TRIMQuestion],Table1[SUB-RESPONSE]),""),_xlfn.IFNA(_xlfn.XLOOKUP($A12&amp;AnswerSheet!$Q$12,Table1[TRIMQuestion],Table1[SUB-RESPONSE]),""),_xlfn.IFNA(_xlfn.XLOOKUP($A12&amp;AnswerSheet!$Q$13,Table1[TRIMQuestion],Table1[SUB-RESPONSE]),""),_xlfn.IFNA(_xlfn.XLOOKUP($A12&amp;AnswerSheet!$Q$14,Table1[TRIMQuestion],Table1[SUB-RESPONSE]),""),_xlfn.IFNA(_xlfn.XLOOKUP($A12&amp;AnswerSheet!$Q$15,Table1[TRIMQuestion],Table1[SUB-RESPONSE]),""),_xlfn.IFNA(_xlfn.XLOOKUP($A12&amp;AnswerSheet!$Q$16,Table1[TRIMQuestion],Table1[SUB-RESPONSE]),""),_xlfn.IFNA(_xlfn.XLOOKUP($A12&amp;AnswerSheet!$Q$17,Table1[TRIMQuestion],Table1[SUB-RESPONSE]),""),_xlfn.IFNA(_xlfn.XLOOKUP($A12&amp;AnswerSheet!$Q$18,Table1[TRIMQuestion],Table1[SUB-RESPONSE]),""),""),""))</f>
        <v/>
      </c>
      <c r="E12" s="179"/>
      <c r="F12" s="221"/>
      <c r="G12" s="222"/>
      <c r="H12" s="179"/>
      <c r="I12" s="174"/>
      <c r="J12" s="180"/>
      <c r="K12" s="181"/>
      <c r="L12" s="152"/>
      <c r="M12" s="179"/>
    </row>
    <row r="13" spans="1:13" s="20" customFormat="1" ht="20.9" customHeight="1" x14ac:dyDescent="0.35">
      <c r="A13" s="103" t="s">
        <v>23</v>
      </c>
      <c r="B13" s="71" t="str">
        <f>_xlfn.SINGLE(IF(_xlfn.XLOOKUP(A12, WH_Aggregte!$E$1:$E$317, WH_Aggregte!$J$1:$J$317, "", 0)= "", "",_xlfn.XLOOKUP(A12, WH_Aggregte!$E$1:$E$317, WH_Aggregte!$J$1:$J$317, "", 0)))</f>
        <v>2 CFR 200.306</v>
      </c>
      <c r="C13" s="176"/>
      <c r="D13" s="179"/>
      <c r="E13" s="179"/>
      <c r="F13" s="223"/>
      <c r="G13" s="224"/>
      <c r="H13" s="179"/>
      <c r="I13" s="175"/>
      <c r="J13" s="180"/>
      <c r="K13" s="181"/>
      <c r="L13" s="152"/>
      <c r="M13" s="179"/>
    </row>
    <row r="14" spans="1:13" s="20" customFormat="1" ht="100.25" customHeight="1" x14ac:dyDescent="0.35">
      <c r="A14" s="103" t="s">
        <v>238</v>
      </c>
      <c r="B14" s="71" t="str">
        <f>_xlfn.SINGLE(IF(_xlfn.XLOOKUP(A14, WH_Aggregte!$E$1:$E$317, WH_Aggregte!$D$1:$D$317, "", 0)= "", "",_xlfn.XLOOKUP(A14, WH_Aggregte!$E$1:$E$317, WH_Aggregte!$D$1:$D$317, "", 0)))</f>
        <v>If there is a written policy, does it include the following minimum elements?
•  address how match is tracked and reported?
•  specify that if Match comes from a Federal source that the requirements of both grants are met and that the match source and amount are reported on Federal Financial Report?
 • shows how in-kind donations are valued and recorded at fair market value?</v>
      </c>
      <c r="C14" s="176" t="str">
        <f>_xlfn.SINGLE(IF(_xlfn.XLOOKUP(A14, WH_Aggregte!$E$1:$E$317, WH_Aggregte!$F$1:$F$317, "N/A", 0)= "", "N/A",_xlfn.XLOOKUP(A14, WH_Aggregte!$E$1:$E$317, WH_Aggregte!$F$1:$F$317, "N/A", 0)))</f>
        <v>N/A</v>
      </c>
      <c r="D14" s="179" t="str">
        <f>_xlfn.SINGLE(IF(C14="Not Compliant",_xlfn.TEXTJOIN(CHAR(10),TRUE,_xlfn.XLOOKUP($A14,Table1[QNUM],Table1[SUB-RESPONSE]),_xlfn.IFNA(_xlfn.XLOOKUP($A14&amp;AnswerSheet!$Q$1,Table1[TRIMQuestion],Table1[SUB-RESPONSE]),""),_xlfn.IFNA(_xlfn.XLOOKUP($A14&amp;AnswerSheet!$Q$2,Table1[TRIMQuestion],Table1[SUB-RESPONSE]),""),_xlfn.IFNA(_xlfn.XLOOKUP($A14&amp;AnswerSheet!$Q$3,Table1[TRIMQuestion],Table1[SUB-RESPONSE]),""),_xlfn.IFNA(_xlfn.XLOOKUP($A14&amp;AnswerSheet!$Q$4,Table1[TRIMQuestion],Table1[SUB-RESPONSE]),""),_xlfn.IFNA(_xlfn.XLOOKUP($A14&amp;AnswerSheet!$Q$5,Table1[TRIMQuestion],Table1[SUB-RESPONSE]),""),_xlfn.IFNA(_xlfn.XLOOKUP($A14&amp;AnswerSheet!$Q$6,Table1[TRIMQuestion],Table1[SUB-RESPONSE]),""),_xlfn.IFNA(_xlfn.XLOOKUP($A14&amp;AnswerSheet!$Q$7,Table1[TRIMQuestion],Table1[SUB-RESPONSE]),""),_xlfn.IFNA(_xlfn.XLOOKUP($A14&amp;AnswerSheet!$Q$8,Table1[TRIMQuestion],Table1[SUB-RESPONSE]),""),_xlfn.IFNA(_xlfn.XLOOKUP($A14&amp;AnswerSheet!$Q$9,Table1[TRIMQuestion],Table1[SUB-RESPONSE]),""),_xlfn.IFNA(_xlfn.XLOOKUP($A14&amp;AnswerSheet!$Q$10,Table1[TRIMQuestion],Table1[SUB-RESPONSE]),""),_xlfn.IFNA(_xlfn.XLOOKUP($A14&amp;AnswerSheet!$Q$11,Table1[TRIMQuestion],Table1[SUB-RESPONSE]),""),_xlfn.IFNA(_xlfn.XLOOKUP($A14&amp;AnswerSheet!$Q$12,Table1[TRIMQuestion],Table1[SUB-RESPONSE]),""),_xlfn.IFNA(_xlfn.XLOOKUP($A14&amp;AnswerSheet!$Q$13,Table1[TRIMQuestion],Table1[SUB-RESPONSE]),""),_xlfn.IFNA(_xlfn.XLOOKUP($A14&amp;AnswerSheet!$Q$14,Table1[TRIMQuestion],Table1[SUB-RESPONSE]),""),_xlfn.IFNA(_xlfn.XLOOKUP($A14&amp;AnswerSheet!$Q$15,Table1[TRIMQuestion],Table1[SUB-RESPONSE]),""),_xlfn.IFNA(_xlfn.XLOOKUP($A14&amp;AnswerSheet!$Q$16,Table1[TRIMQuestion],Table1[SUB-RESPONSE]),""),_xlfn.IFNA(_xlfn.XLOOKUP($A14&amp;AnswerSheet!$Q$17,Table1[TRIMQuestion],Table1[SUB-RESPONSE]),""),_xlfn.IFNA(_xlfn.XLOOKUP($A14&amp;AnswerSheet!$Q$18,Table1[TRIMQuestion],Table1[SUB-RESPONSE]),""),""),""))</f>
        <v/>
      </c>
      <c r="E14" s="179"/>
      <c r="F14" s="205"/>
      <c r="G14" s="206"/>
      <c r="H14" s="179"/>
      <c r="I14" s="174"/>
      <c r="J14" s="180"/>
      <c r="K14" s="181"/>
      <c r="L14" s="152"/>
      <c r="M14" s="179"/>
    </row>
    <row r="15" spans="1:13" s="20" customFormat="1" ht="18.649999999999999" customHeight="1" x14ac:dyDescent="0.35">
      <c r="A15" s="103" t="s">
        <v>23</v>
      </c>
      <c r="B15" s="71" t="str">
        <f>_xlfn.SINGLE(IF(_xlfn.XLOOKUP(A14, WH_Aggregte!$E$1:$E$317, WH_Aggregte!$J$1:$J$317, "", 0)= "", "",_xlfn.XLOOKUP(A14, WH_Aggregte!$E$1:$E$317, WH_Aggregte!$J$1:$J$317, "", 0)))</f>
        <v>2 CFR 200.306</v>
      </c>
      <c r="C15" s="176"/>
      <c r="D15" s="179"/>
      <c r="E15" s="179"/>
      <c r="F15" s="207"/>
      <c r="G15" s="208"/>
      <c r="H15" s="179"/>
      <c r="I15" s="175"/>
      <c r="J15" s="180"/>
      <c r="K15" s="181"/>
      <c r="L15" s="152"/>
      <c r="M15" s="179"/>
    </row>
    <row r="16" spans="1:13" s="20" customFormat="1" ht="195.65" customHeight="1" x14ac:dyDescent="0.35">
      <c r="A16" s="103" t="s">
        <v>243</v>
      </c>
      <c r="B16" s="71" t="str">
        <f>_xlfn.SINGLE(IF(_xlfn.XLOOKUP(A16, WH_Aggregte!$E$1:$E$317, WH_Aggregte!$D$1:$D$317, "", 0)= "", "",_xlfn.XLOOKUP(A16, WH_Aggregte!$E$1:$E$317, WH_Aggregte!$D$1:$D$317, "", 0)))</f>
        <v>Review the sponsor’s/grantee’s general ledger or other tracking sheet of match expenses for the period in question. Does the amount reported in line J (“Recipient share of expenses”) of the Federal Financial Report (FFR) for the review period reconcile with the sponsor’s/grantee’s financial records?</v>
      </c>
      <c r="C16" s="176" t="str">
        <f>_xlfn.SINGLE(IF(_xlfn.XLOOKUP(A16, WH_Aggregte!$E$1:$E$317, WH_Aggregte!$F$1:$F$317, "N/A", 0)= "", "N/A",_xlfn.XLOOKUP(A16, WH_Aggregte!$E$1:$E$317, WH_Aggregte!$F$1:$F$317, "N/A", 0)))</f>
        <v>N/A</v>
      </c>
      <c r="D16" s="179" t="str">
        <f>_xlfn.SINGLE(IF(C16="Not Compliant",_xlfn.TEXTJOIN(CHAR(10),TRUE,_xlfn.XLOOKUP($A16,Table1[QNUM],Table1[SUB-RESPONSE]),_xlfn.IFNA(_xlfn.XLOOKUP($A16&amp;AnswerSheet!$Q$1,Table1[TRIMQuestion],Table1[SUB-RESPONSE]),""),_xlfn.IFNA(_xlfn.XLOOKUP($A16&amp;AnswerSheet!$Q$2,Table1[TRIMQuestion],Table1[SUB-RESPONSE]),""),_xlfn.IFNA(_xlfn.XLOOKUP($A16&amp;AnswerSheet!$Q$3,Table1[TRIMQuestion],Table1[SUB-RESPONSE]),""),_xlfn.IFNA(_xlfn.XLOOKUP($A16&amp;AnswerSheet!$Q$4,Table1[TRIMQuestion],Table1[SUB-RESPONSE]),""),_xlfn.IFNA(_xlfn.XLOOKUP($A16&amp;AnswerSheet!$Q$5,Table1[TRIMQuestion],Table1[SUB-RESPONSE]),""),_xlfn.IFNA(_xlfn.XLOOKUP($A16&amp;AnswerSheet!$Q$6,Table1[TRIMQuestion],Table1[SUB-RESPONSE]),""),_xlfn.IFNA(_xlfn.XLOOKUP($A16&amp;AnswerSheet!$Q$7,Table1[TRIMQuestion],Table1[SUB-RESPONSE]),""),_xlfn.IFNA(_xlfn.XLOOKUP($A16&amp;AnswerSheet!$Q$8,Table1[TRIMQuestion],Table1[SUB-RESPONSE]),""),_xlfn.IFNA(_xlfn.XLOOKUP($A16&amp;AnswerSheet!$Q$9,Table1[TRIMQuestion],Table1[SUB-RESPONSE]),""),_xlfn.IFNA(_xlfn.XLOOKUP($A16&amp;AnswerSheet!$Q$10,Table1[TRIMQuestion],Table1[SUB-RESPONSE]),""),_xlfn.IFNA(_xlfn.XLOOKUP($A16&amp;AnswerSheet!$Q$11,Table1[TRIMQuestion],Table1[SUB-RESPONSE]),""),_xlfn.IFNA(_xlfn.XLOOKUP($A16&amp;AnswerSheet!$Q$12,Table1[TRIMQuestion],Table1[SUB-RESPONSE]),""),_xlfn.IFNA(_xlfn.XLOOKUP($A16&amp;AnswerSheet!$Q$13,Table1[TRIMQuestion],Table1[SUB-RESPONSE]),""),_xlfn.IFNA(_xlfn.XLOOKUP($A16&amp;AnswerSheet!$Q$14,Table1[TRIMQuestion],Table1[SUB-RESPONSE]),""),_xlfn.IFNA(_xlfn.XLOOKUP($A16&amp;AnswerSheet!$Q$15,Table1[TRIMQuestion],Table1[SUB-RESPONSE]),""),_xlfn.IFNA(_xlfn.XLOOKUP($A16&amp;AnswerSheet!$Q$16,Table1[TRIMQuestion],Table1[SUB-RESPONSE]),""),_xlfn.IFNA(_xlfn.XLOOKUP($A16&amp;AnswerSheet!$Q$17,Table1[TRIMQuestion],Table1[SUB-RESPONSE]),""),_xlfn.IFNA(_xlfn.XLOOKUP($A16&amp;AnswerSheet!$Q$18,Table1[TRIMQuestion],Table1[SUB-RESPONSE]),""),""),""))</f>
        <v/>
      </c>
      <c r="E16" s="179"/>
      <c r="F16" s="205"/>
      <c r="G16" s="206"/>
      <c r="H16" s="179"/>
      <c r="I16" s="174"/>
      <c r="J16" s="180"/>
      <c r="K16" s="181"/>
      <c r="L16" s="152"/>
      <c r="M16" s="179"/>
    </row>
    <row r="17" spans="1:13" s="20" customFormat="1" ht="19.399999999999999" customHeight="1" x14ac:dyDescent="0.35">
      <c r="A17" s="103" t="s">
        <v>23</v>
      </c>
      <c r="B17" s="71" t="str">
        <f>_xlfn.SINGLE(IF(_xlfn.XLOOKUP(A16, WH_Aggregte!$E$1:$E$317, WH_Aggregte!$J$1:$J$317, "", 0)= "", "",_xlfn.XLOOKUP(A16, WH_Aggregte!$E$1:$E$317, WH_Aggregte!$J$1:$J$317, "", 0)))</f>
        <v>2 CFR 200.306</v>
      </c>
      <c r="C17" s="176"/>
      <c r="D17" s="179"/>
      <c r="E17" s="179"/>
      <c r="F17" s="207"/>
      <c r="G17" s="208"/>
      <c r="H17" s="179"/>
      <c r="I17" s="175"/>
      <c r="J17" s="180"/>
      <c r="K17" s="181"/>
      <c r="L17" s="152"/>
      <c r="M17" s="179"/>
    </row>
    <row r="18" spans="1:13" ht="26.15" customHeight="1" x14ac:dyDescent="0.35">
      <c r="A18" s="187" t="s">
        <v>244</v>
      </c>
      <c r="B18" s="188"/>
      <c r="C18" s="189"/>
      <c r="D18" s="16"/>
      <c r="E18" s="75"/>
      <c r="F18" s="75"/>
      <c r="G18" s="75"/>
      <c r="H18" s="75"/>
      <c r="I18" s="76"/>
      <c r="J18" s="77"/>
      <c r="K18" s="78"/>
      <c r="L18" s="78"/>
      <c r="M18" s="75"/>
    </row>
    <row r="19" spans="1:13" s="20" customFormat="1" ht="30" customHeight="1" x14ac:dyDescent="0.35">
      <c r="A19" s="103" t="s">
        <v>245</v>
      </c>
      <c r="B19" s="71" t="str">
        <f>_xlfn.SINGLE(IF(_xlfn.XLOOKUP(A19, WH_Aggregte!$E$1:$E$317, WH_Aggregte!$D$1:$D$317, "", 0)= "", "",_xlfn.XLOOKUP(A19, WH_Aggregte!$E$1:$E$317, WH_Aggregte!$D$1:$D$317, "", 0)))</f>
        <v>Does the sponsor/grantee have a written methodology that adequately describes how direct costs are allocated on a reasonable basis? 
If NO, note how costs are allocated below.</v>
      </c>
      <c r="C19" s="176" t="str">
        <f>_xlfn.SINGLE(IF(_xlfn.XLOOKUP(A19, WH_Aggregte!$E$1:$E$317, WH_Aggregte!$F$1:$F$317, "N/A", 0)= "", "N/A",_xlfn.XLOOKUP(A19, WH_Aggregte!$E$1:$E$317, WH_Aggregte!$F$1:$F$317, "N/A", 0)))</f>
        <v>N/A</v>
      </c>
      <c r="D19" s="179" t="str">
        <f>_xlfn.SINGLE(IF(C19="Not Compliant",_xlfn.TEXTJOIN(CHAR(10),TRUE,_xlfn.XLOOKUP($A19,Table1[QNUM],Table1[SUB-RESPONSE]),_xlfn.IFNA(_xlfn.XLOOKUP($A19&amp;AnswerSheet!$Q$1,Table1[TRIMQuestion],Table1[SUB-RESPONSE]),""),_xlfn.IFNA(_xlfn.XLOOKUP($A19&amp;AnswerSheet!$Q$2,Table1[TRIMQuestion],Table1[SUB-RESPONSE]),""),_xlfn.IFNA(_xlfn.XLOOKUP($A19&amp;AnswerSheet!$Q$3,Table1[TRIMQuestion],Table1[SUB-RESPONSE]),""),_xlfn.IFNA(_xlfn.XLOOKUP($A19&amp;AnswerSheet!$Q$4,Table1[TRIMQuestion],Table1[SUB-RESPONSE]),""),_xlfn.IFNA(_xlfn.XLOOKUP($A19&amp;AnswerSheet!$Q$5,Table1[TRIMQuestion],Table1[SUB-RESPONSE]),""),_xlfn.IFNA(_xlfn.XLOOKUP($A19&amp;AnswerSheet!$Q$6,Table1[TRIMQuestion],Table1[SUB-RESPONSE]),""),_xlfn.IFNA(_xlfn.XLOOKUP($A19&amp;AnswerSheet!$Q$7,Table1[TRIMQuestion],Table1[SUB-RESPONSE]),""),_xlfn.IFNA(_xlfn.XLOOKUP($A19&amp;AnswerSheet!$Q$8,Table1[TRIMQuestion],Table1[SUB-RESPONSE]),""),_xlfn.IFNA(_xlfn.XLOOKUP($A19&amp;AnswerSheet!$Q$9,Table1[TRIMQuestion],Table1[SUB-RESPONSE]),""),_xlfn.IFNA(_xlfn.XLOOKUP($A19&amp;AnswerSheet!$Q$10,Table1[TRIMQuestion],Table1[SUB-RESPONSE]),""),_xlfn.IFNA(_xlfn.XLOOKUP($A19&amp;AnswerSheet!$Q$11,Table1[TRIMQuestion],Table1[SUB-RESPONSE]),""),_xlfn.IFNA(_xlfn.XLOOKUP($A19&amp;AnswerSheet!$Q$12,Table1[TRIMQuestion],Table1[SUB-RESPONSE]),""),_xlfn.IFNA(_xlfn.XLOOKUP($A19&amp;AnswerSheet!$Q$13,Table1[TRIMQuestion],Table1[SUB-RESPONSE]),""),_xlfn.IFNA(_xlfn.XLOOKUP($A19&amp;AnswerSheet!$Q$14,Table1[TRIMQuestion],Table1[SUB-RESPONSE]),""),_xlfn.IFNA(_xlfn.XLOOKUP($A19&amp;AnswerSheet!$Q$15,Table1[TRIMQuestion],Table1[SUB-RESPONSE]),""),_xlfn.IFNA(_xlfn.XLOOKUP($A19&amp;AnswerSheet!$Q$16,Table1[TRIMQuestion],Table1[SUB-RESPONSE]),""),_xlfn.IFNA(_xlfn.XLOOKUP($A19&amp;AnswerSheet!$Q$17,Table1[TRIMQuestion],Table1[SUB-RESPONSE]),""),_xlfn.IFNA(_xlfn.XLOOKUP($A19&amp;AnswerSheet!$Q$18,Table1[TRIMQuestion],Table1[SUB-RESPONSE]),""),""),""))</f>
        <v/>
      </c>
      <c r="E19" s="179"/>
      <c r="F19" s="205"/>
      <c r="G19" s="206"/>
      <c r="H19" s="179"/>
      <c r="I19" s="174"/>
      <c r="J19" s="180"/>
      <c r="K19" s="181"/>
      <c r="L19" s="152"/>
      <c r="M19" s="179"/>
    </row>
    <row r="20" spans="1:13" s="20" customFormat="1" ht="15.65" customHeight="1" x14ac:dyDescent="0.35">
      <c r="A20" s="103" t="s">
        <v>23</v>
      </c>
      <c r="B20" s="71" t="str">
        <f>_xlfn.SINGLE(IF(_xlfn.XLOOKUP(A19, WH_Aggregte!$E$1:$E$317, WH_Aggregte!$J$1:$J$317, "", 0)= "", "",_xlfn.XLOOKUP(A19, WH_Aggregte!$E$1:$E$317, WH_Aggregte!$J$1:$J$317, "", 0)))</f>
        <v>2 CFR 200.405, 2 CFR 200.413</v>
      </c>
      <c r="C20" s="176"/>
      <c r="D20" s="179"/>
      <c r="E20" s="179"/>
      <c r="F20" s="207"/>
      <c r="G20" s="208"/>
      <c r="H20" s="179"/>
      <c r="I20" s="175"/>
      <c r="J20" s="180"/>
      <c r="K20" s="181"/>
      <c r="L20" s="152"/>
      <c r="M20" s="179"/>
    </row>
    <row r="21" spans="1:13" s="20" customFormat="1" ht="50.9" customHeight="1" x14ac:dyDescent="0.35">
      <c r="A21" s="103" t="s">
        <v>246</v>
      </c>
      <c r="B21" s="71" t="str">
        <f>_xlfn.SINGLE(IF(_xlfn.XLOOKUP(A21, WH_Aggregte!$E$1:$E$317, WH_Aggregte!$D$1:$D$317, "", 0)= "", "",_xlfn.XLOOKUP(A21, WH_Aggregte!$E$1:$E$317, WH_Aggregte!$D$1:$D$317, "", 0)))</f>
        <v>If there is a plan, does it meet the following criteria?_x000D_
• The plan is current._x000D_
• The plan has a method that is reasonable and not based on budgeted percentages.</v>
      </c>
      <c r="C21" s="176" t="str">
        <f>_xlfn.SINGLE(IF(_xlfn.XLOOKUP(A21, WH_Aggregte!$E$1:$E$317, WH_Aggregte!$F$1:$F$317, "N/A", 0)= "", "N/A",_xlfn.XLOOKUP(A21, WH_Aggregte!$E$1:$E$317, WH_Aggregte!$F$1:$F$317, "N/A", 0)))</f>
        <v>N/A</v>
      </c>
      <c r="D21" s="179" t="str">
        <f>_xlfn.SINGLE(IF(C21="Not Compliant",_xlfn.TEXTJOIN(CHAR(10),TRUE,_xlfn.XLOOKUP($A21,Table1[QNUM],Table1[SUB-RESPONSE]),_xlfn.IFNA(_xlfn.XLOOKUP($A21&amp;AnswerSheet!$Q$1,Table1[TRIMQuestion],Table1[SUB-RESPONSE]),""),_xlfn.IFNA(_xlfn.XLOOKUP($A21&amp;AnswerSheet!$Q$2,Table1[TRIMQuestion],Table1[SUB-RESPONSE]),""),_xlfn.IFNA(_xlfn.XLOOKUP($A21&amp;AnswerSheet!$Q$3,Table1[TRIMQuestion],Table1[SUB-RESPONSE]),""),_xlfn.IFNA(_xlfn.XLOOKUP($A21&amp;AnswerSheet!$Q$4,Table1[TRIMQuestion],Table1[SUB-RESPONSE]),""),_xlfn.IFNA(_xlfn.XLOOKUP($A21&amp;AnswerSheet!$Q$5,Table1[TRIMQuestion],Table1[SUB-RESPONSE]),""),_xlfn.IFNA(_xlfn.XLOOKUP($A21&amp;AnswerSheet!$Q$6,Table1[TRIMQuestion],Table1[SUB-RESPONSE]),""),_xlfn.IFNA(_xlfn.XLOOKUP($A21&amp;AnswerSheet!$Q$7,Table1[TRIMQuestion],Table1[SUB-RESPONSE]),""),_xlfn.IFNA(_xlfn.XLOOKUP($A21&amp;AnswerSheet!$Q$8,Table1[TRIMQuestion],Table1[SUB-RESPONSE]),""),_xlfn.IFNA(_xlfn.XLOOKUP($A21&amp;AnswerSheet!$Q$9,Table1[TRIMQuestion],Table1[SUB-RESPONSE]),""),_xlfn.IFNA(_xlfn.XLOOKUP($A21&amp;AnswerSheet!$Q$10,Table1[TRIMQuestion],Table1[SUB-RESPONSE]),""),_xlfn.IFNA(_xlfn.XLOOKUP($A21&amp;AnswerSheet!$Q$11,Table1[TRIMQuestion],Table1[SUB-RESPONSE]),""),_xlfn.IFNA(_xlfn.XLOOKUP($A21&amp;AnswerSheet!$Q$12,Table1[TRIMQuestion],Table1[SUB-RESPONSE]),""),_xlfn.IFNA(_xlfn.XLOOKUP($A21&amp;AnswerSheet!$Q$13,Table1[TRIMQuestion],Table1[SUB-RESPONSE]),""),_xlfn.IFNA(_xlfn.XLOOKUP($A21&amp;AnswerSheet!$Q$14,Table1[TRIMQuestion],Table1[SUB-RESPONSE]),""),_xlfn.IFNA(_xlfn.XLOOKUP($A21&amp;AnswerSheet!$Q$15,Table1[TRIMQuestion],Table1[SUB-RESPONSE]),""),_xlfn.IFNA(_xlfn.XLOOKUP($A21&amp;AnswerSheet!$Q$16,Table1[TRIMQuestion],Table1[SUB-RESPONSE]),""),_xlfn.IFNA(_xlfn.XLOOKUP($A21&amp;AnswerSheet!$Q$17,Table1[TRIMQuestion],Table1[SUB-RESPONSE]),""),_xlfn.IFNA(_xlfn.XLOOKUP($A21&amp;AnswerSheet!$Q$18,Table1[TRIMQuestion],Table1[SUB-RESPONSE]),""),""),""))</f>
        <v/>
      </c>
      <c r="E21" s="179"/>
      <c r="F21" s="205"/>
      <c r="G21" s="206"/>
      <c r="H21" s="179"/>
      <c r="I21" s="174"/>
      <c r="J21" s="180"/>
      <c r="K21" s="181"/>
      <c r="L21" s="152"/>
      <c r="M21" s="179"/>
    </row>
    <row r="22" spans="1:13" s="20" customFormat="1" ht="20.9" customHeight="1" x14ac:dyDescent="0.35">
      <c r="A22" s="103" t="s">
        <v>23</v>
      </c>
      <c r="B22" s="71" t="str">
        <f>_xlfn.SINGLE(IF(_xlfn.XLOOKUP(A21, WH_Aggregte!$E$1:$E$317, WH_Aggregte!$J$1:$J$317, "", 0)= "", "",_xlfn.XLOOKUP(A21, WH_Aggregte!$E$1:$E$317, WH_Aggregte!$J$1:$J$317, "", 0)))</f>
        <v>2 CFR 200.405, 2 CFR 200.413</v>
      </c>
      <c r="C22" s="176"/>
      <c r="D22" s="179"/>
      <c r="E22" s="179"/>
      <c r="F22" s="207"/>
      <c r="G22" s="208"/>
      <c r="H22" s="179"/>
      <c r="I22" s="175"/>
      <c r="J22" s="180"/>
      <c r="K22" s="181"/>
      <c r="L22" s="152"/>
      <c r="M22" s="179"/>
    </row>
    <row r="23" spans="1:13" s="20" customFormat="1" ht="50.9" customHeight="1" x14ac:dyDescent="0.35">
      <c r="A23" s="103" t="s">
        <v>250</v>
      </c>
      <c r="B23" s="71" t="str">
        <f>_xlfn.SINGLE(IF(_xlfn.XLOOKUP(A23, WH_Aggregte!$E$1:$E$317, WH_Aggregte!$D$1:$D$317, "", 0)= "", "",_xlfn.XLOOKUP(A23, WH_Aggregte!$E$1:$E$317, WH_Aggregte!$D$1:$D$317, "", 0)))</f>
        <v>Does the sponsor/grantee have written procedures for determining the allowability of costs that are in alignment with Uniform Guidance and the Terms and Conditions of their grant?</v>
      </c>
      <c r="C23" s="176" t="str">
        <f>_xlfn.SINGLE(IF(_xlfn.XLOOKUP(A23, WH_Aggregte!$E$1:$E$317, WH_Aggregte!$F$1:$F$317, "N/A", 0)= "", "N/A",_xlfn.XLOOKUP(A23, WH_Aggregte!$E$1:$E$317, WH_Aggregte!$F$1:$F$317, "N/A", 0)))</f>
        <v>N/A</v>
      </c>
      <c r="D23" s="179" t="str">
        <f>_xlfn.SINGLE(IF(C23="Not Compliant",_xlfn.TEXTJOIN(CHAR(10),TRUE,_xlfn.XLOOKUP($A23,Table1[QNUM],Table1[SUB-RESPONSE]),_xlfn.IFNA(_xlfn.XLOOKUP($A23&amp;AnswerSheet!$Q$1,Table1[TRIMQuestion],Table1[SUB-RESPONSE]),""),_xlfn.IFNA(_xlfn.XLOOKUP($A23&amp;AnswerSheet!$Q$2,Table1[TRIMQuestion],Table1[SUB-RESPONSE]),""),_xlfn.IFNA(_xlfn.XLOOKUP($A23&amp;AnswerSheet!$Q$3,Table1[TRIMQuestion],Table1[SUB-RESPONSE]),""),_xlfn.IFNA(_xlfn.XLOOKUP($A23&amp;AnswerSheet!$Q$4,Table1[TRIMQuestion],Table1[SUB-RESPONSE]),""),_xlfn.IFNA(_xlfn.XLOOKUP($A23&amp;AnswerSheet!$Q$5,Table1[TRIMQuestion],Table1[SUB-RESPONSE]),""),_xlfn.IFNA(_xlfn.XLOOKUP($A23&amp;AnswerSheet!$Q$6,Table1[TRIMQuestion],Table1[SUB-RESPONSE]),""),_xlfn.IFNA(_xlfn.XLOOKUP($A23&amp;AnswerSheet!$Q$7,Table1[TRIMQuestion],Table1[SUB-RESPONSE]),""),_xlfn.IFNA(_xlfn.XLOOKUP($A23&amp;AnswerSheet!$Q$8,Table1[TRIMQuestion],Table1[SUB-RESPONSE]),""),_xlfn.IFNA(_xlfn.XLOOKUP($A23&amp;AnswerSheet!$Q$9,Table1[TRIMQuestion],Table1[SUB-RESPONSE]),""),_xlfn.IFNA(_xlfn.XLOOKUP($A23&amp;AnswerSheet!$Q$10,Table1[TRIMQuestion],Table1[SUB-RESPONSE]),""),_xlfn.IFNA(_xlfn.XLOOKUP($A23&amp;AnswerSheet!$Q$11,Table1[TRIMQuestion],Table1[SUB-RESPONSE]),""),_xlfn.IFNA(_xlfn.XLOOKUP($A23&amp;AnswerSheet!$Q$12,Table1[TRIMQuestion],Table1[SUB-RESPONSE]),""),_xlfn.IFNA(_xlfn.XLOOKUP($A23&amp;AnswerSheet!$Q$13,Table1[TRIMQuestion],Table1[SUB-RESPONSE]),""),_xlfn.IFNA(_xlfn.XLOOKUP($A23&amp;AnswerSheet!$Q$14,Table1[TRIMQuestion],Table1[SUB-RESPONSE]),""),_xlfn.IFNA(_xlfn.XLOOKUP($A23&amp;AnswerSheet!$Q$15,Table1[TRIMQuestion],Table1[SUB-RESPONSE]),""),_xlfn.IFNA(_xlfn.XLOOKUP($A23&amp;AnswerSheet!$Q$16,Table1[TRIMQuestion],Table1[SUB-RESPONSE]),""),_xlfn.IFNA(_xlfn.XLOOKUP($A23&amp;AnswerSheet!$Q$17,Table1[TRIMQuestion],Table1[SUB-RESPONSE]),""),_xlfn.IFNA(_xlfn.XLOOKUP($A23&amp;AnswerSheet!$Q$18,Table1[TRIMQuestion],Table1[SUB-RESPONSE]),""),""),""))</f>
        <v/>
      </c>
      <c r="E23" s="179"/>
      <c r="F23" s="205"/>
      <c r="G23" s="206"/>
      <c r="H23" s="179"/>
      <c r="I23" s="174"/>
      <c r="J23" s="180"/>
      <c r="K23" s="181"/>
      <c r="L23" s="152"/>
      <c r="M23" s="179"/>
    </row>
    <row r="24" spans="1:13" s="20" customFormat="1" ht="33" customHeight="1" x14ac:dyDescent="0.35">
      <c r="A24" s="103" t="s">
        <v>23</v>
      </c>
      <c r="B24" s="71" t="str">
        <f>_xlfn.SINGLE(IF(_xlfn.XLOOKUP(A23, WH_Aggregte!$E$1:$E$317, WH_Aggregte!$J$1:$J$317, "", 0)= "", "",_xlfn.XLOOKUP(A23, WH_Aggregte!$E$1:$E$317, WH_Aggregte!$J$1:$J$317, "", 0)))</f>
        <v>2 CFR 200.302(b)(7), 2 CFR 200.403, 2 CFR 200.404, 2 CFR 200.405, AmeriCorps Annual General Terms and Conditions</v>
      </c>
      <c r="C24" s="176"/>
      <c r="D24" s="179"/>
      <c r="E24" s="179"/>
      <c r="F24" s="207"/>
      <c r="G24" s="208"/>
      <c r="H24" s="179"/>
      <c r="I24" s="175"/>
      <c r="J24" s="180"/>
      <c r="K24" s="181"/>
      <c r="L24" s="152"/>
      <c r="M24" s="179"/>
    </row>
    <row r="25" spans="1:13" ht="26.15" customHeight="1" x14ac:dyDescent="0.35">
      <c r="A25" s="187" t="s">
        <v>252</v>
      </c>
      <c r="B25" s="188"/>
      <c r="C25" s="189"/>
      <c r="D25" s="16"/>
      <c r="E25" s="75"/>
      <c r="F25" s="75"/>
      <c r="G25" s="75"/>
      <c r="H25" s="75"/>
      <c r="I25" s="76"/>
      <c r="J25" s="77"/>
      <c r="K25" s="78"/>
      <c r="L25" s="78"/>
      <c r="M25" s="75"/>
    </row>
    <row r="26" spans="1:13" s="20" customFormat="1" ht="26.15" customHeight="1" x14ac:dyDescent="0.35">
      <c r="A26" s="103" t="s">
        <v>253</v>
      </c>
      <c r="B26" s="71" t="str">
        <f>_xlfn.SINGLE(IF(_xlfn.XLOOKUP(A26, WH_Aggregte!$E$1:$E$317, WH_Aggregte!$D$1:$D$317, "", 0)= "", "",_xlfn.XLOOKUP(A26, WH_Aggregte!$E$1:$E$317, WH_Aggregte!$D$1:$D$317, "", 0)))</f>
        <v xml:space="preserve">Does the approved budget include indirect costs?  </v>
      </c>
      <c r="C26" s="176" t="str">
        <f>_xlfn.SINGLE(IF(_xlfn.XLOOKUP(A26, WH_Aggregte!$E$1:$E$317, WH_Aggregte!$F$1:$F$317, "N/A", 0)= "", "N/A",_xlfn.XLOOKUP(A26, WH_Aggregte!$E$1:$E$317, WH_Aggregte!$F$1:$F$317, "N/A", 0)))</f>
        <v>N/A</v>
      </c>
      <c r="D26" s="179" t="str">
        <f>_xlfn.SINGLE(IF(C26="Not Compliant",_xlfn.TEXTJOIN(CHAR(10),TRUE,_xlfn.XLOOKUP($A26,Table1[QNUM],Table1[SUB-RESPONSE]),_xlfn.IFNA(_xlfn.XLOOKUP($A26&amp;AnswerSheet!$Q$1,Table1[TRIMQuestion],Table1[SUB-RESPONSE]),""),_xlfn.IFNA(_xlfn.XLOOKUP($A26&amp;AnswerSheet!$Q$2,Table1[TRIMQuestion],Table1[SUB-RESPONSE]),""),_xlfn.IFNA(_xlfn.XLOOKUP($A26&amp;AnswerSheet!$Q$3,Table1[TRIMQuestion],Table1[SUB-RESPONSE]),""),_xlfn.IFNA(_xlfn.XLOOKUP($A26&amp;AnswerSheet!$Q$4,Table1[TRIMQuestion],Table1[SUB-RESPONSE]),""),_xlfn.IFNA(_xlfn.XLOOKUP($A26&amp;AnswerSheet!$Q$5,Table1[TRIMQuestion],Table1[SUB-RESPONSE]),""),_xlfn.IFNA(_xlfn.XLOOKUP($A26&amp;AnswerSheet!$Q$6,Table1[TRIMQuestion],Table1[SUB-RESPONSE]),""),_xlfn.IFNA(_xlfn.XLOOKUP($A26&amp;AnswerSheet!$Q$7,Table1[TRIMQuestion],Table1[SUB-RESPONSE]),""),_xlfn.IFNA(_xlfn.XLOOKUP($A26&amp;AnswerSheet!$Q$8,Table1[TRIMQuestion],Table1[SUB-RESPONSE]),""),_xlfn.IFNA(_xlfn.XLOOKUP($A26&amp;AnswerSheet!$Q$9,Table1[TRIMQuestion],Table1[SUB-RESPONSE]),""),_xlfn.IFNA(_xlfn.XLOOKUP($A26&amp;AnswerSheet!$Q$10,Table1[TRIMQuestion],Table1[SUB-RESPONSE]),""),_xlfn.IFNA(_xlfn.XLOOKUP($A26&amp;AnswerSheet!$Q$11,Table1[TRIMQuestion],Table1[SUB-RESPONSE]),""),_xlfn.IFNA(_xlfn.XLOOKUP($A26&amp;AnswerSheet!$Q$12,Table1[TRIMQuestion],Table1[SUB-RESPONSE]),""),_xlfn.IFNA(_xlfn.XLOOKUP($A26&amp;AnswerSheet!$Q$13,Table1[TRIMQuestion],Table1[SUB-RESPONSE]),""),_xlfn.IFNA(_xlfn.XLOOKUP($A26&amp;AnswerSheet!$Q$14,Table1[TRIMQuestion],Table1[SUB-RESPONSE]),""),_xlfn.IFNA(_xlfn.XLOOKUP($A26&amp;AnswerSheet!$Q$15,Table1[TRIMQuestion],Table1[SUB-RESPONSE]),""),_xlfn.IFNA(_xlfn.XLOOKUP($A26&amp;AnswerSheet!$Q$16,Table1[TRIMQuestion],Table1[SUB-RESPONSE]),""),_xlfn.IFNA(_xlfn.XLOOKUP($A26&amp;AnswerSheet!$Q$17,Table1[TRIMQuestion],Table1[SUB-RESPONSE]),""),_xlfn.IFNA(_xlfn.XLOOKUP($A26&amp;AnswerSheet!$Q$18,Table1[TRIMQuestion],Table1[SUB-RESPONSE]),""),""),""))</f>
        <v/>
      </c>
      <c r="E26" s="179"/>
      <c r="F26" s="205"/>
      <c r="G26" s="206"/>
      <c r="H26" s="179"/>
      <c r="I26" s="174"/>
      <c r="J26" s="180"/>
      <c r="K26" s="181"/>
      <c r="L26" s="152"/>
      <c r="M26" s="179"/>
    </row>
    <row r="27" spans="1:13" s="20" customFormat="1" ht="20.149999999999999" customHeight="1" x14ac:dyDescent="0.35">
      <c r="A27" s="103" t="s">
        <v>23</v>
      </c>
      <c r="B27" s="71" t="str">
        <f>_xlfn.SINGLE(IF(_xlfn.XLOOKUP(A26, WH_Aggregte!$E$1:$E$317, WH_Aggregte!$J$1:$J$317, "", 0)= "", "",_xlfn.XLOOKUP(A26, WH_Aggregte!$E$1:$E$317, WH_Aggregte!$J$1:$J$317, "", 0)))</f>
        <v>2 CFR 200.413, 2 CFR 200.414, 2 CFR 200.416, 2 CFR 200.418</v>
      </c>
      <c r="C27" s="176"/>
      <c r="D27" s="179"/>
      <c r="E27" s="179"/>
      <c r="F27" s="207"/>
      <c r="G27" s="208"/>
      <c r="H27" s="179"/>
      <c r="I27" s="175"/>
      <c r="J27" s="180"/>
      <c r="K27" s="181"/>
      <c r="L27" s="152"/>
      <c r="M27" s="179"/>
    </row>
    <row r="28" spans="1:13" s="20" customFormat="1" ht="62" x14ac:dyDescent="0.35">
      <c r="A28" s="103" t="s">
        <v>254</v>
      </c>
      <c r="B28" s="71" t="str">
        <f>_xlfn.SINGLE(IF(_xlfn.XLOOKUP(A28, WH_Aggregte!$E$1:$E$317, WH_Aggregte!$D$1:$D$317, "", 0)= "", "",_xlfn.XLOOKUP(A28, WH_Aggregte!$E$1:$E$317, WH_Aggregte!$D$1:$D$317, "", 0)))</f>
        <v>If YES to question 01.04.01, review the approved negotiated rate or cost allocation plan (state and local governments can use a cost allocation plan).     
Is the rate budgeted for the assessment period supported by their agreement or plan?</v>
      </c>
      <c r="C28" s="176" t="str">
        <f>_xlfn.SINGLE(IF(_xlfn.XLOOKUP(A28, WH_Aggregte!$E$1:$E$317, WH_Aggregte!$F$1:$F$317, "N/A", 0)= "", "N/A",_xlfn.XLOOKUP(A28, WH_Aggregte!$E$1:$E$317, WH_Aggregte!$F$1:$F$317, "N/A", 0)))</f>
        <v>N/A</v>
      </c>
      <c r="D28" s="179" t="str">
        <f>_xlfn.SINGLE(IF(C28="Not Compliant",_xlfn.TEXTJOIN(CHAR(10),TRUE,_xlfn.XLOOKUP($A28,Table1[QNUM],Table1[SUB-RESPONSE]),_xlfn.IFNA(_xlfn.XLOOKUP($A28&amp;AnswerSheet!$Q$1,Table1[TRIMQuestion],Table1[SUB-RESPONSE]),""),_xlfn.IFNA(_xlfn.XLOOKUP($A28&amp;AnswerSheet!$Q$2,Table1[TRIMQuestion],Table1[SUB-RESPONSE]),""),_xlfn.IFNA(_xlfn.XLOOKUP($A28&amp;AnswerSheet!$Q$3,Table1[TRIMQuestion],Table1[SUB-RESPONSE]),""),_xlfn.IFNA(_xlfn.XLOOKUP($A28&amp;AnswerSheet!$Q$4,Table1[TRIMQuestion],Table1[SUB-RESPONSE]),""),_xlfn.IFNA(_xlfn.XLOOKUP($A28&amp;AnswerSheet!$Q$5,Table1[TRIMQuestion],Table1[SUB-RESPONSE]),""),_xlfn.IFNA(_xlfn.XLOOKUP($A28&amp;AnswerSheet!$Q$6,Table1[TRIMQuestion],Table1[SUB-RESPONSE]),""),_xlfn.IFNA(_xlfn.XLOOKUP($A28&amp;AnswerSheet!$Q$7,Table1[TRIMQuestion],Table1[SUB-RESPONSE]),""),_xlfn.IFNA(_xlfn.XLOOKUP($A28&amp;AnswerSheet!$Q$8,Table1[TRIMQuestion],Table1[SUB-RESPONSE]),""),_xlfn.IFNA(_xlfn.XLOOKUP($A28&amp;AnswerSheet!$Q$9,Table1[TRIMQuestion],Table1[SUB-RESPONSE]),""),_xlfn.IFNA(_xlfn.XLOOKUP($A28&amp;AnswerSheet!$Q$10,Table1[TRIMQuestion],Table1[SUB-RESPONSE]),""),_xlfn.IFNA(_xlfn.XLOOKUP($A28&amp;AnswerSheet!$Q$11,Table1[TRIMQuestion],Table1[SUB-RESPONSE]),""),_xlfn.IFNA(_xlfn.XLOOKUP($A28&amp;AnswerSheet!$Q$12,Table1[TRIMQuestion],Table1[SUB-RESPONSE]),""),_xlfn.IFNA(_xlfn.XLOOKUP($A28&amp;AnswerSheet!$Q$13,Table1[TRIMQuestion],Table1[SUB-RESPONSE]),""),_xlfn.IFNA(_xlfn.XLOOKUP($A28&amp;AnswerSheet!$Q$14,Table1[TRIMQuestion],Table1[SUB-RESPONSE]),""),_xlfn.IFNA(_xlfn.XLOOKUP($A28&amp;AnswerSheet!$Q$15,Table1[TRIMQuestion],Table1[SUB-RESPONSE]),""),_xlfn.IFNA(_xlfn.XLOOKUP($A28&amp;AnswerSheet!$Q$16,Table1[TRIMQuestion],Table1[SUB-RESPONSE]),""),_xlfn.IFNA(_xlfn.XLOOKUP($A28&amp;AnswerSheet!$Q$17,Table1[TRIMQuestion],Table1[SUB-RESPONSE]),""),_xlfn.IFNA(_xlfn.XLOOKUP($A28&amp;AnswerSheet!$Q$18,Table1[TRIMQuestion],Table1[SUB-RESPONSE]),""),""),""))</f>
        <v/>
      </c>
      <c r="E28" s="179"/>
      <c r="F28" s="205"/>
      <c r="G28" s="206"/>
      <c r="H28" s="179"/>
      <c r="I28" s="174"/>
      <c r="J28" s="180"/>
      <c r="K28" s="181"/>
      <c r="L28" s="152"/>
      <c r="M28" s="179"/>
    </row>
    <row r="29" spans="1:13" s="20" customFormat="1" ht="21.65" customHeight="1" x14ac:dyDescent="0.35">
      <c r="A29" s="103" t="s">
        <v>23</v>
      </c>
      <c r="B29" s="71" t="str">
        <f>_xlfn.SINGLE(IF(_xlfn.XLOOKUP(A28, WH_Aggregte!$E$1:$E$317, WH_Aggregte!$J$1:$J$317, "", 0)= "", "",_xlfn.XLOOKUP(A28, WH_Aggregte!$E$1:$E$317, WH_Aggregte!$J$1:$J$317, "", 0)))</f>
        <v>2 CFR 200.413, 2 CFR 200.414, 2 CFR 200.416, 2CFR 200.418</v>
      </c>
      <c r="C29" s="176"/>
      <c r="D29" s="179"/>
      <c r="E29" s="179"/>
      <c r="F29" s="207"/>
      <c r="G29" s="208"/>
      <c r="H29" s="179"/>
      <c r="I29" s="175"/>
      <c r="J29" s="180"/>
      <c r="K29" s="181"/>
      <c r="L29" s="152"/>
      <c r="M29" s="179"/>
    </row>
    <row r="30" spans="1:13" s="20" customFormat="1" ht="62.15" customHeight="1" x14ac:dyDescent="0.35">
      <c r="A30" s="103" t="s">
        <v>255</v>
      </c>
      <c r="B30" s="71" t="str">
        <f>_xlfn.SINGLE(IF(_xlfn.XLOOKUP(A30, WH_Aggregte!$E$1:$E$317, WH_Aggregte!$D$1:$D$317, "", 0)= "", "",_xlfn.XLOOKUP(A30, WH_Aggregte!$E$1:$E$317, WH_Aggregte!$D$1:$D$317, "", 0)))</f>
        <v>Review the sponsor/grantee’s cost allocation plan, financial policies, and/or provided list of costs included as indirect costs and note which costs they consider indirect. Review the approved budget to ensure these costs are not included as direct cost line items. Costs cannot be simultaneously included in the direct budget and included in the indirect cost rate. 
Are all indirect costs budgeted appropriately as part of the indirect cost rate?</v>
      </c>
      <c r="C30" s="215" t="str">
        <f>_xlfn.SINGLE(IF(_xlfn.XLOOKUP(A30, WH_Aggregte!$E$1:$E$317, WH_Aggregte!$F$1:$F$317, "N/A", 0)= "", "N/A",_xlfn.XLOOKUP(A30, WH_Aggregte!$E$1:$E$317, WH_Aggregte!$F$1:$F$317, "N/A", 0)))</f>
        <v>N/A</v>
      </c>
      <c r="D30" s="214" t="str">
        <f>_xlfn.SINGLE(IF(C30="Not Compliant",_xlfn.TEXTJOIN(CHAR(10),TRUE,_xlfn.XLOOKUP($A30,Table1[QNUM],Table1[SUB-RESPONSE]),_xlfn.IFNA(_xlfn.XLOOKUP($A30&amp;AnswerSheet!$Q$1,Table1[TRIMQuestion],Table1[SUB-RESPONSE]),""),_xlfn.IFNA(_xlfn.XLOOKUP($A30&amp;AnswerSheet!$Q$2,Table1[TRIMQuestion],Table1[SUB-RESPONSE]),""),_xlfn.IFNA(_xlfn.XLOOKUP($A30&amp;AnswerSheet!$Q$3,Table1[TRIMQuestion],Table1[SUB-RESPONSE]),""),_xlfn.IFNA(_xlfn.XLOOKUP($A30&amp;AnswerSheet!$Q$4,Table1[TRIMQuestion],Table1[SUB-RESPONSE]),""),_xlfn.IFNA(_xlfn.XLOOKUP($A30&amp;AnswerSheet!$Q$5,Table1[TRIMQuestion],Table1[SUB-RESPONSE]),""),_xlfn.IFNA(_xlfn.XLOOKUP($A30&amp;AnswerSheet!$Q$6,Table1[TRIMQuestion],Table1[SUB-RESPONSE]),""),_xlfn.IFNA(_xlfn.XLOOKUP($A30&amp;AnswerSheet!$Q$7,Table1[TRIMQuestion],Table1[SUB-RESPONSE]),""),_xlfn.IFNA(_xlfn.XLOOKUP($A30&amp;AnswerSheet!$Q$8,Table1[TRIMQuestion],Table1[SUB-RESPONSE]),""),_xlfn.IFNA(_xlfn.XLOOKUP($A30&amp;AnswerSheet!$Q$9,Table1[TRIMQuestion],Table1[SUB-RESPONSE]),""),_xlfn.IFNA(_xlfn.XLOOKUP($A30&amp;AnswerSheet!$Q$10,Table1[TRIMQuestion],Table1[SUB-RESPONSE]),""),_xlfn.IFNA(_xlfn.XLOOKUP($A30&amp;AnswerSheet!$Q$11,Table1[TRIMQuestion],Table1[SUB-RESPONSE]),""),_xlfn.IFNA(_xlfn.XLOOKUP($A30&amp;AnswerSheet!$Q$12,Table1[TRIMQuestion],Table1[SUB-RESPONSE]),""),_xlfn.IFNA(_xlfn.XLOOKUP($A30&amp;AnswerSheet!$Q$13,Table1[TRIMQuestion],Table1[SUB-RESPONSE]),""),_xlfn.IFNA(_xlfn.XLOOKUP($A30&amp;AnswerSheet!$Q$14,Table1[TRIMQuestion],Table1[SUB-RESPONSE]),""),_xlfn.IFNA(_xlfn.XLOOKUP($A30&amp;AnswerSheet!$Q$15,Table1[TRIMQuestion],Table1[SUB-RESPONSE]),""),_xlfn.IFNA(_xlfn.XLOOKUP($A30&amp;AnswerSheet!$Q$16,Table1[TRIMQuestion],Table1[SUB-RESPONSE]),""),_xlfn.IFNA(_xlfn.XLOOKUP($A30&amp;AnswerSheet!$Q$17,Table1[TRIMQuestion],Table1[SUB-RESPONSE]),""),_xlfn.IFNA(_xlfn.XLOOKUP($A30&amp;AnswerSheet!$Q$18,Table1[TRIMQuestion],Table1[SUB-RESPONSE]),""),""),""))</f>
        <v/>
      </c>
      <c r="E30" s="214"/>
      <c r="F30" s="216"/>
      <c r="G30" s="217"/>
      <c r="H30" s="214"/>
      <c r="I30" s="209"/>
      <c r="J30" s="211"/>
      <c r="K30" s="212"/>
      <c r="L30" s="213"/>
      <c r="M30" s="214"/>
    </row>
    <row r="31" spans="1:13" s="20" customFormat="1" ht="21.5" customHeight="1" x14ac:dyDescent="0.35">
      <c r="A31" s="103" t="s">
        <v>23</v>
      </c>
      <c r="B31" s="71" t="str">
        <f>_xlfn.SINGLE(IF(_xlfn.XLOOKUP(A30, WH_Aggregte!$E$1:$E$317, WH_Aggregte!$J$1:$J$317, "", 0)= "", "",_xlfn.XLOOKUP(A30, WH_Aggregte!$E$1:$E$317, WH_Aggregte!$J$1:$J$317, "", 0)))</f>
        <v>2 CFR 200.413, 2 CFR 200.414, 2 CFR 200.416, 2CFR 200.418</v>
      </c>
      <c r="C31" s="215"/>
      <c r="D31" s="214"/>
      <c r="E31" s="214"/>
      <c r="F31" s="218"/>
      <c r="G31" s="219"/>
      <c r="H31" s="214"/>
      <c r="I31" s="210"/>
      <c r="J31" s="211"/>
      <c r="K31" s="212"/>
      <c r="L31" s="213"/>
      <c r="M31" s="214"/>
    </row>
    <row r="32" spans="1:13" ht="26.15" customHeight="1" x14ac:dyDescent="0.35">
      <c r="A32" s="187" t="s">
        <v>256</v>
      </c>
      <c r="B32" s="188"/>
      <c r="C32" s="189"/>
      <c r="D32" s="16"/>
      <c r="E32" s="75"/>
      <c r="F32" s="75"/>
      <c r="G32" s="75"/>
      <c r="H32" s="75"/>
      <c r="I32" s="76"/>
      <c r="J32" s="77"/>
      <c r="K32" s="78"/>
      <c r="L32" s="78"/>
      <c r="M32" s="75"/>
    </row>
    <row r="33" spans="1:13" s="20" customFormat="1" ht="31" x14ac:dyDescent="0.35">
      <c r="A33" s="103" t="s">
        <v>257</v>
      </c>
      <c r="B33" s="71" t="str">
        <f>_xlfn.SINGLE(IF(_xlfn.XLOOKUP(A33, WH_Aggregte!$E$1:$E$317, WH_Aggregte!$D$1:$D$317, "", 0)= "", "",_xlfn.XLOOKUP(A33, WH_Aggregte!$E$1:$E$317, WH_Aggregte!$D$1:$D$317, "", 0)))</f>
        <v>Does the sponsor/grantee have a policy and procedure to manage Federal cash drawdowns?</v>
      </c>
      <c r="C33" s="176" t="str">
        <f>_xlfn.SINGLE(IF(_xlfn.XLOOKUP(A33, WH_Aggregte!$E$1:$E$317, WH_Aggregte!$F$1:$F$317, "N/A", 0)= "", "N/A",_xlfn.XLOOKUP(A33, WH_Aggregte!$E$1:$E$317, WH_Aggregte!$F$1:$F$317, "N/A", 0)))</f>
        <v>N/A</v>
      </c>
      <c r="D33" s="179" t="str">
        <f>_xlfn.SINGLE(IF(C33="Not Compliant",_xlfn.TEXTJOIN(CHAR(10),TRUE,_xlfn.XLOOKUP($A33,Table1[QNUM],Table1[SUB-RESPONSE]),_xlfn.IFNA(_xlfn.XLOOKUP($A33&amp;AnswerSheet!$Q$1,Table1[TRIMQuestion],Table1[SUB-RESPONSE]),""),_xlfn.IFNA(_xlfn.XLOOKUP($A33&amp;AnswerSheet!$Q$2,Table1[TRIMQuestion],Table1[SUB-RESPONSE]),""),_xlfn.IFNA(_xlfn.XLOOKUP($A33&amp;AnswerSheet!$Q$3,Table1[TRIMQuestion],Table1[SUB-RESPONSE]),""),_xlfn.IFNA(_xlfn.XLOOKUP($A33&amp;AnswerSheet!$Q$4,Table1[TRIMQuestion],Table1[SUB-RESPONSE]),""),_xlfn.IFNA(_xlfn.XLOOKUP($A33&amp;AnswerSheet!$Q$5,Table1[TRIMQuestion],Table1[SUB-RESPONSE]),""),_xlfn.IFNA(_xlfn.XLOOKUP($A33&amp;AnswerSheet!$Q$6,Table1[TRIMQuestion],Table1[SUB-RESPONSE]),""),_xlfn.IFNA(_xlfn.XLOOKUP($A33&amp;AnswerSheet!$Q$7,Table1[TRIMQuestion],Table1[SUB-RESPONSE]),""),_xlfn.IFNA(_xlfn.XLOOKUP($A33&amp;AnswerSheet!$Q$8,Table1[TRIMQuestion],Table1[SUB-RESPONSE]),""),_xlfn.IFNA(_xlfn.XLOOKUP($A33&amp;AnswerSheet!$Q$9,Table1[TRIMQuestion],Table1[SUB-RESPONSE]),""),_xlfn.IFNA(_xlfn.XLOOKUP($A33&amp;AnswerSheet!$Q$10,Table1[TRIMQuestion],Table1[SUB-RESPONSE]),""),_xlfn.IFNA(_xlfn.XLOOKUP($A33&amp;AnswerSheet!$Q$11,Table1[TRIMQuestion],Table1[SUB-RESPONSE]),""),_xlfn.IFNA(_xlfn.XLOOKUP($A33&amp;AnswerSheet!$Q$12,Table1[TRIMQuestion],Table1[SUB-RESPONSE]),""),_xlfn.IFNA(_xlfn.XLOOKUP($A33&amp;AnswerSheet!$Q$13,Table1[TRIMQuestion],Table1[SUB-RESPONSE]),""),_xlfn.IFNA(_xlfn.XLOOKUP($A33&amp;AnswerSheet!$Q$14,Table1[TRIMQuestion],Table1[SUB-RESPONSE]),""),_xlfn.IFNA(_xlfn.XLOOKUP($A33&amp;AnswerSheet!$Q$15,Table1[TRIMQuestion],Table1[SUB-RESPONSE]),""),_xlfn.IFNA(_xlfn.XLOOKUP($A33&amp;AnswerSheet!$Q$16,Table1[TRIMQuestion],Table1[SUB-RESPONSE]),""),_xlfn.IFNA(_xlfn.XLOOKUP($A33&amp;AnswerSheet!$Q$17,Table1[TRIMQuestion],Table1[SUB-RESPONSE]),""),_xlfn.IFNA(_xlfn.XLOOKUP($A33&amp;AnswerSheet!$Q$18,Table1[TRIMQuestion],Table1[SUB-RESPONSE]),""),""),""))</f>
        <v/>
      </c>
      <c r="E33" s="179"/>
      <c r="F33" s="205"/>
      <c r="G33" s="206"/>
      <c r="H33" s="179"/>
      <c r="I33" s="174"/>
      <c r="J33" s="180"/>
      <c r="K33" s="181"/>
      <c r="L33" s="152"/>
      <c r="M33" s="179"/>
    </row>
    <row r="34" spans="1:13" s="20" customFormat="1" ht="15.5" x14ac:dyDescent="0.35">
      <c r="A34" s="103" t="s">
        <v>23</v>
      </c>
      <c r="B34" s="71" t="str">
        <f>_xlfn.SINGLE(IF(_xlfn.XLOOKUP(A33, WH_Aggregte!$E$1:$E$317, WH_Aggregte!$J$1:$J$317, "", 0)= "", "",_xlfn.XLOOKUP(A33, WH_Aggregte!$E$1:$E$317, WH_Aggregte!$J$1:$J$317, "", 0)))</f>
        <v>2 CFR 200.305</v>
      </c>
      <c r="C34" s="176"/>
      <c r="D34" s="179"/>
      <c r="E34" s="179"/>
      <c r="F34" s="207"/>
      <c r="G34" s="208"/>
      <c r="H34" s="179"/>
      <c r="I34" s="175"/>
      <c r="J34" s="180"/>
      <c r="K34" s="181"/>
      <c r="L34" s="152"/>
      <c r="M34" s="179"/>
    </row>
    <row r="35" spans="1:13" s="20" customFormat="1" ht="93" x14ac:dyDescent="0.35">
      <c r="A35" s="103" t="s">
        <v>258</v>
      </c>
      <c r="B35" s="71" t="str">
        <f>_xlfn.SINGLE(IF(_xlfn.XLOOKUP(A35, WH_Aggregte!$E$1:$E$317, WH_Aggregte!$D$1:$D$317, "", 0)= "", "",_xlfn.XLOOKUP(A35, WH_Aggregte!$E$1:$E$317, WH_Aggregte!$D$1:$D$317, "", 0)))</f>
        <v>If there is a policy and procedure to manage cash drawdowns, do they include the following minimum elements? 
•  Cash is drawn on a reimbursement or ‘as-needed’ basis, and not held in excess of three (3) working days;
•  Procedural steps that outline the approval and drawdown process, including who is responsible for each action.</v>
      </c>
      <c r="C35" s="176" t="str">
        <f>_xlfn.SINGLE(IF(_xlfn.XLOOKUP(A35, WH_Aggregte!$E$1:$E$317, WH_Aggregte!$F$1:$F$317, "N/A", 0)= "", "N/A",_xlfn.XLOOKUP(A35, WH_Aggregte!$E$1:$E$317, WH_Aggregte!$F$1:$F$317, "N/A", 0)))</f>
        <v>N/A</v>
      </c>
      <c r="D35" s="179" t="str">
        <f>_xlfn.SINGLE(IF(C35="Not Compliant",_xlfn.TEXTJOIN(CHAR(10),TRUE,_xlfn.XLOOKUP($A35,Table1[QNUM],Table1[SUB-RESPONSE]),_xlfn.IFNA(_xlfn.XLOOKUP($A35&amp;AnswerSheet!$Q$1,Table1[TRIMQuestion],Table1[SUB-RESPONSE]),""),_xlfn.IFNA(_xlfn.XLOOKUP($A35&amp;AnswerSheet!$Q$2,Table1[TRIMQuestion],Table1[SUB-RESPONSE]),""),_xlfn.IFNA(_xlfn.XLOOKUP($A35&amp;AnswerSheet!$Q$3,Table1[TRIMQuestion],Table1[SUB-RESPONSE]),""),_xlfn.IFNA(_xlfn.XLOOKUP($A35&amp;AnswerSheet!$Q$4,Table1[TRIMQuestion],Table1[SUB-RESPONSE]),""),_xlfn.IFNA(_xlfn.XLOOKUP($A35&amp;AnswerSheet!$Q$5,Table1[TRIMQuestion],Table1[SUB-RESPONSE]),""),_xlfn.IFNA(_xlfn.XLOOKUP($A35&amp;AnswerSheet!$Q$6,Table1[TRIMQuestion],Table1[SUB-RESPONSE]),""),_xlfn.IFNA(_xlfn.XLOOKUP($A35&amp;AnswerSheet!$Q$7,Table1[TRIMQuestion],Table1[SUB-RESPONSE]),""),_xlfn.IFNA(_xlfn.XLOOKUP($A35&amp;AnswerSheet!$Q$8,Table1[TRIMQuestion],Table1[SUB-RESPONSE]),""),_xlfn.IFNA(_xlfn.XLOOKUP($A35&amp;AnswerSheet!$Q$9,Table1[TRIMQuestion],Table1[SUB-RESPONSE]),""),_xlfn.IFNA(_xlfn.XLOOKUP($A35&amp;AnswerSheet!$Q$10,Table1[TRIMQuestion],Table1[SUB-RESPONSE]),""),_xlfn.IFNA(_xlfn.XLOOKUP($A35&amp;AnswerSheet!$Q$11,Table1[TRIMQuestion],Table1[SUB-RESPONSE]),""),_xlfn.IFNA(_xlfn.XLOOKUP($A35&amp;AnswerSheet!$Q$12,Table1[TRIMQuestion],Table1[SUB-RESPONSE]),""),_xlfn.IFNA(_xlfn.XLOOKUP($A35&amp;AnswerSheet!$Q$13,Table1[TRIMQuestion],Table1[SUB-RESPONSE]),""),_xlfn.IFNA(_xlfn.XLOOKUP($A35&amp;AnswerSheet!$Q$14,Table1[TRIMQuestion],Table1[SUB-RESPONSE]),""),_xlfn.IFNA(_xlfn.XLOOKUP($A35&amp;AnswerSheet!$Q$15,Table1[TRIMQuestion],Table1[SUB-RESPONSE]),""),_xlfn.IFNA(_xlfn.XLOOKUP($A35&amp;AnswerSheet!$Q$16,Table1[TRIMQuestion],Table1[SUB-RESPONSE]),""),_xlfn.IFNA(_xlfn.XLOOKUP($A35&amp;AnswerSheet!$Q$17,Table1[TRIMQuestion],Table1[SUB-RESPONSE]),""),_xlfn.IFNA(_xlfn.XLOOKUP($A35&amp;AnswerSheet!$Q$18,Table1[TRIMQuestion],Table1[SUB-RESPONSE]),""),""),""))</f>
        <v/>
      </c>
      <c r="E35" s="179"/>
      <c r="F35" s="205"/>
      <c r="G35" s="206"/>
      <c r="H35" s="179"/>
      <c r="I35" s="174"/>
      <c r="J35" s="180"/>
      <c r="K35" s="181"/>
      <c r="L35" s="152"/>
      <c r="M35" s="179"/>
    </row>
    <row r="36" spans="1:13" s="20" customFormat="1" ht="15.5" x14ac:dyDescent="0.35">
      <c r="A36" s="103" t="s">
        <v>23</v>
      </c>
      <c r="B36" s="71" t="str">
        <f>_xlfn.SINGLE(IF(_xlfn.XLOOKUP(A35, WH_Aggregte!$E$1:$E$317, WH_Aggregte!$J$1:$J$317, "", 0)= "", "",_xlfn.XLOOKUP(A35, WH_Aggregte!$E$1:$E$317, WH_Aggregte!$J$1:$J$317, "", 0)))</f>
        <v>2 CFR 200.305, PMS Payment Certification</v>
      </c>
      <c r="C36" s="176"/>
      <c r="D36" s="179"/>
      <c r="E36" s="179"/>
      <c r="F36" s="207"/>
      <c r="G36" s="208"/>
      <c r="H36" s="179"/>
      <c r="I36" s="175"/>
      <c r="J36" s="180"/>
      <c r="K36" s="181"/>
      <c r="L36" s="152"/>
      <c r="M36" s="179"/>
    </row>
    <row r="37" spans="1:13" s="20" customFormat="1" ht="108.5" x14ac:dyDescent="0.35">
      <c r="A37" s="103" t="s">
        <v>262</v>
      </c>
      <c r="B37" s="71" t="str">
        <f>_xlfn.SINGLE(IF(_xlfn.XLOOKUP(A37, WH_Aggregte!$E$1:$E$317, WH_Aggregte!$D$1:$D$317, "", 0)= "", "",_xlfn.XLOOKUP(A37, WH_Aggregte!$E$1:$E$317, WH_Aggregte!$D$1:$D$317, "", 0)))</f>
        <v>Does the grantee follow the policy or procedures established in their Federal Cash Management policy?
Review the supporting documentation for the requested Payment Management System drawdown(s) to ensure that the calculations and process used are in alignment with the grantee's written policies.
If NO, describe the deficient portions in the Notes section below.</v>
      </c>
      <c r="C37" s="176" t="str">
        <f>_xlfn.SINGLE(IF(_xlfn.XLOOKUP(A37, WH_Aggregte!$E$1:$E$317, WH_Aggregte!$F$1:$F$317, "N/A", 0)= "", "N/A",_xlfn.XLOOKUP(A37, WH_Aggregte!$E$1:$E$317, WH_Aggregte!$F$1:$F$317, "N/A", 0)))</f>
        <v>N/A</v>
      </c>
      <c r="D37" s="179" t="str">
        <f>_xlfn.SINGLE(IF(C37="Not Compliant",_xlfn.TEXTJOIN(CHAR(10),TRUE,_xlfn.XLOOKUP($A37,Table1[QNUM],Table1[SUB-RESPONSE]),_xlfn.IFNA(_xlfn.XLOOKUP($A37&amp;AnswerSheet!$Q$1,Table1[TRIMQuestion],Table1[SUB-RESPONSE]),""),_xlfn.IFNA(_xlfn.XLOOKUP($A37&amp;AnswerSheet!$Q$2,Table1[TRIMQuestion],Table1[SUB-RESPONSE]),""),_xlfn.IFNA(_xlfn.XLOOKUP($A37&amp;AnswerSheet!$Q$3,Table1[TRIMQuestion],Table1[SUB-RESPONSE]),""),_xlfn.IFNA(_xlfn.XLOOKUP($A37&amp;AnswerSheet!$Q$4,Table1[TRIMQuestion],Table1[SUB-RESPONSE]),""),_xlfn.IFNA(_xlfn.XLOOKUP($A37&amp;AnswerSheet!$Q$5,Table1[TRIMQuestion],Table1[SUB-RESPONSE]),""),_xlfn.IFNA(_xlfn.XLOOKUP($A37&amp;AnswerSheet!$Q$6,Table1[TRIMQuestion],Table1[SUB-RESPONSE]),""),_xlfn.IFNA(_xlfn.XLOOKUP($A37&amp;AnswerSheet!$Q$7,Table1[TRIMQuestion],Table1[SUB-RESPONSE]),""),_xlfn.IFNA(_xlfn.XLOOKUP($A37&amp;AnswerSheet!$Q$8,Table1[TRIMQuestion],Table1[SUB-RESPONSE]),""),_xlfn.IFNA(_xlfn.XLOOKUP($A37&amp;AnswerSheet!$Q$9,Table1[TRIMQuestion],Table1[SUB-RESPONSE]),""),_xlfn.IFNA(_xlfn.XLOOKUP($A37&amp;AnswerSheet!$Q$10,Table1[TRIMQuestion],Table1[SUB-RESPONSE]),""),_xlfn.IFNA(_xlfn.XLOOKUP($A37&amp;AnswerSheet!$Q$11,Table1[TRIMQuestion],Table1[SUB-RESPONSE]),""),_xlfn.IFNA(_xlfn.XLOOKUP($A37&amp;AnswerSheet!$Q$12,Table1[TRIMQuestion],Table1[SUB-RESPONSE]),""),_xlfn.IFNA(_xlfn.XLOOKUP($A37&amp;AnswerSheet!$Q$13,Table1[TRIMQuestion],Table1[SUB-RESPONSE]),""),_xlfn.IFNA(_xlfn.XLOOKUP($A37&amp;AnswerSheet!$Q$14,Table1[TRIMQuestion],Table1[SUB-RESPONSE]),""),_xlfn.IFNA(_xlfn.XLOOKUP($A37&amp;AnswerSheet!$Q$15,Table1[TRIMQuestion],Table1[SUB-RESPONSE]),""),_xlfn.IFNA(_xlfn.XLOOKUP($A37&amp;AnswerSheet!$Q$16,Table1[TRIMQuestion],Table1[SUB-RESPONSE]),""),_xlfn.IFNA(_xlfn.XLOOKUP($A37&amp;AnswerSheet!$Q$17,Table1[TRIMQuestion],Table1[SUB-RESPONSE]),""),_xlfn.IFNA(_xlfn.XLOOKUP($A37&amp;AnswerSheet!$Q$18,Table1[TRIMQuestion],Table1[SUB-RESPONSE]),""),""),""))</f>
        <v/>
      </c>
      <c r="E37" s="179"/>
      <c r="F37" s="205"/>
      <c r="G37" s="206"/>
      <c r="H37" s="179"/>
      <c r="I37" s="174"/>
      <c r="J37" s="180"/>
      <c r="K37" s="181"/>
      <c r="L37" s="152"/>
      <c r="M37" s="179"/>
    </row>
    <row r="38" spans="1:13" s="20" customFormat="1" ht="15.5" x14ac:dyDescent="0.35">
      <c r="A38" s="103" t="s">
        <v>23</v>
      </c>
      <c r="B38" s="71" t="str">
        <f>_xlfn.SINGLE(IF(_xlfn.XLOOKUP(A37, WH_Aggregte!$E$1:$E$317, WH_Aggregte!$J$1:$J$317, "", 0)= "", "",_xlfn.XLOOKUP(A37, WH_Aggregte!$E$1:$E$317, WH_Aggregte!$J$1:$J$317, "", 0)))</f>
        <v>2 CFR 200.305, PMS Payment Certification</v>
      </c>
      <c r="C38" s="176"/>
      <c r="D38" s="179"/>
      <c r="E38" s="179"/>
      <c r="F38" s="207"/>
      <c r="G38" s="208"/>
      <c r="H38" s="179"/>
      <c r="I38" s="175"/>
      <c r="J38" s="180"/>
      <c r="K38" s="181"/>
      <c r="L38" s="152"/>
      <c r="M38" s="179"/>
    </row>
    <row r="39" spans="1:13" s="20" customFormat="1" ht="93" x14ac:dyDescent="0.35">
      <c r="A39" s="103" t="s">
        <v>263</v>
      </c>
      <c r="B39" s="71" t="str">
        <f>_xlfn.SINGLE(IF(_xlfn.XLOOKUP(A39, WH_Aggregte!$E$1:$E$317, WH_Aggregte!$D$1:$D$317, "", 0)= "", "",_xlfn.XLOOKUP(A39, WH_Aggregte!$E$1:$E$317, WH_Aggregte!$D$1:$D$317, "", 0)))</f>
        <v xml:space="preserve">When viewing the Payment Management System summary of payments for this grant and the associated supporting documentation for selected drawdown samples, do drawdowns appear to be made in an allowable manner?  
Specifically, did the tested costs demonstrate that drawdowns were based on actual expenses that - </v>
      </c>
      <c r="C39" s="176" t="str">
        <f>_xlfn.SINGLE(IF(_xlfn.XLOOKUP(A39, WH_Aggregte!$E$1:$E$317, WH_Aggregte!$F$1:$F$317, "N/A", 0)= "", "N/A",_xlfn.XLOOKUP(A39, WH_Aggregte!$E$1:$E$317, WH_Aggregte!$F$1:$F$317, "N/A", 0)))</f>
        <v>N/A</v>
      </c>
      <c r="D39" s="179" t="str">
        <f>_xlfn.SINGLE(IF(C39="Not Compliant",_xlfn.TEXTJOIN(CHAR(10),TRUE,_xlfn.XLOOKUP($A39,Table1[QNUM],Table1[SUB-RESPONSE]),_xlfn.IFNA(_xlfn.XLOOKUP($A39&amp;AnswerSheet!$Q$1,Table1[TRIMQuestion],Table1[SUB-RESPONSE]),""),_xlfn.IFNA(_xlfn.XLOOKUP($A39&amp;AnswerSheet!$Q$2,Table1[TRIMQuestion],Table1[SUB-RESPONSE]),""),_xlfn.IFNA(_xlfn.XLOOKUP($A39&amp;AnswerSheet!$Q$3,Table1[TRIMQuestion],Table1[SUB-RESPONSE]),""),_xlfn.IFNA(_xlfn.XLOOKUP($A39&amp;AnswerSheet!$Q$4,Table1[TRIMQuestion],Table1[SUB-RESPONSE]),""),_xlfn.IFNA(_xlfn.XLOOKUP($A39&amp;AnswerSheet!$Q$5,Table1[TRIMQuestion],Table1[SUB-RESPONSE]),""),_xlfn.IFNA(_xlfn.XLOOKUP($A39&amp;AnswerSheet!$Q$6,Table1[TRIMQuestion],Table1[SUB-RESPONSE]),""),_xlfn.IFNA(_xlfn.XLOOKUP($A39&amp;AnswerSheet!$Q$7,Table1[TRIMQuestion],Table1[SUB-RESPONSE]),""),_xlfn.IFNA(_xlfn.XLOOKUP($A39&amp;AnswerSheet!$Q$8,Table1[TRIMQuestion],Table1[SUB-RESPONSE]),""),_xlfn.IFNA(_xlfn.XLOOKUP($A39&amp;AnswerSheet!$Q$9,Table1[TRIMQuestion],Table1[SUB-RESPONSE]),""),_xlfn.IFNA(_xlfn.XLOOKUP($A39&amp;AnswerSheet!$Q$10,Table1[TRIMQuestion],Table1[SUB-RESPONSE]),""),_xlfn.IFNA(_xlfn.XLOOKUP($A39&amp;AnswerSheet!$Q$11,Table1[TRIMQuestion],Table1[SUB-RESPONSE]),""),_xlfn.IFNA(_xlfn.XLOOKUP($A39&amp;AnswerSheet!$Q$12,Table1[TRIMQuestion],Table1[SUB-RESPONSE]),""),_xlfn.IFNA(_xlfn.XLOOKUP($A39&amp;AnswerSheet!$Q$13,Table1[TRIMQuestion],Table1[SUB-RESPONSE]),""),_xlfn.IFNA(_xlfn.XLOOKUP($A39&amp;AnswerSheet!$Q$14,Table1[TRIMQuestion],Table1[SUB-RESPONSE]),""),_xlfn.IFNA(_xlfn.XLOOKUP($A39&amp;AnswerSheet!$Q$15,Table1[TRIMQuestion],Table1[SUB-RESPONSE]),""),_xlfn.IFNA(_xlfn.XLOOKUP($A39&amp;AnswerSheet!$Q$16,Table1[TRIMQuestion],Table1[SUB-RESPONSE]),""),_xlfn.IFNA(_xlfn.XLOOKUP($A39&amp;AnswerSheet!$Q$17,Table1[TRIMQuestion],Table1[SUB-RESPONSE]),""),_xlfn.IFNA(_xlfn.XLOOKUP($A39&amp;AnswerSheet!$Q$18,Table1[TRIMQuestion],Table1[SUB-RESPONSE]),""),""),""))</f>
        <v/>
      </c>
      <c r="E39" s="179"/>
      <c r="F39" s="205"/>
      <c r="G39" s="206"/>
      <c r="H39" s="179"/>
      <c r="I39" s="174"/>
      <c r="J39" s="180"/>
      <c r="K39" s="181"/>
      <c r="L39" s="152"/>
      <c r="M39" s="179"/>
    </row>
    <row r="40" spans="1:13" s="20" customFormat="1" ht="15.5" x14ac:dyDescent="0.35">
      <c r="A40" s="103" t="s">
        <v>23</v>
      </c>
      <c r="B40" s="71" t="str">
        <f>_xlfn.SINGLE(IF(_xlfn.XLOOKUP(A39, WH_Aggregte!$E$1:$E$317, WH_Aggregte!$J$1:$J$317, "", 0)= "", "",_xlfn.XLOOKUP(A39, WH_Aggregte!$E$1:$E$317, WH_Aggregte!$J$1:$J$317, "", 0)))</f>
        <v>2 CFR 200.305, PMS Payment Certification</v>
      </c>
      <c r="C40" s="176"/>
      <c r="D40" s="179"/>
      <c r="E40" s="179"/>
      <c r="F40" s="207"/>
      <c r="G40" s="208"/>
      <c r="H40" s="179"/>
      <c r="I40" s="175"/>
      <c r="J40" s="180"/>
      <c r="K40" s="181"/>
      <c r="L40" s="152"/>
      <c r="M40" s="179"/>
    </row>
    <row r="41" spans="1:13" ht="26.15" customHeight="1" x14ac:dyDescent="0.35">
      <c r="A41" s="187" t="s">
        <v>266</v>
      </c>
      <c r="B41" s="188"/>
      <c r="C41" s="189"/>
      <c r="D41" s="16"/>
      <c r="E41" s="75"/>
      <c r="F41" s="75"/>
      <c r="G41" s="75"/>
      <c r="H41" s="75"/>
      <c r="I41" s="76"/>
      <c r="J41" s="77"/>
      <c r="K41" s="78"/>
      <c r="L41" s="78"/>
      <c r="M41" s="75"/>
    </row>
    <row r="42" spans="1:13" s="20" customFormat="1" ht="152" customHeight="1" x14ac:dyDescent="0.35">
      <c r="A42" s="103" t="s">
        <v>267</v>
      </c>
      <c r="B42" s="71" t="str">
        <f>_xlfn.SINGLE(IF(_xlfn.XLOOKUP(A42, WH_Aggregte!$E$1:$E$317, WH_Aggregte!$D$1:$D$317, "", 0)= "", "",_xlfn.XLOOKUP(A42, WH_Aggregte!$E$1:$E$317, WH_Aggregte!$D$1:$D$317, "", 0)))</f>
        <v>Are the sampled costs free of issues/errors?
If NO, document issues in the Cost Testing Worksheet.</v>
      </c>
      <c r="C42" s="176" t="str">
        <f>_xlfn.SINGLE(IF(_xlfn.XLOOKUP(A42, WH_Aggregte!$E$1:$E$317, WH_Aggregte!$F$1:$F$317, "N/A", 0)= "", "N/A",_xlfn.XLOOKUP(A42, WH_Aggregte!$E$1:$E$317, WH_Aggregte!$F$1:$F$317, "N/A", 0)))</f>
        <v>N/A</v>
      </c>
      <c r="D42" s="179" t="str">
        <f>_xlfn.SINGLE(IF(C42="Not Compliant",_xlfn.TEXTJOIN(CHAR(10),TRUE,_xlfn.XLOOKUP($A42,Table1[QNUM],Table1[SUB-RESPONSE]),_xlfn.IFNA(_xlfn.XLOOKUP($A42&amp;AnswerSheet!$Q$1,Table1[TRIMQuestion],Table1[SUB-RESPONSE]),""),_xlfn.IFNA(_xlfn.XLOOKUP($A42&amp;AnswerSheet!$Q$2,Table1[TRIMQuestion],Table1[SUB-RESPONSE]),""),_xlfn.IFNA(_xlfn.XLOOKUP($A42&amp;AnswerSheet!$Q$3,Table1[TRIMQuestion],Table1[SUB-RESPONSE]),""),_xlfn.IFNA(_xlfn.XLOOKUP($A42&amp;AnswerSheet!$Q$4,Table1[TRIMQuestion],Table1[SUB-RESPONSE]),""),_xlfn.IFNA(_xlfn.XLOOKUP($A42&amp;AnswerSheet!$Q$5,Table1[TRIMQuestion],Table1[SUB-RESPONSE]),""),_xlfn.IFNA(_xlfn.XLOOKUP($A42&amp;AnswerSheet!$Q$6,Table1[TRIMQuestion],Table1[SUB-RESPONSE]),""),_xlfn.IFNA(_xlfn.XLOOKUP($A42&amp;AnswerSheet!$Q$7,Table1[TRIMQuestion],Table1[SUB-RESPONSE]),""),_xlfn.IFNA(_xlfn.XLOOKUP($A42&amp;AnswerSheet!$Q$8,Table1[TRIMQuestion],Table1[SUB-RESPONSE]),""),_xlfn.IFNA(_xlfn.XLOOKUP($A42&amp;AnswerSheet!$Q$9,Table1[TRIMQuestion],Table1[SUB-RESPONSE]),""),_xlfn.IFNA(_xlfn.XLOOKUP($A42&amp;AnswerSheet!$Q$10,Table1[TRIMQuestion],Table1[SUB-RESPONSE]),""),_xlfn.IFNA(_xlfn.XLOOKUP($A42&amp;AnswerSheet!$Q$11,Table1[TRIMQuestion],Table1[SUB-RESPONSE]),""),_xlfn.IFNA(_xlfn.XLOOKUP($A42&amp;AnswerSheet!$Q$12,Table1[TRIMQuestion],Table1[SUB-RESPONSE]),""),_xlfn.IFNA(_xlfn.XLOOKUP($A42&amp;AnswerSheet!$Q$13,Table1[TRIMQuestion],Table1[SUB-RESPONSE]),""),_xlfn.IFNA(_xlfn.XLOOKUP($A42&amp;AnswerSheet!$Q$14,Table1[TRIMQuestion],Table1[SUB-RESPONSE]),""),_xlfn.IFNA(_xlfn.XLOOKUP($A42&amp;AnswerSheet!$Q$15,Table1[TRIMQuestion],Table1[SUB-RESPONSE]),""),_xlfn.IFNA(_xlfn.XLOOKUP($A42&amp;AnswerSheet!$Q$16,Table1[TRIMQuestion],Table1[SUB-RESPONSE]),""),_xlfn.IFNA(_xlfn.XLOOKUP($A42&amp;AnswerSheet!$Q$17,Table1[TRIMQuestion],Table1[SUB-RESPONSE]),""),_xlfn.IFNA(_xlfn.XLOOKUP($A42&amp;AnswerSheet!$Q$18,Table1[TRIMQuestion],Table1[SUB-RESPONSE]),""),""),""))</f>
        <v/>
      </c>
      <c r="E42" s="179"/>
      <c r="F42" s="205"/>
      <c r="G42" s="206"/>
      <c r="H42" s="179"/>
      <c r="I42" s="174"/>
      <c r="J42" s="180"/>
      <c r="K42" s="181"/>
      <c r="L42" s="152"/>
      <c r="M42" s="179"/>
    </row>
    <row r="43" spans="1:13" s="20" customFormat="1" ht="31" x14ac:dyDescent="0.35">
      <c r="A43" s="103" t="s">
        <v>23</v>
      </c>
      <c r="B43" s="71" t="str">
        <f>_xlfn.SINGLE(IF(_xlfn.XLOOKUP(A42, WH_Aggregte!$E$1:$E$317, WH_Aggregte!$J$1:$J$317, "", 0)= "", "",_xlfn.XLOOKUP(A42, WH_Aggregte!$E$1:$E$317, WH_Aggregte!$J$1:$J$317, "", 0)))</f>
        <v xml:space="preserve">2 CFR 200.303, 2 CFR 200.420 – 476 General Provisions for Selected Items of Cost
</v>
      </c>
      <c r="C43" s="176"/>
      <c r="D43" s="179"/>
      <c r="E43" s="179"/>
      <c r="F43" s="207"/>
      <c r="G43" s="208"/>
      <c r="H43" s="179"/>
      <c r="I43" s="175"/>
      <c r="J43" s="180"/>
      <c r="K43" s="181"/>
      <c r="L43" s="152"/>
      <c r="M43" s="179"/>
    </row>
    <row r="44" spans="1:13" ht="26.15" customHeight="1" x14ac:dyDescent="0.35">
      <c r="A44" s="187" t="s">
        <v>268</v>
      </c>
      <c r="B44" s="188"/>
      <c r="C44" s="189"/>
      <c r="D44" s="16"/>
      <c r="E44" s="75"/>
      <c r="F44" s="75"/>
      <c r="G44" s="75"/>
      <c r="H44" s="75"/>
      <c r="I44" s="76"/>
      <c r="J44" s="77"/>
      <c r="K44" s="78"/>
      <c r="L44" s="78"/>
      <c r="M44" s="75"/>
    </row>
    <row r="45" spans="1:13" s="20" customFormat="1" ht="77.5" x14ac:dyDescent="0.35">
      <c r="A45" s="103" t="s">
        <v>269</v>
      </c>
      <c r="B45" s="71" t="str">
        <f>_xlfn.SINGLE(IF(_xlfn.XLOOKUP(A45, WH_Aggregte!$E$1:$E$317, WH_Aggregte!$D$1:$D$317, "", 0)= "", "",_xlfn.XLOOKUP(A45, WH_Aggregte!$E$1:$E$317, WH_Aggregte!$D$1:$D$317, "", 0)))</f>
        <v xml:space="preserve">Review the Segregation of Duties Worksheet filled out by the sponsor/grantee and complete the required interviews with prime staff. 
Does there appear to be adequate segregation of duties amongst staff for key financial functions?  </v>
      </c>
      <c r="C45" s="176" t="str">
        <f>_xlfn.SINGLE(IF(_xlfn.XLOOKUP(A45, WH_Aggregte!$E$1:$E$317, WH_Aggregte!$F$1:$F$317, "N/A", 0)= "", "N/A",_xlfn.XLOOKUP(A45, WH_Aggregte!$E$1:$E$317, WH_Aggregte!$F$1:$F$317, "N/A", 0)))</f>
        <v>N/A</v>
      </c>
      <c r="D45" s="179" t="str">
        <f>_xlfn.SINGLE(IF(C45="Not Compliant",_xlfn.TEXTJOIN(CHAR(10),TRUE,_xlfn.XLOOKUP($A45,Table1[QNUM],Table1[SUB-RESPONSE]),_xlfn.IFNA(_xlfn.XLOOKUP($A45&amp;AnswerSheet!$Q$1,Table1[TRIMQuestion],Table1[SUB-RESPONSE]),""),_xlfn.IFNA(_xlfn.XLOOKUP($A45&amp;AnswerSheet!$Q$2,Table1[TRIMQuestion],Table1[SUB-RESPONSE]),""),_xlfn.IFNA(_xlfn.XLOOKUP($A45&amp;AnswerSheet!$Q$3,Table1[TRIMQuestion],Table1[SUB-RESPONSE]),""),_xlfn.IFNA(_xlfn.XLOOKUP($A45&amp;AnswerSheet!$Q$4,Table1[TRIMQuestion],Table1[SUB-RESPONSE]),""),_xlfn.IFNA(_xlfn.XLOOKUP($A45&amp;AnswerSheet!$Q$5,Table1[TRIMQuestion],Table1[SUB-RESPONSE]),""),_xlfn.IFNA(_xlfn.XLOOKUP($A45&amp;AnswerSheet!$Q$6,Table1[TRIMQuestion],Table1[SUB-RESPONSE]),""),_xlfn.IFNA(_xlfn.XLOOKUP($A45&amp;AnswerSheet!$Q$7,Table1[TRIMQuestion],Table1[SUB-RESPONSE]),""),_xlfn.IFNA(_xlfn.XLOOKUP($A45&amp;AnswerSheet!$Q$8,Table1[TRIMQuestion],Table1[SUB-RESPONSE]),""),_xlfn.IFNA(_xlfn.XLOOKUP($A45&amp;AnswerSheet!$Q$9,Table1[TRIMQuestion],Table1[SUB-RESPONSE]),""),_xlfn.IFNA(_xlfn.XLOOKUP($A45&amp;AnswerSheet!$Q$10,Table1[TRIMQuestion],Table1[SUB-RESPONSE]),""),_xlfn.IFNA(_xlfn.XLOOKUP($A45&amp;AnswerSheet!$Q$11,Table1[TRIMQuestion],Table1[SUB-RESPONSE]),""),_xlfn.IFNA(_xlfn.XLOOKUP($A45&amp;AnswerSheet!$Q$12,Table1[TRIMQuestion],Table1[SUB-RESPONSE]),""),_xlfn.IFNA(_xlfn.XLOOKUP($A45&amp;AnswerSheet!$Q$13,Table1[TRIMQuestion],Table1[SUB-RESPONSE]),""),_xlfn.IFNA(_xlfn.XLOOKUP($A45&amp;AnswerSheet!$Q$14,Table1[TRIMQuestion],Table1[SUB-RESPONSE]),""),_xlfn.IFNA(_xlfn.XLOOKUP($A45&amp;AnswerSheet!$Q$15,Table1[TRIMQuestion],Table1[SUB-RESPONSE]),""),_xlfn.IFNA(_xlfn.XLOOKUP($A45&amp;AnswerSheet!$Q$16,Table1[TRIMQuestion],Table1[SUB-RESPONSE]),""),_xlfn.IFNA(_xlfn.XLOOKUP($A45&amp;AnswerSheet!$Q$17,Table1[TRIMQuestion],Table1[SUB-RESPONSE]),""),_xlfn.IFNA(_xlfn.XLOOKUP($A45&amp;AnswerSheet!$Q$18,Table1[TRIMQuestion],Table1[SUB-RESPONSE]),""),""),""))</f>
        <v/>
      </c>
      <c r="E45" s="179"/>
      <c r="F45" s="205"/>
      <c r="G45" s="206"/>
      <c r="H45" s="179"/>
      <c r="I45" s="174"/>
      <c r="J45" s="180"/>
      <c r="K45" s="181"/>
      <c r="L45" s="152"/>
      <c r="M45" s="179"/>
    </row>
    <row r="46" spans="1:13" s="20" customFormat="1" ht="15.5" x14ac:dyDescent="0.35">
      <c r="A46" s="103" t="s">
        <v>23</v>
      </c>
      <c r="B46" s="71" t="str">
        <f>_xlfn.SINGLE(IF(_xlfn.XLOOKUP(A45, WH_Aggregte!$E$1:$E$317, WH_Aggregte!$J$1:$J$317, "", 0)= "", "",_xlfn.XLOOKUP(A45, WH_Aggregte!$E$1:$E$317, WH_Aggregte!$J$1:$J$317, "", 0)))</f>
        <v>2 CFR 200.303</v>
      </c>
      <c r="C46" s="176"/>
      <c r="D46" s="179"/>
      <c r="E46" s="179"/>
      <c r="F46" s="207"/>
      <c r="G46" s="208"/>
      <c r="H46" s="179"/>
      <c r="I46" s="175"/>
      <c r="J46" s="180"/>
      <c r="K46" s="181"/>
      <c r="L46" s="152"/>
      <c r="M46" s="179"/>
    </row>
    <row r="47" spans="1:13" s="20" customFormat="1" ht="77.5" x14ac:dyDescent="0.35">
      <c r="A47" s="103" t="s">
        <v>270</v>
      </c>
      <c r="B47" s="71" t="str">
        <f>_xlfn.SINGLE(IF(_xlfn.XLOOKUP(A47, WH_Aggregte!$E$1:$E$317, WH_Aggregte!$D$1:$D$317, "", 0)= "", "",_xlfn.XLOOKUP(A47, WH_Aggregte!$E$1:$E$317, WH_Aggregte!$D$1:$D$317, "", 0)))</f>
        <v>Do the sponsor’s/grantee’s written financial polices explicitly state the internal controls in place, consistent with the worksheet's results, required staff interviews and cost testing observations?
If NO, describe the deficiencies and/or discrepancies below.</v>
      </c>
      <c r="C47" s="176" t="str">
        <f>_xlfn.SINGLE(IF(_xlfn.XLOOKUP(A47, WH_Aggregte!$E$1:$E$317, WH_Aggregte!$F$1:$F$317, "N/A", 0)= "", "N/A",_xlfn.XLOOKUP(A47, WH_Aggregte!$E$1:$E$317, WH_Aggregte!$F$1:$F$317, "N/A", 0)))</f>
        <v>N/A</v>
      </c>
      <c r="D47" s="179" t="str">
        <f>_xlfn.SINGLE(IF(C47="Not Compliant",_xlfn.TEXTJOIN(CHAR(10),TRUE,_xlfn.XLOOKUP($A47,Table1[QNUM],Table1[SUB-RESPONSE]),_xlfn.IFNA(_xlfn.XLOOKUP($A47&amp;AnswerSheet!$Q$1,Table1[TRIMQuestion],Table1[SUB-RESPONSE]),""),_xlfn.IFNA(_xlfn.XLOOKUP($A47&amp;AnswerSheet!$Q$2,Table1[TRIMQuestion],Table1[SUB-RESPONSE]),""),_xlfn.IFNA(_xlfn.XLOOKUP($A47&amp;AnswerSheet!$Q$3,Table1[TRIMQuestion],Table1[SUB-RESPONSE]),""),_xlfn.IFNA(_xlfn.XLOOKUP($A47&amp;AnswerSheet!$Q$4,Table1[TRIMQuestion],Table1[SUB-RESPONSE]),""),_xlfn.IFNA(_xlfn.XLOOKUP($A47&amp;AnswerSheet!$Q$5,Table1[TRIMQuestion],Table1[SUB-RESPONSE]),""),_xlfn.IFNA(_xlfn.XLOOKUP($A47&amp;AnswerSheet!$Q$6,Table1[TRIMQuestion],Table1[SUB-RESPONSE]),""),_xlfn.IFNA(_xlfn.XLOOKUP($A47&amp;AnswerSheet!$Q$7,Table1[TRIMQuestion],Table1[SUB-RESPONSE]),""),_xlfn.IFNA(_xlfn.XLOOKUP($A47&amp;AnswerSheet!$Q$8,Table1[TRIMQuestion],Table1[SUB-RESPONSE]),""),_xlfn.IFNA(_xlfn.XLOOKUP($A47&amp;AnswerSheet!$Q$9,Table1[TRIMQuestion],Table1[SUB-RESPONSE]),""),_xlfn.IFNA(_xlfn.XLOOKUP($A47&amp;AnswerSheet!$Q$10,Table1[TRIMQuestion],Table1[SUB-RESPONSE]),""),_xlfn.IFNA(_xlfn.XLOOKUP($A47&amp;AnswerSheet!$Q$11,Table1[TRIMQuestion],Table1[SUB-RESPONSE]),""),_xlfn.IFNA(_xlfn.XLOOKUP($A47&amp;AnswerSheet!$Q$12,Table1[TRIMQuestion],Table1[SUB-RESPONSE]),""),_xlfn.IFNA(_xlfn.XLOOKUP($A47&amp;AnswerSheet!$Q$13,Table1[TRIMQuestion],Table1[SUB-RESPONSE]),""),_xlfn.IFNA(_xlfn.XLOOKUP($A47&amp;AnswerSheet!$Q$14,Table1[TRIMQuestion],Table1[SUB-RESPONSE]),""),_xlfn.IFNA(_xlfn.XLOOKUP($A47&amp;AnswerSheet!$Q$15,Table1[TRIMQuestion],Table1[SUB-RESPONSE]),""),_xlfn.IFNA(_xlfn.XLOOKUP($A47&amp;AnswerSheet!$Q$16,Table1[TRIMQuestion],Table1[SUB-RESPONSE]),""),_xlfn.IFNA(_xlfn.XLOOKUP($A47&amp;AnswerSheet!$Q$17,Table1[TRIMQuestion],Table1[SUB-RESPONSE]),""),_xlfn.IFNA(_xlfn.XLOOKUP($A47&amp;AnswerSheet!$Q$18,Table1[TRIMQuestion],Table1[SUB-RESPONSE]),""),""),""))</f>
        <v/>
      </c>
      <c r="E47" s="179"/>
      <c r="F47" s="205"/>
      <c r="G47" s="206"/>
      <c r="H47" s="179"/>
      <c r="I47" s="174"/>
      <c r="J47" s="180"/>
      <c r="K47" s="181"/>
      <c r="L47" s="152"/>
      <c r="M47" s="179"/>
    </row>
    <row r="48" spans="1:13" s="20" customFormat="1" ht="15.5" x14ac:dyDescent="0.35">
      <c r="A48" s="103" t="s">
        <v>23</v>
      </c>
      <c r="B48" s="71" t="str">
        <f>_xlfn.SINGLE(IF(_xlfn.XLOOKUP(A47, WH_Aggregte!$E$1:$E$317, WH_Aggregte!$J$1:$J$317, "", 0)= "", "",_xlfn.XLOOKUP(A47, WH_Aggregte!$E$1:$E$317, WH_Aggregte!$J$1:$J$317, "", 0)))</f>
        <v>2 CFR 200.303</v>
      </c>
      <c r="C48" s="176"/>
      <c r="D48" s="179"/>
      <c r="E48" s="179"/>
      <c r="F48" s="207"/>
      <c r="G48" s="208"/>
      <c r="H48" s="179"/>
      <c r="I48" s="175"/>
      <c r="J48" s="180"/>
      <c r="K48" s="181"/>
      <c r="L48" s="152"/>
      <c r="M48" s="179"/>
    </row>
    <row r="49" spans="1:13" s="20" customFormat="1" ht="48.65" customHeight="1" x14ac:dyDescent="0.35">
      <c r="A49" s="103" t="s">
        <v>271</v>
      </c>
      <c r="B49" s="71" t="str">
        <f>_xlfn.SINGLE(IF(_xlfn.XLOOKUP(A49, WH_Aggregte!$E$1:$E$317, WH_Aggregte!$D$1:$D$317, "", 0)= "", "",_xlfn.XLOOKUP(A49, WH_Aggregte!$E$1:$E$317, WH_Aggregte!$D$1:$D$317, "", 0)))</f>
        <v>Has at least one staff member completed the required Key Concepts of Financial Grants Management Training in the last year?</v>
      </c>
      <c r="C49" s="176" t="str">
        <f>_xlfn.SINGLE(IF(_xlfn.XLOOKUP(A49, WH_Aggregte!$E$1:$E$317, WH_Aggregte!$F$1:$F$317, "N/A", 0)= "", "N/A",_xlfn.XLOOKUP(A49, WH_Aggregte!$E$1:$E$317, WH_Aggregte!$F$1:$F$317, "N/A", 0)))</f>
        <v>N/A</v>
      </c>
      <c r="D49" s="179" t="str">
        <f>_xlfn.SINGLE(IF(C49="Not Compliant",_xlfn.TEXTJOIN(CHAR(10),TRUE,_xlfn.XLOOKUP($A49,Table1[QNUM],Table1[SUB-RESPONSE]),_xlfn.IFNA(_xlfn.XLOOKUP($A49&amp;AnswerSheet!$Q$1,Table1[TRIMQuestion],Table1[SUB-RESPONSE]),""),_xlfn.IFNA(_xlfn.XLOOKUP($A49&amp;AnswerSheet!$Q$2,Table1[TRIMQuestion],Table1[SUB-RESPONSE]),""),_xlfn.IFNA(_xlfn.XLOOKUP($A49&amp;AnswerSheet!$Q$3,Table1[TRIMQuestion],Table1[SUB-RESPONSE]),""),_xlfn.IFNA(_xlfn.XLOOKUP($A49&amp;AnswerSheet!$Q$4,Table1[TRIMQuestion],Table1[SUB-RESPONSE]),""),_xlfn.IFNA(_xlfn.XLOOKUP($A49&amp;AnswerSheet!$Q$5,Table1[TRIMQuestion],Table1[SUB-RESPONSE]),""),_xlfn.IFNA(_xlfn.XLOOKUP($A49&amp;AnswerSheet!$Q$6,Table1[TRIMQuestion],Table1[SUB-RESPONSE]),""),_xlfn.IFNA(_xlfn.XLOOKUP($A49&amp;AnswerSheet!$Q$7,Table1[TRIMQuestion],Table1[SUB-RESPONSE]),""),_xlfn.IFNA(_xlfn.XLOOKUP($A49&amp;AnswerSheet!$Q$8,Table1[TRIMQuestion],Table1[SUB-RESPONSE]),""),_xlfn.IFNA(_xlfn.XLOOKUP($A49&amp;AnswerSheet!$Q$9,Table1[TRIMQuestion],Table1[SUB-RESPONSE]),""),_xlfn.IFNA(_xlfn.XLOOKUP($A49&amp;AnswerSheet!$Q$10,Table1[TRIMQuestion],Table1[SUB-RESPONSE]),""),_xlfn.IFNA(_xlfn.XLOOKUP($A49&amp;AnswerSheet!$Q$11,Table1[TRIMQuestion],Table1[SUB-RESPONSE]),""),_xlfn.IFNA(_xlfn.XLOOKUP($A49&amp;AnswerSheet!$Q$12,Table1[TRIMQuestion],Table1[SUB-RESPONSE]),""),_xlfn.IFNA(_xlfn.XLOOKUP($A49&amp;AnswerSheet!$Q$13,Table1[TRIMQuestion],Table1[SUB-RESPONSE]),""),_xlfn.IFNA(_xlfn.XLOOKUP($A49&amp;AnswerSheet!$Q$14,Table1[TRIMQuestion],Table1[SUB-RESPONSE]),""),_xlfn.IFNA(_xlfn.XLOOKUP($A49&amp;AnswerSheet!$Q$15,Table1[TRIMQuestion],Table1[SUB-RESPONSE]),""),_xlfn.IFNA(_xlfn.XLOOKUP($A49&amp;AnswerSheet!$Q$16,Table1[TRIMQuestion],Table1[SUB-RESPONSE]),""),_xlfn.IFNA(_xlfn.XLOOKUP($A49&amp;AnswerSheet!$Q$17,Table1[TRIMQuestion],Table1[SUB-RESPONSE]),""),_xlfn.IFNA(_xlfn.XLOOKUP($A49&amp;AnswerSheet!$Q$18,Table1[TRIMQuestion],Table1[SUB-RESPONSE]),""),""),""))</f>
        <v/>
      </c>
      <c r="E49" s="179"/>
      <c r="F49" s="205"/>
      <c r="G49" s="206"/>
      <c r="H49" s="179"/>
      <c r="I49" s="174"/>
      <c r="J49" s="180"/>
      <c r="K49" s="181"/>
      <c r="L49" s="152"/>
      <c r="M49" s="179"/>
    </row>
    <row r="50" spans="1:13" s="20" customFormat="1" ht="24.65" customHeight="1" x14ac:dyDescent="0.35">
      <c r="A50" s="103" t="s">
        <v>23</v>
      </c>
      <c r="B50" s="71" t="str">
        <f>_xlfn.SINGLE(IF(_xlfn.XLOOKUP(A49, WH_Aggregte!$E$1:$E$317, WH_Aggregte!$J$1:$J$317, "", 0)= "", "",_xlfn.XLOOKUP(A49, WH_Aggregte!$E$1:$E$317, WH_Aggregte!$J$1:$J$317, "", 0)))</f>
        <v>AmeriCorps Annual Program Specific Terms and Conditions</v>
      </c>
      <c r="C50" s="176"/>
      <c r="D50" s="179"/>
      <c r="E50" s="179"/>
      <c r="F50" s="207"/>
      <c r="G50" s="208"/>
      <c r="H50" s="179"/>
      <c r="I50" s="175"/>
      <c r="J50" s="180"/>
      <c r="K50" s="181"/>
      <c r="L50" s="152"/>
      <c r="M50" s="179"/>
    </row>
    <row r="51" spans="1:13" ht="26.15" customHeight="1" x14ac:dyDescent="0.35">
      <c r="A51" s="187" t="s">
        <v>272</v>
      </c>
      <c r="B51" s="188"/>
      <c r="C51" s="189"/>
      <c r="D51" s="16"/>
      <c r="E51" s="75"/>
      <c r="F51" s="75"/>
      <c r="G51" s="75"/>
      <c r="H51" s="75"/>
      <c r="I51" s="76"/>
      <c r="J51" s="77"/>
      <c r="K51" s="78"/>
      <c r="L51" s="78"/>
      <c r="M51" s="75"/>
    </row>
    <row r="52" spans="1:13" s="20" customFormat="1" ht="62" x14ac:dyDescent="0.35">
      <c r="A52" s="103" t="s">
        <v>273</v>
      </c>
      <c r="B52" s="71" t="str">
        <f>_xlfn.SINGLE(IF(_xlfn.XLOOKUP(A52, WH_Aggregte!$E$1:$E$317, WH_Aggregte!$D$1:$D$317, "", 0)= "", "",_xlfn.XLOOKUP(A52, WH_Aggregte!$E$1:$E$317, WH_Aggregte!$D$1:$D$317, "", 0)))</f>
        <v>Does the sponsor/grantee have a written policy for retention of financial records and supporting documentation for three years from the date of the submission of the final FFR, or when any final action is taken to resolve any claim, audit, or investigation involving the grant?</v>
      </c>
      <c r="C52" s="176" t="str">
        <f>_xlfn.SINGLE(IF(_xlfn.XLOOKUP(A52, WH_Aggregte!$E$1:$E$317, WH_Aggregte!$F$1:$F$317, "N/A", 0)= "", "N/A",_xlfn.XLOOKUP(A52, WH_Aggregte!$E$1:$E$317, WH_Aggregte!$F$1:$F$317, "N/A", 0)))</f>
        <v>N/A</v>
      </c>
      <c r="D52" s="179" t="str">
        <f>_xlfn.SINGLE(IF(C52="Not Compliant",_xlfn.TEXTJOIN(CHAR(10),TRUE,_xlfn.XLOOKUP($A52,Table1[QNUM],Table1[SUB-RESPONSE]),_xlfn.IFNA(_xlfn.XLOOKUP($A52&amp;AnswerSheet!$Q$1,Table1[TRIMQuestion],Table1[SUB-RESPONSE]),""),_xlfn.IFNA(_xlfn.XLOOKUP($A52&amp;AnswerSheet!$Q$2,Table1[TRIMQuestion],Table1[SUB-RESPONSE]),""),_xlfn.IFNA(_xlfn.XLOOKUP($A52&amp;AnswerSheet!$Q$3,Table1[TRIMQuestion],Table1[SUB-RESPONSE]),""),_xlfn.IFNA(_xlfn.XLOOKUP($A52&amp;AnswerSheet!$Q$4,Table1[TRIMQuestion],Table1[SUB-RESPONSE]),""),_xlfn.IFNA(_xlfn.XLOOKUP($A52&amp;AnswerSheet!$Q$5,Table1[TRIMQuestion],Table1[SUB-RESPONSE]),""),_xlfn.IFNA(_xlfn.XLOOKUP($A52&amp;AnswerSheet!$Q$6,Table1[TRIMQuestion],Table1[SUB-RESPONSE]),""),_xlfn.IFNA(_xlfn.XLOOKUP($A52&amp;AnswerSheet!$Q$7,Table1[TRIMQuestion],Table1[SUB-RESPONSE]),""),_xlfn.IFNA(_xlfn.XLOOKUP($A52&amp;AnswerSheet!$Q$8,Table1[TRIMQuestion],Table1[SUB-RESPONSE]),""),_xlfn.IFNA(_xlfn.XLOOKUP($A52&amp;AnswerSheet!$Q$9,Table1[TRIMQuestion],Table1[SUB-RESPONSE]),""),_xlfn.IFNA(_xlfn.XLOOKUP($A52&amp;AnswerSheet!$Q$10,Table1[TRIMQuestion],Table1[SUB-RESPONSE]),""),_xlfn.IFNA(_xlfn.XLOOKUP($A52&amp;AnswerSheet!$Q$11,Table1[TRIMQuestion],Table1[SUB-RESPONSE]),""),_xlfn.IFNA(_xlfn.XLOOKUP($A52&amp;AnswerSheet!$Q$12,Table1[TRIMQuestion],Table1[SUB-RESPONSE]),""),_xlfn.IFNA(_xlfn.XLOOKUP($A52&amp;AnswerSheet!$Q$13,Table1[TRIMQuestion],Table1[SUB-RESPONSE]),""),_xlfn.IFNA(_xlfn.XLOOKUP($A52&amp;AnswerSheet!$Q$14,Table1[TRIMQuestion],Table1[SUB-RESPONSE]),""),_xlfn.IFNA(_xlfn.XLOOKUP($A52&amp;AnswerSheet!$Q$15,Table1[TRIMQuestion],Table1[SUB-RESPONSE]),""),_xlfn.IFNA(_xlfn.XLOOKUP($A52&amp;AnswerSheet!$Q$16,Table1[TRIMQuestion],Table1[SUB-RESPONSE]),""),_xlfn.IFNA(_xlfn.XLOOKUP($A52&amp;AnswerSheet!$Q$17,Table1[TRIMQuestion],Table1[SUB-RESPONSE]),""),_xlfn.IFNA(_xlfn.XLOOKUP($A52&amp;AnswerSheet!$Q$18,Table1[TRIMQuestion],Table1[SUB-RESPONSE]),""),""),""))</f>
        <v/>
      </c>
      <c r="E52" s="179"/>
      <c r="F52" s="205"/>
      <c r="G52" s="206"/>
      <c r="H52" s="179"/>
      <c r="I52" s="174"/>
      <c r="J52" s="180"/>
      <c r="K52" s="181"/>
      <c r="L52" s="152"/>
      <c r="M52" s="179"/>
    </row>
    <row r="53" spans="1:13" s="20" customFormat="1" ht="15.5" x14ac:dyDescent="0.35">
      <c r="A53" s="103" t="s">
        <v>23</v>
      </c>
      <c r="B53" s="71" t="str">
        <f>_xlfn.SINGLE(IF(_xlfn.XLOOKUP(A52, WH_Aggregte!$E$1:$E$317, WH_Aggregte!$J$1:$J$317, "", 0)= "", "",_xlfn.XLOOKUP(A52, WH_Aggregte!$E$1:$E$317, WH_Aggregte!$J$1:$J$317, "", 0)))</f>
        <v>2 CFR 200.334</v>
      </c>
      <c r="C53" s="176"/>
      <c r="D53" s="179"/>
      <c r="E53" s="179"/>
      <c r="F53" s="207"/>
      <c r="G53" s="208"/>
      <c r="H53" s="179"/>
      <c r="I53" s="175"/>
      <c r="J53" s="180"/>
      <c r="K53" s="181"/>
      <c r="L53" s="152"/>
      <c r="M53" s="179"/>
    </row>
    <row r="54" spans="1:13" ht="26.15" customHeight="1" x14ac:dyDescent="0.35">
      <c r="A54" s="187" t="s">
        <v>274</v>
      </c>
      <c r="B54" s="188"/>
      <c r="C54" s="189"/>
      <c r="D54" s="16"/>
      <c r="E54" s="75"/>
      <c r="F54" s="75"/>
      <c r="G54" s="75"/>
      <c r="H54" s="75"/>
      <c r="I54" s="76"/>
      <c r="J54" s="77"/>
      <c r="K54" s="78"/>
      <c r="L54" s="78"/>
      <c r="M54" s="75"/>
    </row>
    <row r="55" spans="1:13" s="20" customFormat="1" ht="279" x14ac:dyDescent="0.35">
      <c r="A55" s="103" t="s">
        <v>275</v>
      </c>
      <c r="B55" s="71" t="str">
        <f>_xlfn.SINGLE(IF(_xlfn.XLOOKUP(A55, WH_Aggregte!$E$1:$E$317, WH_Aggregte!$D$1:$D$317, "", 0)= "", "",_xlfn.XLOOKUP(A55, WH_Aggregte!$E$1:$E$317, WH_Aggregte!$D$1:$D$317, "", 0)))</f>
        <v xml:space="preserve">Is the grantee compliant with the Standards for Documentation of Personnel Expenses (e.g. Timekeeping)? 
Consider the sponsor's/grantee's policies around documentation of personnel expenses, sample timesheets, and information provided during the FOFA interview. Does the provided information reflect the necessary components for documentation of personnel expenses as outlined below?  
• Charges to the grant for salaries and wages are based on records (e.g. timesheets) that accurately reflect the work performed. These records must:
  o Be supported by a system of internal control that provides reasonable assurance that charges are accurate, allowable, and properly allocated. 
  o Incorporated into the official records of the organization
  o Reasonably reflects the total activity for which employee is compensated
  o Comply with the grantee's accounting policies and practices
• For an employee who is billed less than 100% to the grant, salary or wages are allocated to specific activities or cost objectives
</v>
      </c>
      <c r="C55" s="176" t="str">
        <f>_xlfn.SINGLE(IF(_xlfn.XLOOKUP(A55, WH_Aggregte!$E$1:$E$317, WH_Aggregte!$F$1:$F$317, "N/A", 0)= "", "N/A",_xlfn.XLOOKUP(A55, WH_Aggregte!$E$1:$E$317, WH_Aggregte!$F$1:$F$317, "N/A", 0)))</f>
        <v>N/A</v>
      </c>
      <c r="D55" s="179" t="str">
        <f>_xlfn.SINGLE(IF(C55="Not Compliant",_xlfn.TEXTJOIN(CHAR(10),TRUE,_xlfn.XLOOKUP($A55,Table1[QNUM],Table1[SUB-RESPONSE]),_xlfn.IFNA(_xlfn.XLOOKUP($A55&amp;AnswerSheet!$Q$1,Table1[TRIMQuestion],Table1[SUB-RESPONSE]),""),_xlfn.IFNA(_xlfn.XLOOKUP($A55&amp;AnswerSheet!$Q$2,Table1[TRIMQuestion],Table1[SUB-RESPONSE]),""),_xlfn.IFNA(_xlfn.XLOOKUP($A55&amp;AnswerSheet!$Q$3,Table1[TRIMQuestion],Table1[SUB-RESPONSE]),""),_xlfn.IFNA(_xlfn.XLOOKUP($A55&amp;AnswerSheet!$Q$4,Table1[TRIMQuestion],Table1[SUB-RESPONSE]),""),_xlfn.IFNA(_xlfn.XLOOKUP($A55&amp;AnswerSheet!$Q$5,Table1[TRIMQuestion],Table1[SUB-RESPONSE]),""),_xlfn.IFNA(_xlfn.XLOOKUP($A55&amp;AnswerSheet!$Q$6,Table1[TRIMQuestion],Table1[SUB-RESPONSE]),""),_xlfn.IFNA(_xlfn.XLOOKUP($A55&amp;AnswerSheet!$Q$7,Table1[TRIMQuestion],Table1[SUB-RESPONSE]),""),_xlfn.IFNA(_xlfn.XLOOKUP($A55&amp;AnswerSheet!$Q$8,Table1[TRIMQuestion],Table1[SUB-RESPONSE]),""),_xlfn.IFNA(_xlfn.XLOOKUP($A55&amp;AnswerSheet!$Q$9,Table1[TRIMQuestion],Table1[SUB-RESPONSE]),""),_xlfn.IFNA(_xlfn.XLOOKUP($A55&amp;AnswerSheet!$Q$10,Table1[TRIMQuestion],Table1[SUB-RESPONSE]),""),_xlfn.IFNA(_xlfn.XLOOKUP($A55&amp;AnswerSheet!$Q$11,Table1[TRIMQuestion],Table1[SUB-RESPONSE]),""),_xlfn.IFNA(_xlfn.XLOOKUP($A55&amp;AnswerSheet!$Q$12,Table1[TRIMQuestion],Table1[SUB-RESPONSE]),""),_xlfn.IFNA(_xlfn.XLOOKUP($A55&amp;AnswerSheet!$Q$13,Table1[TRIMQuestion],Table1[SUB-RESPONSE]),""),_xlfn.IFNA(_xlfn.XLOOKUP($A55&amp;AnswerSheet!$Q$14,Table1[TRIMQuestion],Table1[SUB-RESPONSE]),""),_xlfn.IFNA(_xlfn.XLOOKUP($A55&amp;AnswerSheet!$Q$15,Table1[TRIMQuestion],Table1[SUB-RESPONSE]),""),_xlfn.IFNA(_xlfn.XLOOKUP($A55&amp;AnswerSheet!$Q$16,Table1[TRIMQuestion],Table1[SUB-RESPONSE]),""),_xlfn.IFNA(_xlfn.XLOOKUP($A55&amp;AnswerSheet!$Q$17,Table1[TRIMQuestion],Table1[SUB-RESPONSE]),""),_xlfn.IFNA(_xlfn.XLOOKUP($A55&amp;AnswerSheet!$Q$18,Table1[TRIMQuestion],Table1[SUB-RESPONSE]),""),""),""))</f>
        <v/>
      </c>
      <c r="E55" s="179"/>
      <c r="F55" s="205"/>
      <c r="G55" s="206"/>
      <c r="H55" s="179"/>
      <c r="I55" s="174"/>
      <c r="J55" s="180"/>
      <c r="K55" s="181"/>
      <c r="L55" s="152"/>
      <c r="M55" s="179"/>
    </row>
    <row r="56" spans="1:13" s="20" customFormat="1" ht="31" x14ac:dyDescent="0.35">
      <c r="A56" s="103" t="s">
        <v>23</v>
      </c>
      <c r="B56" s="71" t="str">
        <f>_xlfn.SINGLE(IF(_xlfn.XLOOKUP(A55, WH_Aggregte!$E$1:$E$317, WH_Aggregte!$J$1:$J$317, "", 0)= "", "",_xlfn.XLOOKUP(A55, WH_Aggregte!$E$1:$E$317, WH_Aggregte!$J$1:$J$317, "", 0)))</f>
        <v xml:space="preserve">2 CFR 200.430, 2 CFR 200.430(i), 2 CFR 200.431, 2 CFR 200.413(c), 2 CFR 200.416
</v>
      </c>
      <c r="C56" s="176"/>
      <c r="D56" s="179"/>
      <c r="E56" s="179"/>
      <c r="F56" s="207"/>
      <c r="G56" s="208"/>
      <c r="H56" s="179"/>
      <c r="I56" s="175"/>
      <c r="J56" s="180"/>
      <c r="K56" s="181"/>
      <c r="L56" s="152"/>
      <c r="M56" s="179"/>
    </row>
    <row r="57" spans="1:13" ht="26.15" customHeight="1" x14ac:dyDescent="0.35">
      <c r="A57" s="187" t="s">
        <v>283</v>
      </c>
      <c r="B57" s="188"/>
      <c r="C57" s="189"/>
      <c r="D57" s="16"/>
      <c r="E57" s="75"/>
      <c r="F57" s="75"/>
      <c r="G57" s="75"/>
      <c r="H57" s="75"/>
      <c r="I57" s="76"/>
      <c r="J57" s="77"/>
      <c r="K57" s="78"/>
      <c r="L57" s="78"/>
      <c r="M57" s="75"/>
    </row>
    <row r="58" spans="1:13" s="20" customFormat="1" ht="15.5" x14ac:dyDescent="0.35">
      <c r="A58" s="103" t="s">
        <v>284</v>
      </c>
      <c r="B58" s="71" t="str">
        <f>_xlfn.SINGLE(IF(_xlfn.XLOOKUP(A58, WH_Aggregte!$E$1:$E$317, WH_Aggregte!$D$1:$D$317, "", 0)= "", "",_xlfn.XLOOKUP(A58, WH_Aggregte!$E$1:$E$317, WH_Aggregte!$D$1:$D$317, "", 0)))</f>
        <v>Does the sponsor/grantee have a procurement policy?</v>
      </c>
      <c r="C58" s="176" t="str">
        <f>_xlfn.SINGLE(IF(_xlfn.XLOOKUP(A58, WH_Aggregte!$E$1:$E$317, WH_Aggregte!$F$1:$F$317, "N/A", 0)= "", "N/A",_xlfn.XLOOKUP(A58, WH_Aggregte!$E$1:$E$317, WH_Aggregte!$F$1:$F$317, "N/A", 0)))</f>
        <v>N/A</v>
      </c>
      <c r="D58" s="179" t="str">
        <f>_xlfn.SINGLE(IF(C58="Not Compliant",_xlfn.TEXTJOIN(CHAR(10),TRUE,_xlfn.XLOOKUP($A58,Table1[QNUM],Table1[SUB-RESPONSE]),_xlfn.IFNA(_xlfn.XLOOKUP($A58&amp;AnswerSheet!$Q$1,Table1[TRIMQuestion],Table1[SUB-RESPONSE]),""),_xlfn.IFNA(_xlfn.XLOOKUP($A58&amp;AnswerSheet!$Q$2,Table1[TRIMQuestion],Table1[SUB-RESPONSE]),""),_xlfn.IFNA(_xlfn.XLOOKUP($A58&amp;AnswerSheet!$Q$3,Table1[TRIMQuestion],Table1[SUB-RESPONSE]),""),_xlfn.IFNA(_xlfn.XLOOKUP($A58&amp;AnswerSheet!$Q$4,Table1[TRIMQuestion],Table1[SUB-RESPONSE]),""),_xlfn.IFNA(_xlfn.XLOOKUP($A58&amp;AnswerSheet!$Q$5,Table1[TRIMQuestion],Table1[SUB-RESPONSE]),""),_xlfn.IFNA(_xlfn.XLOOKUP($A58&amp;AnswerSheet!$Q$6,Table1[TRIMQuestion],Table1[SUB-RESPONSE]),""),_xlfn.IFNA(_xlfn.XLOOKUP($A58&amp;AnswerSheet!$Q$7,Table1[TRIMQuestion],Table1[SUB-RESPONSE]),""),_xlfn.IFNA(_xlfn.XLOOKUP($A58&amp;AnswerSheet!$Q$8,Table1[TRIMQuestion],Table1[SUB-RESPONSE]),""),_xlfn.IFNA(_xlfn.XLOOKUP($A58&amp;AnswerSheet!$Q$9,Table1[TRIMQuestion],Table1[SUB-RESPONSE]),""),_xlfn.IFNA(_xlfn.XLOOKUP($A58&amp;AnswerSheet!$Q$10,Table1[TRIMQuestion],Table1[SUB-RESPONSE]),""),_xlfn.IFNA(_xlfn.XLOOKUP($A58&amp;AnswerSheet!$Q$11,Table1[TRIMQuestion],Table1[SUB-RESPONSE]),""),_xlfn.IFNA(_xlfn.XLOOKUP($A58&amp;AnswerSheet!$Q$12,Table1[TRIMQuestion],Table1[SUB-RESPONSE]),""),_xlfn.IFNA(_xlfn.XLOOKUP($A58&amp;AnswerSheet!$Q$13,Table1[TRIMQuestion],Table1[SUB-RESPONSE]),""),_xlfn.IFNA(_xlfn.XLOOKUP($A58&amp;AnswerSheet!$Q$14,Table1[TRIMQuestion],Table1[SUB-RESPONSE]),""),_xlfn.IFNA(_xlfn.XLOOKUP($A58&amp;AnswerSheet!$Q$15,Table1[TRIMQuestion],Table1[SUB-RESPONSE]),""),_xlfn.IFNA(_xlfn.XLOOKUP($A58&amp;AnswerSheet!$Q$16,Table1[TRIMQuestion],Table1[SUB-RESPONSE]),""),_xlfn.IFNA(_xlfn.XLOOKUP($A58&amp;AnswerSheet!$Q$17,Table1[TRIMQuestion],Table1[SUB-RESPONSE]),""),_xlfn.IFNA(_xlfn.XLOOKUP($A58&amp;AnswerSheet!$Q$18,Table1[TRIMQuestion],Table1[SUB-RESPONSE]),""),""),""))</f>
        <v/>
      </c>
      <c r="E58" s="179"/>
      <c r="F58" s="205"/>
      <c r="G58" s="206"/>
      <c r="H58" s="179"/>
      <c r="I58" s="174"/>
      <c r="J58" s="180"/>
      <c r="K58" s="181"/>
      <c r="L58" s="152"/>
      <c r="M58" s="179"/>
    </row>
    <row r="59" spans="1:13" s="20" customFormat="1" ht="15.5" x14ac:dyDescent="0.35">
      <c r="A59" s="103" t="s">
        <v>23</v>
      </c>
      <c r="B59" s="71" t="str">
        <f>_xlfn.SINGLE(IF(_xlfn.XLOOKUP(A58, WH_Aggregte!$E$1:$E$317, WH_Aggregte!$J$1:$J$317, "", 0)= "", "",_xlfn.XLOOKUP(A58, WH_Aggregte!$E$1:$E$317, WH_Aggregte!$J$1:$J$317, "", 0)))</f>
        <v>2 CFR 200.317-327</v>
      </c>
      <c r="C59" s="176"/>
      <c r="D59" s="179"/>
      <c r="E59" s="179"/>
      <c r="F59" s="207"/>
      <c r="G59" s="208"/>
      <c r="H59" s="179"/>
      <c r="I59" s="175"/>
      <c r="J59" s="180"/>
      <c r="K59" s="181"/>
      <c r="L59" s="152"/>
      <c r="M59" s="179"/>
    </row>
    <row r="60" spans="1:13" s="20" customFormat="1" ht="201.5" x14ac:dyDescent="0.35">
      <c r="A60" s="103" t="s">
        <v>285</v>
      </c>
      <c r="B60" s="71" t="str">
        <f>_xlfn.SINGLE(IF(_xlfn.XLOOKUP(A60, WH_Aggregte!$E$1:$E$317, WH_Aggregte!$D$1:$D$317, "", 0)= "", "",_xlfn.XLOOKUP(A60, WH_Aggregte!$E$1:$E$317, WH_Aggregte!$D$1:$D$317, "", 0)))</f>
        <v>If there is a policy, does it include the following minimum elements? 
•Standards of conduct that cover at minimum conflicts of interest and disciplinary actions to be applied for violations of such standards (select "yes" if this is a state entity)
•Delineation of purchase thresholds (select "yes" if this is a state entity)
•Single source provisions (select "yes" if this is a state entity), and 
•Necessary affirmative steps to assure minority businesses, women’s business enterprises, and labor surplus area firms are used when possible
If NO, briefly describe the deficiencies in the notes section below.
Note: If the grant makes procurement actions greater than the simplified acquisition threshold of $250,000, consult the regulations for further guidance.</v>
      </c>
      <c r="C60" s="176" t="str">
        <f>_xlfn.SINGLE(IF(_xlfn.XLOOKUP(A60, WH_Aggregte!$E$1:$E$317, WH_Aggregte!$F$1:$F$317, "N/A", 0)= "", "N/A",_xlfn.XLOOKUP(A60, WH_Aggregte!$E$1:$E$317, WH_Aggregte!$F$1:$F$317, "N/A", 0)))</f>
        <v>N/A</v>
      </c>
      <c r="D60" s="179" t="str">
        <f>_xlfn.SINGLE(IF(C60="Not Compliant",_xlfn.TEXTJOIN(CHAR(10),TRUE,_xlfn.XLOOKUP($A60,Table1[QNUM],Table1[SUB-RESPONSE]),_xlfn.IFNA(_xlfn.XLOOKUP($A60&amp;AnswerSheet!$Q$1,Table1[TRIMQuestion],Table1[SUB-RESPONSE]),""),_xlfn.IFNA(_xlfn.XLOOKUP($A60&amp;AnswerSheet!$Q$2,Table1[TRIMQuestion],Table1[SUB-RESPONSE]),""),_xlfn.IFNA(_xlfn.XLOOKUP($A60&amp;AnswerSheet!$Q$3,Table1[TRIMQuestion],Table1[SUB-RESPONSE]),""),_xlfn.IFNA(_xlfn.XLOOKUP($A60&amp;AnswerSheet!$Q$4,Table1[TRIMQuestion],Table1[SUB-RESPONSE]),""),_xlfn.IFNA(_xlfn.XLOOKUP($A60&amp;AnswerSheet!$Q$5,Table1[TRIMQuestion],Table1[SUB-RESPONSE]),""),_xlfn.IFNA(_xlfn.XLOOKUP($A60&amp;AnswerSheet!$Q$6,Table1[TRIMQuestion],Table1[SUB-RESPONSE]),""),_xlfn.IFNA(_xlfn.XLOOKUP($A60&amp;AnswerSheet!$Q$7,Table1[TRIMQuestion],Table1[SUB-RESPONSE]),""),_xlfn.IFNA(_xlfn.XLOOKUP($A60&amp;AnswerSheet!$Q$8,Table1[TRIMQuestion],Table1[SUB-RESPONSE]),""),_xlfn.IFNA(_xlfn.XLOOKUP($A60&amp;AnswerSheet!$Q$9,Table1[TRIMQuestion],Table1[SUB-RESPONSE]),""),_xlfn.IFNA(_xlfn.XLOOKUP($A60&amp;AnswerSheet!$Q$10,Table1[TRIMQuestion],Table1[SUB-RESPONSE]),""),_xlfn.IFNA(_xlfn.XLOOKUP($A60&amp;AnswerSheet!$Q$11,Table1[TRIMQuestion],Table1[SUB-RESPONSE]),""),_xlfn.IFNA(_xlfn.XLOOKUP($A60&amp;AnswerSheet!$Q$12,Table1[TRIMQuestion],Table1[SUB-RESPONSE]),""),_xlfn.IFNA(_xlfn.XLOOKUP($A60&amp;AnswerSheet!$Q$13,Table1[TRIMQuestion],Table1[SUB-RESPONSE]),""),_xlfn.IFNA(_xlfn.XLOOKUP($A60&amp;AnswerSheet!$Q$14,Table1[TRIMQuestion],Table1[SUB-RESPONSE]),""),_xlfn.IFNA(_xlfn.XLOOKUP($A60&amp;AnswerSheet!$Q$15,Table1[TRIMQuestion],Table1[SUB-RESPONSE]),""),_xlfn.IFNA(_xlfn.XLOOKUP($A60&amp;AnswerSheet!$Q$16,Table1[TRIMQuestion],Table1[SUB-RESPONSE]),""),_xlfn.IFNA(_xlfn.XLOOKUP($A60&amp;AnswerSheet!$Q$17,Table1[TRIMQuestion],Table1[SUB-RESPONSE]),""),_xlfn.IFNA(_xlfn.XLOOKUP($A60&amp;AnswerSheet!$Q$18,Table1[TRIMQuestion],Table1[SUB-RESPONSE]),""),""),""))</f>
        <v/>
      </c>
      <c r="E60" s="179"/>
      <c r="F60" s="205"/>
      <c r="G60" s="206"/>
      <c r="H60" s="179"/>
      <c r="I60" s="174"/>
      <c r="J60" s="180"/>
      <c r="K60" s="181"/>
      <c r="L60" s="152"/>
      <c r="M60" s="179"/>
    </row>
    <row r="61" spans="1:13" s="20" customFormat="1" ht="15.5" x14ac:dyDescent="0.35">
      <c r="A61" s="103" t="s">
        <v>23</v>
      </c>
      <c r="B61" s="71" t="str">
        <f>_xlfn.SINGLE(IF(_xlfn.XLOOKUP(A60, WH_Aggregte!$E$1:$E$317, WH_Aggregte!$J$1:$J$317, "", 0)= "", "",_xlfn.XLOOKUP(A60, WH_Aggregte!$E$1:$E$317, WH_Aggregte!$J$1:$J$317, "", 0)))</f>
        <v>2 CFR 200.317-327</v>
      </c>
      <c r="C61" s="176"/>
      <c r="D61" s="179"/>
      <c r="E61" s="179"/>
      <c r="F61" s="207"/>
      <c r="G61" s="208"/>
      <c r="H61" s="179"/>
      <c r="I61" s="175"/>
      <c r="J61" s="180"/>
      <c r="K61" s="181"/>
      <c r="L61" s="152"/>
      <c r="M61" s="179"/>
    </row>
    <row r="62" spans="1:13" ht="26.15" hidden="1" customHeight="1" x14ac:dyDescent="0.35">
      <c r="A62" s="184" t="s">
        <v>12</v>
      </c>
      <c r="B62" s="185"/>
      <c r="C62" s="186"/>
      <c r="D62" s="16"/>
      <c r="E62" s="75"/>
      <c r="F62" s="75"/>
      <c r="G62" s="75"/>
      <c r="H62" s="75"/>
      <c r="I62" s="76"/>
      <c r="J62" s="77"/>
      <c r="K62" s="78"/>
      <c r="L62" s="78"/>
      <c r="M62" s="75"/>
    </row>
    <row r="63" spans="1:13" ht="26.15" hidden="1" customHeight="1" x14ac:dyDescent="0.35">
      <c r="A63" s="187" t="s">
        <v>449</v>
      </c>
      <c r="B63" s="188"/>
      <c r="C63" s="189"/>
      <c r="D63" s="16"/>
      <c r="E63" s="75"/>
      <c r="F63" s="75"/>
      <c r="G63" s="75"/>
      <c r="H63" s="75"/>
      <c r="I63" s="76"/>
      <c r="J63" s="77"/>
      <c r="K63" s="78"/>
      <c r="L63" s="78"/>
      <c r="M63" s="75"/>
    </row>
    <row r="64" spans="1:13" s="20" customFormat="1" ht="31" hidden="1" x14ac:dyDescent="0.35">
      <c r="A64" s="103" t="s">
        <v>450</v>
      </c>
      <c r="B64" s="71" t="str">
        <f>_xlfn.SINGLE(IF(_xlfn.XLOOKUP(A64, WH_Aggregte!$E$1:$E$317, WH_Aggregte!$D$1:$D$317, "", 0)= "", "",_xlfn.XLOOKUP(A64, WH_Aggregte!$E$1:$E$317, WH_Aggregte!$D$1:$D$317, "", 0)))</f>
        <v>Does the grantee have current, completed subrecipient agreements on file for the requested subrecipients?</v>
      </c>
      <c r="C64" s="176" t="str">
        <f>_xlfn.SINGLE(IF(_xlfn.XLOOKUP(A64, WH_Aggregte!$E$1:$E$317, WH_Aggregte!$F$1:$F$317, "N/A", 0)= "", "N/A",_xlfn.XLOOKUP(A64, WH_Aggregte!$E$1:$E$317, WH_Aggregte!$F$1:$F$317, "N/A", 0)))</f>
        <v>N/A</v>
      </c>
      <c r="D64" s="179" t="str">
        <f>_xlfn.SINGLE(IF(C64="Not Compliant",_xlfn.TEXTJOIN(CHAR(10),TRUE,_xlfn.XLOOKUP($A64,Table1[QNUM],Table1[SUB-RESPONSE]),_xlfn.IFNA(_xlfn.XLOOKUP($A64&amp;AnswerSheet!$Q$1,Table1[TRIMQuestion],Table1[SUB-RESPONSE]),""),_xlfn.IFNA(_xlfn.XLOOKUP($A64&amp;AnswerSheet!$Q$2,Table1[TRIMQuestion],Table1[SUB-RESPONSE]),""),_xlfn.IFNA(_xlfn.XLOOKUP($A64&amp;AnswerSheet!$Q$3,Table1[TRIMQuestion],Table1[SUB-RESPONSE]),""),_xlfn.IFNA(_xlfn.XLOOKUP($A64&amp;AnswerSheet!$Q$4,Table1[TRIMQuestion],Table1[SUB-RESPONSE]),""),_xlfn.IFNA(_xlfn.XLOOKUP($A64&amp;AnswerSheet!$Q$5,Table1[TRIMQuestion],Table1[SUB-RESPONSE]),""),_xlfn.IFNA(_xlfn.XLOOKUP($A64&amp;AnswerSheet!$Q$6,Table1[TRIMQuestion],Table1[SUB-RESPONSE]),""),_xlfn.IFNA(_xlfn.XLOOKUP($A64&amp;AnswerSheet!$Q$7,Table1[TRIMQuestion],Table1[SUB-RESPONSE]),""),_xlfn.IFNA(_xlfn.XLOOKUP($A64&amp;AnswerSheet!$Q$8,Table1[TRIMQuestion],Table1[SUB-RESPONSE]),""),_xlfn.IFNA(_xlfn.XLOOKUP($A64&amp;AnswerSheet!$Q$9,Table1[TRIMQuestion],Table1[SUB-RESPONSE]),""),_xlfn.IFNA(_xlfn.XLOOKUP($A64&amp;AnswerSheet!$Q$10,Table1[TRIMQuestion],Table1[SUB-RESPONSE]),""),_xlfn.IFNA(_xlfn.XLOOKUP($A64&amp;AnswerSheet!$Q$11,Table1[TRIMQuestion],Table1[SUB-RESPONSE]),""),_xlfn.IFNA(_xlfn.XLOOKUP($A64&amp;AnswerSheet!$Q$12,Table1[TRIMQuestion],Table1[SUB-RESPONSE]),""),_xlfn.IFNA(_xlfn.XLOOKUP($A64&amp;AnswerSheet!$Q$13,Table1[TRIMQuestion],Table1[SUB-RESPONSE]),""),_xlfn.IFNA(_xlfn.XLOOKUP($A64&amp;AnswerSheet!$Q$14,Table1[TRIMQuestion],Table1[SUB-RESPONSE]),""),_xlfn.IFNA(_xlfn.XLOOKUP($A64&amp;AnswerSheet!$Q$15,Table1[TRIMQuestion],Table1[SUB-RESPONSE]),""),_xlfn.IFNA(_xlfn.XLOOKUP($A64&amp;AnswerSheet!$Q$16,Table1[TRIMQuestion],Table1[SUB-RESPONSE]),""),_xlfn.IFNA(_xlfn.XLOOKUP($A64&amp;AnswerSheet!$Q$17,Table1[TRIMQuestion],Table1[SUB-RESPONSE]),""),_xlfn.IFNA(_xlfn.XLOOKUP($A64&amp;AnswerSheet!$Q$18,Table1[TRIMQuestion],Table1[SUB-RESPONSE]),""),""),""))</f>
        <v/>
      </c>
      <c r="E64" s="179"/>
      <c r="F64" s="205"/>
      <c r="G64" s="206"/>
      <c r="H64" s="179"/>
      <c r="I64" s="174"/>
      <c r="J64" s="180"/>
      <c r="K64" s="181"/>
      <c r="L64" s="152"/>
      <c r="M64" s="179"/>
    </row>
    <row r="65" spans="1:13" s="20" customFormat="1" ht="15.5" hidden="1" x14ac:dyDescent="0.35">
      <c r="A65" s="103" t="s">
        <v>23</v>
      </c>
      <c r="B65" s="71" t="str">
        <f>_xlfn.SINGLE(IF(_xlfn.XLOOKUP(A64, WH_Aggregte!$E$1:$E$317, WH_Aggregte!$J$1:$J$317, "", 0)= "", "",_xlfn.XLOOKUP(A64, WH_Aggregte!$E$1:$E$317, WH_Aggregte!$J$1:$J$317, "", 0)))</f>
        <v>2 CFR 200.332 (a)</v>
      </c>
      <c r="C65" s="176"/>
      <c r="D65" s="179"/>
      <c r="E65" s="179"/>
      <c r="F65" s="207"/>
      <c r="G65" s="208"/>
      <c r="H65" s="179"/>
      <c r="I65" s="175"/>
      <c r="J65" s="180"/>
      <c r="K65" s="181"/>
      <c r="L65" s="152"/>
      <c r="M65" s="179"/>
    </row>
    <row r="66" spans="1:13" s="20" customFormat="1" ht="409.5" hidden="1" x14ac:dyDescent="0.35">
      <c r="A66" s="103" t="s">
        <v>451</v>
      </c>
      <c r="B66" s="71" t="str">
        <f>_xlfn.SINGLE(IF(_xlfn.XLOOKUP(A66, WH_Aggregte!$E$1:$E$317, WH_Aggregte!$D$1:$D$317, "", 0)= "", "",_xlfn.XLOOKUP(A66, WH_Aggregte!$E$1:$E$317, WH_Aggregte!$D$1:$D$317, "", 0)))</f>
        <v>Does the agreement:_x000D_
• Ensure that every subaward is clearly identified as a subaward?_x000D_
• Include the following information (updated as necessary)?:_x000D_
  o Federal award identification. _x000D_
  o Subrecipient name (which must match the name associated with its unique entity identifier); _x000D_
  o Federal Award Date of award to the recipient by the Federal agency; _x000D_
  o Subaward Period of Performance Start and End Date; _x000D_
  o Subaward Budget Period Start and End Date; _x000D_
  o Total Amount of Federal Funds Obligated and committed to the subrecipient by the pass-through entity including the current financial obligation; _x000D_
  o Federal award project description, as required to be responsive to the Federal Funding Accountability and Transparency Act (FFATA); _x000D_
  o Name of Federal awarding agency, pass-through entity, and contact information for awarding official of the Pass-through entity; _x000D_
  o Indirect cost rate for the Federal award (including if the de minimis rate is charged) per  § 200.414._x000D_
• Describe requirements imposed by the pass-through entity on the subrecipient so that the award is used in accordance with Federal statutes, regulations and the T&amp;C's of the Federal award; _x000D_
• Describe any additional requirements that the pass-through entity imposes on the subrecipient; _x000D_
• Include an approved federally recognized indirect cost rate negotiated between the subrecipient and the Federal Government. If no approved rate exists, the pass-through entity must determine the appropriate rate in collaboration with the subrecipient _x000D_
• Include a requirement that the subrecipient permit the pass-through entity and auditors to have access to the subrecipient's records and financial statements as necessary for the pass-through entity to meet the requirements of this part; and_x000D_
• Describe appropriate terms and conditions concerning closeout of the subaward</v>
      </c>
      <c r="C66" s="176" t="str">
        <f>_xlfn.SINGLE(IF(_xlfn.XLOOKUP(A66, WH_Aggregte!$E$1:$E$317, WH_Aggregte!$F$1:$F$317, "N/A", 0)= "", "N/A",_xlfn.XLOOKUP(A66, WH_Aggregte!$E$1:$E$317, WH_Aggregte!$F$1:$F$317, "N/A", 0)))</f>
        <v>N/A</v>
      </c>
      <c r="D66" s="179" t="str">
        <f>_xlfn.SINGLE(IF(C66="Not Compliant",_xlfn.TEXTJOIN(CHAR(10),TRUE,_xlfn.XLOOKUP($A66,Table1[QNUM],Table1[SUB-RESPONSE]),_xlfn.IFNA(_xlfn.XLOOKUP($A66&amp;AnswerSheet!$Q$1,Table1[TRIMQuestion],Table1[SUB-RESPONSE]),""),_xlfn.IFNA(_xlfn.XLOOKUP($A66&amp;AnswerSheet!$Q$2,Table1[TRIMQuestion],Table1[SUB-RESPONSE]),""),_xlfn.IFNA(_xlfn.XLOOKUP($A66&amp;AnswerSheet!$Q$3,Table1[TRIMQuestion],Table1[SUB-RESPONSE]),""),_xlfn.IFNA(_xlfn.XLOOKUP($A66&amp;AnswerSheet!$Q$4,Table1[TRIMQuestion],Table1[SUB-RESPONSE]),""),_xlfn.IFNA(_xlfn.XLOOKUP($A66&amp;AnswerSheet!$Q$5,Table1[TRIMQuestion],Table1[SUB-RESPONSE]),""),_xlfn.IFNA(_xlfn.XLOOKUP($A66&amp;AnswerSheet!$Q$6,Table1[TRIMQuestion],Table1[SUB-RESPONSE]),""),_xlfn.IFNA(_xlfn.XLOOKUP($A66&amp;AnswerSheet!$Q$7,Table1[TRIMQuestion],Table1[SUB-RESPONSE]),""),_xlfn.IFNA(_xlfn.XLOOKUP($A66&amp;AnswerSheet!$Q$8,Table1[TRIMQuestion],Table1[SUB-RESPONSE]),""),_xlfn.IFNA(_xlfn.XLOOKUP($A66&amp;AnswerSheet!$Q$9,Table1[TRIMQuestion],Table1[SUB-RESPONSE]),""),_xlfn.IFNA(_xlfn.XLOOKUP($A66&amp;AnswerSheet!$Q$10,Table1[TRIMQuestion],Table1[SUB-RESPONSE]),""),_xlfn.IFNA(_xlfn.XLOOKUP($A66&amp;AnswerSheet!$Q$11,Table1[TRIMQuestion],Table1[SUB-RESPONSE]),""),_xlfn.IFNA(_xlfn.XLOOKUP($A66&amp;AnswerSheet!$Q$12,Table1[TRIMQuestion],Table1[SUB-RESPONSE]),""),_xlfn.IFNA(_xlfn.XLOOKUP($A66&amp;AnswerSheet!$Q$13,Table1[TRIMQuestion],Table1[SUB-RESPONSE]),""),_xlfn.IFNA(_xlfn.XLOOKUP($A66&amp;AnswerSheet!$Q$14,Table1[TRIMQuestion],Table1[SUB-RESPONSE]),""),_xlfn.IFNA(_xlfn.XLOOKUP($A66&amp;AnswerSheet!$Q$15,Table1[TRIMQuestion],Table1[SUB-RESPONSE]),""),_xlfn.IFNA(_xlfn.XLOOKUP($A66&amp;AnswerSheet!$Q$16,Table1[TRIMQuestion],Table1[SUB-RESPONSE]),""),_xlfn.IFNA(_xlfn.XLOOKUP($A66&amp;AnswerSheet!$Q$17,Table1[TRIMQuestion],Table1[SUB-RESPONSE]),""),_xlfn.IFNA(_xlfn.XLOOKUP($A66&amp;AnswerSheet!$Q$18,Table1[TRIMQuestion],Table1[SUB-RESPONSE]),""),""),""))</f>
        <v/>
      </c>
      <c r="E66" s="179"/>
      <c r="F66" s="205"/>
      <c r="G66" s="206"/>
      <c r="H66" s="179"/>
      <c r="I66" s="174"/>
      <c r="J66" s="180"/>
      <c r="K66" s="181"/>
      <c r="L66" s="152"/>
      <c r="M66" s="179"/>
    </row>
    <row r="67" spans="1:13" s="20" customFormat="1" ht="15.5" hidden="1" x14ac:dyDescent="0.35">
      <c r="A67" s="103" t="s">
        <v>23</v>
      </c>
      <c r="B67" s="71" t="str">
        <f>_xlfn.SINGLE(IF(_xlfn.XLOOKUP(A66, WH_Aggregte!$E$1:$E$317, WH_Aggregte!$J$1:$J$317, "", 0)= "", "",_xlfn.XLOOKUP(A66, WH_Aggregte!$E$1:$E$317, WH_Aggregte!$J$1:$J$317, "", 0)))</f>
        <v>2 CFR 200.332 (a)</v>
      </c>
      <c r="C67" s="176"/>
      <c r="D67" s="179"/>
      <c r="E67" s="179"/>
      <c r="F67" s="207"/>
      <c r="G67" s="208"/>
      <c r="H67" s="179"/>
      <c r="I67" s="175"/>
      <c r="J67" s="180"/>
      <c r="K67" s="181"/>
      <c r="L67" s="152"/>
      <c r="M67" s="179"/>
    </row>
    <row r="68" spans="1:13" ht="26.15" hidden="1" customHeight="1" x14ac:dyDescent="0.35">
      <c r="A68" s="187" t="s">
        <v>469</v>
      </c>
      <c r="B68" s="188"/>
      <c r="C68" s="189"/>
      <c r="D68" s="16"/>
      <c r="E68" s="75"/>
      <c r="F68" s="75"/>
      <c r="G68" s="75"/>
      <c r="H68" s="75"/>
      <c r="I68" s="76"/>
      <c r="J68" s="77"/>
      <c r="K68" s="78"/>
      <c r="L68" s="78"/>
      <c r="M68" s="75"/>
    </row>
    <row r="69" spans="1:13" s="20" customFormat="1" ht="108.5" hidden="1" x14ac:dyDescent="0.35">
      <c r="A69" s="103" t="s">
        <v>470</v>
      </c>
      <c r="B69" s="71" t="str">
        <f>_xlfn.SINGLE(IF(_xlfn.XLOOKUP(A69, WH_Aggregte!$E$1:$E$317, WH_Aggregte!$D$1:$D$317, "", 0)= "", "",_xlfn.XLOOKUP(A69, WH_Aggregte!$E$1:$E$317, WH_Aggregte!$D$1:$D$317, "", 0)))</f>
        <v>Does the grantee consider imposing specific subaward conditions when appropriate.
• Does the grantee have guidelines, or a policy or procedure to govern when they will impose specific conditions? 
•  If the grantee demonstrates evidence of having imposed specific conditions on a subawardee, does the grantee follow their policy/procedure on specific conditions on subawards?</v>
      </c>
      <c r="C69" s="176" t="str">
        <f>_xlfn.SINGLE(IF(_xlfn.XLOOKUP(A69, WH_Aggregte!$E$1:$E$317, WH_Aggregte!$F$1:$F$317, "N/A", 0)= "", "N/A",_xlfn.XLOOKUP(A69, WH_Aggregte!$E$1:$E$317, WH_Aggregte!$F$1:$F$317, "N/A", 0)))</f>
        <v>N/A</v>
      </c>
      <c r="D69" s="179" t="str">
        <f>_xlfn.SINGLE(IF(C69="Not Compliant",_xlfn.TEXTJOIN(CHAR(10),TRUE,_xlfn.XLOOKUP($A69,Table1[QNUM],Table1[SUB-RESPONSE]),_xlfn.IFNA(_xlfn.XLOOKUP($A69&amp;AnswerSheet!$Q$1,Table1[TRIMQuestion],Table1[SUB-RESPONSE]),""),_xlfn.IFNA(_xlfn.XLOOKUP($A69&amp;AnswerSheet!$Q$2,Table1[TRIMQuestion],Table1[SUB-RESPONSE]),""),_xlfn.IFNA(_xlfn.XLOOKUP($A69&amp;AnswerSheet!$Q$3,Table1[TRIMQuestion],Table1[SUB-RESPONSE]),""),_xlfn.IFNA(_xlfn.XLOOKUP($A69&amp;AnswerSheet!$Q$4,Table1[TRIMQuestion],Table1[SUB-RESPONSE]),""),_xlfn.IFNA(_xlfn.XLOOKUP($A69&amp;AnswerSheet!$Q$5,Table1[TRIMQuestion],Table1[SUB-RESPONSE]),""),_xlfn.IFNA(_xlfn.XLOOKUP($A69&amp;AnswerSheet!$Q$6,Table1[TRIMQuestion],Table1[SUB-RESPONSE]),""),_xlfn.IFNA(_xlfn.XLOOKUP($A69&amp;AnswerSheet!$Q$7,Table1[TRIMQuestion],Table1[SUB-RESPONSE]),""),_xlfn.IFNA(_xlfn.XLOOKUP($A69&amp;AnswerSheet!$Q$8,Table1[TRIMQuestion],Table1[SUB-RESPONSE]),""),_xlfn.IFNA(_xlfn.XLOOKUP($A69&amp;AnswerSheet!$Q$9,Table1[TRIMQuestion],Table1[SUB-RESPONSE]),""),_xlfn.IFNA(_xlfn.XLOOKUP($A69&amp;AnswerSheet!$Q$10,Table1[TRIMQuestion],Table1[SUB-RESPONSE]),""),_xlfn.IFNA(_xlfn.XLOOKUP($A69&amp;AnswerSheet!$Q$11,Table1[TRIMQuestion],Table1[SUB-RESPONSE]),""),_xlfn.IFNA(_xlfn.XLOOKUP($A69&amp;AnswerSheet!$Q$12,Table1[TRIMQuestion],Table1[SUB-RESPONSE]),""),_xlfn.IFNA(_xlfn.XLOOKUP($A69&amp;AnswerSheet!$Q$13,Table1[TRIMQuestion],Table1[SUB-RESPONSE]),""),_xlfn.IFNA(_xlfn.XLOOKUP($A69&amp;AnswerSheet!$Q$14,Table1[TRIMQuestion],Table1[SUB-RESPONSE]),""),_xlfn.IFNA(_xlfn.XLOOKUP($A69&amp;AnswerSheet!$Q$15,Table1[TRIMQuestion],Table1[SUB-RESPONSE]),""),_xlfn.IFNA(_xlfn.XLOOKUP($A69&amp;AnswerSheet!$Q$16,Table1[TRIMQuestion],Table1[SUB-RESPONSE]),""),_xlfn.IFNA(_xlfn.XLOOKUP($A69&amp;AnswerSheet!$Q$17,Table1[TRIMQuestion],Table1[SUB-RESPONSE]),""),_xlfn.IFNA(_xlfn.XLOOKUP($A69&amp;AnswerSheet!$Q$18,Table1[TRIMQuestion],Table1[SUB-RESPONSE]),""),""),""))</f>
        <v/>
      </c>
      <c r="E69" s="179"/>
      <c r="F69" s="205"/>
      <c r="G69" s="206"/>
      <c r="H69" s="179"/>
      <c r="I69" s="174"/>
      <c r="J69" s="180"/>
      <c r="K69" s="181"/>
      <c r="L69" s="152"/>
      <c r="M69" s="179"/>
    </row>
    <row r="70" spans="1:13" s="20" customFormat="1" ht="31" hidden="1" x14ac:dyDescent="0.35">
      <c r="A70" s="103" t="s">
        <v>23</v>
      </c>
      <c r="B70" s="71" t="str">
        <f>_xlfn.SINGLE(IF(_xlfn.XLOOKUP(A69, WH_Aggregte!$E$1:$E$317, WH_Aggregte!$J$1:$J$317, "", 0)= "", "",_xlfn.XLOOKUP(A69, WH_Aggregte!$E$1:$E$317, WH_Aggregte!$J$1:$J$317, "", 0)))</f>
        <v>2 CFR 200.332 (c)
2 CFR §200.208</v>
      </c>
      <c r="C70" s="176"/>
      <c r="D70" s="179"/>
      <c r="E70" s="179"/>
      <c r="F70" s="207"/>
      <c r="G70" s="208"/>
      <c r="H70" s="179"/>
      <c r="I70" s="175"/>
      <c r="J70" s="180"/>
      <c r="K70" s="181"/>
      <c r="L70" s="152"/>
      <c r="M70" s="179"/>
    </row>
    <row r="71" spans="1:13" ht="26.15" hidden="1" customHeight="1" x14ac:dyDescent="0.35">
      <c r="A71" s="187" t="s">
        <v>474</v>
      </c>
      <c r="B71" s="188"/>
      <c r="C71" s="189"/>
      <c r="D71" s="16"/>
      <c r="E71" s="75"/>
      <c r="F71" s="75"/>
      <c r="G71" s="75"/>
      <c r="H71" s="75"/>
      <c r="I71" s="76"/>
      <c r="J71" s="77"/>
      <c r="K71" s="78"/>
      <c r="L71" s="78"/>
      <c r="M71" s="75"/>
    </row>
    <row r="72" spans="1:13" s="20" customFormat="1" ht="156" hidden="1" customHeight="1" x14ac:dyDescent="0.35">
      <c r="A72" s="103" t="s">
        <v>475</v>
      </c>
      <c r="B72" s="71" t="str">
        <f>_xlfn.SINGLE(IF(_xlfn.XLOOKUP(A72, WH_Aggregte!$E$1:$E$317, WH_Aggregte!$D$1:$D$317, "", 0)= "", "",_xlfn.XLOOKUP(A72, WH_Aggregte!$E$1:$E$317, WH_Aggregte!$D$1:$D$317, "", 0)))</f>
        <v xml:space="preserve">Does the grantee assess each subrecipient's risk of noncompliance for the purpose of determining the appropriate subrecipient monitoring?
• Does the grantee have a risk assessment or policy/procedure for assessing risk? 
• Does the policy address how the results of the risk assessment are used to tailor subrecipient monitoring activities to varying risk levels? 
• Is the grantee implementing the risk assessment in accordance with its own policy/procedure? 
</v>
      </c>
      <c r="C72" s="176" t="str">
        <f>_xlfn.SINGLE(IF(_xlfn.XLOOKUP(A72, WH_Aggregte!$E$1:$E$317, WH_Aggregte!$F$1:$F$317, "N/A", 0)= "", "N/A",_xlfn.XLOOKUP(A72, WH_Aggregte!$E$1:$E$317, WH_Aggregte!$F$1:$F$317, "N/A", 0)))</f>
        <v>N/A</v>
      </c>
      <c r="D72" s="179" t="str">
        <f>_xlfn.SINGLE(IF(C72="Not Compliant",_xlfn.TEXTJOIN(CHAR(10),TRUE,_xlfn.XLOOKUP($A72,Table1[QNUM],Table1[SUB-RESPONSE]),_xlfn.IFNA(_xlfn.XLOOKUP($A72&amp;AnswerSheet!$Q$1,Table1[TRIMQuestion],Table1[SUB-RESPONSE]),""),_xlfn.IFNA(_xlfn.XLOOKUP($A72&amp;AnswerSheet!$Q$2,Table1[TRIMQuestion],Table1[SUB-RESPONSE]),""),_xlfn.IFNA(_xlfn.XLOOKUP($A72&amp;AnswerSheet!$Q$3,Table1[TRIMQuestion],Table1[SUB-RESPONSE]),""),_xlfn.IFNA(_xlfn.XLOOKUP($A72&amp;AnswerSheet!$Q$4,Table1[TRIMQuestion],Table1[SUB-RESPONSE]),""),_xlfn.IFNA(_xlfn.XLOOKUP($A72&amp;AnswerSheet!$Q$5,Table1[TRIMQuestion],Table1[SUB-RESPONSE]),""),_xlfn.IFNA(_xlfn.XLOOKUP($A72&amp;AnswerSheet!$Q$6,Table1[TRIMQuestion],Table1[SUB-RESPONSE]),""),_xlfn.IFNA(_xlfn.XLOOKUP($A72&amp;AnswerSheet!$Q$7,Table1[TRIMQuestion],Table1[SUB-RESPONSE]),""),_xlfn.IFNA(_xlfn.XLOOKUP($A72&amp;AnswerSheet!$Q$8,Table1[TRIMQuestion],Table1[SUB-RESPONSE]),""),_xlfn.IFNA(_xlfn.XLOOKUP($A72&amp;AnswerSheet!$Q$9,Table1[TRIMQuestion],Table1[SUB-RESPONSE]),""),_xlfn.IFNA(_xlfn.XLOOKUP($A72&amp;AnswerSheet!$Q$10,Table1[TRIMQuestion],Table1[SUB-RESPONSE]),""),_xlfn.IFNA(_xlfn.XLOOKUP($A72&amp;AnswerSheet!$Q$11,Table1[TRIMQuestion],Table1[SUB-RESPONSE]),""),_xlfn.IFNA(_xlfn.XLOOKUP($A72&amp;AnswerSheet!$Q$12,Table1[TRIMQuestion],Table1[SUB-RESPONSE]),""),_xlfn.IFNA(_xlfn.XLOOKUP($A72&amp;AnswerSheet!$Q$13,Table1[TRIMQuestion],Table1[SUB-RESPONSE]),""),_xlfn.IFNA(_xlfn.XLOOKUP($A72&amp;AnswerSheet!$Q$14,Table1[TRIMQuestion],Table1[SUB-RESPONSE]),""),_xlfn.IFNA(_xlfn.XLOOKUP($A72&amp;AnswerSheet!$Q$15,Table1[TRIMQuestion],Table1[SUB-RESPONSE]),""),_xlfn.IFNA(_xlfn.XLOOKUP($A72&amp;AnswerSheet!$Q$16,Table1[TRIMQuestion],Table1[SUB-RESPONSE]),""),_xlfn.IFNA(_xlfn.XLOOKUP($A72&amp;AnswerSheet!$Q$17,Table1[TRIMQuestion],Table1[SUB-RESPONSE]),""),_xlfn.IFNA(_xlfn.XLOOKUP($A72&amp;AnswerSheet!$Q$18,Table1[TRIMQuestion],Table1[SUB-RESPONSE]),""),""),""))</f>
        <v/>
      </c>
      <c r="E72" s="179"/>
      <c r="F72" s="205"/>
      <c r="G72" s="206"/>
      <c r="H72" s="179"/>
      <c r="I72" s="174"/>
      <c r="J72" s="180"/>
      <c r="K72" s="181"/>
      <c r="L72" s="152"/>
      <c r="M72" s="179"/>
    </row>
    <row r="73" spans="1:13" s="20" customFormat="1" ht="15.5" hidden="1" x14ac:dyDescent="0.35">
      <c r="A73" s="103" t="s">
        <v>23</v>
      </c>
      <c r="B73" s="71" t="str">
        <f>_xlfn.SINGLE(IF(_xlfn.XLOOKUP(A72, WH_Aggregte!$E$1:$E$317, WH_Aggregte!$J$1:$J$317, "", 0)= "", "",_xlfn.XLOOKUP(A72, WH_Aggregte!$E$1:$E$317, WH_Aggregte!$J$1:$J$317, "", 0)))</f>
        <v>2 CFR 200.332 (b)</v>
      </c>
      <c r="C73" s="176"/>
      <c r="D73" s="179"/>
      <c r="E73" s="179"/>
      <c r="F73" s="207"/>
      <c r="G73" s="208"/>
      <c r="H73" s="179"/>
      <c r="I73" s="175"/>
      <c r="J73" s="180"/>
      <c r="K73" s="181"/>
      <c r="L73" s="152"/>
      <c r="M73" s="179"/>
    </row>
    <row r="74" spans="1:13" ht="26.15" hidden="1" customHeight="1" x14ac:dyDescent="0.35">
      <c r="A74" s="187" t="s">
        <v>480</v>
      </c>
      <c r="B74" s="188"/>
      <c r="C74" s="189"/>
      <c r="D74" s="16"/>
      <c r="E74" s="75"/>
      <c r="F74" s="75"/>
      <c r="G74" s="75"/>
      <c r="H74" s="75"/>
      <c r="I74" s="76"/>
      <c r="J74" s="77"/>
      <c r="K74" s="78"/>
      <c r="L74" s="78"/>
      <c r="M74" s="75"/>
    </row>
    <row r="75" spans="1:13" s="20" customFormat="1" ht="31" hidden="1" x14ac:dyDescent="0.35">
      <c r="A75" s="103" t="s">
        <v>481</v>
      </c>
      <c r="B75" s="71" t="str">
        <f>_xlfn.SINGLE(IF(_xlfn.XLOOKUP(A75, WH_Aggregte!$E$1:$E$317, WH_Aggregte!$D$1:$D$317, "", 0)= "", "",_xlfn.XLOOKUP(A75, WH_Aggregte!$E$1:$E$317, WH_Aggregte!$D$1:$D$317, "", 0)))</f>
        <v>Does the grantee have a policy or procedure on how they will monitor their subrecipients to ensure compliance with AmeriCorps and grant regulations?</v>
      </c>
      <c r="C75" s="176" t="str">
        <f>_xlfn.SINGLE(IF(_xlfn.XLOOKUP(A75, WH_Aggregte!$E$1:$E$317, WH_Aggregte!$F$1:$F$317, "N/A", 0)= "", "N/A",_xlfn.XLOOKUP(A75, WH_Aggregte!$E$1:$E$317, WH_Aggregte!$F$1:$F$317, "N/A", 0)))</f>
        <v>N/A</v>
      </c>
      <c r="D75" s="179" t="str">
        <f>_xlfn.SINGLE(IF(C75="Not Compliant",_xlfn.TEXTJOIN(CHAR(10),TRUE,_xlfn.XLOOKUP($A75,Table1[QNUM],Table1[SUB-RESPONSE]),_xlfn.IFNA(_xlfn.XLOOKUP($A75&amp;AnswerSheet!$Q$1,Table1[TRIMQuestion],Table1[SUB-RESPONSE]),""),_xlfn.IFNA(_xlfn.XLOOKUP($A75&amp;AnswerSheet!$Q$2,Table1[TRIMQuestion],Table1[SUB-RESPONSE]),""),_xlfn.IFNA(_xlfn.XLOOKUP($A75&amp;AnswerSheet!$Q$3,Table1[TRIMQuestion],Table1[SUB-RESPONSE]),""),_xlfn.IFNA(_xlfn.XLOOKUP($A75&amp;AnswerSheet!$Q$4,Table1[TRIMQuestion],Table1[SUB-RESPONSE]),""),_xlfn.IFNA(_xlfn.XLOOKUP($A75&amp;AnswerSheet!$Q$5,Table1[TRIMQuestion],Table1[SUB-RESPONSE]),""),_xlfn.IFNA(_xlfn.XLOOKUP($A75&amp;AnswerSheet!$Q$6,Table1[TRIMQuestion],Table1[SUB-RESPONSE]),""),_xlfn.IFNA(_xlfn.XLOOKUP($A75&amp;AnswerSheet!$Q$7,Table1[TRIMQuestion],Table1[SUB-RESPONSE]),""),_xlfn.IFNA(_xlfn.XLOOKUP($A75&amp;AnswerSheet!$Q$8,Table1[TRIMQuestion],Table1[SUB-RESPONSE]),""),_xlfn.IFNA(_xlfn.XLOOKUP($A75&amp;AnswerSheet!$Q$9,Table1[TRIMQuestion],Table1[SUB-RESPONSE]),""),_xlfn.IFNA(_xlfn.XLOOKUP($A75&amp;AnswerSheet!$Q$10,Table1[TRIMQuestion],Table1[SUB-RESPONSE]),""),_xlfn.IFNA(_xlfn.XLOOKUP($A75&amp;AnswerSheet!$Q$11,Table1[TRIMQuestion],Table1[SUB-RESPONSE]),""),_xlfn.IFNA(_xlfn.XLOOKUP($A75&amp;AnswerSheet!$Q$12,Table1[TRIMQuestion],Table1[SUB-RESPONSE]),""),_xlfn.IFNA(_xlfn.XLOOKUP($A75&amp;AnswerSheet!$Q$13,Table1[TRIMQuestion],Table1[SUB-RESPONSE]),""),_xlfn.IFNA(_xlfn.XLOOKUP($A75&amp;AnswerSheet!$Q$14,Table1[TRIMQuestion],Table1[SUB-RESPONSE]),""),_xlfn.IFNA(_xlfn.XLOOKUP($A75&amp;AnswerSheet!$Q$15,Table1[TRIMQuestion],Table1[SUB-RESPONSE]),""),_xlfn.IFNA(_xlfn.XLOOKUP($A75&amp;AnswerSheet!$Q$16,Table1[TRIMQuestion],Table1[SUB-RESPONSE]),""),_xlfn.IFNA(_xlfn.XLOOKUP($A75&amp;AnswerSheet!$Q$17,Table1[TRIMQuestion],Table1[SUB-RESPONSE]),""),_xlfn.IFNA(_xlfn.XLOOKUP($A75&amp;AnswerSheet!$Q$18,Table1[TRIMQuestion],Table1[SUB-RESPONSE]),""),""),""))</f>
        <v/>
      </c>
      <c r="E75" s="179"/>
      <c r="F75" s="221"/>
      <c r="G75" s="222"/>
      <c r="H75" s="179"/>
      <c r="I75" s="174"/>
      <c r="J75" s="180"/>
      <c r="K75" s="181"/>
      <c r="L75" s="152"/>
      <c r="M75" s="179"/>
    </row>
    <row r="76" spans="1:13" s="20" customFormat="1" ht="46.5" hidden="1" x14ac:dyDescent="0.35">
      <c r="A76" s="103" t="s">
        <v>23</v>
      </c>
      <c r="B76" s="71" t="str">
        <f>_xlfn.SINGLE(IF(_xlfn.XLOOKUP(A75, WH_Aggregte!$E$1:$E$317, WH_Aggregte!$J$1:$J$317, "", 0)= "", "",_xlfn.XLOOKUP(A75, WH_Aggregte!$E$1:$E$317, WH_Aggregte!$J$1:$J$317, "", 0)))</f>
        <v>2 CFR §200.332 (b)
2 CFR §200.332 (d)
2 CFR §200.521</v>
      </c>
      <c r="C76" s="176"/>
      <c r="D76" s="179"/>
      <c r="E76" s="179"/>
      <c r="F76" s="223"/>
      <c r="G76" s="224"/>
      <c r="H76" s="179"/>
      <c r="I76" s="175"/>
      <c r="J76" s="180"/>
      <c r="K76" s="181"/>
      <c r="L76" s="152"/>
      <c r="M76" s="179"/>
    </row>
    <row r="77" spans="1:13" s="20" customFormat="1" ht="155" hidden="1" x14ac:dyDescent="0.35">
      <c r="A77" s="103" t="s">
        <v>482</v>
      </c>
      <c r="B77" s="71" t="str">
        <f>_xlfn.SINGLE(IF(_xlfn.XLOOKUP(A77, WH_Aggregte!$E$1:$E$317, WH_Aggregte!$D$1:$D$317, "", 0)= "", "",_xlfn.XLOOKUP(A77, WH_Aggregte!$E$1:$E$317, WH_Aggregte!$D$1:$D$317, "", 0)))</f>
        <v xml:space="preserve">Does the policy describe:_x000D_
_x000D_
• The reports, both financial and programmatic, that will be collected and reviewed by the grantee;_x000D_
• How the grantee will follow-up and ensure that any findings or issues uncovered during an audit, site visit, or by other means are resolved; and_x000D_
• How management decision are issued for audit findings pertaining to the Federal award provided to the subrecipient from the pass-through entity. _x000D_
_x000D_
</v>
      </c>
      <c r="C77" s="176" t="str">
        <f>_xlfn.SINGLE(IF(_xlfn.XLOOKUP(A77, WH_Aggregte!$E$1:$E$317, WH_Aggregte!$F$1:$F$317, "N/A", 0)= "", "N/A",_xlfn.XLOOKUP(A77, WH_Aggregte!$E$1:$E$317, WH_Aggregte!$F$1:$F$317, "N/A", 0)))</f>
        <v>N/A</v>
      </c>
      <c r="D77" s="179" t="str">
        <f>_xlfn.SINGLE(IF(C77="Not Compliant",_xlfn.TEXTJOIN(CHAR(10),TRUE,_xlfn.XLOOKUP($A77,Table1[QNUM],Table1[SUB-RESPONSE]),_xlfn.IFNA(_xlfn.XLOOKUP($A77&amp;AnswerSheet!$Q$1,Table1[TRIMQuestion],Table1[SUB-RESPONSE]),""),_xlfn.IFNA(_xlfn.XLOOKUP($A77&amp;AnswerSheet!$Q$2,Table1[TRIMQuestion],Table1[SUB-RESPONSE]),""),_xlfn.IFNA(_xlfn.XLOOKUP($A77&amp;AnswerSheet!$Q$3,Table1[TRIMQuestion],Table1[SUB-RESPONSE]),""),_xlfn.IFNA(_xlfn.XLOOKUP($A77&amp;AnswerSheet!$Q$4,Table1[TRIMQuestion],Table1[SUB-RESPONSE]),""),_xlfn.IFNA(_xlfn.XLOOKUP($A77&amp;AnswerSheet!$Q$5,Table1[TRIMQuestion],Table1[SUB-RESPONSE]),""),_xlfn.IFNA(_xlfn.XLOOKUP($A77&amp;AnswerSheet!$Q$6,Table1[TRIMQuestion],Table1[SUB-RESPONSE]),""),_xlfn.IFNA(_xlfn.XLOOKUP($A77&amp;AnswerSheet!$Q$7,Table1[TRIMQuestion],Table1[SUB-RESPONSE]),""),_xlfn.IFNA(_xlfn.XLOOKUP($A77&amp;AnswerSheet!$Q$8,Table1[TRIMQuestion],Table1[SUB-RESPONSE]),""),_xlfn.IFNA(_xlfn.XLOOKUP($A77&amp;AnswerSheet!$Q$9,Table1[TRIMQuestion],Table1[SUB-RESPONSE]),""),_xlfn.IFNA(_xlfn.XLOOKUP($A77&amp;AnswerSheet!$Q$10,Table1[TRIMQuestion],Table1[SUB-RESPONSE]),""),_xlfn.IFNA(_xlfn.XLOOKUP($A77&amp;AnswerSheet!$Q$11,Table1[TRIMQuestion],Table1[SUB-RESPONSE]),""),_xlfn.IFNA(_xlfn.XLOOKUP($A77&amp;AnswerSheet!$Q$12,Table1[TRIMQuestion],Table1[SUB-RESPONSE]),""),_xlfn.IFNA(_xlfn.XLOOKUP($A77&amp;AnswerSheet!$Q$13,Table1[TRIMQuestion],Table1[SUB-RESPONSE]),""),_xlfn.IFNA(_xlfn.XLOOKUP($A77&amp;AnswerSheet!$Q$14,Table1[TRIMQuestion],Table1[SUB-RESPONSE]),""),_xlfn.IFNA(_xlfn.XLOOKUP($A77&amp;AnswerSheet!$Q$15,Table1[TRIMQuestion],Table1[SUB-RESPONSE]),""),_xlfn.IFNA(_xlfn.XLOOKUP($A77&amp;AnswerSheet!$Q$16,Table1[TRIMQuestion],Table1[SUB-RESPONSE]),""),_xlfn.IFNA(_xlfn.XLOOKUP($A77&amp;AnswerSheet!$Q$17,Table1[TRIMQuestion],Table1[SUB-RESPONSE]),""),_xlfn.IFNA(_xlfn.XLOOKUP($A77&amp;AnswerSheet!$Q$18,Table1[TRIMQuestion],Table1[SUB-RESPONSE]),""),""),""))</f>
        <v/>
      </c>
      <c r="E77" s="179"/>
      <c r="F77" s="205"/>
      <c r="G77" s="206"/>
      <c r="H77" s="179"/>
      <c r="I77" s="174"/>
      <c r="J77" s="180"/>
      <c r="K77" s="181"/>
      <c r="L77" s="152"/>
      <c r="M77" s="179"/>
    </row>
    <row r="78" spans="1:13" s="20" customFormat="1" ht="15.5" hidden="1" x14ac:dyDescent="0.35">
      <c r="A78" s="103" t="s">
        <v>23</v>
      </c>
      <c r="B78" s="71" t="str">
        <f>_xlfn.SINGLE(IF(_xlfn.XLOOKUP(A77, WH_Aggregte!$E$1:$E$317, WH_Aggregte!$J$1:$J$317, "", 0)= "", "",_xlfn.XLOOKUP(A77, WH_Aggregte!$E$1:$E$317, WH_Aggregte!$J$1:$J$317, "", 0)))</f>
        <v>2 CFR 200.332(d)</v>
      </c>
      <c r="C78" s="176"/>
      <c r="D78" s="179"/>
      <c r="E78" s="179"/>
      <c r="F78" s="207"/>
      <c r="G78" s="208"/>
      <c r="H78" s="179"/>
      <c r="I78" s="175"/>
      <c r="J78" s="180"/>
      <c r="K78" s="181"/>
      <c r="L78" s="152"/>
      <c r="M78" s="179"/>
    </row>
    <row r="79" spans="1:13" s="20" customFormat="1" ht="62" hidden="1" x14ac:dyDescent="0.35">
      <c r="A79" s="103" t="s">
        <v>487</v>
      </c>
      <c r="B79" s="71" t="str">
        <f>_xlfn.SINGLE(IF(_xlfn.XLOOKUP(A79, WH_Aggregte!$E$1:$E$317, WH_Aggregte!$D$1:$D$317, "", 0)= "", "",_xlfn.XLOOKUP(A79, WH_Aggregte!$E$1:$E$317, WH_Aggregte!$D$1:$D$317, "", 0)))</f>
        <v xml:space="preserve">Does the grantee follow the policy or procedures established in their subrecipient monitoring policy?
</v>
      </c>
      <c r="C79" s="176" t="str">
        <f>_xlfn.SINGLE(IF(_xlfn.XLOOKUP(A79, WH_Aggregte!$E$1:$E$317, WH_Aggregte!$F$1:$F$317, "N/A", 0)= "", "N/A",_xlfn.XLOOKUP(A79, WH_Aggregte!$E$1:$E$317, WH_Aggregte!$F$1:$F$317, "N/A", 0)))</f>
        <v>N/A</v>
      </c>
      <c r="D79" s="179" t="str">
        <f>_xlfn.SINGLE(IF(C79="Not Compliant",_xlfn.TEXTJOIN(CHAR(10),TRUE,_xlfn.XLOOKUP($A79,Table1[QNUM],Table1[SUB-RESPONSE]),_xlfn.IFNA(_xlfn.XLOOKUP($A79&amp;AnswerSheet!$Q$1,Table1[TRIMQuestion],Table1[SUB-RESPONSE]),""),_xlfn.IFNA(_xlfn.XLOOKUP($A79&amp;AnswerSheet!$Q$2,Table1[TRIMQuestion],Table1[SUB-RESPONSE]),""),_xlfn.IFNA(_xlfn.XLOOKUP($A79&amp;AnswerSheet!$Q$3,Table1[TRIMQuestion],Table1[SUB-RESPONSE]),""),_xlfn.IFNA(_xlfn.XLOOKUP($A79&amp;AnswerSheet!$Q$4,Table1[TRIMQuestion],Table1[SUB-RESPONSE]),""),_xlfn.IFNA(_xlfn.XLOOKUP($A79&amp;AnswerSheet!$Q$5,Table1[TRIMQuestion],Table1[SUB-RESPONSE]),""),_xlfn.IFNA(_xlfn.XLOOKUP($A79&amp;AnswerSheet!$Q$6,Table1[TRIMQuestion],Table1[SUB-RESPONSE]),""),_xlfn.IFNA(_xlfn.XLOOKUP($A79&amp;AnswerSheet!$Q$7,Table1[TRIMQuestion],Table1[SUB-RESPONSE]),""),_xlfn.IFNA(_xlfn.XLOOKUP($A79&amp;AnswerSheet!$Q$8,Table1[TRIMQuestion],Table1[SUB-RESPONSE]),""),_xlfn.IFNA(_xlfn.XLOOKUP($A79&amp;AnswerSheet!$Q$9,Table1[TRIMQuestion],Table1[SUB-RESPONSE]),""),_xlfn.IFNA(_xlfn.XLOOKUP($A79&amp;AnswerSheet!$Q$10,Table1[TRIMQuestion],Table1[SUB-RESPONSE]),""),_xlfn.IFNA(_xlfn.XLOOKUP($A79&amp;AnswerSheet!$Q$11,Table1[TRIMQuestion],Table1[SUB-RESPONSE]),""),_xlfn.IFNA(_xlfn.XLOOKUP($A79&amp;AnswerSheet!$Q$12,Table1[TRIMQuestion],Table1[SUB-RESPONSE]),""),_xlfn.IFNA(_xlfn.XLOOKUP($A79&amp;AnswerSheet!$Q$13,Table1[TRIMQuestion],Table1[SUB-RESPONSE]),""),_xlfn.IFNA(_xlfn.XLOOKUP($A79&amp;AnswerSheet!$Q$14,Table1[TRIMQuestion],Table1[SUB-RESPONSE]),""),_xlfn.IFNA(_xlfn.XLOOKUP($A79&amp;AnswerSheet!$Q$15,Table1[TRIMQuestion],Table1[SUB-RESPONSE]),""),_xlfn.IFNA(_xlfn.XLOOKUP($A79&amp;AnswerSheet!$Q$16,Table1[TRIMQuestion],Table1[SUB-RESPONSE]),""),_xlfn.IFNA(_xlfn.XLOOKUP($A79&amp;AnswerSheet!$Q$17,Table1[TRIMQuestion],Table1[SUB-RESPONSE]),""),_xlfn.IFNA(_xlfn.XLOOKUP($A79&amp;AnswerSheet!$Q$18,Table1[TRIMQuestion],Table1[SUB-RESPONSE]),""),""),""))</f>
        <v/>
      </c>
      <c r="E79" s="179"/>
      <c r="F79" s="205"/>
      <c r="G79" s="206"/>
      <c r="H79" s="179"/>
      <c r="I79" s="174"/>
      <c r="J79" s="180"/>
      <c r="K79" s="181"/>
      <c r="L79" s="152"/>
      <c r="M79" s="179"/>
    </row>
    <row r="80" spans="1:13" s="20" customFormat="1" ht="15.5" hidden="1" x14ac:dyDescent="0.35">
      <c r="A80" s="103" t="s">
        <v>23</v>
      </c>
      <c r="B80" s="71" t="str">
        <f>_xlfn.SINGLE(IF(_xlfn.XLOOKUP(A79, WH_Aggregte!$E$1:$E$317, WH_Aggregte!$J$1:$J$317, "", 0)= "", "",_xlfn.XLOOKUP(A79, WH_Aggregte!$E$1:$E$317, WH_Aggregte!$J$1:$J$317, "", 0)))</f>
        <v>2 CFR §200.332 (d)</v>
      </c>
      <c r="C80" s="176"/>
      <c r="D80" s="179"/>
      <c r="E80" s="179"/>
      <c r="F80" s="207"/>
      <c r="G80" s="208"/>
      <c r="H80" s="179"/>
      <c r="I80" s="175"/>
      <c r="J80" s="180"/>
      <c r="K80" s="181"/>
      <c r="L80" s="152"/>
      <c r="M80" s="179"/>
    </row>
    <row r="81" spans="1:13" s="20" customFormat="1" ht="139.5" hidden="1" x14ac:dyDescent="0.35">
      <c r="A81" s="103" t="s">
        <v>488</v>
      </c>
      <c r="B81" s="71" t="str">
        <f>_xlfn.SINGLE(IF(_xlfn.XLOOKUP(A81, WH_Aggregte!$E$1:$E$317, WH_Aggregte!$D$1:$D$317, "", 0)= "", "",_xlfn.XLOOKUP(A81, WH_Aggregte!$E$1:$E$317, WH_Aggregte!$D$1:$D$317, "", 0)))</f>
        <v xml:space="preserve">Does the grantee maintain a policy that outlines possible enforcement actions for instances of noncompliance?_x000D_
• Does the grantee have guidelines, or a policy or procedure to govern when they will take enforcement actions? _x000D_
• If the grantee demonstrates evidence of having taken enforcement actions against a subawardee, does the grantee follow their policy/procedure on enforcement action on subawards? _x000D_
_x000D_
</v>
      </c>
      <c r="C81" s="176" t="str">
        <f>_xlfn.SINGLE(IF(_xlfn.XLOOKUP(A81, WH_Aggregte!$E$1:$E$317, WH_Aggregte!$F$1:$F$317, "N/A", 0)= "", "N/A",_xlfn.XLOOKUP(A81, WH_Aggregte!$E$1:$E$317, WH_Aggregte!$F$1:$F$317, "N/A", 0)))</f>
        <v>N/A</v>
      </c>
      <c r="D81" s="199" t="str">
        <f>_xlfn.SINGLE(IF(C81="Recommendation for Improvement", "Recommendation for Improvement Only (No CAP required)", ""))</f>
        <v/>
      </c>
      <c r="E81" s="200"/>
      <c r="F81" s="200"/>
      <c r="G81" s="200"/>
      <c r="H81" s="200"/>
      <c r="I81" s="200"/>
      <c r="J81" s="200"/>
      <c r="K81" s="201"/>
      <c r="L81" s="152"/>
      <c r="M81" s="177"/>
    </row>
    <row r="82" spans="1:13" s="20" customFormat="1" ht="31" hidden="1" x14ac:dyDescent="0.35">
      <c r="A82" s="103" t="s">
        <v>23</v>
      </c>
      <c r="B82" s="71" t="str">
        <f>_xlfn.SINGLE(IF(_xlfn.XLOOKUP(A81, WH_Aggregte!$E$1:$E$317, WH_Aggregte!$J$1:$J$317, "", 0)= "", "",_xlfn.XLOOKUP(A81, WH_Aggregte!$E$1:$E$317, WH_Aggregte!$J$1:$J$317, "", 0)))</f>
        <v>2 CFR §200.332 (h)
2 CFR §200.339</v>
      </c>
      <c r="C82" s="176"/>
      <c r="D82" s="202"/>
      <c r="E82" s="203"/>
      <c r="F82" s="203"/>
      <c r="G82" s="203"/>
      <c r="H82" s="203"/>
      <c r="I82" s="203"/>
      <c r="J82" s="203"/>
      <c r="K82" s="204"/>
      <c r="L82" s="152"/>
      <c r="M82" s="178"/>
    </row>
    <row r="83" spans="1:13" ht="26.15" hidden="1" customHeight="1" x14ac:dyDescent="0.35">
      <c r="A83" s="187" t="s">
        <v>492</v>
      </c>
      <c r="B83" s="188"/>
      <c r="C83" s="189"/>
      <c r="D83" s="16"/>
      <c r="E83" s="75"/>
      <c r="F83" s="75"/>
      <c r="G83" s="75"/>
      <c r="H83" s="75"/>
      <c r="I83" s="76"/>
      <c r="J83" s="77"/>
      <c r="K83" s="78"/>
      <c r="L83" s="78"/>
      <c r="M83" s="75"/>
    </row>
    <row r="84" spans="1:13" s="20" customFormat="1" ht="46.5" hidden="1" x14ac:dyDescent="0.35">
      <c r="A84" s="103" t="s">
        <v>493</v>
      </c>
      <c r="B84" s="71" t="str">
        <f>_xlfn.SINGLE(IF(_xlfn.XLOOKUP(A84, WH_Aggregte!$E$1:$E$317, WH_Aggregte!$D$1:$D$317, "", 0)= "", "",_xlfn.XLOOKUP(A84, WH_Aggregte!$E$1:$E$317, WH_Aggregte!$D$1:$D$317, "", 0)))</f>
        <v xml:space="preserve">Does the grantee verify that every subrecipient is audited when required?_x000D_
_x000D_
</v>
      </c>
      <c r="C84" s="176" t="str">
        <f>_xlfn.SINGLE(IF(_xlfn.XLOOKUP(A84, WH_Aggregte!$E$1:$E$317, WH_Aggregte!$F$1:$F$317, "N/A", 0)= "", "N/A",_xlfn.XLOOKUP(A84, WH_Aggregte!$E$1:$E$317, WH_Aggregte!$F$1:$F$317, "N/A", 0)))</f>
        <v>N/A</v>
      </c>
      <c r="D84" s="179" t="str">
        <f>_xlfn.SINGLE(IF(C84="Not Compliant",_xlfn.TEXTJOIN(CHAR(10),TRUE,_xlfn.XLOOKUP($A84,Table1[QNUM],Table1[SUB-RESPONSE]),_xlfn.IFNA(_xlfn.XLOOKUP($A84&amp;AnswerSheet!$Q$1,Table1[TRIMQuestion],Table1[SUB-RESPONSE]),""),_xlfn.IFNA(_xlfn.XLOOKUP($A84&amp;AnswerSheet!$Q$2,Table1[TRIMQuestion],Table1[SUB-RESPONSE]),""),_xlfn.IFNA(_xlfn.XLOOKUP($A84&amp;AnswerSheet!$Q$3,Table1[TRIMQuestion],Table1[SUB-RESPONSE]),""),_xlfn.IFNA(_xlfn.XLOOKUP($A84&amp;AnswerSheet!$Q$4,Table1[TRIMQuestion],Table1[SUB-RESPONSE]),""),_xlfn.IFNA(_xlfn.XLOOKUP($A84&amp;AnswerSheet!$Q$5,Table1[TRIMQuestion],Table1[SUB-RESPONSE]),""),_xlfn.IFNA(_xlfn.XLOOKUP($A84&amp;AnswerSheet!$Q$6,Table1[TRIMQuestion],Table1[SUB-RESPONSE]),""),_xlfn.IFNA(_xlfn.XLOOKUP($A84&amp;AnswerSheet!$Q$7,Table1[TRIMQuestion],Table1[SUB-RESPONSE]),""),_xlfn.IFNA(_xlfn.XLOOKUP($A84&amp;AnswerSheet!$Q$8,Table1[TRIMQuestion],Table1[SUB-RESPONSE]),""),_xlfn.IFNA(_xlfn.XLOOKUP($A84&amp;AnswerSheet!$Q$9,Table1[TRIMQuestion],Table1[SUB-RESPONSE]),""),_xlfn.IFNA(_xlfn.XLOOKUP($A84&amp;AnswerSheet!$Q$10,Table1[TRIMQuestion],Table1[SUB-RESPONSE]),""),_xlfn.IFNA(_xlfn.XLOOKUP($A84&amp;AnswerSheet!$Q$11,Table1[TRIMQuestion],Table1[SUB-RESPONSE]),""),_xlfn.IFNA(_xlfn.XLOOKUP($A84&amp;AnswerSheet!$Q$12,Table1[TRIMQuestion],Table1[SUB-RESPONSE]),""),_xlfn.IFNA(_xlfn.XLOOKUP($A84&amp;AnswerSheet!$Q$13,Table1[TRIMQuestion],Table1[SUB-RESPONSE]),""),_xlfn.IFNA(_xlfn.XLOOKUP($A84&amp;AnswerSheet!$Q$14,Table1[TRIMQuestion],Table1[SUB-RESPONSE]),""),_xlfn.IFNA(_xlfn.XLOOKUP($A84&amp;AnswerSheet!$Q$15,Table1[TRIMQuestion],Table1[SUB-RESPONSE]),""),_xlfn.IFNA(_xlfn.XLOOKUP($A84&amp;AnswerSheet!$Q$16,Table1[TRIMQuestion],Table1[SUB-RESPONSE]),""),_xlfn.IFNA(_xlfn.XLOOKUP($A84&amp;AnswerSheet!$Q$17,Table1[TRIMQuestion],Table1[SUB-RESPONSE]),""),_xlfn.IFNA(_xlfn.XLOOKUP($A84&amp;AnswerSheet!$Q$18,Table1[TRIMQuestion],Table1[SUB-RESPONSE]),""),""),""))</f>
        <v/>
      </c>
      <c r="E84" s="179"/>
      <c r="F84" s="205"/>
      <c r="G84" s="206"/>
      <c r="H84" s="179"/>
      <c r="I84" s="174"/>
      <c r="J84" s="180"/>
      <c r="K84" s="181"/>
      <c r="L84" s="152"/>
      <c r="M84" s="179"/>
    </row>
    <row r="85" spans="1:13" s="20" customFormat="1" ht="31" hidden="1" x14ac:dyDescent="0.35">
      <c r="A85" s="103" t="s">
        <v>23</v>
      </c>
      <c r="B85" s="71" t="str">
        <f>_xlfn.SINGLE(IF(_xlfn.XLOOKUP(A84, WH_Aggregte!$E$1:$E$317, WH_Aggregte!$J$1:$J$317, "", 0)= "", "",_xlfn.XLOOKUP(A84, WH_Aggregte!$E$1:$E$317, WH_Aggregte!$J$1:$J$317, "", 0)))</f>
        <v>2 CFR §200.332 (f)
2 CFR § 200.501</v>
      </c>
      <c r="C85" s="176"/>
      <c r="D85" s="179"/>
      <c r="E85" s="179"/>
      <c r="F85" s="207"/>
      <c r="G85" s="208"/>
      <c r="H85" s="179"/>
      <c r="I85" s="175"/>
      <c r="J85" s="180"/>
      <c r="K85" s="181"/>
      <c r="L85" s="152"/>
      <c r="M85" s="179"/>
    </row>
    <row r="86" spans="1:13" s="20" customFormat="1" ht="62" hidden="1" x14ac:dyDescent="0.35">
      <c r="A86" s="103" t="s">
        <v>494</v>
      </c>
      <c r="B86" s="71" t="str">
        <f>_xlfn.SINGLE(IF(_xlfn.XLOOKUP(A86, WH_Aggregte!$E$1:$E$317, WH_Aggregte!$D$1:$D$317, "", 0)= "", "",_xlfn.XLOOKUP(A86, WH_Aggregte!$E$1:$E$317, WH_Aggregte!$D$1:$D$317, "", 0)))</f>
        <v xml:space="preserve">Does the grantee adjust its own records based on the results of the subrecipient's audits, on-site reviews, or other monitoring, when needed?_x000D_
_x000D_
</v>
      </c>
      <c r="C86" s="176" t="str">
        <f>_xlfn.SINGLE(IF(_xlfn.XLOOKUP(A86, WH_Aggregte!$E$1:$E$317, WH_Aggregte!$F$1:$F$317, "N/A", 0)= "", "N/A",_xlfn.XLOOKUP(A86, WH_Aggregte!$E$1:$E$317, WH_Aggregte!$F$1:$F$317, "N/A", 0)))</f>
        <v>N/A</v>
      </c>
      <c r="D86" s="179" t="str">
        <f>_xlfn.SINGLE(IF(C86="Not Compliant",_xlfn.TEXTJOIN(CHAR(10),TRUE,_xlfn.XLOOKUP($A86,Table1[QNUM],Table1[SUB-RESPONSE]),_xlfn.IFNA(_xlfn.XLOOKUP($A86&amp;AnswerSheet!$Q$1,Table1[TRIMQuestion],Table1[SUB-RESPONSE]),""),_xlfn.IFNA(_xlfn.XLOOKUP($A86&amp;AnswerSheet!$Q$2,Table1[TRIMQuestion],Table1[SUB-RESPONSE]),""),_xlfn.IFNA(_xlfn.XLOOKUP($A86&amp;AnswerSheet!$Q$3,Table1[TRIMQuestion],Table1[SUB-RESPONSE]),""),_xlfn.IFNA(_xlfn.XLOOKUP($A86&amp;AnswerSheet!$Q$4,Table1[TRIMQuestion],Table1[SUB-RESPONSE]),""),_xlfn.IFNA(_xlfn.XLOOKUP($A86&amp;AnswerSheet!$Q$5,Table1[TRIMQuestion],Table1[SUB-RESPONSE]),""),_xlfn.IFNA(_xlfn.XLOOKUP($A86&amp;AnswerSheet!$Q$6,Table1[TRIMQuestion],Table1[SUB-RESPONSE]),""),_xlfn.IFNA(_xlfn.XLOOKUP($A86&amp;AnswerSheet!$Q$7,Table1[TRIMQuestion],Table1[SUB-RESPONSE]),""),_xlfn.IFNA(_xlfn.XLOOKUP($A86&amp;AnswerSheet!$Q$8,Table1[TRIMQuestion],Table1[SUB-RESPONSE]),""),_xlfn.IFNA(_xlfn.XLOOKUP($A86&amp;AnswerSheet!$Q$9,Table1[TRIMQuestion],Table1[SUB-RESPONSE]),""),_xlfn.IFNA(_xlfn.XLOOKUP($A86&amp;AnswerSheet!$Q$10,Table1[TRIMQuestion],Table1[SUB-RESPONSE]),""),_xlfn.IFNA(_xlfn.XLOOKUP($A86&amp;AnswerSheet!$Q$11,Table1[TRIMQuestion],Table1[SUB-RESPONSE]),""),_xlfn.IFNA(_xlfn.XLOOKUP($A86&amp;AnswerSheet!$Q$12,Table1[TRIMQuestion],Table1[SUB-RESPONSE]),""),_xlfn.IFNA(_xlfn.XLOOKUP($A86&amp;AnswerSheet!$Q$13,Table1[TRIMQuestion],Table1[SUB-RESPONSE]),""),_xlfn.IFNA(_xlfn.XLOOKUP($A86&amp;AnswerSheet!$Q$14,Table1[TRIMQuestion],Table1[SUB-RESPONSE]),""),_xlfn.IFNA(_xlfn.XLOOKUP($A86&amp;AnswerSheet!$Q$15,Table1[TRIMQuestion],Table1[SUB-RESPONSE]),""),_xlfn.IFNA(_xlfn.XLOOKUP($A86&amp;AnswerSheet!$Q$16,Table1[TRIMQuestion],Table1[SUB-RESPONSE]),""),_xlfn.IFNA(_xlfn.XLOOKUP($A86&amp;AnswerSheet!$Q$17,Table1[TRIMQuestion],Table1[SUB-RESPONSE]),""),_xlfn.IFNA(_xlfn.XLOOKUP($A86&amp;AnswerSheet!$Q$18,Table1[TRIMQuestion],Table1[SUB-RESPONSE]),""),""),""))</f>
        <v/>
      </c>
      <c r="E86" s="179"/>
      <c r="F86" s="205"/>
      <c r="G86" s="206"/>
      <c r="H86" s="179"/>
      <c r="I86" s="174"/>
      <c r="J86" s="180"/>
      <c r="K86" s="181"/>
      <c r="L86" s="152"/>
      <c r="M86" s="179"/>
    </row>
    <row r="87" spans="1:13" s="20" customFormat="1" ht="15.5" hidden="1" x14ac:dyDescent="0.35">
      <c r="A87" s="103" t="s">
        <v>23</v>
      </c>
      <c r="B87" s="71" t="str">
        <f>_xlfn.SINGLE(IF(_xlfn.XLOOKUP(A86, WH_Aggregte!$E$1:$E$317, WH_Aggregte!$J$1:$J$317, "", 0)= "", "",_xlfn.XLOOKUP(A86, WH_Aggregte!$E$1:$E$317, WH_Aggregte!$J$1:$J$317, "", 0)))</f>
        <v>2 CFR §200.332 (g)</v>
      </c>
      <c r="C87" s="176"/>
      <c r="D87" s="179"/>
      <c r="E87" s="179"/>
      <c r="F87" s="207"/>
      <c r="G87" s="208"/>
      <c r="H87" s="179"/>
      <c r="I87" s="175"/>
      <c r="J87" s="180"/>
      <c r="K87" s="181"/>
      <c r="L87" s="152"/>
      <c r="M87" s="179"/>
    </row>
    <row r="88" spans="1:13" s="20" customFormat="1" ht="31" hidden="1" x14ac:dyDescent="0.35">
      <c r="A88" s="103" t="s">
        <v>495</v>
      </c>
      <c r="B88" s="71" t="str">
        <f>_xlfn.SINGLE(IF(_xlfn.XLOOKUP(A88, WH_Aggregte!$E$1:$E$317, WH_Aggregte!$D$1:$D$317, "", 0)= "", "",_xlfn.XLOOKUP(A88, WH_Aggregte!$E$1:$E$317, WH_Aggregte!$D$1:$D$317, "", 0)))</f>
        <v>Is there evidence that the grantee follows up on sub-recipient Single Audit findings that relate to their federal sub-award?</v>
      </c>
      <c r="C88" s="176" t="str">
        <f>_xlfn.SINGLE(IF(_xlfn.XLOOKUP(A88, WH_Aggregte!$E$1:$E$317, WH_Aggregte!$F$1:$F$317, "N/A", 0)= "", "N/A",_xlfn.XLOOKUP(A88, WH_Aggregte!$E$1:$E$317, WH_Aggregte!$F$1:$F$317, "N/A", 0)))</f>
        <v>N/A</v>
      </c>
      <c r="D88" s="179" t="str">
        <f>_xlfn.SINGLE(IF(C88="Not Compliant",_xlfn.TEXTJOIN(CHAR(10),TRUE,_xlfn.XLOOKUP($A88,Table1[QNUM],Table1[SUB-RESPONSE]),_xlfn.IFNA(_xlfn.XLOOKUP($A88&amp;AnswerSheet!$Q$1,Table1[TRIMQuestion],Table1[SUB-RESPONSE]),""),_xlfn.IFNA(_xlfn.XLOOKUP($A88&amp;AnswerSheet!$Q$2,Table1[TRIMQuestion],Table1[SUB-RESPONSE]),""),_xlfn.IFNA(_xlfn.XLOOKUP($A88&amp;AnswerSheet!$Q$3,Table1[TRIMQuestion],Table1[SUB-RESPONSE]),""),_xlfn.IFNA(_xlfn.XLOOKUP($A88&amp;AnswerSheet!$Q$4,Table1[TRIMQuestion],Table1[SUB-RESPONSE]),""),_xlfn.IFNA(_xlfn.XLOOKUP($A88&amp;AnswerSheet!$Q$5,Table1[TRIMQuestion],Table1[SUB-RESPONSE]),""),_xlfn.IFNA(_xlfn.XLOOKUP($A88&amp;AnswerSheet!$Q$6,Table1[TRIMQuestion],Table1[SUB-RESPONSE]),""),_xlfn.IFNA(_xlfn.XLOOKUP($A88&amp;AnswerSheet!$Q$7,Table1[TRIMQuestion],Table1[SUB-RESPONSE]),""),_xlfn.IFNA(_xlfn.XLOOKUP($A88&amp;AnswerSheet!$Q$8,Table1[TRIMQuestion],Table1[SUB-RESPONSE]),""),_xlfn.IFNA(_xlfn.XLOOKUP($A88&amp;AnswerSheet!$Q$9,Table1[TRIMQuestion],Table1[SUB-RESPONSE]),""),_xlfn.IFNA(_xlfn.XLOOKUP($A88&amp;AnswerSheet!$Q$10,Table1[TRIMQuestion],Table1[SUB-RESPONSE]),""),_xlfn.IFNA(_xlfn.XLOOKUP($A88&amp;AnswerSheet!$Q$11,Table1[TRIMQuestion],Table1[SUB-RESPONSE]),""),_xlfn.IFNA(_xlfn.XLOOKUP($A88&amp;AnswerSheet!$Q$12,Table1[TRIMQuestion],Table1[SUB-RESPONSE]),""),_xlfn.IFNA(_xlfn.XLOOKUP($A88&amp;AnswerSheet!$Q$13,Table1[TRIMQuestion],Table1[SUB-RESPONSE]),""),_xlfn.IFNA(_xlfn.XLOOKUP($A88&amp;AnswerSheet!$Q$14,Table1[TRIMQuestion],Table1[SUB-RESPONSE]),""),_xlfn.IFNA(_xlfn.XLOOKUP($A88&amp;AnswerSheet!$Q$15,Table1[TRIMQuestion],Table1[SUB-RESPONSE]),""),_xlfn.IFNA(_xlfn.XLOOKUP($A88&amp;AnswerSheet!$Q$16,Table1[TRIMQuestion],Table1[SUB-RESPONSE]),""),_xlfn.IFNA(_xlfn.XLOOKUP($A88&amp;AnswerSheet!$Q$17,Table1[TRIMQuestion],Table1[SUB-RESPONSE]),""),_xlfn.IFNA(_xlfn.XLOOKUP($A88&amp;AnswerSheet!$Q$18,Table1[TRIMQuestion],Table1[SUB-RESPONSE]),""),""),""))</f>
        <v/>
      </c>
      <c r="E88" s="179"/>
      <c r="F88" s="205"/>
      <c r="G88" s="206"/>
      <c r="H88" s="179"/>
      <c r="I88" s="174"/>
      <c r="J88" s="180"/>
      <c r="K88" s="181"/>
      <c r="L88" s="152"/>
      <c r="M88" s="179"/>
    </row>
    <row r="89" spans="1:13" s="20" customFormat="1" ht="15.5" hidden="1" x14ac:dyDescent="0.35">
      <c r="A89" s="103" t="s">
        <v>23</v>
      </c>
      <c r="B89" s="71" t="str">
        <f>_xlfn.SINGLE(IF(_xlfn.XLOOKUP(A88, WH_Aggregte!$E$1:$E$317, WH_Aggregte!$J$1:$J$317, "", 0)= "", "",_xlfn.XLOOKUP(A88, WH_Aggregte!$E$1:$E$317, WH_Aggregte!$J$1:$J$317, "", 0)))</f>
        <v>2 CFR 200.332(d)(2)</v>
      </c>
      <c r="C89" s="176"/>
      <c r="D89" s="179"/>
      <c r="E89" s="179"/>
      <c r="F89" s="207"/>
      <c r="G89" s="208"/>
      <c r="H89" s="179"/>
      <c r="I89" s="175"/>
      <c r="J89" s="180"/>
      <c r="K89" s="181"/>
      <c r="L89" s="152"/>
      <c r="M89" s="179"/>
    </row>
    <row r="90" spans="1:13" ht="26.15" hidden="1" customHeight="1" x14ac:dyDescent="0.35">
      <c r="A90" s="187" t="s">
        <v>496</v>
      </c>
      <c r="B90" s="188"/>
      <c r="C90" s="189"/>
      <c r="D90" s="16"/>
      <c r="E90" s="75"/>
      <c r="F90" s="75"/>
      <c r="G90" s="75"/>
      <c r="H90" s="75"/>
      <c r="I90" s="76"/>
      <c r="J90" s="77"/>
      <c r="K90" s="78"/>
      <c r="L90" s="78"/>
      <c r="M90" s="75"/>
    </row>
    <row r="91" spans="1:13" s="20" customFormat="1" ht="15.5" hidden="1" x14ac:dyDescent="0.35">
      <c r="A91" s="103" t="s">
        <v>497</v>
      </c>
      <c r="B91" s="71" t="str">
        <f>_xlfn.SINGLE(IF(_xlfn.XLOOKUP(A91, WH_Aggregte!$E$1:$E$317, WH_Aggregte!$D$1:$D$317, "", 0)= "", "",_xlfn.XLOOKUP(A91, WH_Aggregte!$E$1:$E$317, WH_Aggregte!$D$1:$D$317, "", 0)))</f>
        <v>Does the recipient make individual subawards in amounts greater or equal to $30,000?</v>
      </c>
      <c r="C91" s="176" t="str">
        <f>_xlfn.SINGLE(IF(_xlfn.XLOOKUP(A91, WH_Aggregte!$E$1:$E$317, WH_Aggregte!$F$1:$F$317, "N/A", 0)= "", "N/A",_xlfn.XLOOKUP(A91, WH_Aggregte!$E$1:$E$317, WH_Aggregte!$F$1:$F$317, "N/A", 0)))</f>
        <v>N/A</v>
      </c>
      <c r="D91" s="179" t="str">
        <f>_xlfn.SINGLE(IF(C91="Not Compliant",_xlfn.TEXTJOIN(CHAR(10),TRUE,_xlfn.XLOOKUP($A91,Table1[QNUM],Table1[SUB-RESPONSE]),_xlfn.IFNA(_xlfn.XLOOKUP($A91&amp;AnswerSheet!$Q$1,Table1[TRIMQuestion],Table1[SUB-RESPONSE]),""),_xlfn.IFNA(_xlfn.XLOOKUP($A91&amp;AnswerSheet!$Q$2,Table1[TRIMQuestion],Table1[SUB-RESPONSE]),""),_xlfn.IFNA(_xlfn.XLOOKUP($A91&amp;AnswerSheet!$Q$3,Table1[TRIMQuestion],Table1[SUB-RESPONSE]),""),_xlfn.IFNA(_xlfn.XLOOKUP($A91&amp;AnswerSheet!$Q$4,Table1[TRIMQuestion],Table1[SUB-RESPONSE]),""),_xlfn.IFNA(_xlfn.XLOOKUP($A91&amp;AnswerSheet!$Q$5,Table1[TRIMQuestion],Table1[SUB-RESPONSE]),""),_xlfn.IFNA(_xlfn.XLOOKUP($A91&amp;AnswerSheet!$Q$6,Table1[TRIMQuestion],Table1[SUB-RESPONSE]),""),_xlfn.IFNA(_xlfn.XLOOKUP($A91&amp;AnswerSheet!$Q$7,Table1[TRIMQuestion],Table1[SUB-RESPONSE]),""),_xlfn.IFNA(_xlfn.XLOOKUP($A91&amp;AnswerSheet!$Q$8,Table1[TRIMQuestion],Table1[SUB-RESPONSE]),""),_xlfn.IFNA(_xlfn.XLOOKUP($A91&amp;AnswerSheet!$Q$9,Table1[TRIMQuestion],Table1[SUB-RESPONSE]),""),_xlfn.IFNA(_xlfn.XLOOKUP($A91&amp;AnswerSheet!$Q$10,Table1[TRIMQuestion],Table1[SUB-RESPONSE]),""),_xlfn.IFNA(_xlfn.XLOOKUP($A91&amp;AnswerSheet!$Q$11,Table1[TRIMQuestion],Table1[SUB-RESPONSE]),""),_xlfn.IFNA(_xlfn.XLOOKUP($A91&amp;AnswerSheet!$Q$12,Table1[TRIMQuestion],Table1[SUB-RESPONSE]),""),_xlfn.IFNA(_xlfn.XLOOKUP($A91&amp;AnswerSheet!$Q$13,Table1[TRIMQuestion],Table1[SUB-RESPONSE]),""),_xlfn.IFNA(_xlfn.XLOOKUP($A91&amp;AnswerSheet!$Q$14,Table1[TRIMQuestion],Table1[SUB-RESPONSE]),""),_xlfn.IFNA(_xlfn.XLOOKUP($A91&amp;AnswerSheet!$Q$15,Table1[TRIMQuestion],Table1[SUB-RESPONSE]),""),_xlfn.IFNA(_xlfn.XLOOKUP($A91&amp;AnswerSheet!$Q$16,Table1[TRIMQuestion],Table1[SUB-RESPONSE]),""),_xlfn.IFNA(_xlfn.XLOOKUP($A91&amp;AnswerSheet!$Q$17,Table1[TRIMQuestion],Table1[SUB-RESPONSE]),""),_xlfn.IFNA(_xlfn.XLOOKUP($A91&amp;AnswerSheet!$Q$18,Table1[TRIMQuestion],Table1[SUB-RESPONSE]),""),""),""))</f>
        <v/>
      </c>
      <c r="E91" s="179"/>
      <c r="F91" s="205"/>
      <c r="G91" s="206"/>
      <c r="H91" s="179"/>
      <c r="I91" s="174"/>
      <c r="J91" s="180"/>
      <c r="K91" s="181"/>
      <c r="L91" s="152"/>
      <c r="M91" s="179"/>
    </row>
    <row r="92" spans="1:13" s="20" customFormat="1" ht="31" hidden="1" x14ac:dyDescent="0.35">
      <c r="A92" s="103" t="s">
        <v>23</v>
      </c>
      <c r="B92" s="71" t="str">
        <f>_xlfn.SINGLE(IF(_xlfn.XLOOKUP(A91, WH_Aggregte!$E$1:$E$317, WH_Aggregte!$J$1:$J$317, "", 0)= "", "",_xlfn.XLOOKUP(A91, WH_Aggregte!$E$1:$E$317, WH_Aggregte!$J$1:$J$317, "", 0)))</f>
        <v>General Program Terms and Conditions, Section T. Transparency Act Requirements (for Grants and Cooperative Agreements of $30,000 or More)</v>
      </c>
      <c r="C92" s="176"/>
      <c r="D92" s="179"/>
      <c r="E92" s="179"/>
      <c r="F92" s="207"/>
      <c r="G92" s="208"/>
      <c r="H92" s="179"/>
      <c r="I92" s="175"/>
      <c r="J92" s="180"/>
      <c r="K92" s="181"/>
      <c r="L92" s="152"/>
      <c r="M92" s="179"/>
    </row>
    <row r="93" spans="1:13" s="20" customFormat="1" ht="62" hidden="1" x14ac:dyDescent="0.35">
      <c r="A93" s="103" t="s">
        <v>498</v>
      </c>
      <c r="B93" s="71" t="str">
        <f>_xlfn.SINGLE(IF(_xlfn.XLOOKUP(A93, WH_Aggregte!$E$1:$E$317, WH_Aggregte!$D$1:$D$317, "", 0)= "", "",_xlfn.XLOOKUP(A93, WH_Aggregte!$E$1:$E$317, WH_Aggregte!$D$1:$D$317, "", 0)))</f>
        <v xml:space="preserve">If subawards are made in amounts greater or equal to $30,000, is each subaward reported through http://www.fsrs.gov?_x000D_
_x000D_
</v>
      </c>
      <c r="C93" s="176" t="str">
        <f>_xlfn.SINGLE(IF(_xlfn.XLOOKUP(A93, WH_Aggregte!$E$1:$E$317, WH_Aggregte!$F$1:$F$317, "N/A", 0)= "", "N/A",_xlfn.XLOOKUP(A93, WH_Aggregte!$E$1:$E$317, WH_Aggregte!$F$1:$F$317, "N/A", 0)))</f>
        <v>N/A</v>
      </c>
      <c r="D93" s="179" t="str">
        <f>_xlfn.SINGLE(IF(C93="Not Compliant",_xlfn.TEXTJOIN(CHAR(10),TRUE,_xlfn.XLOOKUP($A93,Table1[QNUM],Table1[SUB-RESPONSE]),_xlfn.IFNA(_xlfn.XLOOKUP($A93&amp;AnswerSheet!$Q$1,Table1[TRIMQuestion],Table1[SUB-RESPONSE]),""),_xlfn.IFNA(_xlfn.XLOOKUP($A93&amp;AnswerSheet!$Q$2,Table1[TRIMQuestion],Table1[SUB-RESPONSE]),""),_xlfn.IFNA(_xlfn.XLOOKUP($A93&amp;AnswerSheet!$Q$3,Table1[TRIMQuestion],Table1[SUB-RESPONSE]),""),_xlfn.IFNA(_xlfn.XLOOKUP($A93&amp;AnswerSheet!$Q$4,Table1[TRIMQuestion],Table1[SUB-RESPONSE]),""),_xlfn.IFNA(_xlfn.XLOOKUP($A93&amp;AnswerSheet!$Q$5,Table1[TRIMQuestion],Table1[SUB-RESPONSE]),""),_xlfn.IFNA(_xlfn.XLOOKUP($A93&amp;AnswerSheet!$Q$6,Table1[TRIMQuestion],Table1[SUB-RESPONSE]),""),_xlfn.IFNA(_xlfn.XLOOKUP($A93&amp;AnswerSheet!$Q$7,Table1[TRIMQuestion],Table1[SUB-RESPONSE]),""),_xlfn.IFNA(_xlfn.XLOOKUP($A93&amp;AnswerSheet!$Q$8,Table1[TRIMQuestion],Table1[SUB-RESPONSE]),""),_xlfn.IFNA(_xlfn.XLOOKUP($A93&amp;AnswerSheet!$Q$9,Table1[TRIMQuestion],Table1[SUB-RESPONSE]),""),_xlfn.IFNA(_xlfn.XLOOKUP($A93&amp;AnswerSheet!$Q$10,Table1[TRIMQuestion],Table1[SUB-RESPONSE]),""),_xlfn.IFNA(_xlfn.XLOOKUP($A93&amp;AnswerSheet!$Q$11,Table1[TRIMQuestion],Table1[SUB-RESPONSE]),""),_xlfn.IFNA(_xlfn.XLOOKUP($A93&amp;AnswerSheet!$Q$12,Table1[TRIMQuestion],Table1[SUB-RESPONSE]),""),_xlfn.IFNA(_xlfn.XLOOKUP($A93&amp;AnswerSheet!$Q$13,Table1[TRIMQuestion],Table1[SUB-RESPONSE]),""),_xlfn.IFNA(_xlfn.XLOOKUP($A93&amp;AnswerSheet!$Q$14,Table1[TRIMQuestion],Table1[SUB-RESPONSE]),""),_xlfn.IFNA(_xlfn.XLOOKUP($A93&amp;AnswerSheet!$Q$15,Table1[TRIMQuestion],Table1[SUB-RESPONSE]),""),_xlfn.IFNA(_xlfn.XLOOKUP($A93&amp;AnswerSheet!$Q$16,Table1[TRIMQuestion],Table1[SUB-RESPONSE]),""),_xlfn.IFNA(_xlfn.XLOOKUP($A93&amp;AnswerSheet!$Q$17,Table1[TRIMQuestion],Table1[SUB-RESPONSE]),""),_xlfn.IFNA(_xlfn.XLOOKUP($A93&amp;AnswerSheet!$Q$18,Table1[TRIMQuestion],Table1[SUB-RESPONSE]),""),""),""))</f>
        <v/>
      </c>
      <c r="E93" s="179"/>
      <c r="F93" s="205"/>
      <c r="G93" s="206"/>
      <c r="H93" s="179"/>
      <c r="I93" s="174"/>
      <c r="J93" s="180"/>
      <c r="K93" s="181"/>
      <c r="L93" s="152"/>
      <c r="M93" s="179"/>
    </row>
    <row r="94" spans="1:13" s="20" customFormat="1" ht="31" hidden="1" x14ac:dyDescent="0.35">
      <c r="A94" s="103" t="s">
        <v>23</v>
      </c>
      <c r="B94" s="71" t="str">
        <f>_xlfn.SINGLE(IF(_xlfn.XLOOKUP(A93, WH_Aggregte!$E$1:$E$317, WH_Aggregte!$J$1:$J$317, "", 0)= "", "",_xlfn.XLOOKUP(A93, WH_Aggregte!$E$1:$E$317, WH_Aggregte!$J$1:$J$317, "", 0)))</f>
        <v>General Program Terms and Conditions, Section T. Transparency Act Requirements (for Grants and Cooperative Agreements of $30,000 or More)</v>
      </c>
      <c r="C94" s="176"/>
      <c r="D94" s="179"/>
      <c r="E94" s="179"/>
      <c r="F94" s="207"/>
      <c r="G94" s="208"/>
      <c r="H94" s="179"/>
      <c r="I94" s="175"/>
      <c r="J94" s="180"/>
      <c r="K94" s="181"/>
      <c r="L94" s="152"/>
      <c r="M94" s="179"/>
    </row>
    <row r="95" spans="1:13" ht="26.15" customHeight="1" x14ac:dyDescent="0.35">
      <c r="A95" s="184" t="s">
        <v>768</v>
      </c>
      <c r="B95" s="185"/>
      <c r="C95" s="186"/>
      <c r="D95" s="16"/>
      <c r="E95" s="75"/>
      <c r="F95" s="75"/>
      <c r="G95" s="75"/>
      <c r="H95" s="75"/>
      <c r="I95" s="76"/>
      <c r="J95" s="77"/>
      <c r="K95" s="78"/>
      <c r="L95" s="78"/>
      <c r="M95" s="75"/>
    </row>
    <row r="96" spans="1:13" ht="26.15" customHeight="1" x14ac:dyDescent="0.35">
      <c r="A96" s="187" t="s">
        <v>161</v>
      </c>
      <c r="B96" s="188"/>
      <c r="C96" s="189"/>
      <c r="D96" s="16"/>
      <c r="E96" s="75"/>
      <c r="F96" s="75"/>
      <c r="G96" s="75"/>
      <c r="H96" s="75"/>
      <c r="I96" s="76"/>
      <c r="J96" s="77"/>
      <c r="K96" s="78"/>
      <c r="L96" s="78"/>
      <c r="M96" s="75"/>
    </row>
    <row r="97" spans="1:13" s="20" customFormat="1" ht="139.5" x14ac:dyDescent="0.35">
      <c r="A97" s="103" t="s">
        <v>162</v>
      </c>
      <c r="B97" s="71" t="str">
        <f>_xlfn.SINGLE(IF(_xlfn.XLOOKUP(A97, WH_Aggregte!$E$1:$E$317, WH_Aggregte!$D$1:$D$317, "", 0)= "", "",_xlfn.XLOOKUP(A97, WH_Aggregte!$E$1:$E$317, WH_Aggregte!$D$1:$D$317, "", 0)))</f>
        <v xml:space="preserve">Is there evidence that Member eligibility documentation was reviewed and found satisfactory prior to enrollment?  _x000D_
_x000D_
• Proof of citizenship or allowable legal status;  _x000D_
• Proof of age;  _x000D_
• Member certification of GED or HS diploma or statement that Member agrees to earn one prior to using the Education Award.  _x000D_
_x000D_
</v>
      </c>
      <c r="C97" s="176" t="str">
        <f>_xlfn.SINGLE(IF(_xlfn.XLOOKUP(A97, WH_Aggregte!$E$1:$E$317, WH_Aggregte!$F$1:$F$317, "N/A", 0)= "", "N/A",_xlfn.XLOOKUP(A97, WH_Aggregte!$E$1:$E$317, WH_Aggregte!$F$1:$F$317, "N/A", 0)))</f>
        <v>N/A</v>
      </c>
      <c r="D97" s="179" t="str">
        <f>_xlfn.SINGLE(IF(C97="Not Compliant",_xlfn.TEXTJOIN(CHAR(10),TRUE,_xlfn.XLOOKUP($A97,Table1[QNUM],Table1[SUB-RESPONSE]),_xlfn.IFNA(_xlfn.XLOOKUP($A97&amp;AnswerSheet!$Q$1,Table1[TRIMQuestion],Table1[SUB-RESPONSE]),""),_xlfn.IFNA(_xlfn.XLOOKUP($A97&amp;AnswerSheet!$Q$2,Table1[TRIMQuestion],Table1[SUB-RESPONSE]),""),_xlfn.IFNA(_xlfn.XLOOKUP($A97&amp;AnswerSheet!$Q$3,Table1[TRIMQuestion],Table1[SUB-RESPONSE]),""),_xlfn.IFNA(_xlfn.XLOOKUP($A97&amp;AnswerSheet!$Q$4,Table1[TRIMQuestion],Table1[SUB-RESPONSE]),""),_xlfn.IFNA(_xlfn.XLOOKUP($A97&amp;AnswerSheet!$Q$5,Table1[TRIMQuestion],Table1[SUB-RESPONSE]),""),_xlfn.IFNA(_xlfn.XLOOKUP($A97&amp;AnswerSheet!$Q$6,Table1[TRIMQuestion],Table1[SUB-RESPONSE]),""),_xlfn.IFNA(_xlfn.XLOOKUP($A97&amp;AnswerSheet!$Q$7,Table1[TRIMQuestion],Table1[SUB-RESPONSE]),""),_xlfn.IFNA(_xlfn.XLOOKUP($A97&amp;AnswerSheet!$Q$8,Table1[TRIMQuestion],Table1[SUB-RESPONSE]),""),_xlfn.IFNA(_xlfn.XLOOKUP($A97&amp;AnswerSheet!$Q$9,Table1[TRIMQuestion],Table1[SUB-RESPONSE]),""),_xlfn.IFNA(_xlfn.XLOOKUP($A97&amp;AnswerSheet!$Q$10,Table1[TRIMQuestion],Table1[SUB-RESPONSE]),""),_xlfn.IFNA(_xlfn.XLOOKUP($A97&amp;AnswerSheet!$Q$11,Table1[TRIMQuestion],Table1[SUB-RESPONSE]),""),_xlfn.IFNA(_xlfn.XLOOKUP($A97&amp;AnswerSheet!$Q$12,Table1[TRIMQuestion],Table1[SUB-RESPONSE]),""),_xlfn.IFNA(_xlfn.XLOOKUP($A97&amp;AnswerSheet!$Q$13,Table1[TRIMQuestion],Table1[SUB-RESPONSE]),""),_xlfn.IFNA(_xlfn.XLOOKUP($A97&amp;AnswerSheet!$Q$14,Table1[TRIMQuestion],Table1[SUB-RESPONSE]),""),_xlfn.IFNA(_xlfn.XLOOKUP($A97&amp;AnswerSheet!$Q$15,Table1[TRIMQuestion],Table1[SUB-RESPONSE]),""),_xlfn.IFNA(_xlfn.XLOOKUP($A97&amp;AnswerSheet!$Q$16,Table1[TRIMQuestion],Table1[SUB-RESPONSE]),""),_xlfn.IFNA(_xlfn.XLOOKUP($A97&amp;AnswerSheet!$Q$17,Table1[TRIMQuestion],Table1[SUB-RESPONSE]),""),_xlfn.IFNA(_xlfn.XLOOKUP($A97&amp;AnswerSheet!$Q$18,Table1[TRIMQuestion],Table1[SUB-RESPONSE]),""),""),""))</f>
        <v/>
      </c>
      <c r="E97" s="179"/>
      <c r="F97" s="205"/>
      <c r="G97" s="206"/>
      <c r="H97" s="179"/>
      <c r="I97" s="174"/>
      <c r="J97" s="180"/>
      <c r="K97" s="181"/>
      <c r="L97" s="152"/>
      <c r="M97" s="179"/>
    </row>
    <row r="98" spans="1:13" s="20" customFormat="1" ht="31" x14ac:dyDescent="0.35">
      <c r="A98" s="103" t="s">
        <v>23</v>
      </c>
      <c r="B98" s="71" t="str">
        <f>_xlfn.SINGLE(IF(_xlfn.XLOOKUP(A97, WH_Aggregte!$E$1:$E$317, WH_Aggregte!$J$1:$J$317, "", 0)= "", "",_xlfn.XLOOKUP(A97, WH_Aggregte!$E$1:$E$317, WH_Aggregte!$J$1:$J$317, "", 0)))</f>
        <v>45 CFR § 2520.40
Grant Program Specific Terms and Conditions</v>
      </c>
      <c r="C98" s="176"/>
      <c r="D98" s="179"/>
      <c r="E98" s="179"/>
      <c r="F98" s="207"/>
      <c r="G98" s="208"/>
      <c r="H98" s="179"/>
      <c r="I98" s="175"/>
      <c r="J98" s="180"/>
      <c r="K98" s="181"/>
      <c r="L98" s="152"/>
      <c r="M98" s="179"/>
    </row>
    <row r="99" spans="1:13" s="20" customFormat="1" ht="139.5" x14ac:dyDescent="0.35">
      <c r="A99" s="103" t="s">
        <v>167</v>
      </c>
      <c r="B99" s="71" t="str">
        <f>_xlfn.SINGLE(IF(_xlfn.XLOOKUP(A99, WH_Aggregte!$E$1:$E$317, WH_Aggregte!$D$1:$D$317, "", 0)= "", "",_xlfn.XLOOKUP(A99, WH_Aggregte!$E$1:$E$317, WH_Aggregte!$D$1:$D$317, "", 0)))</f>
        <v xml:space="preserve">Is there evidence the grantee grant-funded activities are compliant with Non-Supplantation, Non-Duplication and Non-Displacement restrictions? _x000D_
_x000D_
The commission/direct ensures grant-funded activities are compliant with;_x000D_
• Non-supplantation_x000D_
• Non-duplication_x000D_
• Non-displacement_x000D_
_x000D_
</v>
      </c>
      <c r="C99" s="176" t="str">
        <f>_xlfn.SINGLE(IF(_xlfn.XLOOKUP(A99, WH_Aggregte!$E$1:$E$317, WH_Aggregte!$F$1:$F$317, "N/A", 0)= "", "N/A",_xlfn.XLOOKUP(A99, WH_Aggregte!$E$1:$E$317, WH_Aggregte!$F$1:$F$317, "N/A", 0)))</f>
        <v>N/A</v>
      </c>
      <c r="D99" s="179" t="str">
        <f>_xlfn.SINGLE(IF(C99="Not Compliant",_xlfn.TEXTJOIN(CHAR(10),TRUE,_xlfn.XLOOKUP($A99,Table1[QNUM],Table1[SUB-RESPONSE]),_xlfn.IFNA(_xlfn.XLOOKUP($A99&amp;AnswerSheet!$Q$1,Table1[TRIMQuestion],Table1[SUB-RESPONSE]),""),_xlfn.IFNA(_xlfn.XLOOKUP($A99&amp;AnswerSheet!$Q$2,Table1[TRIMQuestion],Table1[SUB-RESPONSE]),""),_xlfn.IFNA(_xlfn.XLOOKUP($A99&amp;AnswerSheet!$Q$3,Table1[TRIMQuestion],Table1[SUB-RESPONSE]),""),_xlfn.IFNA(_xlfn.XLOOKUP($A99&amp;AnswerSheet!$Q$4,Table1[TRIMQuestion],Table1[SUB-RESPONSE]),""),_xlfn.IFNA(_xlfn.XLOOKUP($A99&amp;AnswerSheet!$Q$5,Table1[TRIMQuestion],Table1[SUB-RESPONSE]),""),_xlfn.IFNA(_xlfn.XLOOKUP($A99&amp;AnswerSheet!$Q$6,Table1[TRIMQuestion],Table1[SUB-RESPONSE]),""),_xlfn.IFNA(_xlfn.XLOOKUP($A99&amp;AnswerSheet!$Q$7,Table1[TRIMQuestion],Table1[SUB-RESPONSE]),""),_xlfn.IFNA(_xlfn.XLOOKUP($A99&amp;AnswerSheet!$Q$8,Table1[TRIMQuestion],Table1[SUB-RESPONSE]),""),_xlfn.IFNA(_xlfn.XLOOKUP($A99&amp;AnswerSheet!$Q$9,Table1[TRIMQuestion],Table1[SUB-RESPONSE]),""),_xlfn.IFNA(_xlfn.XLOOKUP($A99&amp;AnswerSheet!$Q$10,Table1[TRIMQuestion],Table1[SUB-RESPONSE]),""),_xlfn.IFNA(_xlfn.XLOOKUP($A99&amp;AnswerSheet!$Q$11,Table1[TRIMQuestion],Table1[SUB-RESPONSE]),""),_xlfn.IFNA(_xlfn.XLOOKUP($A99&amp;AnswerSheet!$Q$12,Table1[TRIMQuestion],Table1[SUB-RESPONSE]),""),_xlfn.IFNA(_xlfn.XLOOKUP($A99&amp;AnswerSheet!$Q$13,Table1[TRIMQuestion],Table1[SUB-RESPONSE]),""),_xlfn.IFNA(_xlfn.XLOOKUP($A99&amp;AnswerSheet!$Q$14,Table1[TRIMQuestion],Table1[SUB-RESPONSE]),""),_xlfn.IFNA(_xlfn.XLOOKUP($A99&amp;AnswerSheet!$Q$15,Table1[TRIMQuestion],Table1[SUB-RESPONSE]),""),_xlfn.IFNA(_xlfn.XLOOKUP($A99&amp;AnswerSheet!$Q$16,Table1[TRIMQuestion],Table1[SUB-RESPONSE]),""),_xlfn.IFNA(_xlfn.XLOOKUP($A99&amp;AnswerSheet!$Q$17,Table1[TRIMQuestion],Table1[SUB-RESPONSE]),""),_xlfn.IFNA(_xlfn.XLOOKUP($A99&amp;AnswerSheet!$Q$18,Table1[TRIMQuestion],Table1[SUB-RESPONSE]),""),""),""))</f>
        <v/>
      </c>
      <c r="E99" s="179"/>
      <c r="F99" s="205"/>
      <c r="G99" s="206"/>
      <c r="H99" s="179"/>
      <c r="I99" s="174"/>
      <c r="J99" s="180"/>
      <c r="K99" s="181"/>
      <c r="L99" s="152"/>
      <c r="M99" s="179"/>
    </row>
    <row r="100" spans="1:13" s="20" customFormat="1" ht="15.5" x14ac:dyDescent="0.35">
      <c r="A100" s="103" t="s">
        <v>23</v>
      </c>
      <c r="B100" s="71" t="str">
        <f>_xlfn.SINGLE(IF(_xlfn.XLOOKUP(A99, WH_Aggregte!$E$1:$E$317, WH_Aggregte!$J$1:$J$317, "", 0)= "", "",_xlfn.XLOOKUP(A99, WH_Aggregte!$E$1:$E$317, WH_Aggregte!$J$1:$J$317, "", 0)))</f>
        <v xml:space="preserve">45 CFR § 2540.100 </v>
      </c>
      <c r="C100" s="176"/>
      <c r="D100" s="179"/>
      <c r="E100" s="179"/>
      <c r="F100" s="207"/>
      <c r="G100" s="208"/>
      <c r="H100" s="179"/>
      <c r="I100" s="175"/>
      <c r="J100" s="180"/>
      <c r="K100" s="181"/>
      <c r="L100" s="152"/>
      <c r="M100" s="179"/>
    </row>
    <row r="101" spans="1:13" s="20" customFormat="1" ht="155" x14ac:dyDescent="0.35">
      <c r="A101" s="103" t="s">
        <v>172</v>
      </c>
      <c r="B101" s="71" t="str">
        <f>_xlfn.SINGLE(IF(_xlfn.XLOOKUP(A101, WH_Aggregte!$E$1:$E$317, WH_Aggregte!$D$1:$D$317, "", 0)= "", "",_xlfn.XLOOKUP(A101, WH_Aggregte!$E$1:$E$317, WH_Aggregte!$D$1:$D$317, "", 0)))</f>
        <v xml:space="preserve">Member fundraising time is limited to 10% of the maximum allowable number of service hours, and member training is limited to 20% or less of the total aggregate agreed-upon member service hours in the program.  
Does the program have a process for ensuring member hours are tracked and fundraising time does not exceed the 10% limit? 
Does the program have a process for ensuring member hours are tracked and member education and training do not exceed the 20% limit?                                                                                                                                                                                                                     
                                                                                                                                                                                                                                                                                                                                                                                                                                </v>
      </c>
      <c r="C101" s="176" t="str">
        <f>_xlfn.SINGLE(IF(_xlfn.XLOOKUP(A101, WH_Aggregte!$E$1:$E$317, WH_Aggregte!$F$1:$F$317, "N/A", 0)= "", "N/A",_xlfn.XLOOKUP(A101, WH_Aggregte!$E$1:$E$317, WH_Aggregte!$F$1:$F$317, "N/A", 0)))</f>
        <v>N/A</v>
      </c>
      <c r="D101" s="179" t="str">
        <f>_xlfn.SINGLE(IF(C101="Not Compliant",_xlfn.TEXTJOIN(CHAR(10),TRUE,_xlfn.XLOOKUP($A101,Table1[QNUM],Table1[SUB-RESPONSE]),_xlfn.IFNA(_xlfn.XLOOKUP($A101&amp;AnswerSheet!$Q$1,Table1[TRIMQuestion],Table1[SUB-RESPONSE]),""),_xlfn.IFNA(_xlfn.XLOOKUP($A101&amp;AnswerSheet!$Q$2,Table1[TRIMQuestion],Table1[SUB-RESPONSE]),""),_xlfn.IFNA(_xlfn.XLOOKUP($A101&amp;AnswerSheet!$Q$3,Table1[TRIMQuestion],Table1[SUB-RESPONSE]),""),_xlfn.IFNA(_xlfn.XLOOKUP($A101&amp;AnswerSheet!$Q$4,Table1[TRIMQuestion],Table1[SUB-RESPONSE]),""),_xlfn.IFNA(_xlfn.XLOOKUP($A101&amp;AnswerSheet!$Q$5,Table1[TRIMQuestion],Table1[SUB-RESPONSE]),""),_xlfn.IFNA(_xlfn.XLOOKUP($A101&amp;AnswerSheet!$Q$6,Table1[TRIMQuestion],Table1[SUB-RESPONSE]),""),_xlfn.IFNA(_xlfn.XLOOKUP($A101&amp;AnswerSheet!$Q$7,Table1[TRIMQuestion],Table1[SUB-RESPONSE]),""),_xlfn.IFNA(_xlfn.XLOOKUP($A101&amp;AnswerSheet!$Q$8,Table1[TRIMQuestion],Table1[SUB-RESPONSE]),""),_xlfn.IFNA(_xlfn.XLOOKUP($A101&amp;AnswerSheet!$Q$9,Table1[TRIMQuestion],Table1[SUB-RESPONSE]),""),_xlfn.IFNA(_xlfn.XLOOKUP($A101&amp;AnswerSheet!$Q$10,Table1[TRIMQuestion],Table1[SUB-RESPONSE]),""),_xlfn.IFNA(_xlfn.XLOOKUP($A101&amp;AnswerSheet!$Q$11,Table1[TRIMQuestion],Table1[SUB-RESPONSE]),""),_xlfn.IFNA(_xlfn.XLOOKUP($A101&amp;AnswerSheet!$Q$12,Table1[TRIMQuestion],Table1[SUB-RESPONSE]),""),_xlfn.IFNA(_xlfn.XLOOKUP($A101&amp;AnswerSheet!$Q$13,Table1[TRIMQuestion],Table1[SUB-RESPONSE]),""),_xlfn.IFNA(_xlfn.XLOOKUP($A101&amp;AnswerSheet!$Q$14,Table1[TRIMQuestion],Table1[SUB-RESPONSE]),""),_xlfn.IFNA(_xlfn.XLOOKUP($A101&amp;AnswerSheet!$Q$15,Table1[TRIMQuestion],Table1[SUB-RESPONSE]),""),_xlfn.IFNA(_xlfn.XLOOKUP($A101&amp;AnswerSheet!$Q$16,Table1[TRIMQuestion],Table1[SUB-RESPONSE]),""),_xlfn.IFNA(_xlfn.XLOOKUP($A101&amp;AnswerSheet!$Q$17,Table1[TRIMQuestion],Table1[SUB-RESPONSE]),""),_xlfn.IFNA(_xlfn.XLOOKUP($A101&amp;AnswerSheet!$Q$18,Table1[TRIMQuestion],Table1[SUB-RESPONSE]),""),""),""))</f>
        <v/>
      </c>
      <c r="E101" s="179"/>
      <c r="F101" s="205"/>
      <c r="G101" s="206"/>
      <c r="H101" s="179"/>
      <c r="I101" s="174"/>
      <c r="J101" s="180"/>
      <c r="K101" s="181"/>
      <c r="L101" s="152"/>
      <c r="M101" s="179"/>
    </row>
    <row r="102" spans="1:13" s="20" customFormat="1" ht="31" x14ac:dyDescent="0.35">
      <c r="A102" s="103" t="s">
        <v>23</v>
      </c>
      <c r="B102" s="71" t="str">
        <f>_xlfn.SINGLE(IF(_xlfn.XLOOKUP(A101, WH_Aggregte!$E$1:$E$317, WH_Aggregte!$J$1:$J$317, "", 0)= "", "",_xlfn.XLOOKUP(A101, WH_Aggregte!$E$1:$E$317, WH_Aggregte!$J$1:$J$317, "", 0)))</f>
        <v xml:space="preserve"> 45 CFR § 2520.45
 45 CFR § 2520.50</v>
      </c>
      <c r="C102" s="176"/>
      <c r="D102" s="179"/>
      <c r="E102" s="179"/>
      <c r="F102" s="207"/>
      <c r="G102" s="208"/>
      <c r="H102" s="179"/>
      <c r="I102" s="175"/>
      <c r="J102" s="180"/>
      <c r="K102" s="181"/>
      <c r="L102" s="152"/>
      <c r="M102" s="179"/>
    </row>
    <row r="103" spans="1:13" s="20" customFormat="1" ht="46.5" x14ac:dyDescent="0.35">
      <c r="A103" s="103" t="s">
        <v>176</v>
      </c>
      <c r="B103" s="71" t="str">
        <f>_xlfn.SINGLE(IF(_xlfn.XLOOKUP(A103, WH_Aggregte!$E$1:$E$317, WH_Aggregte!$D$1:$D$317, "", 0)= "", "",_xlfn.XLOOKUP(A103, WH_Aggregte!$E$1:$E$317, WH_Aggregte!$D$1:$D$317, "", 0)))</f>
        <v xml:space="preserve">Are all activities included in the Member Position Description compliant?_x000D_
_x000D_
</v>
      </c>
      <c r="C103" s="176" t="str">
        <f>_xlfn.SINGLE(IF(_xlfn.XLOOKUP(A103, WH_Aggregte!$E$1:$E$317, WH_Aggregte!$F$1:$F$317, "N/A", 0)= "", "N/A",_xlfn.XLOOKUP(A103, WH_Aggregte!$E$1:$E$317, WH_Aggregte!$F$1:$F$317, "N/A", 0)))</f>
        <v>N/A</v>
      </c>
      <c r="D103" s="179" t="str">
        <f>_xlfn.SINGLE(IF(C103="Not Compliant",_xlfn.TEXTJOIN(CHAR(10),TRUE,_xlfn.XLOOKUP($A103,Table1[QNUM],Table1[SUB-RESPONSE]),_xlfn.IFNA(_xlfn.XLOOKUP($A103&amp;AnswerSheet!$Q$1,Table1[TRIMQuestion],Table1[SUB-RESPONSE]),""),_xlfn.IFNA(_xlfn.XLOOKUP($A103&amp;AnswerSheet!$Q$2,Table1[TRIMQuestion],Table1[SUB-RESPONSE]),""),_xlfn.IFNA(_xlfn.XLOOKUP($A103&amp;AnswerSheet!$Q$3,Table1[TRIMQuestion],Table1[SUB-RESPONSE]),""),_xlfn.IFNA(_xlfn.XLOOKUP($A103&amp;AnswerSheet!$Q$4,Table1[TRIMQuestion],Table1[SUB-RESPONSE]),""),_xlfn.IFNA(_xlfn.XLOOKUP($A103&amp;AnswerSheet!$Q$5,Table1[TRIMQuestion],Table1[SUB-RESPONSE]),""),_xlfn.IFNA(_xlfn.XLOOKUP($A103&amp;AnswerSheet!$Q$6,Table1[TRIMQuestion],Table1[SUB-RESPONSE]),""),_xlfn.IFNA(_xlfn.XLOOKUP($A103&amp;AnswerSheet!$Q$7,Table1[TRIMQuestion],Table1[SUB-RESPONSE]),""),_xlfn.IFNA(_xlfn.XLOOKUP($A103&amp;AnswerSheet!$Q$8,Table1[TRIMQuestion],Table1[SUB-RESPONSE]),""),_xlfn.IFNA(_xlfn.XLOOKUP($A103&amp;AnswerSheet!$Q$9,Table1[TRIMQuestion],Table1[SUB-RESPONSE]),""),_xlfn.IFNA(_xlfn.XLOOKUP($A103&amp;AnswerSheet!$Q$10,Table1[TRIMQuestion],Table1[SUB-RESPONSE]),""),_xlfn.IFNA(_xlfn.XLOOKUP($A103&amp;AnswerSheet!$Q$11,Table1[TRIMQuestion],Table1[SUB-RESPONSE]),""),_xlfn.IFNA(_xlfn.XLOOKUP($A103&amp;AnswerSheet!$Q$12,Table1[TRIMQuestion],Table1[SUB-RESPONSE]),""),_xlfn.IFNA(_xlfn.XLOOKUP($A103&amp;AnswerSheet!$Q$13,Table1[TRIMQuestion],Table1[SUB-RESPONSE]),""),_xlfn.IFNA(_xlfn.XLOOKUP($A103&amp;AnswerSheet!$Q$14,Table1[TRIMQuestion],Table1[SUB-RESPONSE]),""),_xlfn.IFNA(_xlfn.XLOOKUP($A103&amp;AnswerSheet!$Q$15,Table1[TRIMQuestion],Table1[SUB-RESPONSE]),""),_xlfn.IFNA(_xlfn.XLOOKUP($A103&amp;AnswerSheet!$Q$16,Table1[TRIMQuestion],Table1[SUB-RESPONSE]),""),_xlfn.IFNA(_xlfn.XLOOKUP($A103&amp;AnswerSheet!$Q$17,Table1[TRIMQuestion],Table1[SUB-RESPONSE]),""),_xlfn.IFNA(_xlfn.XLOOKUP($A103&amp;AnswerSheet!$Q$18,Table1[TRIMQuestion],Table1[SUB-RESPONSE]),""),""),""))</f>
        <v/>
      </c>
      <c r="E103" s="179"/>
      <c r="F103" s="205"/>
      <c r="G103" s="206"/>
      <c r="H103" s="179"/>
      <c r="I103" s="174"/>
      <c r="J103" s="180"/>
      <c r="K103" s="181"/>
      <c r="L103" s="152"/>
      <c r="M103" s="179"/>
    </row>
    <row r="104" spans="1:13" s="20" customFormat="1" ht="15.5" x14ac:dyDescent="0.35">
      <c r="A104" s="103" t="s">
        <v>23</v>
      </c>
      <c r="B104" s="71" t="str">
        <f>_xlfn.SINGLE(IF(_xlfn.XLOOKUP(A103, WH_Aggregte!$E$1:$E$317, WH_Aggregte!$J$1:$J$317, "", 0)= "", "",_xlfn.XLOOKUP(A103, WH_Aggregte!$E$1:$E$317, WH_Aggregte!$J$1:$J$317, "", 0)))</f>
        <v>General Grant Terms and Conditions; 45 CFR 2520.65, 45 CFR 2520.40, 45 CFR 2520.45</v>
      </c>
      <c r="C104" s="176"/>
      <c r="D104" s="179"/>
      <c r="E104" s="179"/>
      <c r="F104" s="207"/>
      <c r="G104" s="208"/>
      <c r="H104" s="179"/>
      <c r="I104" s="175"/>
      <c r="J104" s="180"/>
      <c r="K104" s="181"/>
      <c r="L104" s="152"/>
      <c r="M104" s="179"/>
    </row>
    <row r="105" spans="1:13" s="20" customFormat="1" ht="46.5" x14ac:dyDescent="0.35">
      <c r="A105" s="103" t="s">
        <v>177</v>
      </c>
      <c r="B105" s="71" t="str">
        <f>_xlfn.SINGLE(IF(_xlfn.XLOOKUP(A105, WH_Aggregte!$E$1:$E$317, WH_Aggregte!$D$1:$D$317, "", 0)= "", "",_xlfn.XLOOKUP(A105, WH_Aggregte!$E$1:$E$317, WH_Aggregte!$D$1:$D$317, "", 0)))</f>
        <v xml:space="preserve">Do the service activities of the member align with the position description?_x000D_
_x000D_
</v>
      </c>
      <c r="C105" s="176" t="str">
        <f>_xlfn.SINGLE(IF(_xlfn.XLOOKUP(A105, WH_Aggregte!$E$1:$E$317, WH_Aggregte!$F$1:$F$317, "N/A", 0)= "", "N/A",_xlfn.XLOOKUP(A105, WH_Aggregte!$E$1:$E$317, WH_Aggregte!$F$1:$F$317, "N/A", 0)))</f>
        <v>N/A</v>
      </c>
      <c r="D105" s="179" t="str">
        <f>_xlfn.SINGLE(IF(C105="Not Compliant",_xlfn.TEXTJOIN(CHAR(10),TRUE,_xlfn.XLOOKUP($A105,Table1[QNUM],Table1[SUB-RESPONSE]),_xlfn.IFNA(_xlfn.XLOOKUP($A105&amp;AnswerSheet!$Q$1,Table1[TRIMQuestion],Table1[SUB-RESPONSE]),""),_xlfn.IFNA(_xlfn.XLOOKUP($A105&amp;AnswerSheet!$Q$2,Table1[TRIMQuestion],Table1[SUB-RESPONSE]),""),_xlfn.IFNA(_xlfn.XLOOKUP($A105&amp;AnswerSheet!$Q$3,Table1[TRIMQuestion],Table1[SUB-RESPONSE]),""),_xlfn.IFNA(_xlfn.XLOOKUP($A105&amp;AnswerSheet!$Q$4,Table1[TRIMQuestion],Table1[SUB-RESPONSE]),""),_xlfn.IFNA(_xlfn.XLOOKUP($A105&amp;AnswerSheet!$Q$5,Table1[TRIMQuestion],Table1[SUB-RESPONSE]),""),_xlfn.IFNA(_xlfn.XLOOKUP($A105&amp;AnswerSheet!$Q$6,Table1[TRIMQuestion],Table1[SUB-RESPONSE]),""),_xlfn.IFNA(_xlfn.XLOOKUP($A105&amp;AnswerSheet!$Q$7,Table1[TRIMQuestion],Table1[SUB-RESPONSE]),""),_xlfn.IFNA(_xlfn.XLOOKUP($A105&amp;AnswerSheet!$Q$8,Table1[TRIMQuestion],Table1[SUB-RESPONSE]),""),_xlfn.IFNA(_xlfn.XLOOKUP($A105&amp;AnswerSheet!$Q$9,Table1[TRIMQuestion],Table1[SUB-RESPONSE]),""),_xlfn.IFNA(_xlfn.XLOOKUP($A105&amp;AnswerSheet!$Q$10,Table1[TRIMQuestion],Table1[SUB-RESPONSE]),""),_xlfn.IFNA(_xlfn.XLOOKUP($A105&amp;AnswerSheet!$Q$11,Table1[TRIMQuestion],Table1[SUB-RESPONSE]),""),_xlfn.IFNA(_xlfn.XLOOKUP($A105&amp;AnswerSheet!$Q$12,Table1[TRIMQuestion],Table1[SUB-RESPONSE]),""),_xlfn.IFNA(_xlfn.XLOOKUP($A105&amp;AnswerSheet!$Q$13,Table1[TRIMQuestion],Table1[SUB-RESPONSE]),""),_xlfn.IFNA(_xlfn.XLOOKUP($A105&amp;AnswerSheet!$Q$14,Table1[TRIMQuestion],Table1[SUB-RESPONSE]),""),_xlfn.IFNA(_xlfn.XLOOKUP($A105&amp;AnswerSheet!$Q$15,Table1[TRIMQuestion],Table1[SUB-RESPONSE]),""),_xlfn.IFNA(_xlfn.XLOOKUP($A105&amp;AnswerSheet!$Q$16,Table1[TRIMQuestion],Table1[SUB-RESPONSE]),""),_xlfn.IFNA(_xlfn.XLOOKUP($A105&amp;AnswerSheet!$Q$17,Table1[TRIMQuestion],Table1[SUB-RESPONSE]),""),_xlfn.IFNA(_xlfn.XLOOKUP($A105&amp;AnswerSheet!$Q$18,Table1[TRIMQuestion],Table1[SUB-RESPONSE]),""),""),""))</f>
        <v/>
      </c>
      <c r="E105" s="179"/>
      <c r="F105" s="205"/>
      <c r="G105" s="206"/>
      <c r="H105" s="179"/>
      <c r="I105" s="174"/>
      <c r="J105" s="180"/>
      <c r="K105" s="181"/>
      <c r="L105" s="152"/>
      <c r="M105" s="179"/>
    </row>
    <row r="106" spans="1:13" s="20" customFormat="1" ht="15.5" x14ac:dyDescent="0.35">
      <c r="A106" s="103" t="s">
        <v>23</v>
      </c>
      <c r="B106" s="71" t="str">
        <f>_xlfn.SINGLE(IF(_xlfn.XLOOKUP(A105, WH_Aggregte!$E$1:$E$317, WH_Aggregte!$J$1:$J$317, "", 0)= "", "",_xlfn.XLOOKUP(A105, WH_Aggregte!$E$1:$E$317, WH_Aggregte!$J$1:$J$317, "", 0)))</f>
        <v>Grant Program Specific Terms and Conditions (AC V  A)</v>
      </c>
      <c r="C106" s="176"/>
      <c r="D106" s="179"/>
      <c r="E106" s="179"/>
      <c r="F106" s="207"/>
      <c r="G106" s="208"/>
      <c r="H106" s="179"/>
      <c r="I106" s="175"/>
      <c r="J106" s="180"/>
      <c r="K106" s="181"/>
      <c r="L106" s="152"/>
      <c r="M106" s="179"/>
    </row>
    <row r="107" spans="1:13" s="20" customFormat="1" ht="46.5" x14ac:dyDescent="0.35">
      <c r="A107" s="103" t="s">
        <v>178</v>
      </c>
      <c r="B107" s="71" t="str">
        <f>_xlfn.SINGLE(IF(_xlfn.XLOOKUP(A107, WH_Aggregte!$E$1:$E$317, WH_Aggregte!$D$1:$D$317, "", 0)= "", "",_xlfn.XLOOKUP(A107, WH_Aggregte!$E$1:$E$317, WH_Aggregte!$D$1:$D$317, "", 0)))</f>
        <v xml:space="preserve">Is there a designated supervisor providing regular and consistent support and supervision for each Member?_x000D_
                                                                                                                                                                                                                                                                                                                    </v>
      </c>
      <c r="C107" s="176" t="str">
        <f>_xlfn.SINGLE(IF(_xlfn.XLOOKUP(A107, WH_Aggregte!$E$1:$E$317, WH_Aggregte!$F$1:$F$317, "N/A", 0)= "", "N/A",_xlfn.XLOOKUP(A107, WH_Aggregte!$E$1:$E$317, WH_Aggregte!$F$1:$F$317, "N/A", 0)))</f>
        <v>N/A</v>
      </c>
      <c r="D107" s="179" t="str">
        <f>_xlfn.SINGLE(IF(C107="Not Compliant",_xlfn.TEXTJOIN(CHAR(10),TRUE,_xlfn.XLOOKUP($A107,Table1[QNUM],Table1[SUB-RESPONSE]),_xlfn.IFNA(_xlfn.XLOOKUP($A107&amp;AnswerSheet!$Q$1,Table1[TRIMQuestion],Table1[SUB-RESPONSE]),""),_xlfn.IFNA(_xlfn.XLOOKUP($A107&amp;AnswerSheet!$Q$2,Table1[TRIMQuestion],Table1[SUB-RESPONSE]),""),_xlfn.IFNA(_xlfn.XLOOKUP($A107&amp;AnswerSheet!$Q$3,Table1[TRIMQuestion],Table1[SUB-RESPONSE]),""),_xlfn.IFNA(_xlfn.XLOOKUP($A107&amp;AnswerSheet!$Q$4,Table1[TRIMQuestion],Table1[SUB-RESPONSE]),""),_xlfn.IFNA(_xlfn.XLOOKUP($A107&amp;AnswerSheet!$Q$5,Table1[TRIMQuestion],Table1[SUB-RESPONSE]),""),_xlfn.IFNA(_xlfn.XLOOKUP($A107&amp;AnswerSheet!$Q$6,Table1[TRIMQuestion],Table1[SUB-RESPONSE]),""),_xlfn.IFNA(_xlfn.XLOOKUP($A107&amp;AnswerSheet!$Q$7,Table1[TRIMQuestion],Table1[SUB-RESPONSE]),""),_xlfn.IFNA(_xlfn.XLOOKUP($A107&amp;AnswerSheet!$Q$8,Table1[TRIMQuestion],Table1[SUB-RESPONSE]),""),_xlfn.IFNA(_xlfn.XLOOKUP($A107&amp;AnswerSheet!$Q$9,Table1[TRIMQuestion],Table1[SUB-RESPONSE]),""),_xlfn.IFNA(_xlfn.XLOOKUP($A107&amp;AnswerSheet!$Q$10,Table1[TRIMQuestion],Table1[SUB-RESPONSE]),""),_xlfn.IFNA(_xlfn.XLOOKUP($A107&amp;AnswerSheet!$Q$11,Table1[TRIMQuestion],Table1[SUB-RESPONSE]),""),_xlfn.IFNA(_xlfn.XLOOKUP($A107&amp;AnswerSheet!$Q$12,Table1[TRIMQuestion],Table1[SUB-RESPONSE]),""),_xlfn.IFNA(_xlfn.XLOOKUP($A107&amp;AnswerSheet!$Q$13,Table1[TRIMQuestion],Table1[SUB-RESPONSE]),""),_xlfn.IFNA(_xlfn.XLOOKUP($A107&amp;AnswerSheet!$Q$14,Table1[TRIMQuestion],Table1[SUB-RESPONSE]),""),_xlfn.IFNA(_xlfn.XLOOKUP($A107&amp;AnswerSheet!$Q$15,Table1[TRIMQuestion],Table1[SUB-RESPONSE]),""),_xlfn.IFNA(_xlfn.XLOOKUP($A107&amp;AnswerSheet!$Q$16,Table1[TRIMQuestion],Table1[SUB-RESPONSE]),""),_xlfn.IFNA(_xlfn.XLOOKUP($A107&amp;AnswerSheet!$Q$17,Table1[TRIMQuestion],Table1[SUB-RESPONSE]),""),_xlfn.IFNA(_xlfn.XLOOKUP($A107&amp;AnswerSheet!$Q$18,Table1[TRIMQuestion],Table1[SUB-RESPONSE]),""),""),""))</f>
        <v/>
      </c>
      <c r="E107" s="179"/>
      <c r="F107" s="205"/>
      <c r="G107" s="206"/>
      <c r="H107" s="179"/>
      <c r="I107" s="174"/>
      <c r="J107" s="180"/>
      <c r="K107" s="181"/>
      <c r="L107" s="152"/>
      <c r="M107" s="179"/>
    </row>
    <row r="108" spans="1:13" s="20" customFormat="1" ht="15.5" x14ac:dyDescent="0.35">
      <c r="A108" s="103" t="s">
        <v>23</v>
      </c>
      <c r="B108" s="71" t="str">
        <f>_xlfn.SINGLE(IF(_xlfn.XLOOKUP(A107, WH_Aggregte!$E$1:$E$317, WH_Aggregte!$J$1:$J$317, "", 0)= "", "",_xlfn.XLOOKUP(A107, WH_Aggregte!$E$1:$E$317, WH_Aggregte!$J$1:$J$317, "", 0)))</f>
        <v>Grant Program Specific Terms and Conditions (AC V  D)</v>
      </c>
      <c r="C108" s="176"/>
      <c r="D108" s="179"/>
      <c r="E108" s="179"/>
      <c r="F108" s="207"/>
      <c r="G108" s="208"/>
      <c r="H108" s="179"/>
      <c r="I108" s="175"/>
      <c r="J108" s="180"/>
      <c r="K108" s="181"/>
      <c r="L108" s="152"/>
      <c r="M108" s="179"/>
    </row>
    <row r="109" spans="1:13" s="20" customFormat="1" ht="62" x14ac:dyDescent="0.35">
      <c r="A109" s="103" t="s">
        <v>179</v>
      </c>
      <c r="B109" s="71" t="str">
        <f>_xlfn.SINGLE(IF(_xlfn.XLOOKUP(A109, WH_Aggregte!$E$1:$E$317, WH_Aggregte!$D$1:$D$317, "", 0)= "", "",_xlfn.XLOOKUP(A109, WH_Aggregte!$E$1:$E$317, WH_Aggregte!$D$1:$D$317, "", 0)))</f>
        <v xml:space="preserve">Have supervisors completed member management training to effectively manage AmeriCorps Members?_x000D_
_x000D_
</v>
      </c>
      <c r="C109" s="176" t="str">
        <f>_xlfn.SINGLE(IF(_xlfn.XLOOKUP(A109, WH_Aggregte!$E$1:$E$317, WH_Aggregte!$F$1:$F$317, "N/A", 0)= "", "N/A",_xlfn.XLOOKUP(A109, WH_Aggregte!$E$1:$E$317, WH_Aggregte!$F$1:$F$317, "N/A", 0)))</f>
        <v>N/A</v>
      </c>
      <c r="D109" s="179" t="str">
        <f>_xlfn.SINGLE(IF(C109="Not Compliant",_xlfn.TEXTJOIN(CHAR(10),TRUE,_xlfn.XLOOKUP($A109,Table1[QNUM],Table1[SUB-RESPONSE]),_xlfn.IFNA(_xlfn.XLOOKUP($A109&amp;AnswerSheet!$Q$1,Table1[TRIMQuestion],Table1[SUB-RESPONSE]),""),_xlfn.IFNA(_xlfn.XLOOKUP($A109&amp;AnswerSheet!$Q$2,Table1[TRIMQuestion],Table1[SUB-RESPONSE]),""),_xlfn.IFNA(_xlfn.XLOOKUP($A109&amp;AnswerSheet!$Q$3,Table1[TRIMQuestion],Table1[SUB-RESPONSE]),""),_xlfn.IFNA(_xlfn.XLOOKUP($A109&amp;AnswerSheet!$Q$4,Table1[TRIMQuestion],Table1[SUB-RESPONSE]),""),_xlfn.IFNA(_xlfn.XLOOKUP($A109&amp;AnswerSheet!$Q$5,Table1[TRIMQuestion],Table1[SUB-RESPONSE]),""),_xlfn.IFNA(_xlfn.XLOOKUP($A109&amp;AnswerSheet!$Q$6,Table1[TRIMQuestion],Table1[SUB-RESPONSE]),""),_xlfn.IFNA(_xlfn.XLOOKUP($A109&amp;AnswerSheet!$Q$7,Table1[TRIMQuestion],Table1[SUB-RESPONSE]),""),_xlfn.IFNA(_xlfn.XLOOKUP($A109&amp;AnswerSheet!$Q$8,Table1[TRIMQuestion],Table1[SUB-RESPONSE]),""),_xlfn.IFNA(_xlfn.XLOOKUP($A109&amp;AnswerSheet!$Q$9,Table1[TRIMQuestion],Table1[SUB-RESPONSE]),""),_xlfn.IFNA(_xlfn.XLOOKUP($A109&amp;AnswerSheet!$Q$10,Table1[TRIMQuestion],Table1[SUB-RESPONSE]),""),_xlfn.IFNA(_xlfn.XLOOKUP($A109&amp;AnswerSheet!$Q$11,Table1[TRIMQuestion],Table1[SUB-RESPONSE]),""),_xlfn.IFNA(_xlfn.XLOOKUP($A109&amp;AnswerSheet!$Q$12,Table1[TRIMQuestion],Table1[SUB-RESPONSE]),""),_xlfn.IFNA(_xlfn.XLOOKUP($A109&amp;AnswerSheet!$Q$13,Table1[TRIMQuestion],Table1[SUB-RESPONSE]),""),_xlfn.IFNA(_xlfn.XLOOKUP($A109&amp;AnswerSheet!$Q$14,Table1[TRIMQuestion],Table1[SUB-RESPONSE]),""),_xlfn.IFNA(_xlfn.XLOOKUP($A109&amp;AnswerSheet!$Q$15,Table1[TRIMQuestion],Table1[SUB-RESPONSE]),""),_xlfn.IFNA(_xlfn.XLOOKUP($A109&amp;AnswerSheet!$Q$16,Table1[TRIMQuestion],Table1[SUB-RESPONSE]),""),_xlfn.IFNA(_xlfn.XLOOKUP($A109&amp;AnswerSheet!$Q$17,Table1[TRIMQuestion],Table1[SUB-RESPONSE]),""),_xlfn.IFNA(_xlfn.XLOOKUP($A109&amp;AnswerSheet!$Q$18,Table1[TRIMQuestion],Table1[SUB-RESPONSE]),""),""),""))</f>
        <v/>
      </c>
      <c r="E109" s="179"/>
      <c r="F109" s="205"/>
      <c r="G109" s="206"/>
      <c r="H109" s="179"/>
      <c r="I109" s="174"/>
      <c r="J109" s="180"/>
      <c r="K109" s="181"/>
      <c r="L109" s="152"/>
      <c r="M109" s="179"/>
    </row>
    <row r="110" spans="1:13" s="20" customFormat="1" ht="15.5" x14ac:dyDescent="0.35">
      <c r="A110" s="103" t="s">
        <v>23</v>
      </c>
      <c r="B110" s="71" t="str">
        <f>_xlfn.SINGLE(IF(_xlfn.XLOOKUP(A109, WH_Aggregte!$E$1:$E$317, WH_Aggregte!$J$1:$J$317, "", 0)= "", "",_xlfn.XLOOKUP(A109, WH_Aggregte!$E$1:$E$317, WH_Aggregte!$J$1:$J$317, "", 0)))</f>
        <v>Grant Program Specific Terms and Conditions (AC V  D)</v>
      </c>
      <c r="C110" s="176"/>
      <c r="D110" s="179"/>
      <c r="E110" s="179"/>
      <c r="F110" s="207"/>
      <c r="G110" s="208"/>
      <c r="H110" s="179"/>
      <c r="I110" s="175"/>
      <c r="J110" s="180"/>
      <c r="K110" s="181"/>
      <c r="L110" s="152"/>
      <c r="M110" s="179"/>
    </row>
    <row r="111" spans="1:13" s="20" customFormat="1" ht="170.5" x14ac:dyDescent="0.35">
      <c r="A111" s="103" t="s">
        <v>180</v>
      </c>
      <c r="B111" s="71" t="str">
        <f>_xlfn.SINGLE(IF(_xlfn.XLOOKUP(A111, WH_Aggregte!$E$1:$E$317, WH_Aggregte!$D$1:$D$317, "", 0)= "", "",_xlfn.XLOOKUP(A111, WH_Aggregte!$E$1:$E$317, WH_Aggregte!$D$1:$D$317, "", 0)))</f>
        <v xml:space="preserve">Does the grantee recognize AmeriCorps support? _x000D_
• Are projects visually identified as AmeriCorps (including, but not limited to logos, websites, social media, service gear and clothing) and following AmeriCorps brand guidelines?_x000D_
•  Are members provided information that projects are part of AmeriCorps?_x000D_
•  Are there alterations to AmeriCorps logos or other brand identities? If yes, did the grantee receive prior written approval from AmeriCorps?_x000D_
•  If applicable, do agreements with subsites explicitly state the program is an AmeriCorps program?_x000D_
_x000D_
</v>
      </c>
      <c r="C111" s="176" t="str">
        <f>_xlfn.SINGLE(IF(_xlfn.XLOOKUP(A111, WH_Aggregte!$E$1:$E$317, WH_Aggregte!$F$1:$F$317, "N/A", 0)= "", "N/A",_xlfn.XLOOKUP(A111, WH_Aggregte!$E$1:$E$317, WH_Aggregte!$F$1:$F$317, "N/A", 0)))</f>
        <v>N/A</v>
      </c>
      <c r="D111" s="179" t="str">
        <f>_xlfn.SINGLE(IF(C111="Not Compliant",_xlfn.TEXTJOIN(CHAR(10),TRUE,_xlfn.XLOOKUP($A111,Table1[QNUM],Table1[SUB-RESPONSE]),_xlfn.IFNA(_xlfn.XLOOKUP($A111&amp;AnswerSheet!$Q$1,Table1[TRIMQuestion],Table1[SUB-RESPONSE]),""),_xlfn.IFNA(_xlfn.XLOOKUP($A111&amp;AnswerSheet!$Q$2,Table1[TRIMQuestion],Table1[SUB-RESPONSE]),""),_xlfn.IFNA(_xlfn.XLOOKUP($A111&amp;AnswerSheet!$Q$3,Table1[TRIMQuestion],Table1[SUB-RESPONSE]),""),_xlfn.IFNA(_xlfn.XLOOKUP($A111&amp;AnswerSheet!$Q$4,Table1[TRIMQuestion],Table1[SUB-RESPONSE]),""),_xlfn.IFNA(_xlfn.XLOOKUP($A111&amp;AnswerSheet!$Q$5,Table1[TRIMQuestion],Table1[SUB-RESPONSE]),""),_xlfn.IFNA(_xlfn.XLOOKUP($A111&amp;AnswerSheet!$Q$6,Table1[TRIMQuestion],Table1[SUB-RESPONSE]),""),_xlfn.IFNA(_xlfn.XLOOKUP($A111&amp;AnswerSheet!$Q$7,Table1[TRIMQuestion],Table1[SUB-RESPONSE]),""),_xlfn.IFNA(_xlfn.XLOOKUP($A111&amp;AnswerSheet!$Q$8,Table1[TRIMQuestion],Table1[SUB-RESPONSE]),""),_xlfn.IFNA(_xlfn.XLOOKUP($A111&amp;AnswerSheet!$Q$9,Table1[TRIMQuestion],Table1[SUB-RESPONSE]),""),_xlfn.IFNA(_xlfn.XLOOKUP($A111&amp;AnswerSheet!$Q$10,Table1[TRIMQuestion],Table1[SUB-RESPONSE]),""),_xlfn.IFNA(_xlfn.XLOOKUP($A111&amp;AnswerSheet!$Q$11,Table1[TRIMQuestion],Table1[SUB-RESPONSE]),""),_xlfn.IFNA(_xlfn.XLOOKUP($A111&amp;AnswerSheet!$Q$12,Table1[TRIMQuestion],Table1[SUB-RESPONSE]),""),_xlfn.IFNA(_xlfn.XLOOKUP($A111&amp;AnswerSheet!$Q$13,Table1[TRIMQuestion],Table1[SUB-RESPONSE]),""),_xlfn.IFNA(_xlfn.XLOOKUP($A111&amp;AnswerSheet!$Q$14,Table1[TRIMQuestion],Table1[SUB-RESPONSE]),""),_xlfn.IFNA(_xlfn.XLOOKUP($A111&amp;AnswerSheet!$Q$15,Table1[TRIMQuestion],Table1[SUB-RESPONSE]),""),_xlfn.IFNA(_xlfn.XLOOKUP($A111&amp;AnswerSheet!$Q$16,Table1[TRIMQuestion],Table1[SUB-RESPONSE]),""),_xlfn.IFNA(_xlfn.XLOOKUP($A111&amp;AnswerSheet!$Q$17,Table1[TRIMQuestion],Table1[SUB-RESPONSE]),""),_xlfn.IFNA(_xlfn.XLOOKUP($A111&amp;AnswerSheet!$Q$18,Table1[TRIMQuestion],Table1[SUB-RESPONSE]),""),""),""))</f>
        <v/>
      </c>
      <c r="E111" s="179"/>
      <c r="F111" s="205"/>
      <c r="G111" s="206"/>
      <c r="H111" s="179"/>
      <c r="I111" s="174"/>
      <c r="J111" s="180"/>
      <c r="K111" s="181"/>
      <c r="L111" s="152"/>
      <c r="M111" s="179"/>
    </row>
    <row r="112" spans="1:13" s="20" customFormat="1" ht="15.5" x14ac:dyDescent="0.35">
      <c r="A112" s="103" t="s">
        <v>23</v>
      </c>
      <c r="B112" s="71" t="str">
        <f>_xlfn.SINGLE(IF(_xlfn.XLOOKUP(A111, WH_Aggregte!$E$1:$E$317, WH_Aggregte!$J$1:$J$317, "", 0)= "", "",_xlfn.XLOOKUP(A111, WH_Aggregte!$E$1:$E$317, WH_Aggregte!$J$1:$J$317, "", 0)))</f>
        <v>General Terms and Conditions</v>
      </c>
      <c r="C112" s="176"/>
      <c r="D112" s="179"/>
      <c r="E112" s="179"/>
      <c r="F112" s="207"/>
      <c r="G112" s="208"/>
      <c r="H112" s="179"/>
      <c r="I112" s="175"/>
      <c r="J112" s="180"/>
      <c r="K112" s="181"/>
      <c r="L112" s="152"/>
      <c r="M112" s="179"/>
    </row>
    <row r="113" spans="1:13" s="20" customFormat="1" ht="62" x14ac:dyDescent="0.35">
      <c r="A113" s="103" t="s">
        <v>186</v>
      </c>
      <c r="B113" s="71" t="str">
        <f>_xlfn.SINGLE(IF(_xlfn.XLOOKUP(A113, WH_Aggregte!$E$1:$E$317, WH_Aggregte!$D$1:$D$317, "", 0)= "", "",_xlfn.XLOOKUP(A113, WH_Aggregte!$E$1:$E$317, WH_Aggregte!$D$1:$D$317, "", 0)))</f>
        <v>Does the progress report raw/source Documentation provided demonstrate accuracy and validity of performance measure progress reported?
If NO, write a brief explanation in the notes section below.</v>
      </c>
      <c r="C113" s="176" t="str">
        <f>_xlfn.SINGLE(IF(_xlfn.XLOOKUP(A113, WH_Aggregte!$E$1:$E$317, WH_Aggregte!$F$1:$F$317, "N/A", 0)= "", "N/A",_xlfn.XLOOKUP(A113, WH_Aggregte!$E$1:$E$317, WH_Aggregte!$F$1:$F$317, "N/A", 0)))</f>
        <v>N/A</v>
      </c>
      <c r="D113" s="179" t="str">
        <f>_xlfn.SINGLE(IF(C113="Not Compliant",_xlfn.TEXTJOIN(CHAR(10),TRUE,_xlfn.XLOOKUP($A113,Table1[QNUM],Table1[SUB-RESPONSE]),_xlfn.IFNA(_xlfn.XLOOKUP($A113&amp;AnswerSheet!$Q$1,Table1[TRIMQuestion],Table1[SUB-RESPONSE]),""),_xlfn.IFNA(_xlfn.XLOOKUP($A113&amp;AnswerSheet!$Q$2,Table1[TRIMQuestion],Table1[SUB-RESPONSE]),""),_xlfn.IFNA(_xlfn.XLOOKUP($A113&amp;AnswerSheet!$Q$3,Table1[TRIMQuestion],Table1[SUB-RESPONSE]),""),_xlfn.IFNA(_xlfn.XLOOKUP($A113&amp;AnswerSheet!$Q$4,Table1[TRIMQuestion],Table1[SUB-RESPONSE]),""),_xlfn.IFNA(_xlfn.XLOOKUP($A113&amp;AnswerSheet!$Q$5,Table1[TRIMQuestion],Table1[SUB-RESPONSE]),""),_xlfn.IFNA(_xlfn.XLOOKUP($A113&amp;AnswerSheet!$Q$6,Table1[TRIMQuestion],Table1[SUB-RESPONSE]),""),_xlfn.IFNA(_xlfn.XLOOKUP($A113&amp;AnswerSheet!$Q$7,Table1[TRIMQuestion],Table1[SUB-RESPONSE]),""),_xlfn.IFNA(_xlfn.XLOOKUP($A113&amp;AnswerSheet!$Q$8,Table1[TRIMQuestion],Table1[SUB-RESPONSE]),""),_xlfn.IFNA(_xlfn.XLOOKUP($A113&amp;AnswerSheet!$Q$9,Table1[TRIMQuestion],Table1[SUB-RESPONSE]),""),_xlfn.IFNA(_xlfn.XLOOKUP($A113&amp;AnswerSheet!$Q$10,Table1[TRIMQuestion],Table1[SUB-RESPONSE]),""),_xlfn.IFNA(_xlfn.XLOOKUP($A113&amp;AnswerSheet!$Q$11,Table1[TRIMQuestion],Table1[SUB-RESPONSE]),""),_xlfn.IFNA(_xlfn.XLOOKUP($A113&amp;AnswerSheet!$Q$12,Table1[TRIMQuestion],Table1[SUB-RESPONSE]),""),_xlfn.IFNA(_xlfn.XLOOKUP($A113&amp;AnswerSheet!$Q$13,Table1[TRIMQuestion],Table1[SUB-RESPONSE]),""),_xlfn.IFNA(_xlfn.XLOOKUP($A113&amp;AnswerSheet!$Q$14,Table1[TRIMQuestion],Table1[SUB-RESPONSE]),""),_xlfn.IFNA(_xlfn.XLOOKUP($A113&amp;AnswerSheet!$Q$15,Table1[TRIMQuestion],Table1[SUB-RESPONSE]),""),_xlfn.IFNA(_xlfn.XLOOKUP($A113&amp;AnswerSheet!$Q$16,Table1[TRIMQuestion],Table1[SUB-RESPONSE]),""),_xlfn.IFNA(_xlfn.XLOOKUP($A113&amp;AnswerSheet!$Q$17,Table1[TRIMQuestion],Table1[SUB-RESPONSE]),""),_xlfn.IFNA(_xlfn.XLOOKUP($A113&amp;AnswerSheet!$Q$18,Table1[TRIMQuestion],Table1[SUB-RESPONSE]),""),""),""))</f>
        <v/>
      </c>
      <c r="E113" s="179"/>
      <c r="F113" s="205"/>
      <c r="G113" s="206"/>
      <c r="H113" s="179"/>
      <c r="I113" s="174"/>
      <c r="J113" s="180"/>
      <c r="K113" s="181"/>
      <c r="L113" s="152"/>
      <c r="M113" s="179"/>
    </row>
    <row r="114" spans="1:13" s="20" customFormat="1" ht="15.5" x14ac:dyDescent="0.35">
      <c r="A114" s="103" t="s">
        <v>23</v>
      </c>
      <c r="B114" s="71" t="str">
        <f>_xlfn.SINGLE(IF(_xlfn.XLOOKUP(A113, WH_Aggregte!$E$1:$E$317, WH_Aggregte!$J$1:$J$317, "", 0)= "", "",_xlfn.XLOOKUP(A113, WH_Aggregte!$E$1:$E$317, WH_Aggregte!$J$1:$J$317, "", 0)))</f>
        <v/>
      </c>
      <c r="C114" s="176"/>
      <c r="D114" s="179"/>
      <c r="E114" s="179"/>
      <c r="F114" s="207"/>
      <c r="G114" s="208"/>
      <c r="H114" s="179"/>
      <c r="I114" s="175"/>
      <c r="J114" s="180"/>
      <c r="K114" s="181"/>
      <c r="L114" s="152"/>
      <c r="M114" s="179"/>
    </row>
    <row r="115" spans="1:13" ht="26.15" customHeight="1" x14ac:dyDescent="0.35">
      <c r="A115" s="187" t="s">
        <v>187</v>
      </c>
      <c r="B115" s="188"/>
      <c r="C115" s="189"/>
      <c r="D115" s="16"/>
      <c r="E115" s="75"/>
      <c r="F115" s="75"/>
      <c r="G115" s="75"/>
      <c r="H115" s="75"/>
      <c r="I115" s="76"/>
      <c r="J115" s="77"/>
      <c r="K115" s="78"/>
      <c r="L115" s="78"/>
      <c r="M115" s="75"/>
    </row>
    <row r="116" spans="1:13" s="20" customFormat="1" ht="40.4" customHeight="1" x14ac:dyDescent="0.35">
      <c r="A116" s="103" t="s">
        <v>188</v>
      </c>
      <c r="B116" s="71" t="str">
        <f>_xlfn.SINGLE(IF(_xlfn.XLOOKUP(A116, WH_Aggregte!$E$1:$E$317, WH_Aggregte!$D$1:$D$317, "", 0)= "", "",_xlfn.XLOOKUP(A116, WH_Aggregte!$E$1:$E$317, WH_Aggregte!$D$1:$D$317, "", 0)))</f>
        <v xml:space="preserve">If the grant is a fixed price award, (Professional Corps, Full-time, or EAP) does the grantee have a policy to manage the calculation and drawdown of fixed price awards?
</v>
      </c>
      <c r="C116" s="176" t="str">
        <f>_xlfn.SINGLE(IF(_xlfn.XLOOKUP(A116, WH_Aggregte!$E$1:$E$317, WH_Aggregte!$F$1:$F$317, "N/A", 0)= "", "N/A",_xlfn.XLOOKUP(A116, WH_Aggregte!$E$1:$E$317, WH_Aggregte!$F$1:$F$317, "N/A", 0)))</f>
        <v>N/A</v>
      </c>
      <c r="D116" s="179" t="str">
        <f>_xlfn.SINGLE(IF(C116="Not Compliant",_xlfn.TEXTJOIN(CHAR(10),TRUE,_xlfn.XLOOKUP($A116,Table1[QNUM],Table1[SUB-RESPONSE]),_xlfn.IFNA(_xlfn.XLOOKUP($A116&amp;AnswerSheet!$Q$1,Table1[TRIMQuestion],Table1[SUB-RESPONSE]),""),_xlfn.IFNA(_xlfn.XLOOKUP($A116&amp;AnswerSheet!$Q$2,Table1[TRIMQuestion],Table1[SUB-RESPONSE]),""),_xlfn.IFNA(_xlfn.XLOOKUP($A116&amp;AnswerSheet!$Q$3,Table1[TRIMQuestion],Table1[SUB-RESPONSE]),""),_xlfn.IFNA(_xlfn.XLOOKUP($A116&amp;AnswerSheet!$Q$4,Table1[TRIMQuestion],Table1[SUB-RESPONSE]),""),_xlfn.IFNA(_xlfn.XLOOKUP($A116&amp;AnswerSheet!$Q$5,Table1[TRIMQuestion],Table1[SUB-RESPONSE]),""),_xlfn.IFNA(_xlfn.XLOOKUP($A116&amp;AnswerSheet!$Q$6,Table1[TRIMQuestion],Table1[SUB-RESPONSE]),""),_xlfn.IFNA(_xlfn.XLOOKUP($A116&amp;AnswerSheet!$Q$7,Table1[TRIMQuestion],Table1[SUB-RESPONSE]),""),_xlfn.IFNA(_xlfn.XLOOKUP($A116&amp;AnswerSheet!$Q$8,Table1[TRIMQuestion],Table1[SUB-RESPONSE]),""),_xlfn.IFNA(_xlfn.XLOOKUP($A116&amp;AnswerSheet!$Q$9,Table1[TRIMQuestion],Table1[SUB-RESPONSE]),""),_xlfn.IFNA(_xlfn.XLOOKUP($A116&amp;AnswerSheet!$Q$10,Table1[TRIMQuestion],Table1[SUB-RESPONSE]),""),_xlfn.IFNA(_xlfn.XLOOKUP($A116&amp;AnswerSheet!$Q$11,Table1[TRIMQuestion],Table1[SUB-RESPONSE]),""),_xlfn.IFNA(_xlfn.XLOOKUP($A116&amp;AnswerSheet!$Q$12,Table1[TRIMQuestion],Table1[SUB-RESPONSE]),""),_xlfn.IFNA(_xlfn.XLOOKUP($A116&amp;AnswerSheet!$Q$13,Table1[TRIMQuestion],Table1[SUB-RESPONSE]),""),_xlfn.IFNA(_xlfn.XLOOKUP($A116&amp;AnswerSheet!$Q$14,Table1[TRIMQuestion],Table1[SUB-RESPONSE]),""),_xlfn.IFNA(_xlfn.XLOOKUP($A116&amp;AnswerSheet!$Q$15,Table1[TRIMQuestion],Table1[SUB-RESPONSE]),""),_xlfn.IFNA(_xlfn.XLOOKUP($A116&amp;AnswerSheet!$Q$16,Table1[TRIMQuestion],Table1[SUB-RESPONSE]),""),_xlfn.IFNA(_xlfn.XLOOKUP($A116&amp;AnswerSheet!$Q$17,Table1[TRIMQuestion],Table1[SUB-RESPONSE]),""),_xlfn.IFNA(_xlfn.XLOOKUP($A116&amp;AnswerSheet!$Q$18,Table1[TRIMQuestion],Table1[SUB-RESPONSE]),""),""),""))</f>
        <v/>
      </c>
      <c r="E116" s="179"/>
      <c r="F116" s="205"/>
      <c r="G116" s="206"/>
      <c r="H116" s="179"/>
      <c r="I116" s="174"/>
      <c r="J116" s="180"/>
      <c r="K116" s="181"/>
      <c r="L116" s="152"/>
      <c r="M116" s="179"/>
    </row>
    <row r="117" spans="1:13" s="20" customFormat="1" ht="29.15" customHeight="1" x14ac:dyDescent="0.35">
      <c r="A117" s="103" t="s">
        <v>23</v>
      </c>
      <c r="B117" s="71" t="str">
        <f>_xlfn.SINGLE(IF(_xlfn.XLOOKUP(A116, WH_Aggregte!$E$1:$E$317, WH_Aggregte!$J$1:$J$317, "", 0)= "", "",_xlfn.XLOOKUP(A116, WH_Aggregte!$E$1:$E$317, WH_Aggregte!$J$1:$J$317, "", 0)))</f>
        <v>Fixed Amount Grant Financial and Administrative Process Guide (Edition 2.10, September 13, 2018).</v>
      </c>
      <c r="C117" s="176"/>
      <c r="D117" s="179"/>
      <c r="E117" s="179"/>
      <c r="F117" s="207"/>
      <c r="G117" s="208"/>
      <c r="H117" s="179"/>
      <c r="I117" s="175"/>
      <c r="J117" s="180"/>
      <c r="K117" s="181"/>
      <c r="L117" s="152"/>
      <c r="M117" s="179"/>
    </row>
    <row r="118" spans="1:13" s="20" customFormat="1" ht="128.9" customHeight="1" x14ac:dyDescent="0.35">
      <c r="A118" s="103" t="s">
        <v>189</v>
      </c>
      <c r="B118" s="71" t="str">
        <f>_xlfn.SINGLE(IF(_xlfn.XLOOKUP(A118, WH_Aggregte!$E$1:$E$317, WH_Aggregte!$D$1:$D$317, "", 0)= "", "",_xlfn.XLOOKUP(A118, WH_Aggregte!$E$1:$E$317, WH_Aggregte!$D$1:$D$317, "", 0)))</f>
        <v xml:space="preserve"> If there is a policy, does it include the following elements in line with the 2018 Fixed Price Financial Process Guide provided by AmeriCorps? _x000D_
• Advances of fixed amount grant funds are not permitted outside of express written approval from AmeriCorps_x000D_
• Show drawdowns are determined for the type of fixed amount award in use:_x000D_
o For Professional Corps and Full-time awards: Earned funds are based on the hours served by enrolled members_x000D_
o For EAP awards: Earned funds are based on the number of members enrolled, adjusted by slot type.</v>
      </c>
      <c r="C118" s="176" t="str">
        <f>_xlfn.SINGLE(IF(_xlfn.XLOOKUP(A118, WH_Aggregte!$E$1:$E$317, WH_Aggregte!$F$1:$F$317, "N/A", 0)= "", "N/A",_xlfn.XLOOKUP(A118, WH_Aggregte!$E$1:$E$317, WH_Aggregte!$F$1:$F$317, "N/A", 0)))</f>
        <v>N/A</v>
      </c>
      <c r="D118" s="179" t="str">
        <f>_xlfn.SINGLE(IF(C118="Not Compliant",_xlfn.TEXTJOIN(CHAR(10),TRUE,_xlfn.XLOOKUP($A118,Table1[QNUM],Table1[SUB-RESPONSE]),_xlfn.IFNA(_xlfn.XLOOKUP($A118&amp;AnswerSheet!$Q$1,Table1[TRIMQuestion],Table1[SUB-RESPONSE]),""),_xlfn.IFNA(_xlfn.XLOOKUP($A118&amp;AnswerSheet!$Q$2,Table1[TRIMQuestion],Table1[SUB-RESPONSE]),""),_xlfn.IFNA(_xlfn.XLOOKUP($A118&amp;AnswerSheet!$Q$3,Table1[TRIMQuestion],Table1[SUB-RESPONSE]),""),_xlfn.IFNA(_xlfn.XLOOKUP($A118&amp;AnswerSheet!$Q$4,Table1[TRIMQuestion],Table1[SUB-RESPONSE]),""),_xlfn.IFNA(_xlfn.XLOOKUP($A118&amp;AnswerSheet!$Q$5,Table1[TRIMQuestion],Table1[SUB-RESPONSE]),""),_xlfn.IFNA(_xlfn.XLOOKUP($A118&amp;AnswerSheet!$Q$6,Table1[TRIMQuestion],Table1[SUB-RESPONSE]),""),_xlfn.IFNA(_xlfn.XLOOKUP($A118&amp;AnswerSheet!$Q$7,Table1[TRIMQuestion],Table1[SUB-RESPONSE]),""),_xlfn.IFNA(_xlfn.XLOOKUP($A118&amp;AnswerSheet!$Q$8,Table1[TRIMQuestion],Table1[SUB-RESPONSE]),""),_xlfn.IFNA(_xlfn.XLOOKUP($A118&amp;AnswerSheet!$Q$9,Table1[TRIMQuestion],Table1[SUB-RESPONSE]),""),_xlfn.IFNA(_xlfn.XLOOKUP($A118&amp;AnswerSheet!$Q$10,Table1[TRIMQuestion],Table1[SUB-RESPONSE]),""),_xlfn.IFNA(_xlfn.XLOOKUP($A118&amp;AnswerSheet!$Q$11,Table1[TRIMQuestion],Table1[SUB-RESPONSE]),""),_xlfn.IFNA(_xlfn.XLOOKUP($A118&amp;AnswerSheet!$Q$12,Table1[TRIMQuestion],Table1[SUB-RESPONSE]),""),_xlfn.IFNA(_xlfn.XLOOKUP($A118&amp;AnswerSheet!$Q$13,Table1[TRIMQuestion],Table1[SUB-RESPONSE]),""),_xlfn.IFNA(_xlfn.XLOOKUP($A118&amp;AnswerSheet!$Q$14,Table1[TRIMQuestion],Table1[SUB-RESPONSE]),""),_xlfn.IFNA(_xlfn.XLOOKUP($A118&amp;AnswerSheet!$Q$15,Table1[TRIMQuestion],Table1[SUB-RESPONSE]),""),_xlfn.IFNA(_xlfn.XLOOKUP($A118&amp;AnswerSheet!$Q$16,Table1[TRIMQuestion],Table1[SUB-RESPONSE]),""),_xlfn.IFNA(_xlfn.XLOOKUP($A118&amp;AnswerSheet!$Q$17,Table1[TRIMQuestion],Table1[SUB-RESPONSE]),""),_xlfn.IFNA(_xlfn.XLOOKUP($A118&amp;AnswerSheet!$Q$18,Table1[TRIMQuestion],Table1[SUB-RESPONSE]),""),""),""))</f>
        <v/>
      </c>
      <c r="E118" s="179"/>
      <c r="F118" s="205"/>
      <c r="G118" s="206"/>
      <c r="H118" s="179"/>
      <c r="I118" s="174"/>
      <c r="J118" s="180"/>
      <c r="K118" s="181"/>
      <c r="L118" s="152"/>
      <c r="M118" s="179"/>
    </row>
    <row r="119" spans="1:13" s="20" customFormat="1" ht="28.4" customHeight="1" x14ac:dyDescent="0.35">
      <c r="A119" s="103" t="s">
        <v>23</v>
      </c>
      <c r="B119" s="71" t="str">
        <f>_xlfn.SINGLE(IF(_xlfn.XLOOKUP(A118, WH_Aggregte!$E$1:$E$317, WH_Aggregte!$J$1:$J$317, "", 0)= "", "",_xlfn.XLOOKUP(A118, WH_Aggregte!$E$1:$E$317, WH_Aggregte!$J$1:$J$317, "", 0)))</f>
        <v>Fixed Amount Grant Financial and Administrative Process Guide (Edition 2.10, September 13, 2018).</v>
      </c>
      <c r="C119" s="176"/>
      <c r="D119" s="179"/>
      <c r="E119" s="179"/>
      <c r="F119" s="207"/>
      <c r="G119" s="208"/>
      <c r="H119" s="179"/>
      <c r="I119" s="175"/>
      <c r="J119" s="180"/>
      <c r="K119" s="181"/>
      <c r="L119" s="152"/>
      <c r="M119" s="179"/>
    </row>
    <row r="120" spans="1:13" ht="26.15" customHeight="1" x14ac:dyDescent="0.35">
      <c r="A120" s="187" t="s">
        <v>195</v>
      </c>
      <c r="B120" s="188"/>
      <c r="C120" s="189"/>
      <c r="D120" s="16"/>
      <c r="E120" s="75"/>
      <c r="F120" s="75"/>
      <c r="G120" s="75"/>
      <c r="H120" s="75"/>
      <c r="I120" s="76"/>
      <c r="J120" s="77"/>
      <c r="K120" s="78"/>
      <c r="L120" s="78"/>
      <c r="M120" s="75"/>
    </row>
    <row r="121" spans="1:13" s="20" customFormat="1" ht="36" customHeight="1" x14ac:dyDescent="0.35">
      <c r="A121" s="103" t="s">
        <v>196</v>
      </c>
      <c r="B121" s="71" t="str">
        <f>_xlfn.SINGLE(IF(_xlfn.XLOOKUP(A121, WH_Aggregte!$E$1:$E$317, WH_Aggregte!$D$1:$D$317, "", 0)= "", "",_xlfn.XLOOKUP(A121, WH_Aggregte!$E$1:$E$317, WH_Aggregte!$D$1:$D$317, "", 0)))</f>
        <v xml:space="preserve">Is there documentation to show that the recipient maintains a procedure for the filing and adjudication of grievances in alignment with 45 CFR § 1225?  _x000D_
_x000D_
Documentation should outline the following at minimum: _x000D_
- Time frames for filing and response  _x000D_
- Person who receives and responds to the complaints both informal (grantee personnel) and formal (EEOP Director of AmeriCorps or AmeriCorps designee) _x000D_
- Documentation required _x000D_
- Legal representation is allowed _x000D_
- Freedom from retaliation/reprisal _x000D_
- The process involved from initial filing, review, decisions made, corrective action, through close out _x000D_
</v>
      </c>
      <c r="C121" s="176" t="str">
        <f>_xlfn.SINGLE(IF(_xlfn.XLOOKUP(A121, WH_Aggregte!$E$1:$E$317, WH_Aggregte!$F$1:$F$317, "N/A", 0)= "", "N/A",_xlfn.XLOOKUP(A121, WH_Aggregte!$E$1:$E$317, WH_Aggregte!$F$1:$F$317, "N/A", 0)))</f>
        <v>N/A</v>
      </c>
      <c r="D121" s="179" t="str">
        <f>_xlfn.SINGLE(IF(C121="Not Compliant",_xlfn.TEXTJOIN(CHAR(10),TRUE,_xlfn.XLOOKUP($A121,Table1[QNUM],Table1[SUB-RESPONSE]),_xlfn.IFNA(_xlfn.XLOOKUP($A121&amp;AnswerSheet!$Q$1,Table1[TRIMQuestion],Table1[SUB-RESPONSE]),""),_xlfn.IFNA(_xlfn.XLOOKUP($A121&amp;AnswerSheet!$Q$2,Table1[TRIMQuestion],Table1[SUB-RESPONSE]),""),_xlfn.IFNA(_xlfn.XLOOKUP($A121&amp;AnswerSheet!$Q$3,Table1[TRIMQuestion],Table1[SUB-RESPONSE]),""),_xlfn.IFNA(_xlfn.XLOOKUP($A121&amp;AnswerSheet!$Q$4,Table1[TRIMQuestion],Table1[SUB-RESPONSE]),""),_xlfn.IFNA(_xlfn.XLOOKUP($A121&amp;AnswerSheet!$Q$5,Table1[TRIMQuestion],Table1[SUB-RESPONSE]),""),_xlfn.IFNA(_xlfn.XLOOKUP($A121&amp;AnswerSheet!$Q$6,Table1[TRIMQuestion],Table1[SUB-RESPONSE]),""),_xlfn.IFNA(_xlfn.XLOOKUP($A121&amp;AnswerSheet!$Q$7,Table1[TRIMQuestion],Table1[SUB-RESPONSE]),""),_xlfn.IFNA(_xlfn.XLOOKUP($A121&amp;AnswerSheet!$Q$8,Table1[TRIMQuestion],Table1[SUB-RESPONSE]),""),_xlfn.IFNA(_xlfn.XLOOKUP($A121&amp;AnswerSheet!$Q$9,Table1[TRIMQuestion],Table1[SUB-RESPONSE]),""),_xlfn.IFNA(_xlfn.XLOOKUP($A121&amp;AnswerSheet!$Q$10,Table1[TRIMQuestion],Table1[SUB-RESPONSE]),""),_xlfn.IFNA(_xlfn.XLOOKUP($A121&amp;AnswerSheet!$Q$11,Table1[TRIMQuestion],Table1[SUB-RESPONSE]),""),_xlfn.IFNA(_xlfn.XLOOKUP($A121&amp;AnswerSheet!$Q$12,Table1[TRIMQuestion],Table1[SUB-RESPONSE]),""),_xlfn.IFNA(_xlfn.XLOOKUP($A121&amp;AnswerSheet!$Q$13,Table1[TRIMQuestion],Table1[SUB-RESPONSE]),""),_xlfn.IFNA(_xlfn.XLOOKUP($A121&amp;AnswerSheet!$Q$14,Table1[TRIMQuestion],Table1[SUB-RESPONSE]),""),_xlfn.IFNA(_xlfn.XLOOKUP($A121&amp;AnswerSheet!$Q$15,Table1[TRIMQuestion],Table1[SUB-RESPONSE]),""),_xlfn.IFNA(_xlfn.XLOOKUP($A121&amp;AnswerSheet!$Q$16,Table1[TRIMQuestion],Table1[SUB-RESPONSE]),""),_xlfn.IFNA(_xlfn.XLOOKUP($A121&amp;AnswerSheet!$Q$17,Table1[TRIMQuestion],Table1[SUB-RESPONSE]),""),_xlfn.IFNA(_xlfn.XLOOKUP($A121&amp;AnswerSheet!$Q$18,Table1[TRIMQuestion],Table1[SUB-RESPONSE]),""),""),""))</f>
        <v/>
      </c>
      <c r="E121" s="179"/>
      <c r="F121" s="205"/>
      <c r="G121" s="206"/>
      <c r="H121" s="179"/>
      <c r="I121" s="174"/>
      <c r="J121" s="180"/>
      <c r="K121" s="181"/>
      <c r="L121" s="152"/>
      <c r="M121" s="179"/>
    </row>
    <row r="122" spans="1:13" s="20" customFormat="1" ht="19.399999999999999" customHeight="1" x14ac:dyDescent="0.35">
      <c r="A122" s="103" t="s">
        <v>23</v>
      </c>
      <c r="B122" s="71" t="str">
        <f>_xlfn.SINGLE(IF(_xlfn.XLOOKUP(A121, WH_Aggregte!$E$1:$E$317, WH_Aggregte!$J$1:$J$317, "", 0)= "", "",_xlfn.XLOOKUP(A121, WH_Aggregte!$E$1:$E$317, WH_Aggregte!$J$1:$J$317, "", 0)))</f>
        <v xml:space="preserve">45 CFR 1225                                                                                                        </v>
      </c>
      <c r="C122" s="176"/>
      <c r="D122" s="179"/>
      <c r="E122" s="179"/>
      <c r="F122" s="207"/>
      <c r="G122" s="208"/>
      <c r="H122" s="179"/>
      <c r="I122" s="175"/>
      <c r="J122" s="180"/>
      <c r="K122" s="181"/>
      <c r="L122" s="152"/>
      <c r="M122" s="179"/>
    </row>
    <row r="123" spans="1:13" s="20" customFormat="1" ht="338.4" customHeight="1" x14ac:dyDescent="0.35">
      <c r="A123" s="103" t="s">
        <v>204</v>
      </c>
      <c r="B123" s="71" t="str">
        <f>_xlfn.SINGLE(IF(_xlfn.XLOOKUP(A123, WH_Aggregte!$E$1:$E$317, WH_Aggregte!$D$1:$D$317, "", 0)= "", "",_xlfn.XLOOKUP(A123, WH_Aggregte!$E$1:$E$317, WH_Aggregte!$D$1:$D$317, "", 0)))</f>
        <v xml:space="preserve">Does the organization have a non-discrimination policy that includes all the federally required protected classes as listed below?   
*NOTE:  Updated in the AmeriCorps Program Civil Rights and Non-Harassment Policy 11/7/23. Compliance should be determined based on grant award requirements. 
•	Race  
•	Color  
•	National origin  
•	Gender/gender identity or expression/sex 
•	Age  
•	Religion   
•	Sexual orientation   
•	Disability   
•	Political affiliation   
•	Marital or parental status  
•	Reprisal*
•	Genetic information  
•	Military service  
•	Pregnancy*
•	Submission of a complaint*
</v>
      </c>
      <c r="C123" s="176" t="str">
        <f>_xlfn.SINGLE(IF(_xlfn.XLOOKUP(A123, WH_Aggregte!$E$1:$E$317, WH_Aggregte!$F$1:$F$317, "N/A", 0)= "", "N/A",_xlfn.XLOOKUP(A123, WH_Aggregte!$E$1:$E$317, WH_Aggregte!$F$1:$F$317, "N/A", 0)))</f>
        <v>N/A</v>
      </c>
      <c r="D123" s="179" t="str">
        <f>_xlfn.SINGLE(IF(C123="Not Compliant",_xlfn.TEXTJOIN(CHAR(10),TRUE,_xlfn.XLOOKUP($A123,Table1[QNUM],Table1[SUB-RESPONSE]),_xlfn.IFNA(_xlfn.XLOOKUP($A123&amp;AnswerSheet!$Q$1,Table1[TRIMQuestion],Table1[SUB-RESPONSE]),""),_xlfn.IFNA(_xlfn.XLOOKUP($A123&amp;AnswerSheet!$Q$2,Table1[TRIMQuestion],Table1[SUB-RESPONSE]),""),_xlfn.IFNA(_xlfn.XLOOKUP($A123&amp;AnswerSheet!$Q$3,Table1[TRIMQuestion],Table1[SUB-RESPONSE]),""),_xlfn.IFNA(_xlfn.XLOOKUP($A123&amp;AnswerSheet!$Q$4,Table1[TRIMQuestion],Table1[SUB-RESPONSE]),""),_xlfn.IFNA(_xlfn.XLOOKUP($A123&amp;AnswerSheet!$Q$5,Table1[TRIMQuestion],Table1[SUB-RESPONSE]),""),_xlfn.IFNA(_xlfn.XLOOKUP($A123&amp;AnswerSheet!$Q$6,Table1[TRIMQuestion],Table1[SUB-RESPONSE]),""),_xlfn.IFNA(_xlfn.XLOOKUP($A123&amp;AnswerSheet!$Q$7,Table1[TRIMQuestion],Table1[SUB-RESPONSE]),""),_xlfn.IFNA(_xlfn.XLOOKUP($A123&amp;AnswerSheet!$Q$8,Table1[TRIMQuestion],Table1[SUB-RESPONSE]),""),_xlfn.IFNA(_xlfn.XLOOKUP($A123&amp;AnswerSheet!$Q$9,Table1[TRIMQuestion],Table1[SUB-RESPONSE]),""),_xlfn.IFNA(_xlfn.XLOOKUP($A123&amp;AnswerSheet!$Q$10,Table1[TRIMQuestion],Table1[SUB-RESPONSE]),""),_xlfn.IFNA(_xlfn.XLOOKUP($A123&amp;AnswerSheet!$Q$11,Table1[TRIMQuestion],Table1[SUB-RESPONSE]),""),_xlfn.IFNA(_xlfn.XLOOKUP($A123&amp;AnswerSheet!$Q$12,Table1[TRIMQuestion],Table1[SUB-RESPONSE]),""),_xlfn.IFNA(_xlfn.XLOOKUP($A123&amp;AnswerSheet!$Q$13,Table1[TRIMQuestion],Table1[SUB-RESPONSE]),""),_xlfn.IFNA(_xlfn.XLOOKUP($A123&amp;AnswerSheet!$Q$14,Table1[TRIMQuestion],Table1[SUB-RESPONSE]),""),_xlfn.IFNA(_xlfn.XLOOKUP($A123&amp;AnswerSheet!$Q$15,Table1[TRIMQuestion],Table1[SUB-RESPONSE]),""),_xlfn.IFNA(_xlfn.XLOOKUP($A123&amp;AnswerSheet!$Q$16,Table1[TRIMQuestion],Table1[SUB-RESPONSE]),""),_xlfn.IFNA(_xlfn.XLOOKUP($A123&amp;AnswerSheet!$Q$17,Table1[TRIMQuestion],Table1[SUB-RESPONSE]),""),_xlfn.IFNA(_xlfn.XLOOKUP($A123&amp;AnswerSheet!$Q$18,Table1[TRIMQuestion],Table1[SUB-RESPONSE]),""),""),""))</f>
        <v/>
      </c>
      <c r="E123" s="179"/>
      <c r="F123" s="205"/>
      <c r="G123" s="206"/>
      <c r="H123" s="179"/>
      <c r="I123" s="174"/>
      <c r="J123" s="180"/>
      <c r="K123" s="181"/>
      <c r="L123" s="152"/>
      <c r="M123" s="179"/>
    </row>
    <row r="124" spans="1:13" s="20" customFormat="1" ht="20.9" customHeight="1" x14ac:dyDescent="0.35">
      <c r="A124" s="103" t="s">
        <v>23</v>
      </c>
      <c r="B124" s="71" t="str">
        <f>_xlfn.SINGLE(IF(_xlfn.XLOOKUP(A123, WH_Aggregte!$E$1:$E$317, WH_Aggregte!$J$1:$J$317, "", 0)= "", "",_xlfn.XLOOKUP(A123, WH_Aggregte!$E$1:$E$317, WH_Aggregte!$J$1:$J$317, "", 0)))</f>
        <v>AmeriCorps Annual General Terms and Conditions</v>
      </c>
      <c r="C124" s="176"/>
      <c r="D124" s="179"/>
      <c r="E124" s="179"/>
      <c r="F124" s="207"/>
      <c r="G124" s="208"/>
      <c r="H124" s="179"/>
      <c r="I124" s="175"/>
      <c r="J124" s="180"/>
      <c r="K124" s="181"/>
      <c r="L124" s="152"/>
      <c r="M124" s="179"/>
    </row>
    <row r="125" spans="1:13" s="20" customFormat="1" ht="47.9" customHeight="1" x14ac:dyDescent="0.35">
      <c r="A125" s="103" t="s">
        <v>221</v>
      </c>
      <c r="B125" s="71" t="str">
        <f>_xlfn.SINGLE(IF(_xlfn.XLOOKUP(A125, WH_Aggregte!$E$1:$E$317, WH_Aggregte!$D$1:$D$317, "", 0)= "", "",_xlfn.XLOOKUP(A125, WH_Aggregte!$E$1:$E$317, WH_Aggregte!$D$1:$D$317, "", 0)))</f>
        <v>Based on information available to AmeriCorps, in the last two years, did the grantee document grievances and/or discrimination/harassment complaints and the corresponding follow up/response in compliance with applicable federal statutes as embodied in the program regulations?  
Has the sponsor or any of the service sites/volunteer stations had grievances and/or discrimination/harassment complaints filed against them regarding services provided under this grant or had civil rights compliance reviews regarding services conducted? Yes/No
Has the grantee or any service site had grievances and/or /discrimination/harassment complaints filed against them? Yes/No</v>
      </c>
      <c r="C125" s="176" t="str">
        <f>_xlfn.SINGLE(IF(_xlfn.XLOOKUP(A125, WH_Aggregte!$E$1:$E$317, WH_Aggregte!$F$1:$F$317, "N/A", 0)= "", "N/A",_xlfn.XLOOKUP(A125, WH_Aggregte!$E$1:$E$317, WH_Aggregte!$F$1:$F$317, "N/A", 0)))</f>
        <v>N/A</v>
      </c>
      <c r="D125" s="179" t="str">
        <f>_xlfn.SINGLE(IF(C125="Not Compliant",_xlfn.TEXTJOIN(CHAR(10),TRUE,_xlfn.XLOOKUP($A125,Table1[QNUM],Table1[SUB-RESPONSE]),_xlfn.IFNA(_xlfn.XLOOKUP($A125&amp;AnswerSheet!$Q$1,Table1[TRIMQuestion],Table1[SUB-RESPONSE]),""),_xlfn.IFNA(_xlfn.XLOOKUP($A125&amp;AnswerSheet!$Q$2,Table1[TRIMQuestion],Table1[SUB-RESPONSE]),""),_xlfn.IFNA(_xlfn.XLOOKUP($A125&amp;AnswerSheet!$Q$3,Table1[TRIMQuestion],Table1[SUB-RESPONSE]),""),_xlfn.IFNA(_xlfn.XLOOKUP($A125&amp;AnswerSheet!$Q$4,Table1[TRIMQuestion],Table1[SUB-RESPONSE]),""),_xlfn.IFNA(_xlfn.XLOOKUP($A125&amp;AnswerSheet!$Q$5,Table1[TRIMQuestion],Table1[SUB-RESPONSE]),""),_xlfn.IFNA(_xlfn.XLOOKUP($A125&amp;AnswerSheet!$Q$6,Table1[TRIMQuestion],Table1[SUB-RESPONSE]),""),_xlfn.IFNA(_xlfn.XLOOKUP($A125&amp;AnswerSheet!$Q$7,Table1[TRIMQuestion],Table1[SUB-RESPONSE]),""),_xlfn.IFNA(_xlfn.XLOOKUP($A125&amp;AnswerSheet!$Q$8,Table1[TRIMQuestion],Table1[SUB-RESPONSE]),""),_xlfn.IFNA(_xlfn.XLOOKUP($A125&amp;AnswerSheet!$Q$9,Table1[TRIMQuestion],Table1[SUB-RESPONSE]),""),_xlfn.IFNA(_xlfn.XLOOKUP($A125&amp;AnswerSheet!$Q$10,Table1[TRIMQuestion],Table1[SUB-RESPONSE]),""),_xlfn.IFNA(_xlfn.XLOOKUP($A125&amp;AnswerSheet!$Q$11,Table1[TRIMQuestion],Table1[SUB-RESPONSE]),""),_xlfn.IFNA(_xlfn.XLOOKUP($A125&amp;AnswerSheet!$Q$12,Table1[TRIMQuestion],Table1[SUB-RESPONSE]),""),_xlfn.IFNA(_xlfn.XLOOKUP($A125&amp;AnswerSheet!$Q$13,Table1[TRIMQuestion],Table1[SUB-RESPONSE]),""),_xlfn.IFNA(_xlfn.XLOOKUP($A125&amp;AnswerSheet!$Q$14,Table1[TRIMQuestion],Table1[SUB-RESPONSE]),""),_xlfn.IFNA(_xlfn.XLOOKUP($A125&amp;AnswerSheet!$Q$15,Table1[TRIMQuestion],Table1[SUB-RESPONSE]),""),_xlfn.IFNA(_xlfn.XLOOKUP($A125&amp;AnswerSheet!$Q$16,Table1[TRIMQuestion],Table1[SUB-RESPONSE]),""),_xlfn.IFNA(_xlfn.XLOOKUP($A125&amp;AnswerSheet!$Q$17,Table1[TRIMQuestion],Table1[SUB-RESPONSE]),""),_xlfn.IFNA(_xlfn.XLOOKUP($A125&amp;AnswerSheet!$Q$18,Table1[TRIMQuestion],Table1[SUB-RESPONSE]),""),""),""))</f>
        <v/>
      </c>
      <c r="E125" s="179"/>
      <c r="F125" s="205"/>
      <c r="G125" s="206"/>
      <c r="H125" s="179"/>
      <c r="I125" s="174"/>
      <c r="J125" s="180"/>
      <c r="K125" s="181"/>
      <c r="L125" s="152"/>
      <c r="M125" s="179"/>
    </row>
    <row r="126" spans="1:13" s="20" customFormat="1" ht="20.9" customHeight="1" x14ac:dyDescent="0.35">
      <c r="A126" s="103" t="s">
        <v>23</v>
      </c>
      <c r="B126" s="71" t="str">
        <f>_xlfn.SINGLE(IF(_xlfn.XLOOKUP(A125, WH_Aggregte!$E$1:$E$317, WH_Aggregte!$J$1:$J$317, "", 0)= "", "",_xlfn.XLOOKUP(A125, WH_Aggregte!$E$1:$E$317, WH_Aggregte!$J$1:$J$317, "", 0)))</f>
        <v xml:space="preserve">45 CFR 1225, AmeriCorps Annual General Terms and Conditions, 45 CFR 2540 </v>
      </c>
      <c r="C126" s="176"/>
      <c r="D126" s="179"/>
      <c r="E126" s="179"/>
      <c r="F126" s="207"/>
      <c r="G126" s="208"/>
      <c r="H126" s="179"/>
      <c r="I126" s="175"/>
      <c r="J126" s="180"/>
      <c r="K126" s="181"/>
      <c r="L126" s="152"/>
      <c r="M126" s="179"/>
    </row>
    <row r="127" spans="1:13" s="20" customFormat="1" ht="36" customHeight="1" x14ac:dyDescent="0.35">
      <c r="A127" s="103" t="s">
        <v>225</v>
      </c>
      <c r="B127" s="71" t="str">
        <f>_xlfn.SINGLE(IF(_xlfn.XLOOKUP(A127, WH_Aggregte!$E$1:$E$317, WH_Aggregte!$D$1:$D$317, "", 0)= "", "",_xlfn.XLOOKUP(A127, WH_Aggregte!$E$1:$E$317, WH_Aggregte!$D$1:$D$317, "", 0)))</f>
        <v xml:space="preserve">Does the grantee/sponsor have a policy and procedure in place regarding the provision of reasonable accommodation for members and staff to ensure accessibility as per the federal requirements? </v>
      </c>
      <c r="C127" s="176" t="str">
        <f>_xlfn.SINGLE(IF(_xlfn.XLOOKUP(A127, WH_Aggregte!$E$1:$E$317, WH_Aggregte!$F$1:$F$317, "N/A", 0)= "", "N/A",_xlfn.XLOOKUP(A127, WH_Aggregte!$E$1:$E$317, WH_Aggregte!$F$1:$F$317, "N/A", 0)))</f>
        <v>N/A</v>
      </c>
      <c r="D127" s="179" t="str">
        <f>_xlfn.SINGLE(IF(C127="Not Compliant",_xlfn.TEXTJOIN(CHAR(10),TRUE,_xlfn.XLOOKUP($A127,Table1[QNUM],Table1[SUB-RESPONSE]),_xlfn.IFNA(_xlfn.XLOOKUP($A127&amp;AnswerSheet!$Q$1,Table1[TRIMQuestion],Table1[SUB-RESPONSE]),""),_xlfn.IFNA(_xlfn.XLOOKUP($A127&amp;AnswerSheet!$Q$2,Table1[TRIMQuestion],Table1[SUB-RESPONSE]),""),_xlfn.IFNA(_xlfn.XLOOKUP($A127&amp;AnswerSheet!$Q$3,Table1[TRIMQuestion],Table1[SUB-RESPONSE]),""),_xlfn.IFNA(_xlfn.XLOOKUP($A127&amp;AnswerSheet!$Q$4,Table1[TRIMQuestion],Table1[SUB-RESPONSE]),""),_xlfn.IFNA(_xlfn.XLOOKUP($A127&amp;AnswerSheet!$Q$5,Table1[TRIMQuestion],Table1[SUB-RESPONSE]),""),_xlfn.IFNA(_xlfn.XLOOKUP($A127&amp;AnswerSheet!$Q$6,Table1[TRIMQuestion],Table1[SUB-RESPONSE]),""),_xlfn.IFNA(_xlfn.XLOOKUP($A127&amp;AnswerSheet!$Q$7,Table1[TRIMQuestion],Table1[SUB-RESPONSE]),""),_xlfn.IFNA(_xlfn.XLOOKUP($A127&amp;AnswerSheet!$Q$8,Table1[TRIMQuestion],Table1[SUB-RESPONSE]),""),_xlfn.IFNA(_xlfn.XLOOKUP($A127&amp;AnswerSheet!$Q$9,Table1[TRIMQuestion],Table1[SUB-RESPONSE]),""),_xlfn.IFNA(_xlfn.XLOOKUP($A127&amp;AnswerSheet!$Q$10,Table1[TRIMQuestion],Table1[SUB-RESPONSE]),""),_xlfn.IFNA(_xlfn.XLOOKUP($A127&amp;AnswerSheet!$Q$11,Table1[TRIMQuestion],Table1[SUB-RESPONSE]),""),_xlfn.IFNA(_xlfn.XLOOKUP($A127&amp;AnswerSheet!$Q$12,Table1[TRIMQuestion],Table1[SUB-RESPONSE]),""),_xlfn.IFNA(_xlfn.XLOOKUP($A127&amp;AnswerSheet!$Q$13,Table1[TRIMQuestion],Table1[SUB-RESPONSE]),""),_xlfn.IFNA(_xlfn.XLOOKUP($A127&amp;AnswerSheet!$Q$14,Table1[TRIMQuestion],Table1[SUB-RESPONSE]),""),_xlfn.IFNA(_xlfn.XLOOKUP($A127&amp;AnswerSheet!$Q$15,Table1[TRIMQuestion],Table1[SUB-RESPONSE]),""),_xlfn.IFNA(_xlfn.XLOOKUP($A127&amp;AnswerSheet!$Q$16,Table1[TRIMQuestion],Table1[SUB-RESPONSE]),""),_xlfn.IFNA(_xlfn.XLOOKUP($A127&amp;AnswerSheet!$Q$17,Table1[TRIMQuestion],Table1[SUB-RESPONSE]),""),_xlfn.IFNA(_xlfn.XLOOKUP($A127&amp;AnswerSheet!$Q$18,Table1[TRIMQuestion],Table1[SUB-RESPONSE]),""),""),""))</f>
        <v/>
      </c>
      <c r="E127" s="179"/>
      <c r="F127" s="205"/>
      <c r="G127" s="206"/>
      <c r="H127" s="179"/>
      <c r="I127" s="174"/>
      <c r="J127" s="180"/>
      <c r="K127" s="181"/>
      <c r="L127" s="152"/>
      <c r="M127" s="179"/>
    </row>
    <row r="128" spans="1:13" s="20" customFormat="1" ht="20.149999999999999" customHeight="1" x14ac:dyDescent="0.35">
      <c r="A128" s="103" t="s">
        <v>23</v>
      </c>
      <c r="B128" s="71" t="str">
        <f>_xlfn.SINGLE(IF(_xlfn.XLOOKUP(A127, WH_Aggregte!$E$1:$E$317, WH_Aggregte!$J$1:$J$317, "", 0)= "", "",_xlfn.XLOOKUP(A127, WH_Aggregte!$E$1:$E$317, WH_Aggregte!$J$1:$J$317, "", 0)))</f>
        <v>45 CFR 1203/1214/1232, Rehabilitation Act of 1973: Sections 504, 508</v>
      </c>
      <c r="C128" s="176"/>
      <c r="D128" s="179"/>
      <c r="E128" s="179"/>
      <c r="F128" s="207"/>
      <c r="G128" s="208"/>
      <c r="H128" s="179"/>
      <c r="I128" s="175"/>
      <c r="J128" s="180"/>
      <c r="K128" s="181"/>
      <c r="L128" s="152"/>
      <c r="M128" s="179"/>
    </row>
    <row r="129" spans="1:13" s="20" customFormat="1" ht="32.9" customHeight="1" x14ac:dyDescent="0.35">
      <c r="A129" s="103" t="s">
        <v>226</v>
      </c>
      <c r="B129" s="71" t="str">
        <f>_xlfn.SINGLE(IF(_xlfn.XLOOKUP(A129, WH_Aggregte!$E$1:$E$317, WH_Aggregte!$D$1:$D$317, "", 0)= "", "",_xlfn.XLOOKUP(A129, WH_Aggregte!$E$1:$E$317, WH_Aggregte!$D$1:$D$317, "", 0)))</f>
        <v xml:space="preserve">Does the sponsor/grantee have a system (a plan or process) in place for ensuring accessibility to persons with Limited English Proficiency?  </v>
      </c>
      <c r="C129" s="176" t="str">
        <f>_xlfn.SINGLE(IF(_xlfn.XLOOKUP(A129, WH_Aggregte!$E$1:$E$317, WH_Aggregte!$F$1:$F$317, "N/A", 0)= "", "N/A",_xlfn.XLOOKUP(A129, WH_Aggregte!$E$1:$E$317, WH_Aggregte!$F$1:$F$317, "N/A", 0)))</f>
        <v>N/A</v>
      </c>
      <c r="D129" s="179" t="str">
        <f>_xlfn.SINGLE(IF(C129="Not Compliant",_xlfn.TEXTJOIN(CHAR(10),TRUE,_xlfn.XLOOKUP($A129,Table1[QNUM],Table1[SUB-RESPONSE]),_xlfn.IFNA(_xlfn.XLOOKUP($A129&amp;AnswerSheet!$Q$1,Table1[TRIMQuestion],Table1[SUB-RESPONSE]),""),_xlfn.IFNA(_xlfn.XLOOKUP($A129&amp;AnswerSheet!$Q$2,Table1[TRIMQuestion],Table1[SUB-RESPONSE]),""),_xlfn.IFNA(_xlfn.XLOOKUP($A129&amp;AnswerSheet!$Q$3,Table1[TRIMQuestion],Table1[SUB-RESPONSE]),""),_xlfn.IFNA(_xlfn.XLOOKUP($A129&amp;AnswerSheet!$Q$4,Table1[TRIMQuestion],Table1[SUB-RESPONSE]),""),_xlfn.IFNA(_xlfn.XLOOKUP($A129&amp;AnswerSheet!$Q$5,Table1[TRIMQuestion],Table1[SUB-RESPONSE]),""),_xlfn.IFNA(_xlfn.XLOOKUP($A129&amp;AnswerSheet!$Q$6,Table1[TRIMQuestion],Table1[SUB-RESPONSE]),""),_xlfn.IFNA(_xlfn.XLOOKUP($A129&amp;AnswerSheet!$Q$7,Table1[TRIMQuestion],Table1[SUB-RESPONSE]),""),_xlfn.IFNA(_xlfn.XLOOKUP($A129&amp;AnswerSheet!$Q$8,Table1[TRIMQuestion],Table1[SUB-RESPONSE]),""),_xlfn.IFNA(_xlfn.XLOOKUP($A129&amp;AnswerSheet!$Q$9,Table1[TRIMQuestion],Table1[SUB-RESPONSE]),""),_xlfn.IFNA(_xlfn.XLOOKUP($A129&amp;AnswerSheet!$Q$10,Table1[TRIMQuestion],Table1[SUB-RESPONSE]),""),_xlfn.IFNA(_xlfn.XLOOKUP($A129&amp;AnswerSheet!$Q$11,Table1[TRIMQuestion],Table1[SUB-RESPONSE]),""),_xlfn.IFNA(_xlfn.XLOOKUP($A129&amp;AnswerSheet!$Q$12,Table1[TRIMQuestion],Table1[SUB-RESPONSE]),""),_xlfn.IFNA(_xlfn.XLOOKUP($A129&amp;AnswerSheet!$Q$13,Table1[TRIMQuestion],Table1[SUB-RESPONSE]),""),_xlfn.IFNA(_xlfn.XLOOKUP($A129&amp;AnswerSheet!$Q$14,Table1[TRIMQuestion],Table1[SUB-RESPONSE]),""),_xlfn.IFNA(_xlfn.XLOOKUP($A129&amp;AnswerSheet!$Q$15,Table1[TRIMQuestion],Table1[SUB-RESPONSE]),""),_xlfn.IFNA(_xlfn.XLOOKUP($A129&amp;AnswerSheet!$Q$16,Table1[TRIMQuestion],Table1[SUB-RESPONSE]),""),_xlfn.IFNA(_xlfn.XLOOKUP($A129&amp;AnswerSheet!$Q$17,Table1[TRIMQuestion],Table1[SUB-RESPONSE]),""),_xlfn.IFNA(_xlfn.XLOOKUP($A129&amp;AnswerSheet!$Q$18,Table1[TRIMQuestion],Table1[SUB-RESPONSE]),""),""),""))</f>
        <v/>
      </c>
      <c r="E129" s="179"/>
      <c r="F129" s="205"/>
      <c r="G129" s="206"/>
      <c r="H129" s="179"/>
      <c r="I129" s="174"/>
      <c r="J129" s="180"/>
      <c r="K129" s="181"/>
      <c r="L129" s="152"/>
      <c r="M129" s="179"/>
    </row>
    <row r="130" spans="1:13" s="20" customFormat="1" ht="45.65" customHeight="1" x14ac:dyDescent="0.35">
      <c r="A130" s="103" t="s">
        <v>23</v>
      </c>
      <c r="B130" s="71" t="str">
        <f>_xlfn.SINGLE(IF(_xlfn.XLOOKUP(A129, WH_Aggregte!$E$1:$E$317, WH_Aggregte!$J$1:$J$317, "", 0)= "", "",_xlfn.XLOOKUP(A129, WH_Aggregte!$E$1:$E$317, WH_Aggregte!$J$1:$J$317, "", 0)))</f>
        <v>AmeriCorps Annual General Terms and Conditions, Executive Order 13166, 67 FR 64604, Title VI, Civil Rights Act 1964: Prohibition Against National Origin Discrimination Affecting Limited English Proficient Persons</v>
      </c>
      <c r="C130" s="176"/>
      <c r="D130" s="179"/>
      <c r="E130" s="179"/>
      <c r="F130" s="207"/>
      <c r="G130" s="208"/>
      <c r="H130" s="179"/>
      <c r="I130" s="175"/>
      <c r="J130" s="180"/>
      <c r="K130" s="181"/>
      <c r="L130" s="152"/>
      <c r="M130" s="179"/>
    </row>
    <row r="131" spans="1:13" s="20" customFormat="1" ht="217" x14ac:dyDescent="0.35">
      <c r="A131" s="103" t="s">
        <v>227</v>
      </c>
      <c r="B131" s="71" t="str">
        <f>_xlfn.SINGLE(IF(_xlfn.XLOOKUP(A131, WH_Aggregte!$E$1:$E$317, WH_Aggregte!$D$1:$D$317, "", 0)= "", "",_xlfn.XLOOKUP(A131, WH_Aggregte!$E$1:$E$317, WH_Aggregte!$D$1:$D$317, "", 0)))</f>
        <v xml:space="preserve">Does the grantee notify members, community beneficiaries, applicants, program staff, and the public, including those with impaired vision or hearing, that it operates in accordance with federal and program requirements on non-discrimination and non-harassment?  
a. Does the policy summarize the requirements, note the availability of compliance history information, and explain the procedures for filing discrimination complaints with AmeriCorps? 
b. Does the policy include information on civil rights requirements and non-harassment, complaint procedures and the rights of beneficiaries in member/volunteer service agreements, handbooks, manuals, pamphlets, and posted in prominent locations, as appropriate?  
c. Does the sponsor/grantee notify the public in recruitment material and application forms that it operates its program or activity subject to nondiscrimination requirements? </v>
      </c>
      <c r="C131" s="176" t="str">
        <f>_xlfn.SINGLE(IF(_xlfn.XLOOKUP(A131, WH_Aggregte!$E$1:$E$317, WH_Aggregte!$F$1:$F$317, "N/A", 0)= "", "N/A",_xlfn.XLOOKUP(A131, WH_Aggregte!$E$1:$E$317, WH_Aggregte!$F$1:$F$317, "N/A", 0)))</f>
        <v>N/A</v>
      </c>
      <c r="D131" s="179" t="str">
        <f>_xlfn.SINGLE(IF(C131="Not Compliant",_xlfn.TEXTJOIN(CHAR(10),TRUE,_xlfn.XLOOKUP($A131,Table1[QNUM],Table1[SUB-RESPONSE]),_xlfn.IFNA(_xlfn.XLOOKUP($A131&amp;AnswerSheet!$Q$1,Table1[TRIMQuestion],Table1[SUB-RESPONSE]),""),_xlfn.IFNA(_xlfn.XLOOKUP($A131&amp;AnswerSheet!$Q$2,Table1[TRIMQuestion],Table1[SUB-RESPONSE]),""),_xlfn.IFNA(_xlfn.XLOOKUP($A131&amp;AnswerSheet!$Q$3,Table1[TRIMQuestion],Table1[SUB-RESPONSE]),""),_xlfn.IFNA(_xlfn.XLOOKUP($A131&amp;AnswerSheet!$Q$4,Table1[TRIMQuestion],Table1[SUB-RESPONSE]),""),_xlfn.IFNA(_xlfn.XLOOKUP($A131&amp;AnswerSheet!$Q$5,Table1[TRIMQuestion],Table1[SUB-RESPONSE]),""),_xlfn.IFNA(_xlfn.XLOOKUP($A131&amp;AnswerSheet!$Q$6,Table1[TRIMQuestion],Table1[SUB-RESPONSE]),""),_xlfn.IFNA(_xlfn.XLOOKUP($A131&amp;AnswerSheet!$Q$7,Table1[TRIMQuestion],Table1[SUB-RESPONSE]),""),_xlfn.IFNA(_xlfn.XLOOKUP($A131&amp;AnswerSheet!$Q$8,Table1[TRIMQuestion],Table1[SUB-RESPONSE]),""),_xlfn.IFNA(_xlfn.XLOOKUP($A131&amp;AnswerSheet!$Q$9,Table1[TRIMQuestion],Table1[SUB-RESPONSE]),""),_xlfn.IFNA(_xlfn.XLOOKUP($A131&amp;AnswerSheet!$Q$10,Table1[TRIMQuestion],Table1[SUB-RESPONSE]),""),_xlfn.IFNA(_xlfn.XLOOKUP($A131&amp;AnswerSheet!$Q$11,Table1[TRIMQuestion],Table1[SUB-RESPONSE]),""),_xlfn.IFNA(_xlfn.XLOOKUP($A131&amp;AnswerSheet!$Q$12,Table1[TRIMQuestion],Table1[SUB-RESPONSE]),""),_xlfn.IFNA(_xlfn.XLOOKUP($A131&amp;AnswerSheet!$Q$13,Table1[TRIMQuestion],Table1[SUB-RESPONSE]),""),_xlfn.IFNA(_xlfn.XLOOKUP($A131&amp;AnswerSheet!$Q$14,Table1[TRIMQuestion],Table1[SUB-RESPONSE]),""),_xlfn.IFNA(_xlfn.XLOOKUP($A131&amp;AnswerSheet!$Q$15,Table1[TRIMQuestion],Table1[SUB-RESPONSE]),""),_xlfn.IFNA(_xlfn.XLOOKUP($A131&amp;AnswerSheet!$Q$16,Table1[TRIMQuestion],Table1[SUB-RESPONSE]),""),_xlfn.IFNA(_xlfn.XLOOKUP($A131&amp;AnswerSheet!$Q$17,Table1[TRIMQuestion],Table1[SUB-RESPONSE]),""),_xlfn.IFNA(_xlfn.XLOOKUP($A131&amp;AnswerSheet!$Q$18,Table1[TRIMQuestion],Table1[SUB-RESPONSE]),""),""),""))</f>
        <v/>
      </c>
      <c r="E131" s="179"/>
      <c r="F131" s="205"/>
      <c r="G131" s="206"/>
      <c r="H131" s="179"/>
      <c r="I131" s="174"/>
      <c r="J131" s="180"/>
      <c r="K131" s="181"/>
      <c r="L131" s="152"/>
      <c r="M131" s="179"/>
    </row>
    <row r="132" spans="1:13" s="20" customFormat="1" ht="21.65" customHeight="1" x14ac:dyDescent="0.35">
      <c r="A132" s="103" t="s">
        <v>23</v>
      </c>
      <c r="B132" s="71" t="str">
        <f>_xlfn.SINGLE(IF(_xlfn.XLOOKUP(A131, WH_Aggregte!$E$1:$E$317, WH_Aggregte!$J$1:$J$317, "", 0)= "", "",_xlfn.XLOOKUP(A131, WH_Aggregte!$E$1:$E$317, WH_Aggregte!$J$1:$J$317, "", 0)))</f>
        <v>AmeriCorps Annual General Terms and Conditions, 45 CFR Parts 2540</v>
      </c>
      <c r="C132" s="176"/>
      <c r="D132" s="179"/>
      <c r="E132" s="179"/>
      <c r="F132" s="207"/>
      <c r="G132" s="208"/>
      <c r="H132" s="179"/>
      <c r="I132" s="175"/>
      <c r="J132" s="180"/>
      <c r="K132" s="181"/>
      <c r="L132" s="152"/>
      <c r="M132" s="179"/>
    </row>
    <row r="133" spans="1:13" ht="26.15" hidden="1" customHeight="1" x14ac:dyDescent="0.35">
      <c r="A133" s="187" t="s">
        <v>97</v>
      </c>
      <c r="B133" s="188"/>
      <c r="C133" s="189"/>
      <c r="D133" s="16"/>
      <c r="E133" s="75"/>
      <c r="F133" s="75"/>
      <c r="G133" s="75"/>
      <c r="H133" s="75"/>
      <c r="I133" s="76"/>
      <c r="J133" s="77"/>
      <c r="K133" s="78"/>
      <c r="L133" s="78"/>
      <c r="M133" s="75"/>
    </row>
    <row r="134" spans="1:13" s="20" customFormat="1" ht="46.4" hidden="1" customHeight="1" x14ac:dyDescent="0.35">
      <c r="A134" s="103" t="s">
        <v>98</v>
      </c>
      <c r="B134" s="71" t="str">
        <f>_xlfn.SINGLE(IF(_xlfn.XLOOKUP(A134, WH_Aggregte!$E$1:$E$317, WH_Aggregte!$D$1:$D$317, "", 0)= "", "",_xlfn.XLOOKUP(A134, WH_Aggregte!$E$1:$E$317, WH_Aggregte!$D$1:$D$317, "", 0)))</f>
        <v>Does the commission have a three-year, comprehensive national and community service plan and establishment of state priorities that is consistent with AmeriCorps' broad goals of meeting human, educational, environmental, and public safety needs?</v>
      </c>
      <c r="C134" s="176" t="str">
        <f>_xlfn.SINGLE(IF(_xlfn.XLOOKUP(A134, WH_Aggregte!$E$1:$E$317, WH_Aggregte!$F$1:$F$317, "N/A", 0)= "", "N/A",_xlfn.XLOOKUP(A134, WH_Aggregte!$E$1:$E$317, WH_Aggregte!$F$1:$F$317, "N/A", 0)))</f>
        <v>N/A</v>
      </c>
      <c r="D134" s="220" t="str">
        <f>_xlfn.SINGLE(IF(C134="Not Compliant",_xlfn.TEXTJOIN(CHAR(10),TRUE,_xlfn.XLOOKUP($A134,Table1[QNUM],Table1[SUB-RESPONSE]),_xlfn.IFNA(_xlfn.XLOOKUP($A134&amp;AnswerSheet!$Q$1,Table1[TRIMQuestion],Table1[SUB-RESPONSE]),""),_xlfn.IFNA(_xlfn.XLOOKUP($A134&amp;AnswerSheet!$Q$2,Table1[TRIMQuestion],Table1[SUB-RESPONSE]),""),_xlfn.IFNA(_xlfn.XLOOKUP($A134&amp;AnswerSheet!$Q$3,Table1[TRIMQuestion],Table1[SUB-RESPONSE]),""),_xlfn.IFNA(_xlfn.XLOOKUP($A134&amp;AnswerSheet!$Q$4,Table1[TRIMQuestion],Table1[SUB-RESPONSE]),""),_xlfn.IFNA(_xlfn.XLOOKUP($A134&amp;AnswerSheet!$Q$5,Table1[TRIMQuestion],Table1[SUB-RESPONSE]),""),_xlfn.IFNA(_xlfn.XLOOKUP($A134&amp;AnswerSheet!$Q$6,Table1[TRIMQuestion],Table1[SUB-RESPONSE]),""),_xlfn.IFNA(_xlfn.XLOOKUP($A134&amp;AnswerSheet!$Q$7,Table1[TRIMQuestion],Table1[SUB-RESPONSE]),""),_xlfn.IFNA(_xlfn.XLOOKUP($A134&amp;AnswerSheet!$Q$8,Table1[TRIMQuestion],Table1[SUB-RESPONSE]),""),_xlfn.IFNA(_xlfn.XLOOKUP($A134&amp;AnswerSheet!$Q$9,Table1[TRIMQuestion],Table1[SUB-RESPONSE]),""),_xlfn.IFNA(_xlfn.XLOOKUP($A134&amp;AnswerSheet!$Q$10,Table1[TRIMQuestion],Table1[SUB-RESPONSE]),""),_xlfn.IFNA(_xlfn.XLOOKUP($A134&amp;AnswerSheet!$Q$11,Table1[TRIMQuestion],Table1[SUB-RESPONSE]),""),_xlfn.IFNA(_xlfn.XLOOKUP($A134&amp;AnswerSheet!$Q$12,Table1[TRIMQuestion],Table1[SUB-RESPONSE]),""),_xlfn.IFNA(_xlfn.XLOOKUP($A134&amp;AnswerSheet!$Q$13,Table1[TRIMQuestion],Table1[SUB-RESPONSE]),""),_xlfn.IFNA(_xlfn.XLOOKUP($A134&amp;AnswerSheet!$Q$14,Table1[TRIMQuestion],Table1[SUB-RESPONSE]),""),_xlfn.IFNA(_xlfn.XLOOKUP($A134&amp;AnswerSheet!$Q$15,Table1[TRIMQuestion],Table1[SUB-RESPONSE]),""),_xlfn.IFNA(_xlfn.XLOOKUP($A134&amp;AnswerSheet!$Q$16,Table1[TRIMQuestion],Table1[SUB-RESPONSE]),""),_xlfn.IFNA(_xlfn.XLOOKUP($A134&amp;AnswerSheet!$Q$17,Table1[TRIMQuestion],Table1[SUB-RESPONSE]),""),_xlfn.IFNA(_xlfn.XLOOKUP($A134&amp;AnswerSheet!$Q$18,Table1[TRIMQuestion],Table1[SUB-RESPONSE]),""),""),""))</f>
        <v/>
      </c>
      <c r="E134" s="179"/>
      <c r="F134" s="205"/>
      <c r="G134" s="206"/>
      <c r="H134" s="179"/>
      <c r="I134" s="174"/>
      <c r="J134" s="180"/>
      <c r="K134" s="181"/>
      <c r="L134" s="152"/>
      <c r="M134" s="179"/>
    </row>
    <row r="135" spans="1:13" s="20" customFormat="1" ht="20.149999999999999" hidden="1" customHeight="1" x14ac:dyDescent="0.35">
      <c r="A135" s="103" t="s">
        <v>23</v>
      </c>
      <c r="B135" s="71" t="str">
        <f>_xlfn.SINGLE(IF(_xlfn.XLOOKUP(A134, WH_Aggregte!$E$1:$E$317, WH_Aggregte!$J$1:$J$317, "", 0)= "", "",_xlfn.XLOOKUP(A134, WH_Aggregte!$E$1:$E$317, WH_Aggregte!$J$1:$J$317, "", 0)))</f>
        <v>45 CFR § 2550.80</v>
      </c>
      <c r="C135" s="176"/>
      <c r="D135" s="220"/>
      <c r="E135" s="179"/>
      <c r="F135" s="207"/>
      <c r="G135" s="208"/>
      <c r="H135" s="179"/>
      <c r="I135" s="175"/>
      <c r="J135" s="180"/>
      <c r="K135" s="181"/>
      <c r="L135" s="152"/>
      <c r="M135" s="179"/>
    </row>
    <row r="136" spans="1:13" s="20" customFormat="1" ht="298.39999999999998" hidden="1" customHeight="1" x14ac:dyDescent="0.35">
      <c r="A136" s="103" t="s">
        <v>99</v>
      </c>
      <c r="B136" s="71" t="str">
        <f>_xlfn.SINGLE(IF(_xlfn.XLOOKUP(A136, WH_Aggregte!$E$1:$E$317, WH_Aggregte!$D$1:$D$317, "", 0)= "", "",_xlfn.XLOOKUP(A136, WH_Aggregte!$E$1:$E$317, WH_Aggregte!$D$1:$D$317, "", 0)))</f>
        <v xml:space="preserve">Does the comprehensive national and community service plan and establishment of state priorities that is consistent with AmeriCorps' broad goals of meeting human, educational, environmental, and public safety needs comply with the requirements below?_x000D_
• Be annually updated._x000D_
•  Be developed through an open and public process that provides for the maximum participation and input from a broad cross-section of individuals and organizations, including national service programs within the state. _x000D_
• Ensure outreach to diverse, broad-minded community service organizations that serve underrepresented populations by creating State networks and registries or by utilizing existing ones._x000D_
• The plan must set forth the State's goals, priorities, and strategies for promoting national and community service and strengthening its service infrastructure, including how AmeriCorps-funded programs fit into the plan._x000D_
• May contain such other information as the State commission considers appropriate and must contain other information as AmeriCorps may require. _x000D_
• Must ensure outreach to and coordination with municipalities and county governments regarding the national service laws_x000D_
• Must provide for effective coordination of funding applications submitted by the state and other organizations within the State under national service laws_x000D_
• Include measurable goals and outcomes for national service programs funded through the State and other organizations within the State under the national service laws._x000D_
• Be subject to approval by the chief executive officer of the State._x000D_
</v>
      </c>
      <c r="C136" s="176" t="str">
        <f>_xlfn.SINGLE(IF(_xlfn.XLOOKUP(A136, WH_Aggregte!$E$1:$E$317, WH_Aggregte!$F$1:$F$317, "N/A", 0)= "", "N/A",_xlfn.XLOOKUP(A136, WH_Aggregte!$E$1:$E$317, WH_Aggregte!$F$1:$F$317, "N/A", 0)))</f>
        <v>N/A</v>
      </c>
      <c r="D136" s="220" t="str">
        <f>_xlfn.SINGLE(IF(C136="Not Compliant",_xlfn.TEXTJOIN(CHAR(10),TRUE,_xlfn.XLOOKUP($A136,Table1[QNUM],Table1[SUB-RESPONSE]),_xlfn.IFNA(_xlfn.XLOOKUP($A136&amp;AnswerSheet!$Q$1,Table1[TRIMQuestion],Table1[SUB-RESPONSE]),""),_xlfn.IFNA(_xlfn.XLOOKUP($A136&amp;AnswerSheet!$Q$2,Table1[TRIMQuestion],Table1[SUB-RESPONSE]),""),_xlfn.IFNA(_xlfn.XLOOKUP($A136&amp;AnswerSheet!$Q$3,Table1[TRIMQuestion],Table1[SUB-RESPONSE]),""),_xlfn.IFNA(_xlfn.XLOOKUP($A136&amp;AnswerSheet!$Q$4,Table1[TRIMQuestion],Table1[SUB-RESPONSE]),""),_xlfn.IFNA(_xlfn.XLOOKUP($A136&amp;AnswerSheet!$Q$5,Table1[TRIMQuestion],Table1[SUB-RESPONSE]),""),_xlfn.IFNA(_xlfn.XLOOKUP($A136&amp;AnswerSheet!$Q$6,Table1[TRIMQuestion],Table1[SUB-RESPONSE]),""),_xlfn.IFNA(_xlfn.XLOOKUP($A136&amp;AnswerSheet!$Q$7,Table1[TRIMQuestion],Table1[SUB-RESPONSE]),""),_xlfn.IFNA(_xlfn.XLOOKUP($A136&amp;AnswerSheet!$Q$8,Table1[TRIMQuestion],Table1[SUB-RESPONSE]),""),_xlfn.IFNA(_xlfn.XLOOKUP($A136&amp;AnswerSheet!$Q$9,Table1[TRIMQuestion],Table1[SUB-RESPONSE]),""),_xlfn.IFNA(_xlfn.XLOOKUP($A136&amp;AnswerSheet!$Q$10,Table1[TRIMQuestion],Table1[SUB-RESPONSE]),""),_xlfn.IFNA(_xlfn.XLOOKUP($A136&amp;AnswerSheet!$Q$11,Table1[TRIMQuestion],Table1[SUB-RESPONSE]),""),_xlfn.IFNA(_xlfn.XLOOKUP($A136&amp;AnswerSheet!$Q$12,Table1[TRIMQuestion],Table1[SUB-RESPONSE]),""),_xlfn.IFNA(_xlfn.XLOOKUP($A136&amp;AnswerSheet!$Q$13,Table1[TRIMQuestion],Table1[SUB-RESPONSE]),""),_xlfn.IFNA(_xlfn.XLOOKUP($A136&amp;AnswerSheet!$Q$14,Table1[TRIMQuestion],Table1[SUB-RESPONSE]),""),_xlfn.IFNA(_xlfn.XLOOKUP($A136&amp;AnswerSheet!$Q$15,Table1[TRIMQuestion],Table1[SUB-RESPONSE]),""),_xlfn.IFNA(_xlfn.XLOOKUP($A136&amp;AnswerSheet!$Q$16,Table1[TRIMQuestion],Table1[SUB-RESPONSE]),""),_xlfn.IFNA(_xlfn.XLOOKUP($A136&amp;AnswerSheet!$Q$17,Table1[TRIMQuestion],Table1[SUB-RESPONSE]),""),_xlfn.IFNA(_xlfn.XLOOKUP($A136&amp;AnswerSheet!$Q$18,Table1[TRIMQuestion],Table1[SUB-RESPONSE]),""),""),""))</f>
        <v/>
      </c>
      <c r="E136" s="179"/>
      <c r="F136" s="205"/>
      <c r="G136" s="206"/>
      <c r="H136" s="179"/>
      <c r="I136" s="174"/>
      <c r="J136" s="180"/>
      <c r="K136" s="181"/>
      <c r="L136" s="152"/>
      <c r="M136" s="179"/>
    </row>
    <row r="137" spans="1:13" s="20" customFormat="1" ht="18" hidden="1" customHeight="1" x14ac:dyDescent="0.35">
      <c r="A137" s="103" t="s">
        <v>23</v>
      </c>
      <c r="B137" s="71" t="str">
        <f>_xlfn.SINGLE(IF(_xlfn.XLOOKUP(A136, WH_Aggregte!$E$1:$E$317, WH_Aggregte!$J$1:$J$317, "", 0)= "", "",_xlfn.XLOOKUP(A136, WH_Aggregte!$E$1:$E$317, WH_Aggregte!$J$1:$J$317, "", 0)))</f>
        <v>45 CFR § 2550.80 (a)</v>
      </c>
      <c r="C137" s="176"/>
      <c r="D137" s="220"/>
      <c r="E137" s="179"/>
      <c r="F137" s="207"/>
      <c r="G137" s="208"/>
      <c r="H137" s="179"/>
      <c r="I137" s="175"/>
      <c r="J137" s="180"/>
      <c r="K137" s="181"/>
      <c r="L137" s="152"/>
      <c r="M137" s="179"/>
    </row>
    <row r="138" spans="1:13" s="20" customFormat="1" ht="20.149999999999999" hidden="1" customHeight="1" x14ac:dyDescent="0.35">
      <c r="A138" s="103" t="s">
        <v>110</v>
      </c>
      <c r="B138" s="71" t="str">
        <f>_xlfn.SINGLE(IF(_xlfn.XLOOKUP(A138, WH_Aggregte!$E$1:$E$317, WH_Aggregte!$D$1:$D$317, "", 0)= "", "",_xlfn.XLOOKUP(A138, WH_Aggregte!$E$1:$E$317, WH_Aggregte!$D$1:$D$317, "", 0)))</f>
        <v xml:space="preserve">Does the commission have a Supplemental State Service Plan for adults age 55 or older? _x000D_
_x000D_
_x000D_
</v>
      </c>
      <c r="C138" s="176" t="str">
        <f>_xlfn.SINGLE(IF(_xlfn.XLOOKUP(A138, WH_Aggregte!$E$1:$E$317, WH_Aggregte!$F$1:$F$317, "N/A", 0)= "", "N/A",_xlfn.XLOOKUP(A138, WH_Aggregte!$E$1:$E$317, WH_Aggregte!$F$1:$F$317, "N/A", 0)))</f>
        <v>N/A</v>
      </c>
      <c r="D138" s="220" t="str">
        <f>_xlfn.SINGLE(IF(C138="Not Compliant",_xlfn.TEXTJOIN(CHAR(10),TRUE,_xlfn.XLOOKUP($A138,Table1[QNUM],Table1[SUB-RESPONSE]),_xlfn.IFNA(_xlfn.XLOOKUP($A138&amp;AnswerSheet!$Q$1,Table1[TRIMQuestion],Table1[SUB-RESPONSE]),""),_xlfn.IFNA(_xlfn.XLOOKUP($A138&amp;AnswerSheet!$Q$2,Table1[TRIMQuestion],Table1[SUB-RESPONSE]),""),_xlfn.IFNA(_xlfn.XLOOKUP($A138&amp;AnswerSheet!$Q$3,Table1[TRIMQuestion],Table1[SUB-RESPONSE]),""),_xlfn.IFNA(_xlfn.XLOOKUP($A138&amp;AnswerSheet!$Q$4,Table1[TRIMQuestion],Table1[SUB-RESPONSE]),""),_xlfn.IFNA(_xlfn.XLOOKUP($A138&amp;AnswerSheet!$Q$5,Table1[TRIMQuestion],Table1[SUB-RESPONSE]),""),_xlfn.IFNA(_xlfn.XLOOKUP($A138&amp;AnswerSheet!$Q$6,Table1[TRIMQuestion],Table1[SUB-RESPONSE]),""),_xlfn.IFNA(_xlfn.XLOOKUP($A138&amp;AnswerSheet!$Q$7,Table1[TRIMQuestion],Table1[SUB-RESPONSE]),""),_xlfn.IFNA(_xlfn.XLOOKUP($A138&amp;AnswerSheet!$Q$8,Table1[TRIMQuestion],Table1[SUB-RESPONSE]),""),_xlfn.IFNA(_xlfn.XLOOKUP($A138&amp;AnswerSheet!$Q$9,Table1[TRIMQuestion],Table1[SUB-RESPONSE]),""),_xlfn.IFNA(_xlfn.XLOOKUP($A138&amp;AnswerSheet!$Q$10,Table1[TRIMQuestion],Table1[SUB-RESPONSE]),""),_xlfn.IFNA(_xlfn.XLOOKUP($A138&amp;AnswerSheet!$Q$11,Table1[TRIMQuestion],Table1[SUB-RESPONSE]),""),_xlfn.IFNA(_xlfn.XLOOKUP($A138&amp;AnswerSheet!$Q$12,Table1[TRIMQuestion],Table1[SUB-RESPONSE]),""),_xlfn.IFNA(_xlfn.XLOOKUP($A138&amp;AnswerSheet!$Q$13,Table1[TRIMQuestion],Table1[SUB-RESPONSE]),""),_xlfn.IFNA(_xlfn.XLOOKUP($A138&amp;AnswerSheet!$Q$14,Table1[TRIMQuestion],Table1[SUB-RESPONSE]),""),_xlfn.IFNA(_xlfn.XLOOKUP($A138&amp;AnswerSheet!$Q$15,Table1[TRIMQuestion],Table1[SUB-RESPONSE]),""),_xlfn.IFNA(_xlfn.XLOOKUP($A138&amp;AnswerSheet!$Q$16,Table1[TRIMQuestion],Table1[SUB-RESPONSE]),""),_xlfn.IFNA(_xlfn.XLOOKUP($A138&amp;AnswerSheet!$Q$17,Table1[TRIMQuestion],Table1[SUB-RESPONSE]),""),_xlfn.IFNA(_xlfn.XLOOKUP($A138&amp;AnswerSheet!$Q$18,Table1[TRIMQuestion],Table1[SUB-RESPONSE]),""),""),""))</f>
        <v/>
      </c>
      <c r="E138" s="179"/>
      <c r="F138" s="205"/>
      <c r="G138" s="206"/>
      <c r="H138" s="179"/>
      <c r="I138" s="174"/>
      <c r="J138" s="180"/>
      <c r="K138" s="181"/>
      <c r="L138" s="152"/>
      <c r="M138" s="179"/>
    </row>
    <row r="139" spans="1:13" s="20" customFormat="1" ht="20.149999999999999" hidden="1" customHeight="1" x14ac:dyDescent="0.35">
      <c r="A139" s="103" t="s">
        <v>23</v>
      </c>
      <c r="B139" s="71" t="str">
        <f>_xlfn.SINGLE(IF(_xlfn.XLOOKUP(A138, WH_Aggregte!$E$1:$E$317, WH_Aggregte!$J$1:$J$317, "", 0)= "", "",_xlfn.XLOOKUP(A138, WH_Aggregte!$E$1:$E$317, WH_Aggregte!$J$1:$J$317, "", 0)))</f>
        <v>45 CFR 2550.80(m)</v>
      </c>
      <c r="C139" s="176"/>
      <c r="D139" s="220"/>
      <c r="E139" s="179"/>
      <c r="F139" s="207"/>
      <c r="G139" s="208"/>
      <c r="H139" s="179"/>
      <c r="I139" s="175"/>
      <c r="J139" s="180"/>
      <c r="K139" s="181"/>
      <c r="L139" s="152"/>
      <c r="M139" s="179"/>
    </row>
    <row r="140" spans="1:13" s="20" customFormat="1" ht="282" hidden="1" customHeight="1" x14ac:dyDescent="0.35">
      <c r="A140" s="103" t="s">
        <v>111</v>
      </c>
      <c r="B140" s="71" t="str">
        <f>_xlfn.SINGLE(IF(_xlfn.XLOOKUP(A140, WH_Aggregte!$E$1:$E$317, WH_Aggregte!$D$1:$D$317, "", 0)= "", "",_xlfn.XLOOKUP(A140, WH_Aggregte!$E$1:$E$317, WH_Aggregte!$D$1:$D$317, "", 0)))</f>
        <v xml:space="preserve">Does the Supplemental State Service Plan for adults age 55 or older include the requirements below?_x000D_
• Recommendations for policies to increase service for adults age 55 or older, including how to use such adults as sources of social capital, and how to utilize their skills and experience to address community needs._x000D_
• Recommendations to the State agency on aging (as defined in section 102 of the Older Americans Act of 1965, 42 U.S.C. 3002) on a marketing outreach plan to businesses and outreach to non-profit organizations, the State education agency, institutions of higher education, and other State agencies._x000D_
•  Recommendations for civic engagement and multigenerational activities, including early childhood education and care, family literacy, and other after school programs, respite services for adults age 55 or older and caregivers, and transitions for older adults age 55 or older to purposeful work in their post-career lives._x000D_
• Incorporate the current knowledge base regarding the economic impact of the roles of workers age 55 or older in the economy._x000D_
• Incorporate the current knowledge base regarding the social impact of the roles of such workers in the community._x000D_
• Incorporate the current knowledge base regarding the health and social benefits of active engagement for adults age 55 or older._x000D_
• Be made available to the public_x000D_
 </v>
      </c>
      <c r="C140" s="176" t="str">
        <f>_xlfn.SINGLE(IF(_xlfn.XLOOKUP(A140, WH_Aggregte!$E$1:$E$317, WH_Aggregte!$F$1:$F$317, "N/A", 0)= "", "N/A",_xlfn.XLOOKUP(A140, WH_Aggregte!$E$1:$E$317, WH_Aggregte!$F$1:$F$317, "N/A", 0)))</f>
        <v>N/A</v>
      </c>
      <c r="D140" s="220" t="str">
        <f>_xlfn.SINGLE(IF(C140="Not Compliant",_xlfn.TEXTJOIN(CHAR(10),TRUE,_xlfn.XLOOKUP($A140,Table1[QNUM],Table1[SUB-RESPONSE]),_xlfn.IFNA(_xlfn.XLOOKUP($A140&amp;AnswerSheet!$Q$1,Table1[TRIMQuestion],Table1[SUB-RESPONSE]),""),_xlfn.IFNA(_xlfn.XLOOKUP($A140&amp;AnswerSheet!$Q$2,Table1[TRIMQuestion],Table1[SUB-RESPONSE]),""),_xlfn.IFNA(_xlfn.XLOOKUP($A140&amp;AnswerSheet!$Q$3,Table1[TRIMQuestion],Table1[SUB-RESPONSE]),""),_xlfn.IFNA(_xlfn.XLOOKUP($A140&amp;AnswerSheet!$Q$4,Table1[TRIMQuestion],Table1[SUB-RESPONSE]),""),_xlfn.IFNA(_xlfn.XLOOKUP($A140&amp;AnswerSheet!$Q$5,Table1[TRIMQuestion],Table1[SUB-RESPONSE]),""),_xlfn.IFNA(_xlfn.XLOOKUP($A140&amp;AnswerSheet!$Q$6,Table1[TRIMQuestion],Table1[SUB-RESPONSE]),""),_xlfn.IFNA(_xlfn.XLOOKUP($A140&amp;AnswerSheet!$Q$7,Table1[TRIMQuestion],Table1[SUB-RESPONSE]),""),_xlfn.IFNA(_xlfn.XLOOKUP($A140&amp;AnswerSheet!$Q$8,Table1[TRIMQuestion],Table1[SUB-RESPONSE]),""),_xlfn.IFNA(_xlfn.XLOOKUP($A140&amp;AnswerSheet!$Q$9,Table1[TRIMQuestion],Table1[SUB-RESPONSE]),""),_xlfn.IFNA(_xlfn.XLOOKUP($A140&amp;AnswerSheet!$Q$10,Table1[TRIMQuestion],Table1[SUB-RESPONSE]),""),_xlfn.IFNA(_xlfn.XLOOKUP($A140&amp;AnswerSheet!$Q$11,Table1[TRIMQuestion],Table1[SUB-RESPONSE]),""),_xlfn.IFNA(_xlfn.XLOOKUP($A140&amp;AnswerSheet!$Q$12,Table1[TRIMQuestion],Table1[SUB-RESPONSE]),""),_xlfn.IFNA(_xlfn.XLOOKUP($A140&amp;AnswerSheet!$Q$13,Table1[TRIMQuestion],Table1[SUB-RESPONSE]),""),_xlfn.IFNA(_xlfn.XLOOKUP($A140&amp;AnswerSheet!$Q$14,Table1[TRIMQuestion],Table1[SUB-RESPONSE]),""),_xlfn.IFNA(_xlfn.XLOOKUP($A140&amp;AnswerSheet!$Q$15,Table1[TRIMQuestion],Table1[SUB-RESPONSE]),""),_xlfn.IFNA(_xlfn.XLOOKUP($A140&amp;AnswerSheet!$Q$16,Table1[TRIMQuestion],Table1[SUB-RESPONSE]),""),_xlfn.IFNA(_xlfn.XLOOKUP($A140&amp;AnswerSheet!$Q$17,Table1[TRIMQuestion],Table1[SUB-RESPONSE]),""),_xlfn.IFNA(_xlfn.XLOOKUP($A140&amp;AnswerSheet!$Q$18,Table1[TRIMQuestion],Table1[SUB-RESPONSE]),""),""),""))</f>
        <v/>
      </c>
      <c r="E140" s="179"/>
      <c r="F140" s="205"/>
      <c r="G140" s="206"/>
      <c r="H140" s="179"/>
      <c r="I140" s="174"/>
      <c r="J140" s="180"/>
      <c r="K140" s="181"/>
      <c r="L140" s="152"/>
      <c r="M140" s="179"/>
    </row>
    <row r="141" spans="1:13" s="20" customFormat="1" ht="18" hidden="1" customHeight="1" x14ac:dyDescent="0.35">
      <c r="A141" s="103" t="s">
        <v>23</v>
      </c>
      <c r="B141" s="71" t="str">
        <f>_xlfn.SINGLE(IF(_xlfn.XLOOKUP(A140, WH_Aggregte!$E$1:$E$317, WH_Aggregte!$J$1:$J$317, "", 0)= "", "",_xlfn.XLOOKUP(A140, WH_Aggregte!$E$1:$E$317, WH_Aggregte!$J$1:$J$317, "", 0)))</f>
        <v>45 CFR 2550.80(m)</v>
      </c>
      <c r="C141" s="176"/>
      <c r="D141" s="220"/>
      <c r="E141" s="179"/>
      <c r="F141" s="207"/>
      <c r="G141" s="208"/>
      <c r="H141" s="179"/>
      <c r="I141" s="175"/>
      <c r="J141" s="180"/>
      <c r="K141" s="181"/>
      <c r="L141" s="152"/>
      <c r="M141" s="179"/>
    </row>
    <row r="142" spans="1:13" s="20" customFormat="1" ht="287.14999999999998" hidden="1" customHeight="1" x14ac:dyDescent="0.35">
      <c r="A142" s="103" t="s">
        <v>120</v>
      </c>
      <c r="B142" s="71" t="str">
        <f>_xlfn.SINGLE(IF(_xlfn.XLOOKUP(A142, WH_Aggregte!$E$1:$E$317, WH_Aggregte!$D$1:$D$317, "", 0)= "", "",_xlfn.XLOOKUP(A142, WH_Aggregte!$E$1:$E$317, WH_Aggregte!$D$1:$D$317, "", 0)))</f>
        <v xml:space="preserve">Does the state comply with the federal requirements regarding the composition of State Commissions? [45 CFR 2550.50(a-e), 45 CFR 2550.60]_x000D_
• State's Chief Executive Officer appoints member of commission (unless waived in writing by AmeriCorps)_x000D_
• 15-25 voting members (excluding ex officio members) (unless waived in writing by AmeriCorps)_x000D_
• Members appointed to renewable three-year terms_x000D_
- To the extent practicable, the chief executive officer of a State shall ensure that the membership for the State commission is diverse with respect to race, ethnicity, age, gender, and disability characteristics.  _x000D_
• Not more than 50% plus one of the members of a State Commission may be from the same political party (unless waived in writing by AmeriCorps)_x000D_
• The number of voting members of a State Commission who are officers or employees of the state may not exceed 25% of the total membership of that State Commission._x000D_
• AmeriCorps representative serves on the commission as an ex officio member_x000D_
*Categories of voting members - one member may fill more than one role:_x000D_
• A community-based agency or organization in the State_x000D_
• The head of the state education agency or his or her designee_x000D_
• A representative of local government in the state_x000D_
• A representative of local labor organizations in the state_x000D_
• A representative of business_x000D_
• An individual between the ages of 16 and 25, inclusive, who is a participant or supervisor of a service program for school age youth or of a campus-based or national service program_x000D_
• A representative of a national service program_x000D_
• An individual with experience in the educational, training, and development needs of youth, particularly disadvantaged youth_x000D_
• An individual with experience in promoting the involvement of older adults (age 55 and older) in service and volunteerism_x000D_
• A representative of the volunteer sector_x000D_
 </v>
      </c>
      <c r="C142" s="176" t="str">
        <f>_xlfn.SINGLE(IF(_xlfn.XLOOKUP(A142, WH_Aggregte!$E$1:$E$317, WH_Aggregte!$F$1:$F$317, "N/A", 0)= "", "N/A",_xlfn.XLOOKUP(A142, WH_Aggregte!$E$1:$E$317, WH_Aggregte!$F$1:$F$317, "N/A", 0)))</f>
        <v>N/A</v>
      </c>
      <c r="D142" s="220" t="str">
        <f>_xlfn.SINGLE(IF(C142="Not Compliant",_xlfn.TEXTJOIN(CHAR(10),TRUE,_xlfn.XLOOKUP($A142,Table1[QNUM],Table1[SUB-RESPONSE]),_xlfn.IFNA(_xlfn.XLOOKUP($A142&amp;AnswerSheet!$Q$1,Table1[TRIMQuestion],Table1[SUB-RESPONSE]),""),_xlfn.IFNA(_xlfn.XLOOKUP($A142&amp;AnswerSheet!$Q$2,Table1[TRIMQuestion],Table1[SUB-RESPONSE]),""),_xlfn.IFNA(_xlfn.XLOOKUP($A142&amp;AnswerSheet!$Q$3,Table1[TRIMQuestion],Table1[SUB-RESPONSE]),""),_xlfn.IFNA(_xlfn.XLOOKUP($A142&amp;AnswerSheet!$Q$4,Table1[TRIMQuestion],Table1[SUB-RESPONSE]),""),_xlfn.IFNA(_xlfn.XLOOKUP($A142&amp;AnswerSheet!$Q$5,Table1[TRIMQuestion],Table1[SUB-RESPONSE]),""),_xlfn.IFNA(_xlfn.XLOOKUP($A142&amp;AnswerSheet!$Q$6,Table1[TRIMQuestion],Table1[SUB-RESPONSE]),""),_xlfn.IFNA(_xlfn.XLOOKUP($A142&amp;AnswerSheet!$Q$7,Table1[TRIMQuestion],Table1[SUB-RESPONSE]),""),_xlfn.IFNA(_xlfn.XLOOKUP($A142&amp;AnswerSheet!$Q$8,Table1[TRIMQuestion],Table1[SUB-RESPONSE]),""),_xlfn.IFNA(_xlfn.XLOOKUP($A142&amp;AnswerSheet!$Q$9,Table1[TRIMQuestion],Table1[SUB-RESPONSE]),""),_xlfn.IFNA(_xlfn.XLOOKUP($A142&amp;AnswerSheet!$Q$10,Table1[TRIMQuestion],Table1[SUB-RESPONSE]),""),_xlfn.IFNA(_xlfn.XLOOKUP($A142&amp;AnswerSheet!$Q$11,Table1[TRIMQuestion],Table1[SUB-RESPONSE]),""),_xlfn.IFNA(_xlfn.XLOOKUP($A142&amp;AnswerSheet!$Q$12,Table1[TRIMQuestion],Table1[SUB-RESPONSE]),""),_xlfn.IFNA(_xlfn.XLOOKUP($A142&amp;AnswerSheet!$Q$13,Table1[TRIMQuestion],Table1[SUB-RESPONSE]),""),_xlfn.IFNA(_xlfn.XLOOKUP($A142&amp;AnswerSheet!$Q$14,Table1[TRIMQuestion],Table1[SUB-RESPONSE]),""),_xlfn.IFNA(_xlfn.XLOOKUP($A142&amp;AnswerSheet!$Q$15,Table1[TRIMQuestion],Table1[SUB-RESPONSE]),""),_xlfn.IFNA(_xlfn.XLOOKUP($A142&amp;AnswerSheet!$Q$16,Table1[TRIMQuestion],Table1[SUB-RESPONSE]),""),_xlfn.IFNA(_xlfn.XLOOKUP($A142&amp;AnswerSheet!$Q$17,Table1[TRIMQuestion],Table1[SUB-RESPONSE]),""),_xlfn.IFNA(_xlfn.XLOOKUP($A142&amp;AnswerSheet!$Q$18,Table1[TRIMQuestion],Table1[SUB-RESPONSE]),""),""),""))</f>
        <v/>
      </c>
      <c r="E142" s="179"/>
      <c r="F142" s="205"/>
      <c r="G142" s="206"/>
      <c r="H142" s="179"/>
      <c r="I142" s="174"/>
      <c r="J142" s="180"/>
      <c r="K142" s="181"/>
      <c r="L142" s="152"/>
      <c r="M142" s="179"/>
    </row>
    <row r="143" spans="1:13" s="20" customFormat="1" ht="26.15" hidden="1" customHeight="1" x14ac:dyDescent="0.35">
      <c r="A143" s="103" t="s">
        <v>23</v>
      </c>
      <c r="B143" s="71" t="str">
        <f>_xlfn.SINGLE(IF(_xlfn.XLOOKUP(A142, WH_Aggregte!$E$1:$E$317, WH_Aggregte!$J$1:$J$317, "", 0)= "", "",_xlfn.XLOOKUP(A142, WH_Aggregte!$E$1:$E$317, WH_Aggregte!$J$1:$J$317, "", 0)))</f>
        <v>45 CFR 2550.50(a-e), 45 CFR 2550.60</v>
      </c>
      <c r="C143" s="176"/>
      <c r="D143" s="220"/>
      <c r="E143" s="179"/>
      <c r="F143" s="207"/>
      <c r="G143" s="208"/>
      <c r="H143" s="179"/>
      <c r="I143" s="175"/>
      <c r="J143" s="180"/>
      <c r="K143" s="181"/>
      <c r="L143" s="152"/>
      <c r="M143" s="179"/>
    </row>
    <row r="144" spans="1:13" s="20" customFormat="1" ht="176.9" hidden="1" customHeight="1" x14ac:dyDescent="0.35">
      <c r="A144" s="103" t="s">
        <v>140</v>
      </c>
      <c r="B144" s="71" t="str">
        <f>_xlfn.SINGLE(IF(_xlfn.XLOOKUP(A144, WH_Aggregte!$E$1:$E$317, WH_Aggregte!$D$1:$D$317, "", 0)= "", "",_xlfn.XLOOKUP(A144, WH_Aggregte!$E$1:$E$317, WH_Aggregte!$D$1:$D$317, "", 0)))</f>
        <v xml:space="preserve">The State commission is responsible for the selection of subtitle C programs and preparation of applications to AmeriCorps. Does the commission complete all of the following: _x000D_
•Preparing an application to AmeriCorps to receive funding or education awards for national service programs selected by the State._x000D_
•Administering a competitive process to select national service programs for funding._x000D_
•Administering the grants and overseeing and monitoring the performance and progress of funded programs._x000D_
•Implementing comprehensive, non-duplicative evaluation and monitoring systems._x000D_
•Providing technical assistance to local nonprofit organizations and other entities in planning programs, applying for funds, and in implementing and operating high quality program._x000D_
•Developing mechanisms for recruitment and placement of people interested in participating in national service programs._x000D_
</v>
      </c>
      <c r="C144" s="176" t="str">
        <f>_xlfn.SINGLE(IF(_xlfn.XLOOKUP(A144, WH_Aggregte!$E$1:$E$317, WH_Aggregte!$F$1:$F$317, "N/A", 0)= "", "N/A",_xlfn.XLOOKUP(A144, WH_Aggregte!$E$1:$E$317, WH_Aggregte!$F$1:$F$317, "N/A", 0)))</f>
        <v>N/A</v>
      </c>
      <c r="D144" s="220" t="str">
        <f>_xlfn.SINGLE(IF(C144="Not Compliant",_xlfn.TEXTJOIN(CHAR(10),TRUE,_xlfn.XLOOKUP($A144,Table1[QNUM],Table1[SUB-RESPONSE]),_xlfn.IFNA(_xlfn.XLOOKUP($A144&amp;AnswerSheet!$Q$1,Table1[TRIMQuestion],Table1[SUB-RESPONSE]),""),_xlfn.IFNA(_xlfn.XLOOKUP($A144&amp;AnswerSheet!$Q$2,Table1[TRIMQuestion],Table1[SUB-RESPONSE]),""),_xlfn.IFNA(_xlfn.XLOOKUP($A144&amp;AnswerSheet!$Q$3,Table1[TRIMQuestion],Table1[SUB-RESPONSE]),""),_xlfn.IFNA(_xlfn.XLOOKUP($A144&amp;AnswerSheet!$Q$4,Table1[TRIMQuestion],Table1[SUB-RESPONSE]),""),_xlfn.IFNA(_xlfn.XLOOKUP($A144&amp;AnswerSheet!$Q$5,Table1[TRIMQuestion],Table1[SUB-RESPONSE]),""),_xlfn.IFNA(_xlfn.XLOOKUP($A144&amp;AnswerSheet!$Q$6,Table1[TRIMQuestion],Table1[SUB-RESPONSE]),""),_xlfn.IFNA(_xlfn.XLOOKUP($A144&amp;AnswerSheet!$Q$7,Table1[TRIMQuestion],Table1[SUB-RESPONSE]),""),_xlfn.IFNA(_xlfn.XLOOKUP($A144&amp;AnswerSheet!$Q$8,Table1[TRIMQuestion],Table1[SUB-RESPONSE]),""),_xlfn.IFNA(_xlfn.XLOOKUP($A144&amp;AnswerSheet!$Q$9,Table1[TRIMQuestion],Table1[SUB-RESPONSE]),""),_xlfn.IFNA(_xlfn.XLOOKUP($A144&amp;AnswerSheet!$Q$10,Table1[TRIMQuestion],Table1[SUB-RESPONSE]),""),_xlfn.IFNA(_xlfn.XLOOKUP($A144&amp;AnswerSheet!$Q$11,Table1[TRIMQuestion],Table1[SUB-RESPONSE]),""),_xlfn.IFNA(_xlfn.XLOOKUP($A144&amp;AnswerSheet!$Q$12,Table1[TRIMQuestion],Table1[SUB-RESPONSE]),""),_xlfn.IFNA(_xlfn.XLOOKUP($A144&amp;AnswerSheet!$Q$13,Table1[TRIMQuestion],Table1[SUB-RESPONSE]),""),_xlfn.IFNA(_xlfn.XLOOKUP($A144&amp;AnswerSheet!$Q$14,Table1[TRIMQuestion],Table1[SUB-RESPONSE]),""),_xlfn.IFNA(_xlfn.XLOOKUP($A144&amp;AnswerSheet!$Q$15,Table1[TRIMQuestion],Table1[SUB-RESPONSE]),""),_xlfn.IFNA(_xlfn.XLOOKUP($A144&amp;AnswerSheet!$Q$16,Table1[TRIMQuestion],Table1[SUB-RESPONSE]),""),_xlfn.IFNA(_xlfn.XLOOKUP($A144&amp;AnswerSheet!$Q$17,Table1[TRIMQuestion],Table1[SUB-RESPONSE]),""),_xlfn.IFNA(_xlfn.XLOOKUP($A144&amp;AnswerSheet!$Q$18,Table1[TRIMQuestion],Table1[SUB-RESPONSE]),""),""),""))</f>
        <v/>
      </c>
      <c r="E144" s="179"/>
      <c r="F144" s="205"/>
      <c r="G144" s="206"/>
      <c r="H144" s="179"/>
      <c r="I144" s="174"/>
      <c r="J144" s="180"/>
      <c r="K144" s="181"/>
      <c r="L144" s="152"/>
      <c r="M144" s="179"/>
    </row>
    <row r="145" spans="1:13" s="20" customFormat="1" ht="18.649999999999999" hidden="1" customHeight="1" x14ac:dyDescent="0.35">
      <c r="A145" s="103" t="s">
        <v>23</v>
      </c>
      <c r="B145" s="71" t="str">
        <f>_xlfn.SINGLE(IF(_xlfn.XLOOKUP(A144, WH_Aggregte!$E$1:$E$317, WH_Aggregte!$J$1:$J$317, "", 0)= "", "",_xlfn.XLOOKUP(A144, WH_Aggregte!$E$1:$E$317, WH_Aggregte!$J$1:$J$317, "", 0)))</f>
        <v>45 CFR 2550.80</v>
      </c>
      <c r="C145" s="176"/>
      <c r="D145" s="220"/>
      <c r="E145" s="179"/>
      <c r="F145" s="207"/>
      <c r="G145" s="208"/>
      <c r="H145" s="179"/>
      <c r="I145" s="175"/>
      <c r="J145" s="180"/>
      <c r="K145" s="181"/>
      <c r="L145" s="152"/>
      <c r="M145" s="179"/>
    </row>
    <row r="146" spans="1:13" s="20" customFormat="1" ht="214.4" hidden="1" customHeight="1" x14ac:dyDescent="0.35">
      <c r="A146" s="103" t="s">
        <v>148</v>
      </c>
      <c r="B146" s="71" t="str">
        <f>_xlfn.SINGLE(IF(_xlfn.XLOOKUP(A146, WH_Aggregte!$E$1:$E$317, WH_Aggregte!$D$1:$D$317, "", 0)= "", "",_xlfn.XLOOKUP(A146, WH_Aggregte!$E$1:$E$317, WH_Aggregte!$D$1:$D$317, "", 0)))</f>
        <v xml:space="preserve">Does the commission use all of the following criteria when selecting formula programs?_x000D_
• The quality of national service program proposed to be carried out directly by the applicant or supported by a grant from the applicant. _x000D_
• The innovative aspect of the national service program, and the feasibility of replicating the program._x000D_
• The sustainability of the national service program._x000D_
• The quality of the leadership of the national service program, the past performance of the program, and the extent to which the program builds on existing programs._x000D_
• The extent to which participants of the national service program are recruited from among residents of the communities in which projects are to be conducted, and the extent to which participants and community residents are involved in the design, leadership, and operation of the program._x000D_
• The extent to which projects would be conducted in one of the areas listed in 45 CFR 2522.450 (c)(1) through (5)._x000D_
• Such other criteria as AmeriCorps considers to be appropriate, following appropriate notice._x000D_
</v>
      </c>
      <c r="C146" s="176" t="str">
        <f>_xlfn.SINGLE(IF(_xlfn.XLOOKUP(A146, WH_Aggregte!$E$1:$E$317, WH_Aggregte!$F$1:$F$317, "N/A", 0)= "", "N/A",_xlfn.XLOOKUP(A146, WH_Aggregte!$E$1:$E$317, WH_Aggregte!$F$1:$F$317, "N/A", 0)))</f>
        <v>N/A</v>
      </c>
      <c r="D146" s="220" t="str">
        <f>_xlfn.SINGLE(IF(C146="Not Compliant",_xlfn.TEXTJOIN(CHAR(10),TRUE,_xlfn.XLOOKUP($A146,Table1[QNUM],Table1[SUB-RESPONSE]),_xlfn.IFNA(_xlfn.XLOOKUP($A146&amp;AnswerSheet!$Q$1,Table1[TRIMQuestion],Table1[SUB-RESPONSE]),""),_xlfn.IFNA(_xlfn.XLOOKUP($A146&amp;AnswerSheet!$Q$2,Table1[TRIMQuestion],Table1[SUB-RESPONSE]),""),_xlfn.IFNA(_xlfn.XLOOKUP($A146&amp;AnswerSheet!$Q$3,Table1[TRIMQuestion],Table1[SUB-RESPONSE]),""),_xlfn.IFNA(_xlfn.XLOOKUP($A146&amp;AnswerSheet!$Q$4,Table1[TRIMQuestion],Table1[SUB-RESPONSE]),""),_xlfn.IFNA(_xlfn.XLOOKUP($A146&amp;AnswerSheet!$Q$5,Table1[TRIMQuestion],Table1[SUB-RESPONSE]),""),_xlfn.IFNA(_xlfn.XLOOKUP($A146&amp;AnswerSheet!$Q$6,Table1[TRIMQuestion],Table1[SUB-RESPONSE]),""),_xlfn.IFNA(_xlfn.XLOOKUP($A146&amp;AnswerSheet!$Q$7,Table1[TRIMQuestion],Table1[SUB-RESPONSE]),""),_xlfn.IFNA(_xlfn.XLOOKUP($A146&amp;AnswerSheet!$Q$8,Table1[TRIMQuestion],Table1[SUB-RESPONSE]),""),_xlfn.IFNA(_xlfn.XLOOKUP($A146&amp;AnswerSheet!$Q$9,Table1[TRIMQuestion],Table1[SUB-RESPONSE]),""),_xlfn.IFNA(_xlfn.XLOOKUP($A146&amp;AnswerSheet!$Q$10,Table1[TRIMQuestion],Table1[SUB-RESPONSE]),""),_xlfn.IFNA(_xlfn.XLOOKUP($A146&amp;AnswerSheet!$Q$11,Table1[TRIMQuestion],Table1[SUB-RESPONSE]),""),_xlfn.IFNA(_xlfn.XLOOKUP($A146&amp;AnswerSheet!$Q$12,Table1[TRIMQuestion],Table1[SUB-RESPONSE]),""),_xlfn.IFNA(_xlfn.XLOOKUP($A146&amp;AnswerSheet!$Q$13,Table1[TRIMQuestion],Table1[SUB-RESPONSE]),""),_xlfn.IFNA(_xlfn.XLOOKUP($A146&amp;AnswerSheet!$Q$14,Table1[TRIMQuestion],Table1[SUB-RESPONSE]),""),_xlfn.IFNA(_xlfn.XLOOKUP($A146&amp;AnswerSheet!$Q$15,Table1[TRIMQuestion],Table1[SUB-RESPONSE]),""),_xlfn.IFNA(_xlfn.XLOOKUP($A146&amp;AnswerSheet!$Q$16,Table1[TRIMQuestion],Table1[SUB-RESPONSE]),""),_xlfn.IFNA(_xlfn.XLOOKUP($A146&amp;AnswerSheet!$Q$17,Table1[TRIMQuestion],Table1[SUB-RESPONSE]),""),_xlfn.IFNA(_xlfn.XLOOKUP($A146&amp;AnswerSheet!$Q$18,Table1[TRIMQuestion],Table1[SUB-RESPONSE]),""),""),""))</f>
        <v/>
      </c>
      <c r="E146" s="179"/>
      <c r="F146" s="205"/>
      <c r="G146" s="206"/>
      <c r="H146" s="179"/>
      <c r="I146" s="174"/>
      <c r="J146" s="180"/>
      <c r="K146" s="181"/>
      <c r="L146" s="152"/>
      <c r="M146" s="179"/>
    </row>
    <row r="147" spans="1:13" s="20" customFormat="1" ht="26.15" hidden="1" customHeight="1" x14ac:dyDescent="0.35">
      <c r="A147" s="103" t="s">
        <v>23</v>
      </c>
      <c r="B147" s="71" t="str">
        <f>_xlfn.SINGLE(IF(_xlfn.XLOOKUP(A146, WH_Aggregte!$E$1:$E$317, WH_Aggregte!$J$1:$J$317, "", 0)= "", "",_xlfn.XLOOKUP(A146, WH_Aggregte!$E$1:$E$317, WH_Aggregte!$J$1:$J$317, "", 0)))</f>
        <v>45 CFR § 2522.475</v>
      </c>
      <c r="C147" s="176"/>
      <c r="D147" s="220"/>
      <c r="E147" s="179"/>
      <c r="F147" s="207"/>
      <c r="G147" s="208"/>
      <c r="H147" s="179"/>
      <c r="I147" s="175"/>
      <c r="J147" s="180"/>
      <c r="K147" s="181"/>
      <c r="L147" s="152"/>
      <c r="M147" s="179"/>
    </row>
    <row r="148" spans="1:13" ht="26.15" customHeight="1" x14ac:dyDescent="0.35">
      <c r="A148" s="187" t="s">
        <v>293</v>
      </c>
      <c r="B148" s="188"/>
      <c r="C148" s="189"/>
      <c r="D148" s="16"/>
      <c r="E148" s="75"/>
      <c r="F148" s="75"/>
      <c r="G148" s="75"/>
      <c r="H148" s="75"/>
      <c r="I148" s="76"/>
      <c r="J148" s="77"/>
      <c r="K148" s="78"/>
      <c r="L148" s="78"/>
      <c r="M148" s="75"/>
    </row>
    <row r="149" spans="1:13" s="20" customFormat="1" ht="32.15" customHeight="1" x14ac:dyDescent="0.35">
      <c r="A149" s="103" t="s">
        <v>294</v>
      </c>
      <c r="B149" s="71" t="str">
        <f>_xlfn.SINGLE(IF(_xlfn.XLOOKUP(A149, WH_Aggregte!$E$1:$E$317, WH_Aggregte!$D$1:$D$317, "", 0)= "", "",_xlfn.XLOOKUP(A149, WH_Aggregte!$E$1:$E$317, WH_Aggregte!$D$1:$D$317, "", 0)))</f>
        <v xml:space="preserve">Is there evidence that VISTAs, Summer Associates, or Leaders are serving full-time as defined by the host site?_x000D_
_x000D_
</v>
      </c>
      <c r="C149" s="176" t="str">
        <f>_xlfn.SINGLE(IF(_xlfn.XLOOKUP(A149, WH_Aggregte!$E$1:$E$317, WH_Aggregte!$F$1:$F$317, "N/A", 0)= "", "N/A",_xlfn.XLOOKUP(A149, WH_Aggregte!$E$1:$E$317, WH_Aggregte!$F$1:$F$317, "N/A", 0)))</f>
        <v>N/A</v>
      </c>
      <c r="D149" s="179" t="str">
        <f>_xlfn.SINGLE(IF(C149="Not Compliant",_xlfn.TEXTJOIN(CHAR(10),TRUE,_xlfn.XLOOKUP($A149,Table1[QNUM],Table1[SUB-RESPONSE]),_xlfn.IFNA(_xlfn.XLOOKUP($A149&amp;AnswerSheet!$Q$1,Table1[TRIMQuestion],Table1[SUB-RESPONSE]),""),_xlfn.IFNA(_xlfn.XLOOKUP($A149&amp;AnswerSheet!$Q$2,Table1[TRIMQuestion],Table1[SUB-RESPONSE]),""),_xlfn.IFNA(_xlfn.XLOOKUP($A149&amp;AnswerSheet!$Q$3,Table1[TRIMQuestion],Table1[SUB-RESPONSE]),""),_xlfn.IFNA(_xlfn.XLOOKUP($A149&amp;AnswerSheet!$Q$4,Table1[TRIMQuestion],Table1[SUB-RESPONSE]),""),_xlfn.IFNA(_xlfn.XLOOKUP($A149&amp;AnswerSheet!$Q$5,Table1[TRIMQuestion],Table1[SUB-RESPONSE]),""),_xlfn.IFNA(_xlfn.XLOOKUP($A149&amp;AnswerSheet!$Q$6,Table1[TRIMQuestion],Table1[SUB-RESPONSE]),""),_xlfn.IFNA(_xlfn.XLOOKUP($A149&amp;AnswerSheet!$Q$7,Table1[TRIMQuestion],Table1[SUB-RESPONSE]),""),_xlfn.IFNA(_xlfn.XLOOKUP($A149&amp;AnswerSheet!$Q$8,Table1[TRIMQuestion],Table1[SUB-RESPONSE]),""),_xlfn.IFNA(_xlfn.XLOOKUP($A149&amp;AnswerSheet!$Q$9,Table1[TRIMQuestion],Table1[SUB-RESPONSE]),""),_xlfn.IFNA(_xlfn.XLOOKUP($A149&amp;AnswerSheet!$Q$10,Table1[TRIMQuestion],Table1[SUB-RESPONSE]),""),_xlfn.IFNA(_xlfn.XLOOKUP($A149&amp;AnswerSheet!$Q$11,Table1[TRIMQuestion],Table1[SUB-RESPONSE]),""),_xlfn.IFNA(_xlfn.XLOOKUP($A149&amp;AnswerSheet!$Q$12,Table1[TRIMQuestion],Table1[SUB-RESPONSE]),""),_xlfn.IFNA(_xlfn.XLOOKUP($A149&amp;AnswerSheet!$Q$13,Table1[TRIMQuestion],Table1[SUB-RESPONSE]),""),_xlfn.IFNA(_xlfn.XLOOKUP($A149&amp;AnswerSheet!$Q$14,Table1[TRIMQuestion],Table1[SUB-RESPONSE]),""),_xlfn.IFNA(_xlfn.XLOOKUP($A149&amp;AnswerSheet!$Q$15,Table1[TRIMQuestion],Table1[SUB-RESPONSE]),""),_xlfn.IFNA(_xlfn.XLOOKUP($A149&amp;AnswerSheet!$Q$16,Table1[TRIMQuestion],Table1[SUB-RESPONSE]),""),_xlfn.IFNA(_xlfn.XLOOKUP($A149&amp;AnswerSheet!$Q$17,Table1[TRIMQuestion],Table1[SUB-RESPONSE]),""),_xlfn.IFNA(_xlfn.XLOOKUP($A149&amp;AnswerSheet!$Q$18,Table1[TRIMQuestion],Table1[SUB-RESPONSE]),""),""),""))</f>
        <v/>
      </c>
      <c r="E149" s="179"/>
      <c r="F149" s="205"/>
      <c r="G149" s="206"/>
      <c r="H149" s="179"/>
      <c r="I149" s="174"/>
      <c r="J149" s="180"/>
      <c r="K149" s="181"/>
      <c r="L149" s="152"/>
      <c r="M149" s="179"/>
    </row>
    <row r="150" spans="1:13" s="20" customFormat="1" ht="57.65" customHeight="1" x14ac:dyDescent="0.35">
      <c r="A150" s="103" t="s">
        <v>23</v>
      </c>
      <c r="B150" s="71" t="str">
        <f>_xlfn.SINGLE(IF(_xlfn.XLOOKUP(A149, WH_Aggregte!$E$1:$E$317, WH_Aggregte!$J$1:$J$317, "", 0)= "", "",_xlfn.XLOOKUP(A149, WH_Aggregte!$E$1:$E$317, WH_Aggregte!$J$1:$J$317, "", 0)))</f>
        <v>DVSA Sec. 104, 
42 U.S.C. §4954 (a),
45 CFR 2556.205,
VISTA Member Handbook Chapter 1</v>
      </c>
      <c r="C150" s="176"/>
      <c r="D150" s="179"/>
      <c r="E150" s="179"/>
      <c r="F150" s="207"/>
      <c r="G150" s="208"/>
      <c r="H150" s="179"/>
      <c r="I150" s="175"/>
      <c r="J150" s="180"/>
      <c r="K150" s="181"/>
      <c r="L150" s="152"/>
      <c r="M150" s="179"/>
    </row>
    <row r="151" spans="1:13" s="20" customFormat="1" ht="29.15" customHeight="1" x14ac:dyDescent="0.35">
      <c r="A151" s="103" t="s">
        <v>295</v>
      </c>
      <c r="B151" s="71" t="str">
        <f>_xlfn.SINGLE(IF(_xlfn.XLOOKUP(A151, WH_Aggregte!$E$1:$E$317, WH_Aggregte!$D$1:$D$317, "", 0)= "", "",_xlfn.XLOOKUP(A151, WH_Aggregte!$E$1:$E$317, WH_Aggregte!$D$1:$D$317, "", 0)))</f>
        <v xml:space="preserve">Is there documentation to show that the sponsor is documenting member leave, and is leave in allowable amounts? _x000D_
_x000D_
</v>
      </c>
      <c r="C151" s="176" t="str">
        <f>_xlfn.SINGLE(IF(_xlfn.XLOOKUP(A151, WH_Aggregte!$E$1:$E$317, WH_Aggregte!$F$1:$F$317, "N/A", 0)= "", "N/A",_xlfn.XLOOKUP(A151, WH_Aggregte!$E$1:$E$317, WH_Aggregte!$F$1:$F$317, "N/A", 0)))</f>
        <v>N/A</v>
      </c>
      <c r="D151" s="179" t="str">
        <f>_xlfn.SINGLE(IF(C151="Not Compliant",_xlfn.TEXTJOIN(CHAR(10),TRUE,_xlfn.XLOOKUP($A151,Table1[QNUM],Table1[SUB-RESPONSE]),_xlfn.IFNA(_xlfn.XLOOKUP($A151&amp;AnswerSheet!$Q$1,Table1[TRIMQuestion],Table1[SUB-RESPONSE]),""),_xlfn.IFNA(_xlfn.XLOOKUP($A151&amp;AnswerSheet!$Q$2,Table1[TRIMQuestion],Table1[SUB-RESPONSE]),""),_xlfn.IFNA(_xlfn.XLOOKUP($A151&amp;AnswerSheet!$Q$3,Table1[TRIMQuestion],Table1[SUB-RESPONSE]),""),_xlfn.IFNA(_xlfn.XLOOKUP($A151&amp;AnswerSheet!$Q$4,Table1[TRIMQuestion],Table1[SUB-RESPONSE]),""),_xlfn.IFNA(_xlfn.XLOOKUP($A151&amp;AnswerSheet!$Q$5,Table1[TRIMQuestion],Table1[SUB-RESPONSE]),""),_xlfn.IFNA(_xlfn.XLOOKUP($A151&amp;AnswerSheet!$Q$6,Table1[TRIMQuestion],Table1[SUB-RESPONSE]),""),_xlfn.IFNA(_xlfn.XLOOKUP($A151&amp;AnswerSheet!$Q$7,Table1[TRIMQuestion],Table1[SUB-RESPONSE]),""),_xlfn.IFNA(_xlfn.XLOOKUP($A151&amp;AnswerSheet!$Q$8,Table1[TRIMQuestion],Table1[SUB-RESPONSE]),""),_xlfn.IFNA(_xlfn.XLOOKUP($A151&amp;AnswerSheet!$Q$9,Table1[TRIMQuestion],Table1[SUB-RESPONSE]),""),_xlfn.IFNA(_xlfn.XLOOKUP($A151&amp;AnswerSheet!$Q$10,Table1[TRIMQuestion],Table1[SUB-RESPONSE]),""),_xlfn.IFNA(_xlfn.XLOOKUP($A151&amp;AnswerSheet!$Q$11,Table1[TRIMQuestion],Table1[SUB-RESPONSE]),""),_xlfn.IFNA(_xlfn.XLOOKUP($A151&amp;AnswerSheet!$Q$12,Table1[TRIMQuestion],Table1[SUB-RESPONSE]),""),_xlfn.IFNA(_xlfn.XLOOKUP($A151&amp;AnswerSheet!$Q$13,Table1[TRIMQuestion],Table1[SUB-RESPONSE]),""),_xlfn.IFNA(_xlfn.XLOOKUP($A151&amp;AnswerSheet!$Q$14,Table1[TRIMQuestion],Table1[SUB-RESPONSE]),""),_xlfn.IFNA(_xlfn.XLOOKUP($A151&amp;AnswerSheet!$Q$15,Table1[TRIMQuestion],Table1[SUB-RESPONSE]),""),_xlfn.IFNA(_xlfn.XLOOKUP($A151&amp;AnswerSheet!$Q$16,Table1[TRIMQuestion],Table1[SUB-RESPONSE]),""),_xlfn.IFNA(_xlfn.XLOOKUP($A151&amp;AnswerSheet!$Q$17,Table1[TRIMQuestion],Table1[SUB-RESPONSE]),""),_xlfn.IFNA(_xlfn.XLOOKUP($A151&amp;AnswerSheet!$Q$18,Table1[TRIMQuestion],Table1[SUB-RESPONSE]),""),""),""))</f>
        <v/>
      </c>
      <c r="E151" s="179"/>
      <c r="F151" s="205"/>
      <c r="G151" s="206"/>
      <c r="H151" s="179"/>
      <c r="I151" s="174"/>
      <c r="J151" s="180"/>
      <c r="K151" s="181"/>
      <c r="L151" s="152"/>
      <c r="M151" s="179"/>
    </row>
    <row r="152" spans="1:13" s="20" customFormat="1" ht="58.4" customHeight="1" x14ac:dyDescent="0.35">
      <c r="A152" s="103" t="s">
        <v>23</v>
      </c>
      <c r="B152" s="71" t="str">
        <f>_xlfn.SINGLE(IF(_xlfn.XLOOKUP(A151, WH_Aggregte!$E$1:$E$317, WH_Aggregte!$J$1:$J$317, "", 0)= "", "",_xlfn.XLOOKUP(A151, WH_Aggregte!$E$1:$E$317, WH_Aggregte!$J$1:$J$317, "", 0)))</f>
        <v>Memorandum of Agreement, 
DVSA Sec. 105 (b), 
42 U.S.C. § 4955 (b), 
VISTA Member Handbook Chaper 9</v>
      </c>
      <c r="C152" s="176"/>
      <c r="D152" s="179"/>
      <c r="E152" s="179"/>
      <c r="F152" s="207"/>
      <c r="G152" s="208"/>
      <c r="H152" s="179"/>
      <c r="I152" s="175"/>
      <c r="J152" s="180"/>
      <c r="K152" s="181"/>
      <c r="L152" s="152"/>
      <c r="M152" s="179"/>
    </row>
    <row r="153" spans="1:13" s="20" customFormat="1" ht="33" customHeight="1" x14ac:dyDescent="0.35">
      <c r="A153" s="103" t="s">
        <v>296</v>
      </c>
      <c r="B153" s="71" t="str">
        <f>_xlfn.SINGLE(IF(_xlfn.XLOOKUP(A153, WH_Aggregte!$E$1:$E$317, WH_Aggregte!$D$1:$D$317, "", 0)= "", "",_xlfn.XLOOKUP(A153, WH_Aggregte!$E$1:$E$317, WH_Aggregte!$D$1:$D$317, "", 0)))</f>
        <v xml:space="preserve">Does the organization have a policy for VISTA member leave? If so, is the policy compliant with VISTA requirements? _x000D_
_x000D_
</v>
      </c>
      <c r="C153" s="176" t="str">
        <f>_xlfn.SINGLE(IF(_xlfn.XLOOKUP(A153, WH_Aggregte!$E$1:$E$317, WH_Aggregte!$F$1:$F$317, "N/A", 0)= "", "N/A",_xlfn.XLOOKUP(A153, WH_Aggregte!$E$1:$E$317, WH_Aggregte!$F$1:$F$317, "N/A", 0)))</f>
        <v>N/A</v>
      </c>
      <c r="D153" s="179" t="str">
        <f>_xlfn.SINGLE(IF(C153="Not Compliant",_xlfn.TEXTJOIN(CHAR(10),TRUE,_xlfn.XLOOKUP($A153,Table1[QNUM],Table1[SUB-RESPONSE]),_xlfn.IFNA(_xlfn.XLOOKUP($A153&amp;AnswerSheet!$Q$1,Table1[TRIMQuestion],Table1[SUB-RESPONSE]),""),_xlfn.IFNA(_xlfn.XLOOKUP($A153&amp;AnswerSheet!$Q$2,Table1[TRIMQuestion],Table1[SUB-RESPONSE]),""),_xlfn.IFNA(_xlfn.XLOOKUP($A153&amp;AnswerSheet!$Q$3,Table1[TRIMQuestion],Table1[SUB-RESPONSE]),""),_xlfn.IFNA(_xlfn.XLOOKUP($A153&amp;AnswerSheet!$Q$4,Table1[TRIMQuestion],Table1[SUB-RESPONSE]),""),_xlfn.IFNA(_xlfn.XLOOKUP($A153&amp;AnswerSheet!$Q$5,Table1[TRIMQuestion],Table1[SUB-RESPONSE]),""),_xlfn.IFNA(_xlfn.XLOOKUP($A153&amp;AnswerSheet!$Q$6,Table1[TRIMQuestion],Table1[SUB-RESPONSE]),""),_xlfn.IFNA(_xlfn.XLOOKUP($A153&amp;AnswerSheet!$Q$7,Table1[TRIMQuestion],Table1[SUB-RESPONSE]),""),_xlfn.IFNA(_xlfn.XLOOKUP($A153&amp;AnswerSheet!$Q$8,Table1[TRIMQuestion],Table1[SUB-RESPONSE]),""),_xlfn.IFNA(_xlfn.XLOOKUP($A153&amp;AnswerSheet!$Q$9,Table1[TRIMQuestion],Table1[SUB-RESPONSE]),""),_xlfn.IFNA(_xlfn.XLOOKUP($A153&amp;AnswerSheet!$Q$10,Table1[TRIMQuestion],Table1[SUB-RESPONSE]),""),_xlfn.IFNA(_xlfn.XLOOKUP($A153&amp;AnswerSheet!$Q$11,Table1[TRIMQuestion],Table1[SUB-RESPONSE]),""),_xlfn.IFNA(_xlfn.XLOOKUP($A153&amp;AnswerSheet!$Q$12,Table1[TRIMQuestion],Table1[SUB-RESPONSE]),""),_xlfn.IFNA(_xlfn.XLOOKUP($A153&amp;AnswerSheet!$Q$13,Table1[TRIMQuestion],Table1[SUB-RESPONSE]),""),_xlfn.IFNA(_xlfn.XLOOKUP($A153&amp;AnswerSheet!$Q$14,Table1[TRIMQuestion],Table1[SUB-RESPONSE]),""),_xlfn.IFNA(_xlfn.XLOOKUP($A153&amp;AnswerSheet!$Q$15,Table1[TRIMQuestion],Table1[SUB-RESPONSE]),""),_xlfn.IFNA(_xlfn.XLOOKUP($A153&amp;AnswerSheet!$Q$16,Table1[TRIMQuestion],Table1[SUB-RESPONSE]),""),_xlfn.IFNA(_xlfn.XLOOKUP($A153&amp;AnswerSheet!$Q$17,Table1[TRIMQuestion],Table1[SUB-RESPONSE]),""),_xlfn.IFNA(_xlfn.XLOOKUP($A153&amp;AnswerSheet!$Q$18,Table1[TRIMQuestion],Table1[SUB-RESPONSE]),""),""),""))</f>
        <v/>
      </c>
      <c r="E153" s="179"/>
      <c r="F153" s="205"/>
      <c r="G153" s="206"/>
      <c r="H153" s="179"/>
      <c r="I153" s="174"/>
      <c r="J153" s="180"/>
      <c r="K153" s="181"/>
      <c r="L153" s="152"/>
      <c r="M153" s="179"/>
    </row>
    <row r="154" spans="1:13" s="20" customFormat="1" ht="59.9" customHeight="1" x14ac:dyDescent="0.35">
      <c r="A154" s="103" t="s">
        <v>23</v>
      </c>
      <c r="B154" s="71" t="str">
        <f>_xlfn.SINGLE(IF(_xlfn.XLOOKUP(A153, WH_Aggregte!$E$1:$E$317, WH_Aggregte!$J$1:$J$317, "", 0)= "", "",_xlfn.XLOOKUP(A153, WH_Aggregte!$E$1:$E$317, WH_Aggregte!$J$1:$J$317, "", 0)))</f>
        <v>Memorandum of Agreement, 
DVSA Sec. 105 (b), 
42 U.S.C. § 4955 (b), 
VISTA Member Handbook Chaper 9</v>
      </c>
      <c r="C154" s="176"/>
      <c r="D154" s="179"/>
      <c r="E154" s="179"/>
      <c r="F154" s="207"/>
      <c r="G154" s="208"/>
      <c r="H154" s="179"/>
      <c r="I154" s="175"/>
      <c r="J154" s="180"/>
      <c r="K154" s="181"/>
      <c r="L154" s="152"/>
      <c r="M154" s="179"/>
    </row>
    <row r="155" spans="1:13" s="20" customFormat="1" ht="26.15" customHeight="1" x14ac:dyDescent="0.35">
      <c r="A155" s="103" t="s">
        <v>297</v>
      </c>
      <c r="B155" s="71" t="str">
        <f>_xlfn.SINGLE(IF(_xlfn.XLOOKUP(A155, WH_Aggregte!$E$1:$E$317, WH_Aggregte!$D$1:$D$317, "", 0)= "", "",_xlfn.XLOOKUP(A155, WH_Aggregte!$E$1:$E$317, WH_Aggregte!$D$1:$D$317, "", 0)))</f>
        <v xml:space="preserve">Is there a designated supervisor for each VISTA member, Leader, or Summer Associate?
</v>
      </c>
      <c r="C155" s="176" t="str">
        <f>_xlfn.SINGLE(IF(_xlfn.XLOOKUP(A155, WH_Aggregte!$E$1:$E$317, WH_Aggregte!$F$1:$F$317, "N/A", 0)= "", "N/A",_xlfn.XLOOKUP(A155, WH_Aggregte!$E$1:$E$317, WH_Aggregte!$F$1:$F$317, "N/A", 0)))</f>
        <v>N/A</v>
      </c>
      <c r="D155" s="179" t="str">
        <f>_xlfn.SINGLE(IF(C155="Not Compliant",_xlfn.TEXTJOIN(CHAR(10),TRUE,_xlfn.XLOOKUP($A155,Table1[QNUM],Table1[SUB-RESPONSE]),_xlfn.IFNA(_xlfn.XLOOKUP($A155&amp;AnswerSheet!$Q$1,Table1[TRIMQuestion],Table1[SUB-RESPONSE]),""),_xlfn.IFNA(_xlfn.XLOOKUP($A155&amp;AnswerSheet!$Q$2,Table1[TRIMQuestion],Table1[SUB-RESPONSE]),""),_xlfn.IFNA(_xlfn.XLOOKUP($A155&amp;AnswerSheet!$Q$3,Table1[TRIMQuestion],Table1[SUB-RESPONSE]),""),_xlfn.IFNA(_xlfn.XLOOKUP($A155&amp;AnswerSheet!$Q$4,Table1[TRIMQuestion],Table1[SUB-RESPONSE]),""),_xlfn.IFNA(_xlfn.XLOOKUP($A155&amp;AnswerSheet!$Q$5,Table1[TRIMQuestion],Table1[SUB-RESPONSE]),""),_xlfn.IFNA(_xlfn.XLOOKUP($A155&amp;AnswerSheet!$Q$6,Table1[TRIMQuestion],Table1[SUB-RESPONSE]),""),_xlfn.IFNA(_xlfn.XLOOKUP($A155&amp;AnswerSheet!$Q$7,Table1[TRIMQuestion],Table1[SUB-RESPONSE]),""),_xlfn.IFNA(_xlfn.XLOOKUP($A155&amp;AnswerSheet!$Q$8,Table1[TRIMQuestion],Table1[SUB-RESPONSE]),""),_xlfn.IFNA(_xlfn.XLOOKUP($A155&amp;AnswerSheet!$Q$9,Table1[TRIMQuestion],Table1[SUB-RESPONSE]),""),_xlfn.IFNA(_xlfn.XLOOKUP($A155&amp;AnswerSheet!$Q$10,Table1[TRIMQuestion],Table1[SUB-RESPONSE]),""),_xlfn.IFNA(_xlfn.XLOOKUP($A155&amp;AnswerSheet!$Q$11,Table1[TRIMQuestion],Table1[SUB-RESPONSE]),""),_xlfn.IFNA(_xlfn.XLOOKUP($A155&amp;AnswerSheet!$Q$12,Table1[TRIMQuestion],Table1[SUB-RESPONSE]),""),_xlfn.IFNA(_xlfn.XLOOKUP($A155&amp;AnswerSheet!$Q$13,Table1[TRIMQuestion],Table1[SUB-RESPONSE]),""),_xlfn.IFNA(_xlfn.XLOOKUP($A155&amp;AnswerSheet!$Q$14,Table1[TRIMQuestion],Table1[SUB-RESPONSE]),""),_xlfn.IFNA(_xlfn.XLOOKUP($A155&amp;AnswerSheet!$Q$15,Table1[TRIMQuestion],Table1[SUB-RESPONSE]),""),_xlfn.IFNA(_xlfn.XLOOKUP($A155&amp;AnswerSheet!$Q$16,Table1[TRIMQuestion],Table1[SUB-RESPONSE]),""),_xlfn.IFNA(_xlfn.XLOOKUP($A155&amp;AnswerSheet!$Q$17,Table1[TRIMQuestion],Table1[SUB-RESPONSE]),""),_xlfn.IFNA(_xlfn.XLOOKUP($A155&amp;AnswerSheet!$Q$18,Table1[TRIMQuestion],Table1[SUB-RESPONSE]),""),""),""))</f>
        <v/>
      </c>
      <c r="E155" s="179"/>
      <c r="F155" s="205"/>
      <c r="G155" s="206"/>
      <c r="H155" s="179"/>
      <c r="I155" s="174"/>
      <c r="J155" s="180"/>
      <c r="K155" s="181"/>
      <c r="L155" s="152"/>
      <c r="M155" s="179"/>
    </row>
    <row r="156" spans="1:13" s="20" customFormat="1" ht="33" customHeight="1" x14ac:dyDescent="0.35">
      <c r="A156" s="103" t="s">
        <v>23</v>
      </c>
      <c r="B156" s="71" t="str">
        <f>_xlfn.SINGLE(IF(_xlfn.XLOOKUP(A155, WH_Aggregte!$E$1:$E$317, WH_Aggregte!$J$1:$J$317, "", 0)= "", "",_xlfn.XLOOKUP(A155, WH_Aggregte!$E$1:$E$317, WH_Aggregte!$J$1:$J$317, "", 0)))</f>
        <v>VISTA Sponsor Handbook - Supporting and Supervising Members; VISTA Member Handbook Chapter 3; Memorandum of Agreement</v>
      </c>
      <c r="C156" s="176"/>
      <c r="D156" s="179"/>
      <c r="E156" s="179"/>
      <c r="F156" s="207"/>
      <c r="G156" s="208"/>
      <c r="H156" s="179"/>
      <c r="I156" s="175"/>
      <c r="J156" s="180"/>
      <c r="K156" s="181"/>
      <c r="L156" s="152"/>
      <c r="M156" s="179"/>
    </row>
    <row r="157" spans="1:13" s="20" customFormat="1" ht="29.15" customHeight="1" x14ac:dyDescent="0.35">
      <c r="A157" s="103" t="s">
        <v>298</v>
      </c>
      <c r="B157" s="71" t="str">
        <f>_xlfn.SINGLE(IF(_xlfn.XLOOKUP(A157, WH_Aggregte!$E$1:$E$317, WH_Aggregte!$D$1:$D$317, "", 0)= "", "",_xlfn.XLOOKUP(A157, WH_Aggregte!$E$1:$E$317, WH_Aggregte!$D$1:$D$317, "", 0)))</f>
        <v xml:space="preserve">Has the VISTA Project Director completed the VISTA Sponsor Orientation and have site supervisors been adequately trained  to manage members by the sponsor?_x000D_
_x000D_
</v>
      </c>
      <c r="C157" s="176" t="str">
        <f>_xlfn.SINGLE(IF(_xlfn.XLOOKUP(A157, WH_Aggregte!$E$1:$E$317, WH_Aggregte!$F$1:$F$317, "N/A", 0)= "", "N/A",_xlfn.XLOOKUP(A157, WH_Aggregte!$E$1:$E$317, WH_Aggregte!$F$1:$F$317, "N/A", 0)))</f>
        <v>N/A</v>
      </c>
      <c r="D157" s="179" t="str">
        <f>_xlfn.SINGLE(IF(C157="Not Compliant",_xlfn.TEXTJOIN(CHAR(10),TRUE,_xlfn.XLOOKUP($A157,Table1[QNUM],Table1[SUB-RESPONSE]),_xlfn.IFNA(_xlfn.XLOOKUP($A157&amp;AnswerSheet!$Q$1,Table1[TRIMQuestion],Table1[SUB-RESPONSE]),""),_xlfn.IFNA(_xlfn.XLOOKUP($A157&amp;AnswerSheet!$Q$2,Table1[TRIMQuestion],Table1[SUB-RESPONSE]),""),_xlfn.IFNA(_xlfn.XLOOKUP($A157&amp;AnswerSheet!$Q$3,Table1[TRIMQuestion],Table1[SUB-RESPONSE]),""),_xlfn.IFNA(_xlfn.XLOOKUP($A157&amp;AnswerSheet!$Q$4,Table1[TRIMQuestion],Table1[SUB-RESPONSE]),""),_xlfn.IFNA(_xlfn.XLOOKUP($A157&amp;AnswerSheet!$Q$5,Table1[TRIMQuestion],Table1[SUB-RESPONSE]),""),_xlfn.IFNA(_xlfn.XLOOKUP($A157&amp;AnswerSheet!$Q$6,Table1[TRIMQuestion],Table1[SUB-RESPONSE]),""),_xlfn.IFNA(_xlfn.XLOOKUP($A157&amp;AnswerSheet!$Q$7,Table1[TRIMQuestion],Table1[SUB-RESPONSE]),""),_xlfn.IFNA(_xlfn.XLOOKUP($A157&amp;AnswerSheet!$Q$8,Table1[TRIMQuestion],Table1[SUB-RESPONSE]),""),_xlfn.IFNA(_xlfn.XLOOKUP($A157&amp;AnswerSheet!$Q$9,Table1[TRIMQuestion],Table1[SUB-RESPONSE]),""),_xlfn.IFNA(_xlfn.XLOOKUP($A157&amp;AnswerSheet!$Q$10,Table1[TRIMQuestion],Table1[SUB-RESPONSE]),""),_xlfn.IFNA(_xlfn.XLOOKUP($A157&amp;AnswerSheet!$Q$11,Table1[TRIMQuestion],Table1[SUB-RESPONSE]),""),_xlfn.IFNA(_xlfn.XLOOKUP($A157&amp;AnswerSheet!$Q$12,Table1[TRIMQuestion],Table1[SUB-RESPONSE]),""),_xlfn.IFNA(_xlfn.XLOOKUP($A157&amp;AnswerSheet!$Q$13,Table1[TRIMQuestion],Table1[SUB-RESPONSE]),""),_xlfn.IFNA(_xlfn.XLOOKUP($A157&amp;AnswerSheet!$Q$14,Table1[TRIMQuestion],Table1[SUB-RESPONSE]),""),_xlfn.IFNA(_xlfn.XLOOKUP($A157&amp;AnswerSheet!$Q$15,Table1[TRIMQuestion],Table1[SUB-RESPONSE]),""),_xlfn.IFNA(_xlfn.XLOOKUP($A157&amp;AnswerSheet!$Q$16,Table1[TRIMQuestion],Table1[SUB-RESPONSE]),""),_xlfn.IFNA(_xlfn.XLOOKUP($A157&amp;AnswerSheet!$Q$17,Table1[TRIMQuestion],Table1[SUB-RESPONSE]),""),_xlfn.IFNA(_xlfn.XLOOKUP($A157&amp;AnswerSheet!$Q$18,Table1[TRIMQuestion],Table1[SUB-RESPONSE]),""),""),""))</f>
        <v/>
      </c>
      <c r="E157" s="179"/>
      <c r="F157" s="205"/>
      <c r="G157" s="206"/>
      <c r="H157" s="179"/>
      <c r="I157" s="174"/>
      <c r="J157" s="180"/>
      <c r="K157" s="181"/>
      <c r="L157" s="152"/>
      <c r="M157" s="179"/>
    </row>
    <row r="158" spans="1:13" s="20" customFormat="1" ht="20.9" customHeight="1" x14ac:dyDescent="0.35">
      <c r="A158" s="103" t="s">
        <v>23</v>
      </c>
      <c r="B158" s="71" t="str">
        <f>_xlfn.SINGLE(IF(_xlfn.XLOOKUP(A157, WH_Aggregte!$E$1:$E$317, WH_Aggregte!$J$1:$J$317, "", 0)= "", "",_xlfn.XLOOKUP(A157, WH_Aggregte!$E$1:$E$317, WH_Aggregte!$J$1:$J$317, "", 0)))</f>
        <v>Memorandum of Agreement</v>
      </c>
      <c r="C158" s="176"/>
      <c r="D158" s="179"/>
      <c r="E158" s="179"/>
      <c r="F158" s="207"/>
      <c r="G158" s="208"/>
      <c r="H158" s="179"/>
      <c r="I158" s="175"/>
      <c r="J158" s="180"/>
      <c r="K158" s="181"/>
      <c r="L158" s="152"/>
      <c r="M158" s="179"/>
    </row>
    <row r="159" spans="1:13" s="20" customFormat="1" ht="26.15" customHeight="1" x14ac:dyDescent="0.35">
      <c r="A159" s="103" t="s">
        <v>299</v>
      </c>
      <c r="B159" s="71" t="str">
        <f>_xlfn.SINGLE(IF(_xlfn.XLOOKUP(A159, WH_Aggregte!$E$1:$E$317, WH_Aggregte!$D$1:$D$317, "", 0)= "", "",_xlfn.XLOOKUP(A159, WH_Aggregte!$E$1:$E$317, WH_Aggregte!$D$1:$D$317, "", 0)))</f>
        <v xml:space="preserve">Are all activities in the VISTA Assignment Description (VAD) compliant?_x000D_
_x000D_
</v>
      </c>
      <c r="C159" s="176" t="str">
        <f>_xlfn.SINGLE(IF(_xlfn.XLOOKUP(A159, WH_Aggregte!$E$1:$E$317, WH_Aggregte!$F$1:$F$317, "N/A", 0)= "", "N/A",_xlfn.XLOOKUP(A159, WH_Aggregte!$E$1:$E$317, WH_Aggregte!$F$1:$F$317, "N/A", 0)))</f>
        <v>N/A</v>
      </c>
      <c r="D159" s="179" t="str">
        <f>_xlfn.SINGLE(IF(C159="Not Compliant",_xlfn.TEXTJOIN(CHAR(10),TRUE,_xlfn.XLOOKUP($A159,Table1[QNUM],Table1[SUB-RESPONSE]),_xlfn.IFNA(_xlfn.XLOOKUP($A159&amp;AnswerSheet!$Q$1,Table1[TRIMQuestion],Table1[SUB-RESPONSE]),""),_xlfn.IFNA(_xlfn.XLOOKUP($A159&amp;AnswerSheet!$Q$2,Table1[TRIMQuestion],Table1[SUB-RESPONSE]),""),_xlfn.IFNA(_xlfn.XLOOKUP($A159&amp;AnswerSheet!$Q$3,Table1[TRIMQuestion],Table1[SUB-RESPONSE]),""),_xlfn.IFNA(_xlfn.XLOOKUP($A159&amp;AnswerSheet!$Q$4,Table1[TRIMQuestion],Table1[SUB-RESPONSE]),""),_xlfn.IFNA(_xlfn.XLOOKUP($A159&amp;AnswerSheet!$Q$5,Table1[TRIMQuestion],Table1[SUB-RESPONSE]),""),_xlfn.IFNA(_xlfn.XLOOKUP($A159&amp;AnswerSheet!$Q$6,Table1[TRIMQuestion],Table1[SUB-RESPONSE]),""),_xlfn.IFNA(_xlfn.XLOOKUP($A159&amp;AnswerSheet!$Q$7,Table1[TRIMQuestion],Table1[SUB-RESPONSE]),""),_xlfn.IFNA(_xlfn.XLOOKUP($A159&amp;AnswerSheet!$Q$8,Table1[TRIMQuestion],Table1[SUB-RESPONSE]),""),_xlfn.IFNA(_xlfn.XLOOKUP($A159&amp;AnswerSheet!$Q$9,Table1[TRIMQuestion],Table1[SUB-RESPONSE]),""),_xlfn.IFNA(_xlfn.XLOOKUP($A159&amp;AnswerSheet!$Q$10,Table1[TRIMQuestion],Table1[SUB-RESPONSE]),""),_xlfn.IFNA(_xlfn.XLOOKUP($A159&amp;AnswerSheet!$Q$11,Table1[TRIMQuestion],Table1[SUB-RESPONSE]),""),_xlfn.IFNA(_xlfn.XLOOKUP($A159&amp;AnswerSheet!$Q$12,Table1[TRIMQuestion],Table1[SUB-RESPONSE]),""),_xlfn.IFNA(_xlfn.XLOOKUP($A159&amp;AnswerSheet!$Q$13,Table1[TRIMQuestion],Table1[SUB-RESPONSE]),""),_xlfn.IFNA(_xlfn.XLOOKUP($A159&amp;AnswerSheet!$Q$14,Table1[TRIMQuestion],Table1[SUB-RESPONSE]),""),_xlfn.IFNA(_xlfn.XLOOKUP($A159&amp;AnswerSheet!$Q$15,Table1[TRIMQuestion],Table1[SUB-RESPONSE]),""),_xlfn.IFNA(_xlfn.XLOOKUP($A159&amp;AnswerSheet!$Q$16,Table1[TRIMQuestion],Table1[SUB-RESPONSE]),""),_xlfn.IFNA(_xlfn.XLOOKUP($A159&amp;AnswerSheet!$Q$17,Table1[TRIMQuestion],Table1[SUB-RESPONSE]),""),_xlfn.IFNA(_xlfn.XLOOKUP($A159&amp;AnswerSheet!$Q$18,Table1[TRIMQuestion],Table1[SUB-RESPONSE]),""),""),""))</f>
        <v/>
      </c>
      <c r="E159" s="179"/>
      <c r="F159" s="205"/>
      <c r="G159" s="206"/>
      <c r="H159" s="179"/>
      <c r="I159" s="174"/>
      <c r="J159" s="180"/>
      <c r="K159" s="181"/>
      <c r="L159" s="152"/>
      <c r="M159" s="179"/>
    </row>
    <row r="160" spans="1:13" s="20" customFormat="1" ht="32.15" customHeight="1" x14ac:dyDescent="0.35">
      <c r="A160" s="103" t="s">
        <v>23</v>
      </c>
      <c r="B160" s="71" t="str">
        <f>_xlfn.SINGLE(IF(_xlfn.XLOOKUP(A159, WH_Aggregte!$E$1:$E$317, WH_Aggregte!$J$1:$J$317, "", 0)= "", "",_xlfn.XLOOKUP(A159, WH_Aggregte!$E$1:$E$317, WH_Aggregte!$J$1:$J$317, "", 0)))</f>
        <v>Memorandum of Agreement; VISTA Member Handbook Chapter 1; VISTA Sponsor Handbook - Preparing for New Members</v>
      </c>
      <c r="C160" s="176"/>
      <c r="D160" s="179"/>
      <c r="E160" s="179"/>
      <c r="F160" s="207"/>
      <c r="G160" s="208"/>
      <c r="H160" s="179"/>
      <c r="I160" s="175"/>
      <c r="J160" s="180"/>
      <c r="K160" s="181"/>
      <c r="L160" s="152"/>
      <c r="M160" s="179"/>
    </row>
    <row r="161" spans="1:13" s="20" customFormat="1" ht="32.15" customHeight="1" x14ac:dyDescent="0.35">
      <c r="A161" s="103" t="s">
        <v>300</v>
      </c>
      <c r="B161" s="71" t="str">
        <f>_xlfn.SINGLE(IF(_xlfn.XLOOKUP(A161, WH_Aggregte!$E$1:$E$317, WH_Aggregte!$D$1:$D$317, "", 0)= "", "",_xlfn.XLOOKUP(A161, WH_Aggregte!$E$1:$E$317, WH_Aggregte!$D$1:$D$317, "", 0)))</f>
        <v xml:space="preserve">Do the performed service activities of the member align with the VISTA Assignment Description (VAD)?_x000D_
_x000D_
</v>
      </c>
      <c r="C161" s="176" t="str">
        <f>_xlfn.SINGLE(IF(_xlfn.XLOOKUP(A161, WH_Aggregte!$E$1:$E$317, WH_Aggregte!$F$1:$F$317, "N/A", 0)= "", "N/A",_xlfn.XLOOKUP(A161, WH_Aggregte!$E$1:$E$317, WH_Aggregte!$F$1:$F$317, "N/A", 0)))</f>
        <v>N/A</v>
      </c>
      <c r="D161" s="179" t="str">
        <f>_xlfn.SINGLE(IF(C161="Not Compliant",_xlfn.TEXTJOIN(CHAR(10),TRUE,_xlfn.XLOOKUP($A161,Table1[QNUM],Table1[SUB-RESPONSE]),_xlfn.IFNA(_xlfn.XLOOKUP($A161&amp;AnswerSheet!$Q$1,Table1[TRIMQuestion],Table1[SUB-RESPONSE]),""),_xlfn.IFNA(_xlfn.XLOOKUP($A161&amp;AnswerSheet!$Q$2,Table1[TRIMQuestion],Table1[SUB-RESPONSE]),""),_xlfn.IFNA(_xlfn.XLOOKUP($A161&amp;AnswerSheet!$Q$3,Table1[TRIMQuestion],Table1[SUB-RESPONSE]),""),_xlfn.IFNA(_xlfn.XLOOKUP($A161&amp;AnswerSheet!$Q$4,Table1[TRIMQuestion],Table1[SUB-RESPONSE]),""),_xlfn.IFNA(_xlfn.XLOOKUP($A161&amp;AnswerSheet!$Q$5,Table1[TRIMQuestion],Table1[SUB-RESPONSE]),""),_xlfn.IFNA(_xlfn.XLOOKUP($A161&amp;AnswerSheet!$Q$6,Table1[TRIMQuestion],Table1[SUB-RESPONSE]),""),_xlfn.IFNA(_xlfn.XLOOKUP($A161&amp;AnswerSheet!$Q$7,Table1[TRIMQuestion],Table1[SUB-RESPONSE]),""),_xlfn.IFNA(_xlfn.XLOOKUP($A161&amp;AnswerSheet!$Q$8,Table1[TRIMQuestion],Table1[SUB-RESPONSE]),""),_xlfn.IFNA(_xlfn.XLOOKUP($A161&amp;AnswerSheet!$Q$9,Table1[TRIMQuestion],Table1[SUB-RESPONSE]),""),_xlfn.IFNA(_xlfn.XLOOKUP($A161&amp;AnswerSheet!$Q$10,Table1[TRIMQuestion],Table1[SUB-RESPONSE]),""),_xlfn.IFNA(_xlfn.XLOOKUP($A161&amp;AnswerSheet!$Q$11,Table1[TRIMQuestion],Table1[SUB-RESPONSE]),""),_xlfn.IFNA(_xlfn.XLOOKUP($A161&amp;AnswerSheet!$Q$12,Table1[TRIMQuestion],Table1[SUB-RESPONSE]),""),_xlfn.IFNA(_xlfn.XLOOKUP($A161&amp;AnswerSheet!$Q$13,Table1[TRIMQuestion],Table1[SUB-RESPONSE]),""),_xlfn.IFNA(_xlfn.XLOOKUP($A161&amp;AnswerSheet!$Q$14,Table1[TRIMQuestion],Table1[SUB-RESPONSE]),""),_xlfn.IFNA(_xlfn.XLOOKUP($A161&amp;AnswerSheet!$Q$15,Table1[TRIMQuestion],Table1[SUB-RESPONSE]),""),_xlfn.IFNA(_xlfn.XLOOKUP($A161&amp;AnswerSheet!$Q$16,Table1[TRIMQuestion],Table1[SUB-RESPONSE]),""),_xlfn.IFNA(_xlfn.XLOOKUP($A161&amp;AnswerSheet!$Q$17,Table1[TRIMQuestion],Table1[SUB-RESPONSE]),""),_xlfn.IFNA(_xlfn.XLOOKUP($A161&amp;AnswerSheet!$Q$18,Table1[TRIMQuestion],Table1[SUB-RESPONSE]),""),""),""))</f>
        <v/>
      </c>
      <c r="E161" s="179"/>
      <c r="F161" s="205"/>
      <c r="G161" s="206"/>
      <c r="H161" s="179"/>
      <c r="I161" s="174"/>
      <c r="J161" s="180"/>
      <c r="K161" s="181"/>
      <c r="L161" s="152"/>
      <c r="M161" s="179"/>
    </row>
    <row r="162" spans="1:13" s="20" customFormat="1" ht="21" customHeight="1" x14ac:dyDescent="0.35">
      <c r="A162" s="103" t="s">
        <v>23</v>
      </c>
      <c r="B162" s="71" t="str">
        <f>_xlfn.SINGLE(IF(_xlfn.XLOOKUP(A161, WH_Aggregte!$E$1:$E$317, WH_Aggregte!$J$1:$J$317, "", 0)= "", "",_xlfn.XLOOKUP(A161, WH_Aggregte!$E$1:$E$317, WH_Aggregte!$J$1:$J$317, "", 0)))</f>
        <v>Memorandum of Agreement; VISTA Member Handbook Chapter 1;</v>
      </c>
      <c r="C162" s="176"/>
      <c r="D162" s="179"/>
      <c r="E162" s="179"/>
      <c r="F162" s="207"/>
      <c r="G162" s="208"/>
      <c r="H162" s="179"/>
      <c r="I162" s="175"/>
      <c r="J162" s="180"/>
      <c r="K162" s="181"/>
      <c r="L162" s="152"/>
      <c r="M162" s="179"/>
    </row>
    <row r="163" spans="1:13" s="20" customFormat="1" ht="26.15" customHeight="1" x14ac:dyDescent="0.35">
      <c r="A163" s="103" t="s">
        <v>301</v>
      </c>
      <c r="B163" s="71" t="str">
        <f>_xlfn.SINGLE(IF(_xlfn.XLOOKUP(A163, WH_Aggregte!$E$1:$E$317, WH_Aggregte!$D$1:$D$317, "", 0)= "", "",_xlfn.XLOOKUP(A163, WH_Aggregte!$E$1:$E$317, WH_Aggregte!$D$1:$D$317, "", 0)))</f>
        <v xml:space="preserve">Is the designated supervisor providing regular and consistent support for each member?
</v>
      </c>
      <c r="C163" s="176" t="str">
        <f>_xlfn.SINGLE(IF(_xlfn.XLOOKUP(A163, WH_Aggregte!$E$1:$E$317, WH_Aggregte!$F$1:$F$317, "N/A", 0)= "", "N/A",_xlfn.XLOOKUP(A163, WH_Aggregte!$E$1:$E$317, WH_Aggregte!$F$1:$F$317, "N/A", 0)))</f>
        <v>N/A</v>
      </c>
      <c r="D163" s="179" t="str">
        <f>_xlfn.SINGLE(IF(C163="Not Compliant",_xlfn.TEXTJOIN(CHAR(10),TRUE,_xlfn.XLOOKUP($A163,Table1[QNUM],Table1[SUB-RESPONSE]),_xlfn.IFNA(_xlfn.XLOOKUP($A163&amp;AnswerSheet!$Q$1,Table1[TRIMQuestion],Table1[SUB-RESPONSE]),""),_xlfn.IFNA(_xlfn.XLOOKUP($A163&amp;AnswerSheet!$Q$2,Table1[TRIMQuestion],Table1[SUB-RESPONSE]),""),_xlfn.IFNA(_xlfn.XLOOKUP($A163&amp;AnswerSheet!$Q$3,Table1[TRIMQuestion],Table1[SUB-RESPONSE]),""),_xlfn.IFNA(_xlfn.XLOOKUP($A163&amp;AnswerSheet!$Q$4,Table1[TRIMQuestion],Table1[SUB-RESPONSE]),""),_xlfn.IFNA(_xlfn.XLOOKUP($A163&amp;AnswerSheet!$Q$5,Table1[TRIMQuestion],Table1[SUB-RESPONSE]),""),_xlfn.IFNA(_xlfn.XLOOKUP($A163&amp;AnswerSheet!$Q$6,Table1[TRIMQuestion],Table1[SUB-RESPONSE]),""),_xlfn.IFNA(_xlfn.XLOOKUP($A163&amp;AnswerSheet!$Q$7,Table1[TRIMQuestion],Table1[SUB-RESPONSE]),""),_xlfn.IFNA(_xlfn.XLOOKUP($A163&amp;AnswerSheet!$Q$8,Table1[TRIMQuestion],Table1[SUB-RESPONSE]),""),_xlfn.IFNA(_xlfn.XLOOKUP($A163&amp;AnswerSheet!$Q$9,Table1[TRIMQuestion],Table1[SUB-RESPONSE]),""),_xlfn.IFNA(_xlfn.XLOOKUP($A163&amp;AnswerSheet!$Q$10,Table1[TRIMQuestion],Table1[SUB-RESPONSE]),""),_xlfn.IFNA(_xlfn.XLOOKUP($A163&amp;AnswerSheet!$Q$11,Table1[TRIMQuestion],Table1[SUB-RESPONSE]),""),_xlfn.IFNA(_xlfn.XLOOKUP($A163&amp;AnswerSheet!$Q$12,Table1[TRIMQuestion],Table1[SUB-RESPONSE]),""),_xlfn.IFNA(_xlfn.XLOOKUP($A163&amp;AnswerSheet!$Q$13,Table1[TRIMQuestion],Table1[SUB-RESPONSE]),""),_xlfn.IFNA(_xlfn.XLOOKUP($A163&amp;AnswerSheet!$Q$14,Table1[TRIMQuestion],Table1[SUB-RESPONSE]),""),_xlfn.IFNA(_xlfn.XLOOKUP($A163&amp;AnswerSheet!$Q$15,Table1[TRIMQuestion],Table1[SUB-RESPONSE]),""),_xlfn.IFNA(_xlfn.XLOOKUP($A163&amp;AnswerSheet!$Q$16,Table1[TRIMQuestion],Table1[SUB-RESPONSE]),""),_xlfn.IFNA(_xlfn.XLOOKUP($A163&amp;AnswerSheet!$Q$17,Table1[TRIMQuestion],Table1[SUB-RESPONSE]),""),_xlfn.IFNA(_xlfn.XLOOKUP($A163&amp;AnswerSheet!$Q$18,Table1[TRIMQuestion],Table1[SUB-RESPONSE]),""),""),""))</f>
        <v/>
      </c>
      <c r="E163" s="179"/>
      <c r="F163" s="205"/>
      <c r="G163" s="206"/>
      <c r="H163" s="179"/>
      <c r="I163" s="174"/>
      <c r="J163" s="180"/>
      <c r="K163" s="181"/>
      <c r="L163" s="152"/>
      <c r="M163" s="179"/>
    </row>
    <row r="164" spans="1:13" s="20" customFormat="1" ht="33.65" customHeight="1" x14ac:dyDescent="0.35">
      <c r="A164" s="103" t="s">
        <v>23</v>
      </c>
      <c r="B164" s="71" t="str">
        <f>_xlfn.SINGLE(IF(_xlfn.XLOOKUP(A163, WH_Aggregte!$E$1:$E$317, WH_Aggregte!$J$1:$J$317, "", 0)= "", "",_xlfn.XLOOKUP(A163, WH_Aggregte!$E$1:$E$317, WH_Aggregte!$J$1:$J$317, "", 0)))</f>
        <v>Memorandum of Agreement; 45 CFR § 2556.310; VISTA Member Handbook Chapters 2 and 3; VISTA Sponsor Handbook - Supporting and Supervising Members</v>
      </c>
      <c r="C164" s="176"/>
      <c r="D164" s="179"/>
      <c r="E164" s="179"/>
      <c r="F164" s="207"/>
      <c r="G164" s="208"/>
      <c r="H164" s="179"/>
      <c r="I164" s="175"/>
      <c r="J164" s="180"/>
      <c r="K164" s="181"/>
      <c r="L164" s="152"/>
      <c r="M164" s="179"/>
    </row>
    <row r="165" spans="1:13" s="20" customFormat="1" ht="30" customHeight="1" x14ac:dyDescent="0.35">
      <c r="A165" s="103" t="s">
        <v>302</v>
      </c>
      <c r="B165" s="71" t="str">
        <f>_xlfn.SINGLE(IF(_xlfn.XLOOKUP(A165, WH_Aggregte!$E$1:$E$317, WH_Aggregte!$D$1:$D$317, "", 0)= "", "",_xlfn.XLOOKUP(A165, WH_Aggregte!$E$1:$E$317, WH_Aggregte!$D$1:$D$317, "", 0)))</f>
        <v xml:space="preserve">Are members provided work space and any other materials necessary to operate and complete members' assignments?_x000D_
_x000D_
</v>
      </c>
      <c r="C165" s="176" t="str">
        <f>_xlfn.SINGLE(IF(_xlfn.XLOOKUP(A165, WH_Aggregte!$E$1:$E$317, WH_Aggregte!$F$1:$F$317, "N/A", 0)= "", "N/A",_xlfn.XLOOKUP(A165, WH_Aggregte!$E$1:$E$317, WH_Aggregte!$F$1:$F$317, "N/A", 0)))</f>
        <v>N/A</v>
      </c>
      <c r="D165" s="179" t="str">
        <f>_xlfn.SINGLE(IF(C165="Not Compliant",_xlfn.TEXTJOIN(CHAR(10),TRUE,_xlfn.XLOOKUP($A165,Table1[QNUM],Table1[SUB-RESPONSE]),_xlfn.IFNA(_xlfn.XLOOKUP($A165&amp;AnswerSheet!$Q$1,Table1[TRIMQuestion],Table1[SUB-RESPONSE]),""),_xlfn.IFNA(_xlfn.XLOOKUP($A165&amp;AnswerSheet!$Q$2,Table1[TRIMQuestion],Table1[SUB-RESPONSE]),""),_xlfn.IFNA(_xlfn.XLOOKUP($A165&amp;AnswerSheet!$Q$3,Table1[TRIMQuestion],Table1[SUB-RESPONSE]),""),_xlfn.IFNA(_xlfn.XLOOKUP($A165&amp;AnswerSheet!$Q$4,Table1[TRIMQuestion],Table1[SUB-RESPONSE]),""),_xlfn.IFNA(_xlfn.XLOOKUP($A165&amp;AnswerSheet!$Q$5,Table1[TRIMQuestion],Table1[SUB-RESPONSE]),""),_xlfn.IFNA(_xlfn.XLOOKUP($A165&amp;AnswerSheet!$Q$6,Table1[TRIMQuestion],Table1[SUB-RESPONSE]),""),_xlfn.IFNA(_xlfn.XLOOKUP($A165&amp;AnswerSheet!$Q$7,Table1[TRIMQuestion],Table1[SUB-RESPONSE]),""),_xlfn.IFNA(_xlfn.XLOOKUP($A165&amp;AnswerSheet!$Q$8,Table1[TRIMQuestion],Table1[SUB-RESPONSE]),""),_xlfn.IFNA(_xlfn.XLOOKUP($A165&amp;AnswerSheet!$Q$9,Table1[TRIMQuestion],Table1[SUB-RESPONSE]),""),_xlfn.IFNA(_xlfn.XLOOKUP($A165&amp;AnswerSheet!$Q$10,Table1[TRIMQuestion],Table1[SUB-RESPONSE]),""),_xlfn.IFNA(_xlfn.XLOOKUP($A165&amp;AnswerSheet!$Q$11,Table1[TRIMQuestion],Table1[SUB-RESPONSE]),""),_xlfn.IFNA(_xlfn.XLOOKUP($A165&amp;AnswerSheet!$Q$12,Table1[TRIMQuestion],Table1[SUB-RESPONSE]),""),_xlfn.IFNA(_xlfn.XLOOKUP($A165&amp;AnswerSheet!$Q$13,Table1[TRIMQuestion],Table1[SUB-RESPONSE]),""),_xlfn.IFNA(_xlfn.XLOOKUP($A165&amp;AnswerSheet!$Q$14,Table1[TRIMQuestion],Table1[SUB-RESPONSE]),""),_xlfn.IFNA(_xlfn.XLOOKUP($A165&amp;AnswerSheet!$Q$15,Table1[TRIMQuestion],Table1[SUB-RESPONSE]),""),_xlfn.IFNA(_xlfn.XLOOKUP($A165&amp;AnswerSheet!$Q$16,Table1[TRIMQuestion],Table1[SUB-RESPONSE]),""),_xlfn.IFNA(_xlfn.XLOOKUP($A165&amp;AnswerSheet!$Q$17,Table1[TRIMQuestion],Table1[SUB-RESPONSE]),""),_xlfn.IFNA(_xlfn.XLOOKUP($A165&amp;AnswerSheet!$Q$18,Table1[TRIMQuestion],Table1[SUB-RESPONSE]),""),""),""))</f>
        <v/>
      </c>
      <c r="E165" s="179"/>
      <c r="F165" s="205"/>
      <c r="G165" s="206"/>
      <c r="H165" s="179"/>
      <c r="I165" s="174"/>
      <c r="J165" s="180"/>
      <c r="K165" s="181"/>
      <c r="L165" s="152"/>
      <c r="M165" s="179"/>
    </row>
    <row r="166" spans="1:13" s="20" customFormat="1" ht="33" customHeight="1" x14ac:dyDescent="0.35">
      <c r="A166" s="103" t="s">
        <v>23</v>
      </c>
      <c r="B166" s="71" t="str">
        <f>_xlfn.SINGLE(IF(_xlfn.XLOOKUP(A165, WH_Aggregte!$E$1:$E$317, WH_Aggregte!$J$1:$J$317, "", 0)= "", "",_xlfn.XLOOKUP(A165, WH_Aggregte!$E$1:$E$317, WH_Aggregte!$J$1:$J$317, "", 0)))</f>
        <v>Memorandum of Agreement; 45 CFR 2556.115(b); VISTA Sponsor Handbook - Supporting and Supervising Members; VISTA Member Handbook Chapter 14</v>
      </c>
      <c r="C166" s="176"/>
      <c r="D166" s="179"/>
      <c r="E166" s="179"/>
      <c r="F166" s="207"/>
      <c r="G166" s="208"/>
      <c r="H166" s="179"/>
      <c r="I166" s="175"/>
      <c r="J166" s="180"/>
      <c r="K166" s="181"/>
      <c r="L166" s="152"/>
      <c r="M166" s="179"/>
    </row>
    <row r="167" spans="1:13" s="20" customFormat="1" ht="32.15" customHeight="1" x14ac:dyDescent="0.35">
      <c r="A167" s="103" t="s">
        <v>303</v>
      </c>
      <c r="B167" s="71" t="str">
        <f>_xlfn.SINGLE(IF(_xlfn.XLOOKUP(A167, WH_Aggregte!$E$1:$E$317, WH_Aggregte!$D$1:$D$317, "", 0)= "", "",_xlfn.XLOOKUP(A167, WH_Aggregte!$E$1:$E$317, WH_Aggregte!$D$1:$D$317, "", 0)))</f>
        <v xml:space="preserve">If applicable, are members reimbursed for service-related transportation or provided other means of transport?_x000D_
_x000D_
</v>
      </c>
      <c r="C167" s="176" t="str">
        <f>_xlfn.SINGLE(IF(_xlfn.XLOOKUP(A167, WH_Aggregte!$E$1:$E$317, WH_Aggregte!$F$1:$F$317, "N/A", 0)= "", "N/A",_xlfn.XLOOKUP(A167, WH_Aggregte!$E$1:$E$317, WH_Aggregte!$F$1:$F$317, "N/A", 0)))</f>
        <v>N/A</v>
      </c>
      <c r="D167" s="179" t="str">
        <f>_xlfn.SINGLE(IF(C167="Not Compliant",_xlfn.TEXTJOIN(CHAR(10),TRUE,_xlfn.XLOOKUP($A167,Table1[QNUM],Table1[SUB-RESPONSE]),_xlfn.IFNA(_xlfn.XLOOKUP($A167&amp;AnswerSheet!$Q$1,Table1[TRIMQuestion],Table1[SUB-RESPONSE]),""),_xlfn.IFNA(_xlfn.XLOOKUP($A167&amp;AnswerSheet!$Q$2,Table1[TRIMQuestion],Table1[SUB-RESPONSE]),""),_xlfn.IFNA(_xlfn.XLOOKUP($A167&amp;AnswerSheet!$Q$3,Table1[TRIMQuestion],Table1[SUB-RESPONSE]),""),_xlfn.IFNA(_xlfn.XLOOKUP($A167&amp;AnswerSheet!$Q$4,Table1[TRIMQuestion],Table1[SUB-RESPONSE]),""),_xlfn.IFNA(_xlfn.XLOOKUP($A167&amp;AnswerSheet!$Q$5,Table1[TRIMQuestion],Table1[SUB-RESPONSE]),""),_xlfn.IFNA(_xlfn.XLOOKUP($A167&amp;AnswerSheet!$Q$6,Table1[TRIMQuestion],Table1[SUB-RESPONSE]),""),_xlfn.IFNA(_xlfn.XLOOKUP($A167&amp;AnswerSheet!$Q$7,Table1[TRIMQuestion],Table1[SUB-RESPONSE]),""),_xlfn.IFNA(_xlfn.XLOOKUP($A167&amp;AnswerSheet!$Q$8,Table1[TRIMQuestion],Table1[SUB-RESPONSE]),""),_xlfn.IFNA(_xlfn.XLOOKUP($A167&amp;AnswerSheet!$Q$9,Table1[TRIMQuestion],Table1[SUB-RESPONSE]),""),_xlfn.IFNA(_xlfn.XLOOKUP($A167&amp;AnswerSheet!$Q$10,Table1[TRIMQuestion],Table1[SUB-RESPONSE]),""),_xlfn.IFNA(_xlfn.XLOOKUP($A167&amp;AnswerSheet!$Q$11,Table1[TRIMQuestion],Table1[SUB-RESPONSE]),""),_xlfn.IFNA(_xlfn.XLOOKUP($A167&amp;AnswerSheet!$Q$12,Table1[TRIMQuestion],Table1[SUB-RESPONSE]),""),_xlfn.IFNA(_xlfn.XLOOKUP($A167&amp;AnswerSheet!$Q$13,Table1[TRIMQuestion],Table1[SUB-RESPONSE]),""),_xlfn.IFNA(_xlfn.XLOOKUP($A167&amp;AnswerSheet!$Q$14,Table1[TRIMQuestion],Table1[SUB-RESPONSE]),""),_xlfn.IFNA(_xlfn.XLOOKUP($A167&amp;AnswerSheet!$Q$15,Table1[TRIMQuestion],Table1[SUB-RESPONSE]),""),_xlfn.IFNA(_xlfn.XLOOKUP($A167&amp;AnswerSheet!$Q$16,Table1[TRIMQuestion],Table1[SUB-RESPONSE]),""),_xlfn.IFNA(_xlfn.XLOOKUP($A167&amp;AnswerSheet!$Q$17,Table1[TRIMQuestion],Table1[SUB-RESPONSE]),""),_xlfn.IFNA(_xlfn.XLOOKUP($A167&amp;AnswerSheet!$Q$18,Table1[TRIMQuestion],Table1[SUB-RESPONSE]),""),""),""))</f>
        <v/>
      </c>
      <c r="E167" s="179"/>
      <c r="F167" s="205"/>
      <c r="G167" s="206"/>
      <c r="H167" s="179"/>
      <c r="I167" s="174"/>
      <c r="J167" s="180"/>
      <c r="K167" s="181"/>
      <c r="L167" s="152"/>
      <c r="M167" s="179"/>
    </row>
    <row r="168" spans="1:13" s="20" customFormat="1" ht="28.4" customHeight="1" x14ac:dyDescent="0.35">
      <c r="A168" s="103" t="s">
        <v>23</v>
      </c>
      <c r="B168" s="71" t="str">
        <f>_xlfn.SINGLE(IF(_xlfn.XLOOKUP(A167, WH_Aggregte!$E$1:$E$317, WH_Aggregte!$J$1:$J$317, "", 0)= "", "",_xlfn.XLOOKUP(A167, WH_Aggregte!$E$1:$E$317, WH_Aggregte!$J$1:$J$317, "", 0)))</f>
        <v>45 CFR 2556.115(b); Memorandum of Agreement; VISTA Sponsor Handbook - Supporting and Supervising Members; VISTA Member Handbook Chapter 7</v>
      </c>
      <c r="C168" s="176"/>
      <c r="D168" s="179"/>
      <c r="E168" s="179"/>
      <c r="F168" s="207"/>
      <c r="G168" s="208"/>
      <c r="H168" s="179"/>
      <c r="I168" s="175"/>
      <c r="J168" s="180"/>
      <c r="K168" s="181"/>
      <c r="L168" s="152"/>
      <c r="M168" s="179"/>
    </row>
    <row r="169" spans="1:13" s="20" customFormat="1" ht="26.15" customHeight="1" x14ac:dyDescent="0.35">
      <c r="A169" s="103" t="s">
        <v>304</v>
      </c>
      <c r="B169" s="71" t="str">
        <f>_xlfn.SINGLE(IF(_xlfn.XLOOKUP(A169, WH_Aggregte!$E$1:$E$317, WH_Aggregte!$D$1:$D$317, "", 0)= "", "",_xlfn.XLOOKUP(A169, WH_Aggregte!$E$1:$E$317, WH_Aggregte!$D$1:$D$317, "", 0)))</f>
        <v xml:space="preserve">If applicable, are optional benefits given to the members appropriate?_x000D_
_x000D_
</v>
      </c>
      <c r="C169" s="176" t="str">
        <f>_xlfn.SINGLE(IF(_xlfn.XLOOKUP(A169, WH_Aggregte!$E$1:$E$317, WH_Aggregte!$F$1:$F$317, "N/A", 0)= "", "N/A",_xlfn.XLOOKUP(A169, WH_Aggregte!$E$1:$E$317, WH_Aggregte!$F$1:$F$317, "N/A", 0)))</f>
        <v>N/A</v>
      </c>
      <c r="D169" s="179" t="str">
        <f>_xlfn.SINGLE(IF(C169="Not Compliant",_xlfn.TEXTJOIN(CHAR(10),TRUE,_xlfn.XLOOKUP($A169,Table1[QNUM],Table1[SUB-RESPONSE]),_xlfn.IFNA(_xlfn.XLOOKUP($A169&amp;AnswerSheet!$Q$1,Table1[TRIMQuestion],Table1[SUB-RESPONSE]),""),_xlfn.IFNA(_xlfn.XLOOKUP($A169&amp;AnswerSheet!$Q$2,Table1[TRIMQuestion],Table1[SUB-RESPONSE]),""),_xlfn.IFNA(_xlfn.XLOOKUP($A169&amp;AnswerSheet!$Q$3,Table1[TRIMQuestion],Table1[SUB-RESPONSE]),""),_xlfn.IFNA(_xlfn.XLOOKUP($A169&amp;AnswerSheet!$Q$4,Table1[TRIMQuestion],Table1[SUB-RESPONSE]),""),_xlfn.IFNA(_xlfn.XLOOKUP($A169&amp;AnswerSheet!$Q$5,Table1[TRIMQuestion],Table1[SUB-RESPONSE]),""),_xlfn.IFNA(_xlfn.XLOOKUP($A169&amp;AnswerSheet!$Q$6,Table1[TRIMQuestion],Table1[SUB-RESPONSE]),""),_xlfn.IFNA(_xlfn.XLOOKUP($A169&amp;AnswerSheet!$Q$7,Table1[TRIMQuestion],Table1[SUB-RESPONSE]),""),_xlfn.IFNA(_xlfn.XLOOKUP($A169&amp;AnswerSheet!$Q$8,Table1[TRIMQuestion],Table1[SUB-RESPONSE]),""),_xlfn.IFNA(_xlfn.XLOOKUP($A169&amp;AnswerSheet!$Q$9,Table1[TRIMQuestion],Table1[SUB-RESPONSE]),""),_xlfn.IFNA(_xlfn.XLOOKUP($A169&amp;AnswerSheet!$Q$10,Table1[TRIMQuestion],Table1[SUB-RESPONSE]),""),_xlfn.IFNA(_xlfn.XLOOKUP($A169&amp;AnswerSheet!$Q$11,Table1[TRIMQuestion],Table1[SUB-RESPONSE]),""),_xlfn.IFNA(_xlfn.XLOOKUP($A169&amp;AnswerSheet!$Q$12,Table1[TRIMQuestion],Table1[SUB-RESPONSE]),""),_xlfn.IFNA(_xlfn.XLOOKUP($A169&amp;AnswerSheet!$Q$13,Table1[TRIMQuestion],Table1[SUB-RESPONSE]),""),_xlfn.IFNA(_xlfn.XLOOKUP($A169&amp;AnswerSheet!$Q$14,Table1[TRIMQuestion],Table1[SUB-RESPONSE]),""),_xlfn.IFNA(_xlfn.XLOOKUP($A169&amp;AnswerSheet!$Q$15,Table1[TRIMQuestion],Table1[SUB-RESPONSE]),""),_xlfn.IFNA(_xlfn.XLOOKUP($A169&amp;AnswerSheet!$Q$16,Table1[TRIMQuestion],Table1[SUB-RESPONSE]),""),_xlfn.IFNA(_xlfn.XLOOKUP($A169&amp;AnswerSheet!$Q$17,Table1[TRIMQuestion],Table1[SUB-RESPONSE]),""),_xlfn.IFNA(_xlfn.XLOOKUP($A169&amp;AnswerSheet!$Q$18,Table1[TRIMQuestion],Table1[SUB-RESPONSE]),""),""),""))</f>
        <v/>
      </c>
      <c r="E169" s="179"/>
      <c r="F169" s="205"/>
      <c r="G169" s="206"/>
      <c r="H169" s="179"/>
      <c r="I169" s="174"/>
      <c r="J169" s="180"/>
      <c r="K169" s="181"/>
      <c r="L169" s="152"/>
      <c r="M169" s="179"/>
    </row>
    <row r="170" spans="1:13" s="20" customFormat="1" ht="30.65" customHeight="1" x14ac:dyDescent="0.35">
      <c r="A170" s="103" t="s">
        <v>23</v>
      </c>
      <c r="B170" s="71" t="str">
        <f>_xlfn.SINGLE(IF(_xlfn.XLOOKUP(A169, WH_Aggregte!$E$1:$E$317, WH_Aggregte!$J$1:$J$317, "", 0)= "", "",_xlfn.XLOOKUP(A169, WH_Aggregte!$E$1:$E$317, WH_Aggregte!$J$1:$J$317, "", 0)))</f>
        <v>Memorandum of Agreement; 45 CFR 2556.205; 45 CFR 2556.320; 45 CFR 2556.505; VISTA Sponsor Handbook - Supporting and Supervising Members; VISTA Member Handbook Chapters 5 and 11</v>
      </c>
      <c r="C170" s="176"/>
      <c r="D170" s="179"/>
      <c r="E170" s="179"/>
      <c r="F170" s="207"/>
      <c r="G170" s="208"/>
      <c r="H170" s="179"/>
      <c r="I170" s="175"/>
      <c r="J170" s="180"/>
      <c r="K170" s="181"/>
      <c r="L170" s="152"/>
      <c r="M170" s="179"/>
    </row>
    <row r="171" spans="1:13" s="20" customFormat="1" ht="60" customHeight="1" x14ac:dyDescent="0.35">
      <c r="A171" s="103" t="s">
        <v>305</v>
      </c>
      <c r="B171" s="71" t="str">
        <f>_xlfn.SINGLE(IF(_xlfn.XLOOKUP(A171, WH_Aggregte!$E$1:$E$317, WH_Aggregte!$D$1:$D$317, "", 0)= "", "",_xlfn.XLOOKUP(A171, WH_Aggregte!$E$1:$E$317, WH_Aggregte!$D$1:$D$317, "", 0)))</f>
        <v>Is there evidence that members:
• perform activities that would otherwise be performed by employed workers or volunteers?
• supplant the hiring of or result in the displacement of employed workers or other volunteers?
• engage in activities that impair existing contracts for service?</v>
      </c>
      <c r="C171" s="176" t="str">
        <f>_xlfn.SINGLE(IF(_xlfn.XLOOKUP(A171, WH_Aggregte!$E$1:$E$317, WH_Aggregte!$F$1:$F$317, "N/A", 0)= "", "N/A",_xlfn.XLOOKUP(A171, WH_Aggregte!$E$1:$E$317, WH_Aggregte!$F$1:$F$317, "N/A", 0)))</f>
        <v>N/A</v>
      </c>
      <c r="D171" s="179" t="str">
        <f>_xlfn.SINGLE(IF(C171="Not Compliant",_xlfn.TEXTJOIN(CHAR(10),TRUE,_xlfn.XLOOKUP($A171,Table1[QNUM],Table1[SUB-RESPONSE]),_xlfn.IFNA(_xlfn.XLOOKUP($A171&amp;AnswerSheet!$Q$1,Table1[TRIMQuestion],Table1[SUB-RESPONSE]),""),_xlfn.IFNA(_xlfn.XLOOKUP($A171&amp;AnswerSheet!$Q$2,Table1[TRIMQuestion],Table1[SUB-RESPONSE]),""),_xlfn.IFNA(_xlfn.XLOOKUP($A171&amp;AnswerSheet!$Q$3,Table1[TRIMQuestion],Table1[SUB-RESPONSE]),""),_xlfn.IFNA(_xlfn.XLOOKUP($A171&amp;AnswerSheet!$Q$4,Table1[TRIMQuestion],Table1[SUB-RESPONSE]),""),_xlfn.IFNA(_xlfn.XLOOKUP($A171&amp;AnswerSheet!$Q$5,Table1[TRIMQuestion],Table1[SUB-RESPONSE]),""),_xlfn.IFNA(_xlfn.XLOOKUP($A171&amp;AnswerSheet!$Q$6,Table1[TRIMQuestion],Table1[SUB-RESPONSE]),""),_xlfn.IFNA(_xlfn.XLOOKUP($A171&amp;AnswerSheet!$Q$7,Table1[TRIMQuestion],Table1[SUB-RESPONSE]),""),_xlfn.IFNA(_xlfn.XLOOKUP($A171&amp;AnswerSheet!$Q$8,Table1[TRIMQuestion],Table1[SUB-RESPONSE]),""),_xlfn.IFNA(_xlfn.XLOOKUP($A171&amp;AnswerSheet!$Q$9,Table1[TRIMQuestion],Table1[SUB-RESPONSE]),""),_xlfn.IFNA(_xlfn.XLOOKUP($A171&amp;AnswerSheet!$Q$10,Table1[TRIMQuestion],Table1[SUB-RESPONSE]),""),_xlfn.IFNA(_xlfn.XLOOKUP($A171&amp;AnswerSheet!$Q$11,Table1[TRIMQuestion],Table1[SUB-RESPONSE]),""),_xlfn.IFNA(_xlfn.XLOOKUP($A171&amp;AnswerSheet!$Q$12,Table1[TRIMQuestion],Table1[SUB-RESPONSE]),""),_xlfn.IFNA(_xlfn.XLOOKUP($A171&amp;AnswerSheet!$Q$13,Table1[TRIMQuestion],Table1[SUB-RESPONSE]),""),_xlfn.IFNA(_xlfn.XLOOKUP($A171&amp;AnswerSheet!$Q$14,Table1[TRIMQuestion],Table1[SUB-RESPONSE]),""),_xlfn.IFNA(_xlfn.XLOOKUP($A171&amp;AnswerSheet!$Q$15,Table1[TRIMQuestion],Table1[SUB-RESPONSE]),""),_xlfn.IFNA(_xlfn.XLOOKUP($A171&amp;AnswerSheet!$Q$16,Table1[TRIMQuestion],Table1[SUB-RESPONSE]),""),_xlfn.IFNA(_xlfn.XLOOKUP($A171&amp;AnswerSheet!$Q$17,Table1[TRIMQuestion],Table1[SUB-RESPONSE]),""),_xlfn.IFNA(_xlfn.XLOOKUP($A171&amp;AnswerSheet!$Q$18,Table1[TRIMQuestion],Table1[SUB-RESPONSE]),""),""),""))</f>
        <v/>
      </c>
      <c r="E171" s="179"/>
      <c r="F171" s="205"/>
      <c r="G171" s="206"/>
      <c r="H171" s="179"/>
      <c r="I171" s="174"/>
      <c r="J171" s="180"/>
      <c r="K171" s="181"/>
      <c r="L171" s="152"/>
      <c r="M171" s="179"/>
    </row>
    <row r="172" spans="1:13" s="20" customFormat="1" ht="26.15" customHeight="1" x14ac:dyDescent="0.35">
      <c r="A172" s="103" t="s">
        <v>23</v>
      </c>
      <c r="B172" s="71" t="str">
        <f>_xlfn.SINGLE(IF(_xlfn.XLOOKUP(A171, WH_Aggregte!$E$1:$E$317, WH_Aggregte!$J$1:$J$317, "", 0)= "", "",_xlfn.XLOOKUP(A171, WH_Aggregte!$E$1:$E$317, WH_Aggregte!$J$1:$J$317, "", 0)))</f>
        <v>45 CFR 2556.150</v>
      </c>
      <c r="C172" s="176"/>
      <c r="D172" s="179"/>
      <c r="E172" s="179"/>
      <c r="F172" s="207"/>
      <c r="G172" s="208"/>
      <c r="H172" s="179"/>
      <c r="I172" s="175"/>
      <c r="J172" s="180"/>
      <c r="K172" s="181"/>
      <c r="L172" s="152"/>
      <c r="M172" s="179"/>
    </row>
    <row r="173" spans="1:13" s="20" customFormat="1" ht="33.65" customHeight="1" x14ac:dyDescent="0.35">
      <c r="A173" s="103" t="s">
        <v>310</v>
      </c>
      <c r="B173" s="71" t="str">
        <f>_xlfn.SINGLE(IF(_xlfn.XLOOKUP(A173, WH_Aggregte!$E$1:$E$317, WH_Aggregte!$D$1:$D$317, "", 0)= "", "",_xlfn.XLOOKUP(A173, WH_Aggregte!$E$1:$E$317, WH_Aggregte!$D$1:$D$317, "", 0)))</f>
        <v xml:space="preserve">Does the sponsor offer a site orientation and training at the beginning of each members' service, as well as other training opportunities throughout their service year?_x000D_
_x000D_
</v>
      </c>
      <c r="C173" s="176" t="str">
        <f>_xlfn.SINGLE(IF(_xlfn.XLOOKUP(A173, WH_Aggregte!$E$1:$E$317, WH_Aggregte!$F$1:$F$317, "N/A", 0)= "", "N/A",_xlfn.XLOOKUP(A173, WH_Aggregte!$E$1:$E$317, WH_Aggregte!$F$1:$F$317, "N/A", 0)))</f>
        <v>N/A</v>
      </c>
      <c r="D173" s="179" t="str">
        <f>_xlfn.SINGLE(IF(C173="Not Compliant",_xlfn.TEXTJOIN(CHAR(10),TRUE,_xlfn.XLOOKUP($A173,Table1[QNUM],Table1[SUB-RESPONSE]),_xlfn.IFNA(_xlfn.XLOOKUP($A173&amp;AnswerSheet!$Q$1,Table1[TRIMQuestion],Table1[SUB-RESPONSE]),""),_xlfn.IFNA(_xlfn.XLOOKUP($A173&amp;AnswerSheet!$Q$2,Table1[TRIMQuestion],Table1[SUB-RESPONSE]),""),_xlfn.IFNA(_xlfn.XLOOKUP($A173&amp;AnswerSheet!$Q$3,Table1[TRIMQuestion],Table1[SUB-RESPONSE]),""),_xlfn.IFNA(_xlfn.XLOOKUP($A173&amp;AnswerSheet!$Q$4,Table1[TRIMQuestion],Table1[SUB-RESPONSE]),""),_xlfn.IFNA(_xlfn.XLOOKUP($A173&amp;AnswerSheet!$Q$5,Table1[TRIMQuestion],Table1[SUB-RESPONSE]),""),_xlfn.IFNA(_xlfn.XLOOKUP($A173&amp;AnswerSheet!$Q$6,Table1[TRIMQuestion],Table1[SUB-RESPONSE]),""),_xlfn.IFNA(_xlfn.XLOOKUP($A173&amp;AnswerSheet!$Q$7,Table1[TRIMQuestion],Table1[SUB-RESPONSE]),""),_xlfn.IFNA(_xlfn.XLOOKUP($A173&amp;AnswerSheet!$Q$8,Table1[TRIMQuestion],Table1[SUB-RESPONSE]),""),_xlfn.IFNA(_xlfn.XLOOKUP($A173&amp;AnswerSheet!$Q$9,Table1[TRIMQuestion],Table1[SUB-RESPONSE]),""),_xlfn.IFNA(_xlfn.XLOOKUP($A173&amp;AnswerSheet!$Q$10,Table1[TRIMQuestion],Table1[SUB-RESPONSE]),""),_xlfn.IFNA(_xlfn.XLOOKUP($A173&amp;AnswerSheet!$Q$11,Table1[TRIMQuestion],Table1[SUB-RESPONSE]),""),_xlfn.IFNA(_xlfn.XLOOKUP($A173&amp;AnswerSheet!$Q$12,Table1[TRIMQuestion],Table1[SUB-RESPONSE]),""),_xlfn.IFNA(_xlfn.XLOOKUP($A173&amp;AnswerSheet!$Q$13,Table1[TRIMQuestion],Table1[SUB-RESPONSE]),""),_xlfn.IFNA(_xlfn.XLOOKUP($A173&amp;AnswerSheet!$Q$14,Table1[TRIMQuestion],Table1[SUB-RESPONSE]),""),_xlfn.IFNA(_xlfn.XLOOKUP($A173&amp;AnswerSheet!$Q$15,Table1[TRIMQuestion],Table1[SUB-RESPONSE]),""),_xlfn.IFNA(_xlfn.XLOOKUP($A173&amp;AnswerSheet!$Q$16,Table1[TRIMQuestion],Table1[SUB-RESPONSE]),""),_xlfn.IFNA(_xlfn.XLOOKUP($A173&amp;AnswerSheet!$Q$17,Table1[TRIMQuestion],Table1[SUB-RESPONSE]),""),_xlfn.IFNA(_xlfn.XLOOKUP($A173&amp;AnswerSheet!$Q$18,Table1[TRIMQuestion],Table1[SUB-RESPONSE]),""),""),""))</f>
        <v/>
      </c>
      <c r="E173" s="179"/>
      <c r="F173" s="205"/>
      <c r="G173" s="206"/>
      <c r="H173" s="179"/>
      <c r="I173" s="174"/>
      <c r="J173" s="180"/>
      <c r="K173" s="181"/>
      <c r="L173" s="152"/>
      <c r="M173" s="179"/>
    </row>
    <row r="174" spans="1:13" s="20" customFormat="1" ht="30" customHeight="1" x14ac:dyDescent="0.35">
      <c r="A174" s="103" t="s">
        <v>23</v>
      </c>
      <c r="B174" s="71" t="str">
        <f>_xlfn.SINGLE(IF(_xlfn.XLOOKUP(A173, WH_Aggregte!$E$1:$E$317, WH_Aggregte!$J$1:$J$317, "", 0)= "", "",_xlfn.XLOOKUP(A173, WH_Aggregte!$E$1:$E$317, WH_Aggregte!$J$1:$J$317, "", 0)))</f>
        <v>Memorandum of Agreement; VISTA Sponsor Handbook - Supporting and Supervising Members; VISTA Member Handbook Chapter 4</v>
      </c>
      <c r="C174" s="176"/>
      <c r="D174" s="179"/>
      <c r="E174" s="179"/>
      <c r="F174" s="207"/>
      <c r="G174" s="208"/>
      <c r="H174" s="179"/>
      <c r="I174" s="175"/>
      <c r="J174" s="180"/>
      <c r="K174" s="181"/>
      <c r="L174" s="152"/>
      <c r="M174" s="179"/>
    </row>
    <row r="175" spans="1:13" s="20" customFormat="1" ht="92.15" customHeight="1" x14ac:dyDescent="0.35">
      <c r="A175" s="103" t="s">
        <v>311</v>
      </c>
      <c r="B175" s="71" t="str">
        <f>_xlfn.SINGLE(IF(_xlfn.XLOOKUP(A175, WH_Aggregte!$E$1:$E$317, WH_Aggregte!$D$1:$D$317, "", 0)= "", "",_xlfn.XLOOKUP(A175, WH_Aggregte!$E$1:$E$317, WH_Aggregte!$D$1:$D$317, "", 0)))</f>
        <v xml:space="preserve">If applicable, do members' outside employment meet requirements and is it documented?_x000D_
• Are outside employment forms approved and on file?_x000D_
• Is members' outside employment part-time?_x000D_
• Is members' outside employment hours not in conflict with VISTA service hours?_x000D_
• Members' outside employers are not the sponsor, sub-site, contractor for the sponsor, or other project-related organization?_x000D_
_x000D_
</v>
      </c>
      <c r="C175" s="176" t="str">
        <f>_xlfn.SINGLE(IF(_xlfn.XLOOKUP(A175, WH_Aggregte!$E$1:$E$317, WH_Aggregte!$F$1:$F$317, "N/A", 0)= "", "N/A",_xlfn.XLOOKUP(A175, WH_Aggregte!$E$1:$E$317, WH_Aggregte!$F$1:$F$317, "N/A", 0)))</f>
        <v>N/A</v>
      </c>
      <c r="D175" s="179" t="str">
        <f>_xlfn.SINGLE(IF(C175="Not Compliant",_xlfn.TEXTJOIN(CHAR(10),TRUE,_xlfn.XLOOKUP($A175,Table1[QNUM],Table1[SUB-RESPONSE]),_xlfn.IFNA(_xlfn.XLOOKUP($A175&amp;AnswerSheet!$Q$1,Table1[TRIMQuestion],Table1[SUB-RESPONSE]),""),_xlfn.IFNA(_xlfn.XLOOKUP($A175&amp;AnswerSheet!$Q$2,Table1[TRIMQuestion],Table1[SUB-RESPONSE]),""),_xlfn.IFNA(_xlfn.XLOOKUP($A175&amp;AnswerSheet!$Q$3,Table1[TRIMQuestion],Table1[SUB-RESPONSE]),""),_xlfn.IFNA(_xlfn.XLOOKUP($A175&amp;AnswerSheet!$Q$4,Table1[TRIMQuestion],Table1[SUB-RESPONSE]),""),_xlfn.IFNA(_xlfn.XLOOKUP($A175&amp;AnswerSheet!$Q$5,Table1[TRIMQuestion],Table1[SUB-RESPONSE]),""),_xlfn.IFNA(_xlfn.XLOOKUP($A175&amp;AnswerSheet!$Q$6,Table1[TRIMQuestion],Table1[SUB-RESPONSE]),""),_xlfn.IFNA(_xlfn.XLOOKUP($A175&amp;AnswerSheet!$Q$7,Table1[TRIMQuestion],Table1[SUB-RESPONSE]),""),_xlfn.IFNA(_xlfn.XLOOKUP($A175&amp;AnswerSheet!$Q$8,Table1[TRIMQuestion],Table1[SUB-RESPONSE]),""),_xlfn.IFNA(_xlfn.XLOOKUP($A175&amp;AnswerSheet!$Q$9,Table1[TRIMQuestion],Table1[SUB-RESPONSE]),""),_xlfn.IFNA(_xlfn.XLOOKUP($A175&amp;AnswerSheet!$Q$10,Table1[TRIMQuestion],Table1[SUB-RESPONSE]),""),_xlfn.IFNA(_xlfn.XLOOKUP($A175&amp;AnswerSheet!$Q$11,Table1[TRIMQuestion],Table1[SUB-RESPONSE]),""),_xlfn.IFNA(_xlfn.XLOOKUP($A175&amp;AnswerSheet!$Q$12,Table1[TRIMQuestion],Table1[SUB-RESPONSE]),""),_xlfn.IFNA(_xlfn.XLOOKUP($A175&amp;AnswerSheet!$Q$13,Table1[TRIMQuestion],Table1[SUB-RESPONSE]),""),_xlfn.IFNA(_xlfn.XLOOKUP($A175&amp;AnswerSheet!$Q$14,Table1[TRIMQuestion],Table1[SUB-RESPONSE]),""),_xlfn.IFNA(_xlfn.XLOOKUP($A175&amp;AnswerSheet!$Q$15,Table1[TRIMQuestion],Table1[SUB-RESPONSE]),""),_xlfn.IFNA(_xlfn.XLOOKUP($A175&amp;AnswerSheet!$Q$16,Table1[TRIMQuestion],Table1[SUB-RESPONSE]),""),_xlfn.IFNA(_xlfn.XLOOKUP($A175&amp;AnswerSheet!$Q$17,Table1[TRIMQuestion],Table1[SUB-RESPONSE]),""),_xlfn.IFNA(_xlfn.XLOOKUP($A175&amp;AnswerSheet!$Q$18,Table1[TRIMQuestion],Table1[SUB-RESPONSE]),""),""),""))</f>
        <v/>
      </c>
      <c r="E175" s="179"/>
      <c r="F175" s="205"/>
      <c r="G175" s="206"/>
      <c r="H175" s="179"/>
      <c r="I175" s="174"/>
      <c r="J175" s="180"/>
      <c r="K175" s="181"/>
      <c r="L175" s="152"/>
      <c r="M175" s="179"/>
    </row>
    <row r="176" spans="1:13" s="20" customFormat="1" ht="29.9" customHeight="1" x14ac:dyDescent="0.35">
      <c r="A176" s="103" t="s">
        <v>23</v>
      </c>
      <c r="B176" s="71" t="str">
        <f>_xlfn.SINGLE(IF(_xlfn.XLOOKUP(A175, WH_Aggregte!$E$1:$E$317, WH_Aggregte!$J$1:$J$317, "", 0)= "", "",_xlfn.XLOOKUP(A175, WH_Aggregte!$E$1:$E$317, WH_Aggregte!$J$1:$J$317, "", 0)))</f>
        <v>VISTA Member Terms and Conditions; VISTA Sponsor Handbook - Supporting and Supervising Members; VISTA Member Handbook Chapter 14</v>
      </c>
      <c r="C176" s="176"/>
      <c r="D176" s="179"/>
      <c r="E176" s="179"/>
      <c r="F176" s="207"/>
      <c r="G176" s="208"/>
      <c r="H176" s="179"/>
      <c r="I176" s="175"/>
      <c r="J176" s="180"/>
      <c r="K176" s="181"/>
      <c r="L176" s="152"/>
      <c r="M176" s="179"/>
    </row>
    <row r="177" spans="1:13" s="20" customFormat="1" ht="26.15" customHeight="1" x14ac:dyDescent="0.35">
      <c r="A177" s="103" t="s">
        <v>317</v>
      </c>
      <c r="B177" s="71" t="str">
        <f>_xlfn.SINGLE(IF(_xlfn.XLOOKUP(A177, WH_Aggregte!$E$1:$E$317, WH_Aggregte!$D$1:$D$317, "", 0)= "", "",_xlfn.XLOOKUP(A177, WH_Aggregte!$E$1:$E$317, WH_Aggregte!$D$1:$D$317, "", 0)))</f>
        <v>If applicable, are teleservice forms complete and approved by the supervisor in eGrants?</v>
      </c>
      <c r="C177" s="176" t="str">
        <f>_xlfn.SINGLE(IF(_xlfn.XLOOKUP(A177, WH_Aggregte!$E$1:$E$317, WH_Aggregte!$F$1:$F$317, "N/A", 0)= "", "N/A",_xlfn.XLOOKUP(A177, WH_Aggregte!$E$1:$E$317, WH_Aggregte!$F$1:$F$317, "N/A", 0)))</f>
        <v>N/A</v>
      </c>
      <c r="D177" s="179" t="str">
        <f>_xlfn.SINGLE(IF(C177="Not Compliant",_xlfn.TEXTJOIN(CHAR(10),TRUE,_xlfn.XLOOKUP($A177,Table1[QNUM],Table1[SUB-RESPONSE]),_xlfn.IFNA(_xlfn.XLOOKUP($A177&amp;AnswerSheet!$Q$1,Table1[TRIMQuestion],Table1[SUB-RESPONSE]),""),_xlfn.IFNA(_xlfn.XLOOKUP($A177&amp;AnswerSheet!$Q$2,Table1[TRIMQuestion],Table1[SUB-RESPONSE]),""),_xlfn.IFNA(_xlfn.XLOOKUP($A177&amp;AnswerSheet!$Q$3,Table1[TRIMQuestion],Table1[SUB-RESPONSE]),""),_xlfn.IFNA(_xlfn.XLOOKUP($A177&amp;AnswerSheet!$Q$4,Table1[TRIMQuestion],Table1[SUB-RESPONSE]),""),_xlfn.IFNA(_xlfn.XLOOKUP($A177&amp;AnswerSheet!$Q$5,Table1[TRIMQuestion],Table1[SUB-RESPONSE]),""),_xlfn.IFNA(_xlfn.XLOOKUP($A177&amp;AnswerSheet!$Q$6,Table1[TRIMQuestion],Table1[SUB-RESPONSE]),""),_xlfn.IFNA(_xlfn.XLOOKUP($A177&amp;AnswerSheet!$Q$7,Table1[TRIMQuestion],Table1[SUB-RESPONSE]),""),_xlfn.IFNA(_xlfn.XLOOKUP($A177&amp;AnswerSheet!$Q$8,Table1[TRIMQuestion],Table1[SUB-RESPONSE]),""),_xlfn.IFNA(_xlfn.XLOOKUP($A177&amp;AnswerSheet!$Q$9,Table1[TRIMQuestion],Table1[SUB-RESPONSE]),""),_xlfn.IFNA(_xlfn.XLOOKUP($A177&amp;AnswerSheet!$Q$10,Table1[TRIMQuestion],Table1[SUB-RESPONSE]),""),_xlfn.IFNA(_xlfn.XLOOKUP($A177&amp;AnswerSheet!$Q$11,Table1[TRIMQuestion],Table1[SUB-RESPONSE]),""),_xlfn.IFNA(_xlfn.XLOOKUP($A177&amp;AnswerSheet!$Q$12,Table1[TRIMQuestion],Table1[SUB-RESPONSE]),""),_xlfn.IFNA(_xlfn.XLOOKUP($A177&amp;AnswerSheet!$Q$13,Table1[TRIMQuestion],Table1[SUB-RESPONSE]),""),_xlfn.IFNA(_xlfn.XLOOKUP($A177&amp;AnswerSheet!$Q$14,Table1[TRIMQuestion],Table1[SUB-RESPONSE]),""),_xlfn.IFNA(_xlfn.XLOOKUP($A177&amp;AnswerSheet!$Q$15,Table1[TRIMQuestion],Table1[SUB-RESPONSE]),""),_xlfn.IFNA(_xlfn.XLOOKUP($A177&amp;AnswerSheet!$Q$16,Table1[TRIMQuestion],Table1[SUB-RESPONSE]),""),_xlfn.IFNA(_xlfn.XLOOKUP($A177&amp;AnswerSheet!$Q$17,Table1[TRIMQuestion],Table1[SUB-RESPONSE]),""),_xlfn.IFNA(_xlfn.XLOOKUP($A177&amp;AnswerSheet!$Q$18,Table1[TRIMQuestion],Table1[SUB-RESPONSE]),""),""),""))</f>
        <v/>
      </c>
      <c r="E177" s="179"/>
      <c r="F177" s="205"/>
      <c r="G177" s="206"/>
      <c r="H177" s="179"/>
      <c r="I177" s="174"/>
      <c r="J177" s="180"/>
      <c r="K177" s="181"/>
      <c r="L177" s="152"/>
      <c r="M177" s="179"/>
    </row>
    <row r="178" spans="1:13" s="20" customFormat="1" ht="30" customHeight="1" x14ac:dyDescent="0.35">
      <c r="A178" s="103" t="s">
        <v>23</v>
      </c>
      <c r="B178" s="71" t="str">
        <f>_xlfn.SINGLE(IF(_xlfn.XLOOKUP(A177, WH_Aggregte!$E$1:$E$317, WH_Aggregte!$J$1:$J$317, "", 0)= "", "",_xlfn.XLOOKUP(A177, WH_Aggregte!$E$1:$E$317, WH_Aggregte!$J$1:$J$317, "", 0)))</f>
        <v>VISTA Member Terms and Conditions; VISTA Sponsor Handbook - Supporting and Supervising Members; VISTA Member Handbook Chapter 14</v>
      </c>
      <c r="C178" s="176"/>
      <c r="D178" s="179"/>
      <c r="E178" s="179"/>
      <c r="F178" s="207"/>
      <c r="G178" s="208"/>
      <c r="H178" s="179"/>
      <c r="I178" s="175"/>
      <c r="J178" s="180"/>
      <c r="K178" s="181"/>
      <c r="L178" s="152"/>
      <c r="M178" s="179"/>
    </row>
    <row r="179" spans="1:13" s="20" customFormat="1" ht="119.9" customHeight="1" x14ac:dyDescent="0.35">
      <c r="A179" s="103" t="s">
        <v>318</v>
      </c>
      <c r="B179" s="71" t="str">
        <f>_xlfn.SINGLE(IF(_xlfn.XLOOKUP(A179, WH_Aggregte!$E$1:$E$317, WH_Aggregte!$D$1:$D$317, "", 0)= "", "",_xlfn.XLOOKUP(A179, WH_Aggregte!$E$1:$E$317, WH_Aggregte!$D$1:$D$317, "", 0)))</f>
        <v xml:space="preserve">Does the sponsor recognize AmeriCorps support? 
• Are projects visually identified as AmeriCorps (including, but not limited to logos, websites, social media, service gear and clothing) and following AmeriCorps brand guidelines?
• Are members provided information that projects are part of AmeriCorps?
• Are there alterations to AmeriCorps logos or other brand identities? If yes, did the grantee receive prior written approval from AmeriCorps?
• If applicable, do agreements with subsites explicitly state that the program is an AmeriCorps program?
</v>
      </c>
      <c r="C179" s="176" t="str">
        <f>_xlfn.SINGLE(IF(_xlfn.XLOOKUP(A179, WH_Aggregte!$E$1:$E$317, WH_Aggregte!$F$1:$F$317, "N/A", 0)= "", "N/A",_xlfn.XLOOKUP(A179, WH_Aggregte!$E$1:$E$317, WH_Aggregte!$F$1:$F$317, "N/A", 0)))</f>
        <v>N/A</v>
      </c>
      <c r="D179" s="179" t="str">
        <f>_xlfn.SINGLE(IF(C179="Not Compliant",_xlfn.TEXTJOIN(CHAR(10),TRUE,_xlfn.XLOOKUP($A179,Table1[QNUM],Table1[SUB-RESPONSE]),_xlfn.IFNA(_xlfn.XLOOKUP($A179&amp;AnswerSheet!$Q$1,Table1[TRIMQuestion],Table1[SUB-RESPONSE]),""),_xlfn.IFNA(_xlfn.XLOOKUP($A179&amp;AnswerSheet!$Q$2,Table1[TRIMQuestion],Table1[SUB-RESPONSE]),""),_xlfn.IFNA(_xlfn.XLOOKUP($A179&amp;AnswerSheet!$Q$3,Table1[TRIMQuestion],Table1[SUB-RESPONSE]),""),_xlfn.IFNA(_xlfn.XLOOKUP($A179&amp;AnswerSheet!$Q$4,Table1[TRIMQuestion],Table1[SUB-RESPONSE]),""),_xlfn.IFNA(_xlfn.XLOOKUP($A179&amp;AnswerSheet!$Q$5,Table1[TRIMQuestion],Table1[SUB-RESPONSE]),""),_xlfn.IFNA(_xlfn.XLOOKUP($A179&amp;AnswerSheet!$Q$6,Table1[TRIMQuestion],Table1[SUB-RESPONSE]),""),_xlfn.IFNA(_xlfn.XLOOKUP($A179&amp;AnswerSheet!$Q$7,Table1[TRIMQuestion],Table1[SUB-RESPONSE]),""),_xlfn.IFNA(_xlfn.XLOOKUP($A179&amp;AnswerSheet!$Q$8,Table1[TRIMQuestion],Table1[SUB-RESPONSE]),""),_xlfn.IFNA(_xlfn.XLOOKUP($A179&amp;AnswerSheet!$Q$9,Table1[TRIMQuestion],Table1[SUB-RESPONSE]),""),_xlfn.IFNA(_xlfn.XLOOKUP($A179&amp;AnswerSheet!$Q$10,Table1[TRIMQuestion],Table1[SUB-RESPONSE]),""),_xlfn.IFNA(_xlfn.XLOOKUP($A179&amp;AnswerSheet!$Q$11,Table1[TRIMQuestion],Table1[SUB-RESPONSE]),""),_xlfn.IFNA(_xlfn.XLOOKUP($A179&amp;AnswerSheet!$Q$12,Table1[TRIMQuestion],Table1[SUB-RESPONSE]),""),_xlfn.IFNA(_xlfn.XLOOKUP($A179&amp;AnswerSheet!$Q$13,Table1[TRIMQuestion],Table1[SUB-RESPONSE]),""),_xlfn.IFNA(_xlfn.XLOOKUP($A179&amp;AnswerSheet!$Q$14,Table1[TRIMQuestion],Table1[SUB-RESPONSE]),""),_xlfn.IFNA(_xlfn.XLOOKUP($A179&amp;AnswerSheet!$Q$15,Table1[TRIMQuestion],Table1[SUB-RESPONSE]),""),_xlfn.IFNA(_xlfn.XLOOKUP($A179&amp;AnswerSheet!$Q$16,Table1[TRIMQuestion],Table1[SUB-RESPONSE]),""),_xlfn.IFNA(_xlfn.XLOOKUP($A179&amp;AnswerSheet!$Q$17,Table1[TRIMQuestion],Table1[SUB-RESPONSE]),""),_xlfn.IFNA(_xlfn.XLOOKUP($A179&amp;AnswerSheet!$Q$18,Table1[TRIMQuestion],Table1[SUB-RESPONSE]),""),""),""))</f>
        <v/>
      </c>
      <c r="E179" s="179"/>
      <c r="F179" s="205"/>
      <c r="G179" s="206"/>
      <c r="H179" s="179"/>
      <c r="I179" s="174"/>
      <c r="J179" s="180"/>
      <c r="K179" s="181"/>
      <c r="L179" s="152"/>
      <c r="M179" s="179"/>
    </row>
    <row r="180" spans="1:13" s="20" customFormat="1" ht="26.15" customHeight="1" x14ac:dyDescent="0.35">
      <c r="A180" s="103" t="s">
        <v>23</v>
      </c>
      <c r="B180" s="71" t="str">
        <f>_xlfn.SINGLE(IF(_xlfn.XLOOKUP(A179, WH_Aggregte!$E$1:$E$317, WH_Aggregte!$J$1:$J$317, "", 0)= "", "",_xlfn.XLOOKUP(A179, WH_Aggregte!$E$1:$E$317, WH_Aggregte!$J$1:$J$317, "", 0)))</f>
        <v>General Terms and Conditions</v>
      </c>
      <c r="C180" s="176"/>
      <c r="D180" s="179"/>
      <c r="E180" s="179"/>
      <c r="F180" s="207"/>
      <c r="G180" s="208"/>
      <c r="H180" s="179"/>
      <c r="I180" s="175"/>
      <c r="J180" s="180"/>
      <c r="K180" s="181"/>
      <c r="L180" s="152"/>
      <c r="M180" s="179"/>
    </row>
    <row r="181" spans="1:13" s="20" customFormat="1" ht="62" x14ac:dyDescent="0.35">
      <c r="A181" s="103" t="s">
        <v>323</v>
      </c>
      <c r="B181" s="71" t="str">
        <f>_xlfn.SINGLE(IF(_xlfn.XLOOKUP(A181, WH_Aggregte!$E$1:$E$317, WH_Aggregte!$D$1:$D$317, "", 0)= "", "",_xlfn.XLOOKUP(A181, WH_Aggregte!$E$1:$E$317, WH_Aggregte!$D$1:$D$317, "", 0)))</f>
        <v>Does the progress report raw/source documentation provided demonstrate accuracy and validity of performance measure progress reported?
If NO, write a brief explanation in the notes section below.</v>
      </c>
      <c r="C181" s="176" t="str">
        <f>_xlfn.SINGLE(IF(_xlfn.XLOOKUP(A181, WH_Aggregte!$E$1:$E$317, WH_Aggregte!$F$1:$F$317, "N/A", 0)= "", "N/A",_xlfn.XLOOKUP(A181, WH_Aggregte!$E$1:$E$317, WH_Aggregte!$F$1:$F$317, "N/A", 0)))</f>
        <v>N/A</v>
      </c>
      <c r="D181" s="179" t="str">
        <f>_xlfn.SINGLE(IF(C181="Not Compliant",_xlfn.TEXTJOIN(CHAR(10),TRUE,_xlfn.XLOOKUP($A181,Table1[QNUM],Table1[SUB-RESPONSE]),_xlfn.IFNA(_xlfn.XLOOKUP($A181&amp;AnswerSheet!$Q$1,Table1[TRIMQuestion],Table1[SUB-RESPONSE]),""),_xlfn.IFNA(_xlfn.XLOOKUP($A181&amp;AnswerSheet!$Q$2,Table1[TRIMQuestion],Table1[SUB-RESPONSE]),""),_xlfn.IFNA(_xlfn.XLOOKUP($A181&amp;AnswerSheet!$Q$3,Table1[TRIMQuestion],Table1[SUB-RESPONSE]),""),_xlfn.IFNA(_xlfn.XLOOKUP($A181&amp;AnswerSheet!$Q$4,Table1[TRIMQuestion],Table1[SUB-RESPONSE]),""),_xlfn.IFNA(_xlfn.XLOOKUP($A181&amp;AnswerSheet!$Q$5,Table1[TRIMQuestion],Table1[SUB-RESPONSE]),""),_xlfn.IFNA(_xlfn.XLOOKUP($A181&amp;AnswerSheet!$Q$6,Table1[TRIMQuestion],Table1[SUB-RESPONSE]),""),_xlfn.IFNA(_xlfn.XLOOKUP($A181&amp;AnswerSheet!$Q$7,Table1[TRIMQuestion],Table1[SUB-RESPONSE]),""),_xlfn.IFNA(_xlfn.XLOOKUP($A181&amp;AnswerSheet!$Q$8,Table1[TRIMQuestion],Table1[SUB-RESPONSE]),""),_xlfn.IFNA(_xlfn.XLOOKUP($A181&amp;AnswerSheet!$Q$9,Table1[TRIMQuestion],Table1[SUB-RESPONSE]),""),_xlfn.IFNA(_xlfn.XLOOKUP($A181&amp;AnswerSheet!$Q$10,Table1[TRIMQuestion],Table1[SUB-RESPONSE]),""),_xlfn.IFNA(_xlfn.XLOOKUP($A181&amp;AnswerSheet!$Q$11,Table1[TRIMQuestion],Table1[SUB-RESPONSE]),""),_xlfn.IFNA(_xlfn.XLOOKUP($A181&amp;AnswerSheet!$Q$12,Table1[TRIMQuestion],Table1[SUB-RESPONSE]),""),_xlfn.IFNA(_xlfn.XLOOKUP($A181&amp;AnswerSheet!$Q$13,Table1[TRIMQuestion],Table1[SUB-RESPONSE]),""),_xlfn.IFNA(_xlfn.XLOOKUP($A181&amp;AnswerSheet!$Q$14,Table1[TRIMQuestion],Table1[SUB-RESPONSE]),""),_xlfn.IFNA(_xlfn.XLOOKUP($A181&amp;AnswerSheet!$Q$15,Table1[TRIMQuestion],Table1[SUB-RESPONSE]),""),_xlfn.IFNA(_xlfn.XLOOKUP($A181&amp;AnswerSheet!$Q$16,Table1[TRIMQuestion],Table1[SUB-RESPONSE]),""),_xlfn.IFNA(_xlfn.XLOOKUP($A181&amp;AnswerSheet!$Q$17,Table1[TRIMQuestion],Table1[SUB-RESPONSE]),""),_xlfn.IFNA(_xlfn.XLOOKUP($A181&amp;AnswerSheet!$Q$18,Table1[TRIMQuestion],Table1[SUB-RESPONSE]),""),""),""))</f>
        <v/>
      </c>
      <c r="E181" s="179"/>
      <c r="F181" s="205"/>
      <c r="G181" s="206"/>
      <c r="H181" s="179"/>
      <c r="I181" s="174"/>
      <c r="J181" s="180"/>
      <c r="K181" s="181"/>
      <c r="L181" s="152"/>
      <c r="M181" s="179"/>
    </row>
    <row r="182" spans="1:13" s="20" customFormat="1" ht="31" x14ac:dyDescent="0.35">
      <c r="A182" s="103" t="s">
        <v>23</v>
      </c>
      <c r="B182" s="71" t="str">
        <f>_xlfn.SINGLE(IF(_xlfn.XLOOKUP(A181, WH_Aggregte!$E$1:$E$317, WH_Aggregte!$J$1:$J$317, "", 0)= "", "",_xlfn.XLOOKUP(A181, WH_Aggregte!$E$1:$E$317, WH_Aggregte!$J$1:$J$317, "", 0)))</f>
        <v>Post Federal Award Requirements: Performance Measurement; FY22 General Terms and Conditions B. Other Applicable Terms and Conditions</v>
      </c>
      <c r="C182" s="176"/>
      <c r="D182" s="179"/>
      <c r="E182" s="179"/>
      <c r="F182" s="207"/>
      <c r="G182" s="208"/>
      <c r="H182" s="179"/>
      <c r="I182" s="175"/>
      <c r="J182" s="180"/>
      <c r="K182" s="181"/>
      <c r="L182" s="152"/>
      <c r="M182" s="179"/>
    </row>
    <row r="183" spans="1:13" ht="26.15" customHeight="1" x14ac:dyDescent="0.35">
      <c r="A183" s="187" t="s">
        <v>324</v>
      </c>
      <c r="B183" s="188"/>
      <c r="C183" s="189"/>
      <c r="D183" s="16"/>
      <c r="E183" s="75"/>
      <c r="F183" s="75"/>
      <c r="G183" s="75"/>
      <c r="H183" s="75"/>
      <c r="I183" s="76"/>
      <c r="J183" s="77"/>
      <c r="K183" s="78"/>
      <c r="L183" s="78"/>
      <c r="M183" s="75"/>
    </row>
    <row r="184" spans="1:13" s="20" customFormat="1" ht="26.15" customHeight="1" x14ac:dyDescent="0.35">
      <c r="A184" s="103" t="s">
        <v>325</v>
      </c>
      <c r="B184" s="71" t="str">
        <f>_xlfn.SINGLE(IF(_xlfn.XLOOKUP(A184, WH_Aggregte!$E$1:$E$317, WH_Aggregte!$D$1:$D$317, "", 0)= "", "",_xlfn.XLOOKUP(A184, WH_Aggregte!$E$1:$E$317, WH_Aggregte!$D$1:$D$317, "", 0)))</f>
        <v xml:space="preserve">Has the sponsor provided information to current subsites on the conditions of VISTA service?_x000D_
_x000D_
</v>
      </c>
      <c r="C184" s="176" t="str">
        <f>_xlfn.SINGLE(IF(_xlfn.XLOOKUP(A184, WH_Aggregte!$E$1:$E$317, WH_Aggregte!$F$1:$F$317, "N/A", 0)= "", "N/A",_xlfn.XLOOKUP(A184, WH_Aggregte!$E$1:$E$317, WH_Aggregte!$F$1:$F$317, "N/A", 0)))</f>
        <v>N/A</v>
      </c>
      <c r="D184" s="179" t="str">
        <f>_xlfn.SINGLE(IF(C184="Not Compliant",_xlfn.TEXTJOIN(CHAR(10),TRUE,_xlfn.XLOOKUP($A184,Table1[QNUM],Table1[SUB-RESPONSE]),_xlfn.IFNA(_xlfn.XLOOKUP($A184&amp;AnswerSheet!$Q$1,Table1[TRIMQuestion],Table1[SUB-RESPONSE]),""),_xlfn.IFNA(_xlfn.XLOOKUP($A184&amp;AnswerSheet!$Q$2,Table1[TRIMQuestion],Table1[SUB-RESPONSE]),""),_xlfn.IFNA(_xlfn.XLOOKUP($A184&amp;AnswerSheet!$Q$3,Table1[TRIMQuestion],Table1[SUB-RESPONSE]),""),_xlfn.IFNA(_xlfn.XLOOKUP($A184&amp;AnswerSheet!$Q$4,Table1[TRIMQuestion],Table1[SUB-RESPONSE]),""),_xlfn.IFNA(_xlfn.XLOOKUP($A184&amp;AnswerSheet!$Q$5,Table1[TRIMQuestion],Table1[SUB-RESPONSE]),""),_xlfn.IFNA(_xlfn.XLOOKUP($A184&amp;AnswerSheet!$Q$6,Table1[TRIMQuestion],Table1[SUB-RESPONSE]),""),_xlfn.IFNA(_xlfn.XLOOKUP($A184&amp;AnswerSheet!$Q$7,Table1[TRIMQuestion],Table1[SUB-RESPONSE]),""),_xlfn.IFNA(_xlfn.XLOOKUP($A184&amp;AnswerSheet!$Q$8,Table1[TRIMQuestion],Table1[SUB-RESPONSE]),""),_xlfn.IFNA(_xlfn.XLOOKUP($A184&amp;AnswerSheet!$Q$9,Table1[TRIMQuestion],Table1[SUB-RESPONSE]),""),_xlfn.IFNA(_xlfn.XLOOKUP($A184&amp;AnswerSheet!$Q$10,Table1[TRIMQuestion],Table1[SUB-RESPONSE]),""),_xlfn.IFNA(_xlfn.XLOOKUP($A184&amp;AnswerSheet!$Q$11,Table1[TRIMQuestion],Table1[SUB-RESPONSE]),""),_xlfn.IFNA(_xlfn.XLOOKUP($A184&amp;AnswerSheet!$Q$12,Table1[TRIMQuestion],Table1[SUB-RESPONSE]),""),_xlfn.IFNA(_xlfn.XLOOKUP($A184&amp;AnswerSheet!$Q$13,Table1[TRIMQuestion],Table1[SUB-RESPONSE]),""),_xlfn.IFNA(_xlfn.XLOOKUP($A184&amp;AnswerSheet!$Q$14,Table1[TRIMQuestion],Table1[SUB-RESPONSE]),""),_xlfn.IFNA(_xlfn.XLOOKUP($A184&amp;AnswerSheet!$Q$15,Table1[TRIMQuestion],Table1[SUB-RESPONSE]),""),_xlfn.IFNA(_xlfn.XLOOKUP($A184&amp;AnswerSheet!$Q$16,Table1[TRIMQuestion],Table1[SUB-RESPONSE]),""),_xlfn.IFNA(_xlfn.XLOOKUP($A184&amp;AnswerSheet!$Q$17,Table1[TRIMQuestion],Table1[SUB-RESPONSE]),""),_xlfn.IFNA(_xlfn.XLOOKUP($A184&amp;AnswerSheet!$Q$18,Table1[TRIMQuestion],Table1[SUB-RESPONSE]),""),""),""))</f>
        <v/>
      </c>
      <c r="E184" s="179"/>
      <c r="F184" s="205"/>
      <c r="G184" s="206"/>
      <c r="H184" s="179"/>
      <c r="I184" s="174"/>
      <c r="J184" s="180"/>
      <c r="K184" s="181"/>
      <c r="L184" s="152"/>
      <c r="M184" s="179"/>
    </row>
    <row r="185" spans="1:13" s="20" customFormat="1" ht="17.899999999999999" customHeight="1" x14ac:dyDescent="0.35">
      <c r="A185" s="103" t="s">
        <v>23</v>
      </c>
      <c r="B185" s="71" t="str">
        <f>_xlfn.SINGLE(IF(_xlfn.XLOOKUP(A184, WH_Aggregte!$E$1:$E$317, WH_Aggregte!$J$1:$J$317, "", 0)= "", "",_xlfn.XLOOKUP(A184, WH_Aggregte!$E$1:$E$317, WH_Aggregte!$J$1:$J$317, "", 0)))</f>
        <v>Memorandum of Agreement</v>
      </c>
      <c r="C185" s="176"/>
      <c r="D185" s="179"/>
      <c r="E185" s="179"/>
      <c r="F185" s="207"/>
      <c r="G185" s="208"/>
      <c r="H185" s="179"/>
      <c r="I185" s="175"/>
      <c r="J185" s="180"/>
      <c r="K185" s="181"/>
      <c r="L185" s="152"/>
      <c r="M185" s="179"/>
    </row>
    <row r="186" spans="1:13" s="20" customFormat="1" ht="26.15" customHeight="1" x14ac:dyDescent="0.35">
      <c r="A186" s="103" t="s">
        <v>326</v>
      </c>
      <c r="B186" s="71" t="str">
        <f>_xlfn.SINGLE(IF(_xlfn.XLOOKUP(A186, WH_Aggregte!$E$1:$E$317, WH_Aggregte!$D$1:$D$317, "", 0)= "", "",_xlfn.XLOOKUP(A186, WH_Aggregte!$E$1:$E$317, WH_Aggregte!$D$1:$D$317, "", 0)))</f>
        <v xml:space="preserve">Has the sponsor entered into a subsite agreement with each subsite?  _x000D_
 _x000D_
</v>
      </c>
      <c r="C186" s="176" t="str">
        <f>_xlfn.SINGLE(IF(_xlfn.XLOOKUP(A186, WH_Aggregte!$E$1:$E$317, WH_Aggregte!$F$1:$F$317, "N/A", 0)= "", "N/A",_xlfn.XLOOKUP(A186, WH_Aggregte!$E$1:$E$317, WH_Aggregte!$F$1:$F$317, "N/A", 0)))</f>
        <v>N/A</v>
      </c>
      <c r="D186" s="179" t="str">
        <f>_xlfn.SINGLE(IF(C186="Not Compliant",_xlfn.TEXTJOIN(CHAR(10),TRUE,_xlfn.XLOOKUP($A186,Table1[QNUM],Table1[SUB-RESPONSE]),_xlfn.IFNA(_xlfn.XLOOKUP($A186&amp;AnswerSheet!$Q$1,Table1[TRIMQuestion],Table1[SUB-RESPONSE]),""),_xlfn.IFNA(_xlfn.XLOOKUP($A186&amp;AnswerSheet!$Q$2,Table1[TRIMQuestion],Table1[SUB-RESPONSE]),""),_xlfn.IFNA(_xlfn.XLOOKUP($A186&amp;AnswerSheet!$Q$3,Table1[TRIMQuestion],Table1[SUB-RESPONSE]),""),_xlfn.IFNA(_xlfn.XLOOKUP($A186&amp;AnswerSheet!$Q$4,Table1[TRIMQuestion],Table1[SUB-RESPONSE]),""),_xlfn.IFNA(_xlfn.XLOOKUP($A186&amp;AnswerSheet!$Q$5,Table1[TRIMQuestion],Table1[SUB-RESPONSE]),""),_xlfn.IFNA(_xlfn.XLOOKUP($A186&amp;AnswerSheet!$Q$6,Table1[TRIMQuestion],Table1[SUB-RESPONSE]),""),_xlfn.IFNA(_xlfn.XLOOKUP($A186&amp;AnswerSheet!$Q$7,Table1[TRIMQuestion],Table1[SUB-RESPONSE]),""),_xlfn.IFNA(_xlfn.XLOOKUP($A186&amp;AnswerSheet!$Q$8,Table1[TRIMQuestion],Table1[SUB-RESPONSE]),""),_xlfn.IFNA(_xlfn.XLOOKUP($A186&amp;AnswerSheet!$Q$9,Table1[TRIMQuestion],Table1[SUB-RESPONSE]),""),_xlfn.IFNA(_xlfn.XLOOKUP($A186&amp;AnswerSheet!$Q$10,Table1[TRIMQuestion],Table1[SUB-RESPONSE]),""),_xlfn.IFNA(_xlfn.XLOOKUP($A186&amp;AnswerSheet!$Q$11,Table1[TRIMQuestion],Table1[SUB-RESPONSE]),""),_xlfn.IFNA(_xlfn.XLOOKUP($A186&amp;AnswerSheet!$Q$12,Table1[TRIMQuestion],Table1[SUB-RESPONSE]),""),_xlfn.IFNA(_xlfn.XLOOKUP($A186&amp;AnswerSheet!$Q$13,Table1[TRIMQuestion],Table1[SUB-RESPONSE]),""),_xlfn.IFNA(_xlfn.XLOOKUP($A186&amp;AnswerSheet!$Q$14,Table1[TRIMQuestion],Table1[SUB-RESPONSE]),""),_xlfn.IFNA(_xlfn.XLOOKUP($A186&amp;AnswerSheet!$Q$15,Table1[TRIMQuestion],Table1[SUB-RESPONSE]),""),_xlfn.IFNA(_xlfn.XLOOKUP($A186&amp;AnswerSheet!$Q$16,Table1[TRIMQuestion],Table1[SUB-RESPONSE]),""),_xlfn.IFNA(_xlfn.XLOOKUP($A186&amp;AnswerSheet!$Q$17,Table1[TRIMQuestion],Table1[SUB-RESPONSE]),""),_xlfn.IFNA(_xlfn.XLOOKUP($A186&amp;AnswerSheet!$Q$18,Table1[TRIMQuestion],Table1[SUB-RESPONSE]),""),""),""))</f>
        <v/>
      </c>
      <c r="E186" s="179"/>
      <c r="F186" s="205"/>
      <c r="G186" s="206"/>
      <c r="H186" s="179"/>
      <c r="I186" s="174"/>
      <c r="J186" s="180"/>
      <c r="K186" s="181"/>
      <c r="L186" s="152"/>
      <c r="M186" s="179"/>
    </row>
    <row r="187" spans="1:13" s="20" customFormat="1" ht="18.649999999999999" customHeight="1" x14ac:dyDescent="0.35">
      <c r="A187" s="103" t="s">
        <v>23</v>
      </c>
      <c r="B187" s="71" t="str">
        <f>_xlfn.SINGLE(IF(_xlfn.XLOOKUP(A186, WH_Aggregte!$E$1:$E$317, WH_Aggregte!$J$1:$J$317, "", 0)= "", "",_xlfn.XLOOKUP(A186, WH_Aggregte!$E$1:$E$317, WH_Aggregte!$J$1:$J$317, "", 0)))</f>
        <v>Memorandum of Agreement</v>
      </c>
      <c r="C187" s="176"/>
      <c r="D187" s="179"/>
      <c r="E187" s="179"/>
      <c r="F187" s="207"/>
      <c r="G187" s="208"/>
      <c r="H187" s="179"/>
      <c r="I187" s="175"/>
      <c r="J187" s="180"/>
      <c r="K187" s="181"/>
      <c r="L187" s="152"/>
      <c r="M187" s="179"/>
    </row>
    <row r="188" spans="1:13" s="20" customFormat="1" ht="28.4" customHeight="1" x14ac:dyDescent="0.35">
      <c r="A188" s="103" t="s">
        <v>327</v>
      </c>
      <c r="B188" s="71" t="str">
        <f>_xlfn.SINGLE(IF(_xlfn.XLOOKUP(A188, WH_Aggregte!$E$1:$E$317, WH_Aggregte!$D$1:$D$317, "", 0)= "", "",_xlfn.XLOOKUP(A188, WH_Aggregte!$E$1:$E$317, WH_Aggregte!$D$1:$D$317, "", 0)))</f>
        <v>Does each subsite agreement or Memorandum of Understanding (MOU) contain at least the following elements?
•  Written understanding and agreement that the Site is required to properly ensure that all VISTA resources are used to carry out the VISTA project in conformity with all applicable AmeriCorps laws, regulations, policies, procedures, program guidance and the MA Provisions
• Responsibilities of the parties and other program requirements
• Policies and procedures regarding requesting removal of members
• Records to be kept and reports on project and member progress to be submitted 
• Written understanding and agreement that while the Sponsor maintains responsibility for the Site's proper use of members, the Site may be held financially responsible to AmeriCorps for the inappropriate use of all such VISTA resources by the Site.
• If applicable site support payments.</v>
      </c>
      <c r="C188" s="176" t="str">
        <f>_xlfn.SINGLE(IF(_xlfn.XLOOKUP(A188, WH_Aggregte!$E$1:$E$317, WH_Aggregte!$F$1:$F$317, "N/A", 0)= "", "N/A",_xlfn.XLOOKUP(A188, WH_Aggregte!$E$1:$E$317, WH_Aggregte!$F$1:$F$317, "N/A", 0)))</f>
        <v>N/A</v>
      </c>
      <c r="D188" s="179" t="str">
        <f>_xlfn.SINGLE(IF(C188="Not Compliant",_xlfn.TEXTJOIN(CHAR(10),TRUE,_xlfn.XLOOKUP($A188,Table1[QNUM],Table1[SUB-RESPONSE]),_xlfn.IFNA(_xlfn.XLOOKUP($A188&amp;AnswerSheet!$Q$1,Table1[TRIMQuestion],Table1[SUB-RESPONSE]),""),_xlfn.IFNA(_xlfn.XLOOKUP($A188&amp;AnswerSheet!$Q$2,Table1[TRIMQuestion],Table1[SUB-RESPONSE]),""),_xlfn.IFNA(_xlfn.XLOOKUP($A188&amp;AnswerSheet!$Q$3,Table1[TRIMQuestion],Table1[SUB-RESPONSE]),""),_xlfn.IFNA(_xlfn.XLOOKUP($A188&amp;AnswerSheet!$Q$4,Table1[TRIMQuestion],Table1[SUB-RESPONSE]),""),_xlfn.IFNA(_xlfn.XLOOKUP($A188&amp;AnswerSheet!$Q$5,Table1[TRIMQuestion],Table1[SUB-RESPONSE]),""),_xlfn.IFNA(_xlfn.XLOOKUP($A188&amp;AnswerSheet!$Q$6,Table1[TRIMQuestion],Table1[SUB-RESPONSE]),""),_xlfn.IFNA(_xlfn.XLOOKUP($A188&amp;AnswerSheet!$Q$7,Table1[TRIMQuestion],Table1[SUB-RESPONSE]),""),_xlfn.IFNA(_xlfn.XLOOKUP($A188&amp;AnswerSheet!$Q$8,Table1[TRIMQuestion],Table1[SUB-RESPONSE]),""),_xlfn.IFNA(_xlfn.XLOOKUP($A188&amp;AnswerSheet!$Q$9,Table1[TRIMQuestion],Table1[SUB-RESPONSE]),""),_xlfn.IFNA(_xlfn.XLOOKUP($A188&amp;AnswerSheet!$Q$10,Table1[TRIMQuestion],Table1[SUB-RESPONSE]),""),_xlfn.IFNA(_xlfn.XLOOKUP($A188&amp;AnswerSheet!$Q$11,Table1[TRIMQuestion],Table1[SUB-RESPONSE]),""),_xlfn.IFNA(_xlfn.XLOOKUP($A188&amp;AnswerSheet!$Q$12,Table1[TRIMQuestion],Table1[SUB-RESPONSE]),""),_xlfn.IFNA(_xlfn.XLOOKUP($A188&amp;AnswerSheet!$Q$13,Table1[TRIMQuestion],Table1[SUB-RESPONSE]),""),_xlfn.IFNA(_xlfn.XLOOKUP($A188&amp;AnswerSheet!$Q$14,Table1[TRIMQuestion],Table1[SUB-RESPONSE]),""),_xlfn.IFNA(_xlfn.XLOOKUP($A188&amp;AnswerSheet!$Q$15,Table1[TRIMQuestion],Table1[SUB-RESPONSE]),""),_xlfn.IFNA(_xlfn.XLOOKUP($A188&amp;AnswerSheet!$Q$16,Table1[TRIMQuestion],Table1[SUB-RESPONSE]),""),_xlfn.IFNA(_xlfn.XLOOKUP($A188&amp;AnswerSheet!$Q$17,Table1[TRIMQuestion],Table1[SUB-RESPONSE]),""),_xlfn.IFNA(_xlfn.XLOOKUP($A188&amp;AnswerSheet!$Q$18,Table1[TRIMQuestion],Table1[SUB-RESPONSE]),""),""),""))</f>
        <v/>
      </c>
      <c r="E188" s="179"/>
      <c r="F188" s="205"/>
      <c r="G188" s="206"/>
      <c r="H188" s="179"/>
      <c r="I188" s="174"/>
      <c r="J188" s="180"/>
      <c r="K188" s="181"/>
      <c r="L188" s="152"/>
      <c r="M188" s="179"/>
    </row>
    <row r="189" spans="1:13" s="20" customFormat="1" ht="18" customHeight="1" x14ac:dyDescent="0.35">
      <c r="A189" s="103" t="s">
        <v>23</v>
      </c>
      <c r="B189" s="71" t="str">
        <f>_xlfn.SINGLE(IF(_xlfn.XLOOKUP(A188, WH_Aggregte!$E$1:$E$317, WH_Aggregte!$J$1:$J$317, "", 0)= "", "",_xlfn.XLOOKUP(A188, WH_Aggregte!$E$1:$E$317, WH_Aggregte!$J$1:$J$317, "", 0)))</f>
        <v>Memorandum of Agreement; 45 CFR § 2556.155</v>
      </c>
      <c r="C189" s="176"/>
      <c r="D189" s="179"/>
      <c r="E189" s="179"/>
      <c r="F189" s="207"/>
      <c r="G189" s="208"/>
      <c r="H189" s="179"/>
      <c r="I189" s="175"/>
      <c r="J189" s="180"/>
      <c r="K189" s="181"/>
      <c r="L189" s="152"/>
      <c r="M189" s="179"/>
    </row>
    <row r="190" spans="1:13" s="20" customFormat="1" ht="26.15" customHeight="1" x14ac:dyDescent="0.35">
      <c r="A190" s="103" t="s">
        <v>335</v>
      </c>
      <c r="B190" s="71" t="str">
        <f>_xlfn.SINGLE(IF(_xlfn.XLOOKUP(A190, WH_Aggregte!$E$1:$E$317, WH_Aggregte!$D$1:$D$317, "", 0)= "", "",_xlfn.XLOOKUP(A190, WH_Aggregte!$E$1:$E$317, WH_Aggregte!$D$1:$D$317, "", 0)))</f>
        <v xml:space="preserve">Are all subsites eligible to receive VISTA members?_x000D_
_x000D_
</v>
      </c>
      <c r="C190" s="176" t="str">
        <f>_xlfn.SINGLE(IF(_xlfn.XLOOKUP(A190, WH_Aggregte!$E$1:$E$317, WH_Aggregte!$F$1:$F$317, "N/A", 0)= "", "N/A",_xlfn.XLOOKUP(A190, WH_Aggregte!$E$1:$E$317, WH_Aggregte!$F$1:$F$317, "N/A", 0)))</f>
        <v>N/A</v>
      </c>
      <c r="D190" s="179" t="str">
        <f>_xlfn.SINGLE(IF(C190="Not Compliant",_xlfn.TEXTJOIN(CHAR(10),TRUE,_xlfn.XLOOKUP($A190,Table1[QNUM],Table1[SUB-RESPONSE]),_xlfn.IFNA(_xlfn.XLOOKUP($A190&amp;AnswerSheet!$Q$1,Table1[TRIMQuestion],Table1[SUB-RESPONSE]),""),_xlfn.IFNA(_xlfn.XLOOKUP($A190&amp;AnswerSheet!$Q$2,Table1[TRIMQuestion],Table1[SUB-RESPONSE]),""),_xlfn.IFNA(_xlfn.XLOOKUP($A190&amp;AnswerSheet!$Q$3,Table1[TRIMQuestion],Table1[SUB-RESPONSE]),""),_xlfn.IFNA(_xlfn.XLOOKUP($A190&amp;AnswerSheet!$Q$4,Table1[TRIMQuestion],Table1[SUB-RESPONSE]),""),_xlfn.IFNA(_xlfn.XLOOKUP($A190&amp;AnswerSheet!$Q$5,Table1[TRIMQuestion],Table1[SUB-RESPONSE]),""),_xlfn.IFNA(_xlfn.XLOOKUP($A190&amp;AnswerSheet!$Q$6,Table1[TRIMQuestion],Table1[SUB-RESPONSE]),""),_xlfn.IFNA(_xlfn.XLOOKUP($A190&amp;AnswerSheet!$Q$7,Table1[TRIMQuestion],Table1[SUB-RESPONSE]),""),_xlfn.IFNA(_xlfn.XLOOKUP($A190&amp;AnswerSheet!$Q$8,Table1[TRIMQuestion],Table1[SUB-RESPONSE]),""),_xlfn.IFNA(_xlfn.XLOOKUP($A190&amp;AnswerSheet!$Q$9,Table1[TRIMQuestion],Table1[SUB-RESPONSE]),""),_xlfn.IFNA(_xlfn.XLOOKUP($A190&amp;AnswerSheet!$Q$10,Table1[TRIMQuestion],Table1[SUB-RESPONSE]),""),_xlfn.IFNA(_xlfn.XLOOKUP($A190&amp;AnswerSheet!$Q$11,Table1[TRIMQuestion],Table1[SUB-RESPONSE]),""),_xlfn.IFNA(_xlfn.XLOOKUP($A190&amp;AnswerSheet!$Q$12,Table1[TRIMQuestion],Table1[SUB-RESPONSE]),""),_xlfn.IFNA(_xlfn.XLOOKUP($A190&amp;AnswerSheet!$Q$13,Table1[TRIMQuestion],Table1[SUB-RESPONSE]),""),_xlfn.IFNA(_xlfn.XLOOKUP($A190&amp;AnswerSheet!$Q$14,Table1[TRIMQuestion],Table1[SUB-RESPONSE]),""),_xlfn.IFNA(_xlfn.XLOOKUP($A190&amp;AnswerSheet!$Q$15,Table1[TRIMQuestion],Table1[SUB-RESPONSE]),""),_xlfn.IFNA(_xlfn.XLOOKUP($A190&amp;AnswerSheet!$Q$16,Table1[TRIMQuestion],Table1[SUB-RESPONSE]),""),_xlfn.IFNA(_xlfn.XLOOKUP($A190&amp;AnswerSheet!$Q$17,Table1[TRIMQuestion],Table1[SUB-RESPONSE]),""),_xlfn.IFNA(_xlfn.XLOOKUP($A190&amp;AnswerSheet!$Q$18,Table1[TRIMQuestion],Table1[SUB-RESPONSE]),""),""),""))</f>
        <v/>
      </c>
      <c r="E190" s="179"/>
      <c r="F190" s="205"/>
      <c r="G190" s="206"/>
      <c r="H190" s="179"/>
      <c r="I190" s="174"/>
      <c r="J190" s="180"/>
      <c r="K190" s="181"/>
      <c r="L190" s="152"/>
      <c r="M190" s="179"/>
    </row>
    <row r="191" spans="1:13" s="20" customFormat="1" ht="31.4" customHeight="1" x14ac:dyDescent="0.35">
      <c r="A191" s="103" t="s">
        <v>23</v>
      </c>
      <c r="B191" s="71" t="str">
        <f>_xlfn.SINGLE(IF(_xlfn.XLOOKUP(A190, WH_Aggregte!$E$1:$E$317, WH_Aggregte!$J$1:$J$317, "", 0)= "", "",_xlfn.XLOOKUP(A190, WH_Aggregte!$E$1:$E$317, WH_Aggregte!$J$1:$J$317, "", 0)))</f>
        <v>VISTA Member Handbook Chapter 1, 
DVSA, SEC. 103 (a) (42 U.S.C. 4953(a)),
Memorandum of Agreement, 45 CFR 2556.100, 45 CFR 2556.105</v>
      </c>
      <c r="C191" s="176"/>
      <c r="D191" s="179"/>
      <c r="E191" s="179"/>
      <c r="F191" s="207"/>
      <c r="G191" s="208"/>
      <c r="H191" s="179"/>
      <c r="I191" s="175"/>
      <c r="J191" s="180"/>
      <c r="K191" s="181"/>
      <c r="L191" s="152"/>
      <c r="M191" s="179"/>
    </row>
    <row r="192" spans="1:13" s="20" customFormat="1" ht="61.4" customHeight="1" x14ac:dyDescent="0.35">
      <c r="A192" s="103" t="s">
        <v>336</v>
      </c>
      <c r="B192" s="71" t="str">
        <f>_xlfn.SINGLE(IF(_xlfn.XLOOKUP(A192, WH_Aggregte!$E$1:$E$317, WH_Aggregte!$D$1:$D$317, "", 0)= "", "",_xlfn.XLOOKUP(A192, WH_Aggregte!$E$1:$E$317, WH_Aggregte!$D$1:$D$317, "", 0)))</f>
        <v>Does the sponsor require or accept application fees from potential subsites or require subsites to contribute financially to the project beyond Site Support Payment, cost share, or reimbursement (which includes reasonable and actual costs incurred for project administration provided by the sponsor).</v>
      </c>
      <c r="C192" s="176" t="str">
        <f>_xlfn.SINGLE(IF(_xlfn.XLOOKUP(A192, WH_Aggregte!$E$1:$E$317, WH_Aggregte!$F$1:$F$317, "N/A", 0)= "", "N/A",_xlfn.XLOOKUP(A192, WH_Aggregte!$E$1:$E$317, WH_Aggregte!$F$1:$F$317, "N/A", 0)))</f>
        <v>N/A</v>
      </c>
      <c r="D192" s="179" t="str">
        <f>_xlfn.SINGLE(IF(C192="Not Compliant",_xlfn.TEXTJOIN(CHAR(10),TRUE,_xlfn.XLOOKUP($A192,Table1[QNUM],Table1[SUB-RESPONSE]),_xlfn.IFNA(_xlfn.XLOOKUP($A192&amp;AnswerSheet!$Q$1,Table1[TRIMQuestion],Table1[SUB-RESPONSE]),""),_xlfn.IFNA(_xlfn.XLOOKUP($A192&amp;AnswerSheet!$Q$2,Table1[TRIMQuestion],Table1[SUB-RESPONSE]),""),_xlfn.IFNA(_xlfn.XLOOKUP($A192&amp;AnswerSheet!$Q$3,Table1[TRIMQuestion],Table1[SUB-RESPONSE]),""),_xlfn.IFNA(_xlfn.XLOOKUP($A192&amp;AnswerSheet!$Q$4,Table1[TRIMQuestion],Table1[SUB-RESPONSE]),""),_xlfn.IFNA(_xlfn.XLOOKUP($A192&amp;AnswerSheet!$Q$5,Table1[TRIMQuestion],Table1[SUB-RESPONSE]),""),_xlfn.IFNA(_xlfn.XLOOKUP($A192&amp;AnswerSheet!$Q$6,Table1[TRIMQuestion],Table1[SUB-RESPONSE]),""),_xlfn.IFNA(_xlfn.XLOOKUP($A192&amp;AnswerSheet!$Q$7,Table1[TRIMQuestion],Table1[SUB-RESPONSE]),""),_xlfn.IFNA(_xlfn.XLOOKUP($A192&amp;AnswerSheet!$Q$8,Table1[TRIMQuestion],Table1[SUB-RESPONSE]),""),_xlfn.IFNA(_xlfn.XLOOKUP($A192&amp;AnswerSheet!$Q$9,Table1[TRIMQuestion],Table1[SUB-RESPONSE]),""),_xlfn.IFNA(_xlfn.XLOOKUP($A192&amp;AnswerSheet!$Q$10,Table1[TRIMQuestion],Table1[SUB-RESPONSE]),""),_xlfn.IFNA(_xlfn.XLOOKUP($A192&amp;AnswerSheet!$Q$11,Table1[TRIMQuestion],Table1[SUB-RESPONSE]),""),_xlfn.IFNA(_xlfn.XLOOKUP($A192&amp;AnswerSheet!$Q$12,Table1[TRIMQuestion],Table1[SUB-RESPONSE]),""),_xlfn.IFNA(_xlfn.XLOOKUP($A192&amp;AnswerSheet!$Q$13,Table1[TRIMQuestion],Table1[SUB-RESPONSE]),""),_xlfn.IFNA(_xlfn.XLOOKUP($A192&amp;AnswerSheet!$Q$14,Table1[TRIMQuestion],Table1[SUB-RESPONSE]),""),_xlfn.IFNA(_xlfn.XLOOKUP($A192&amp;AnswerSheet!$Q$15,Table1[TRIMQuestion],Table1[SUB-RESPONSE]),""),_xlfn.IFNA(_xlfn.XLOOKUP($A192&amp;AnswerSheet!$Q$16,Table1[TRIMQuestion],Table1[SUB-RESPONSE]),""),_xlfn.IFNA(_xlfn.XLOOKUP($A192&amp;AnswerSheet!$Q$17,Table1[TRIMQuestion],Table1[SUB-RESPONSE]),""),_xlfn.IFNA(_xlfn.XLOOKUP($A192&amp;AnswerSheet!$Q$18,Table1[TRIMQuestion],Table1[SUB-RESPONSE]),""),""),""))</f>
        <v/>
      </c>
      <c r="E192" s="179"/>
      <c r="F192" s="205"/>
      <c r="G192" s="206"/>
      <c r="H192" s="179"/>
      <c r="I192" s="174"/>
      <c r="J192" s="180"/>
      <c r="K192" s="181"/>
      <c r="L192" s="152"/>
      <c r="M192" s="179"/>
    </row>
    <row r="193" spans="1:13" s="20" customFormat="1" ht="20.149999999999999" customHeight="1" x14ac:dyDescent="0.35">
      <c r="A193" s="103" t="s">
        <v>23</v>
      </c>
      <c r="B193" s="71" t="str">
        <f>_xlfn.SINGLE(IF(_xlfn.XLOOKUP(A192, WH_Aggregte!$E$1:$E$317, WH_Aggregte!$J$1:$J$317, "", 0)= "", "",_xlfn.XLOOKUP(A192, WH_Aggregte!$E$1:$E$317, WH_Aggregte!$J$1:$J$317, "", 0)))</f>
        <v>Memorandum of Agreement; 45 CFR 2556.155</v>
      </c>
      <c r="C193" s="176"/>
      <c r="D193" s="179"/>
      <c r="E193" s="179"/>
      <c r="F193" s="207"/>
      <c r="G193" s="208"/>
      <c r="H193" s="179"/>
      <c r="I193" s="175"/>
      <c r="J193" s="180"/>
      <c r="K193" s="181"/>
      <c r="L193" s="152"/>
      <c r="M193" s="179"/>
    </row>
    <row r="194" spans="1:13" s="20" customFormat="1" ht="26.15" customHeight="1" x14ac:dyDescent="0.35">
      <c r="A194" s="103" t="s">
        <v>337</v>
      </c>
      <c r="B194" s="71" t="str">
        <f>_xlfn.SINGLE(IF(_xlfn.XLOOKUP(A194, WH_Aggregte!$E$1:$E$317, WH_Aggregte!$D$1:$D$317, "", 0)= "", "",_xlfn.XLOOKUP(A194, WH_Aggregte!$E$1:$E$317, WH_Aggregte!$D$1:$D$317, "", 0)))</f>
        <v xml:space="preserve">Does the sponsor monitor subsites to ensure compliance with grant requirements?_x000D_
_x000D_
</v>
      </c>
      <c r="C194" s="176" t="str">
        <f>_xlfn.SINGLE(IF(_xlfn.XLOOKUP(A194, WH_Aggregte!$E$1:$E$317, WH_Aggregte!$F$1:$F$317, "N/A", 0)= "", "N/A",_xlfn.XLOOKUP(A194, WH_Aggregte!$E$1:$E$317, WH_Aggregte!$F$1:$F$317, "N/A", 0)))</f>
        <v>N/A</v>
      </c>
      <c r="D194" s="179" t="str">
        <f>_xlfn.SINGLE(IF(C194="Not Compliant",_xlfn.TEXTJOIN(CHAR(10),TRUE,_xlfn.XLOOKUP($A194,Table1[QNUM],Table1[SUB-RESPONSE]),_xlfn.IFNA(_xlfn.XLOOKUP($A194&amp;AnswerSheet!$Q$1,Table1[TRIMQuestion],Table1[SUB-RESPONSE]),""),_xlfn.IFNA(_xlfn.XLOOKUP($A194&amp;AnswerSheet!$Q$2,Table1[TRIMQuestion],Table1[SUB-RESPONSE]),""),_xlfn.IFNA(_xlfn.XLOOKUP($A194&amp;AnswerSheet!$Q$3,Table1[TRIMQuestion],Table1[SUB-RESPONSE]),""),_xlfn.IFNA(_xlfn.XLOOKUP($A194&amp;AnswerSheet!$Q$4,Table1[TRIMQuestion],Table1[SUB-RESPONSE]),""),_xlfn.IFNA(_xlfn.XLOOKUP($A194&amp;AnswerSheet!$Q$5,Table1[TRIMQuestion],Table1[SUB-RESPONSE]),""),_xlfn.IFNA(_xlfn.XLOOKUP($A194&amp;AnswerSheet!$Q$6,Table1[TRIMQuestion],Table1[SUB-RESPONSE]),""),_xlfn.IFNA(_xlfn.XLOOKUP($A194&amp;AnswerSheet!$Q$7,Table1[TRIMQuestion],Table1[SUB-RESPONSE]),""),_xlfn.IFNA(_xlfn.XLOOKUP($A194&amp;AnswerSheet!$Q$8,Table1[TRIMQuestion],Table1[SUB-RESPONSE]),""),_xlfn.IFNA(_xlfn.XLOOKUP($A194&amp;AnswerSheet!$Q$9,Table1[TRIMQuestion],Table1[SUB-RESPONSE]),""),_xlfn.IFNA(_xlfn.XLOOKUP($A194&amp;AnswerSheet!$Q$10,Table1[TRIMQuestion],Table1[SUB-RESPONSE]),""),_xlfn.IFNA(_xlfn.XLOOKUP($A194&amp;AnswerSheet!$Q$11,Table1[TRIMQuestion],Table1[SUB-RESPONSE]),""),_xlfn.IFNA(_xlfn.XLOOKUP($A194&amp;AnswerSheet!$Q$12,Table1[TRIMQuestion],Table1[SUB-RESPONSE]),""),_xlfn.IFNA(_xlfn.XLOOKUP($A194&amp;AnswerSheet!$Q$13,Table1[TRIMQuestion],Table1[SUB-RESPONSE]),""),_xlfn.IFNA(_xlfn.XLOOKUP($A194&amp;AnswerSheet!$Q$14,Table1[TRIMQuestion],Table1[SUB-RESPONSE]),""),_xlfn.IFNA(_xlfn.XLOOKUP($A194&amp;AnswerSheet!$Q$15,Table1[TRIMQuestion],Table1[SUB-RESPONSE]),""),_xlfn.IFNA(_xlfn.XLOOKUP($A194&amp;AnswerSheet!$Q$16,Table1[TRIMQuestion],Table1[SUB-RESPONSE]),""),_xlfn.IFNA(_xlfn.XLOOKUP($A194&amp;AnswerSheet!$Q$17,Table1[TRIMQuestion],Table1[SUB-RESPONSE]),""),_xlfn.IFNA(_xlfn.XLOOKUP($A194&amp;AnswerSheet!$Q$18,Table1[TRIMQuestion],Table1[SUB-RESPONSE]),""),""),""))</f>
        <v/>
      </c>
      <c r="E194" s="179"/>
      <c r="F194" s="205"/>
      <c r="G194" s="206"/>
      <c r="H194" s="179"/>
      <c r="I194" s="174"/>
      <c r="J194" s="180"/>
      <c r="K194" s="181"/>
      <c r="L194" s="152"/>
      <c r="M194" s="179"/>
    </row>
    <row r="195" spans="1:13" s="20" customFormat="1" ht="32.15" customHeight="1" x14ac:dyDescent="0.35">
      <c r="A195" s="103" t="s">
        <v>23</v>
      </c>
      <c r="B195" s="71" t="str">
        <f>_xlfn.SINGLE(IF(_xlfn.XLOOKUP(A194, WH_Aggregte!$E$1:$E$317, WH_Aggregte!$J$1:$J$317, "", 0)= "", "",_xlfn.XLOOKUP(A194, WH_Aggregte!$E$1:$E$317, WH_Aggregte!$J$1:$J$317, "", 0)))</f>
        <v>Memorandum of Agreement; General Terms and Conditions; 2  CFR 200.303(c); 2 CFR 200.329(a)</v>
      </c>
      <c r="C195" s="176"/>
      <c r="D195" s="179"/>
      <c r="E195" s="179"/>
      <c r="F195" s="207"/>
      <c r="G195" s="208"/>
      <c r="H195" s="179"/>
      <c r="I195" s="175"/>
      <c r="J195" s="180"/>
      <c r="K195" s="181"/>
      <c r="L195" s="152"/>
      <c r="M195" s="179"/>
    </row>
    <row r="196" spans="1:13" ht="26.15" customHeight="1" x14ac:dyDescent="0.35">
      <c r="A196" s="187" t="s">
        <v>338</v>
      </c>
      <c r="B196" s="188"/>
      <c r="C196" s="189"/>
      <c r="D196" s="16"/>
      <c r="E196" s="75"/>
      <c r="F196" s="75"/>
      <c r="G196" s="75"/>
      <c r="H196" s="75"/>
      <c r="I196" s="76"/>
      <c r="J196" s="77"/>
      <c r="K196" s="78"/>
      <c r="L196" s="78"/>
      <c r="M196" s="75"/>
    </row>
    <row r="197" spans="1:13" s="20" customFormat="1" ht="30.65" customHeight="1" x14ac:dyDescent="0.35">
      <c r="A197" s="103" t="s">
        <v>339</v>
      </c>
      <c r="B197" s="71" t="str">
        <f>_xlfn.SINGLE(IF(_xlfn.XLOOKUP(A197, WH_Aggregte!$E$1:$E$317, WH_Aggregte!$D$1:$D$317, "", 0)= "", "",_xlfn.XLOOKUP(A197, WH_Aggregte!$E$1:$E$317, WH_Aggregte!$D$1:$D$317, "", 0)))</f>
        <v xml:space="preserve">Is there documentation to show that the recipient maintains a procedure for the filing and adjudication of grievances in alignment with 45 CFR § 1225?  _x000D_
_x000D_
Documentation should outline the following at minimum: _x000D_
- Time frames for filing and response  _x000D_
- Person who receives and responds to the complaints both informal (grantee personnel) and formal (EEOP Director of AmeriCorps or AmeriCorps designee) _x000D_
- Documentation required _x000D_
- Legal representation is allowed _x000D_
- Freedom from retaliation/reprisal _x000D_
- The process involved from initial filing, review, decisions made, corrective action, through close out _x000D_
</v>
      </c>
      <c r="C197" s="176" t="str">
        <f>_xlfn.SINGLE(IF(_xlfn.XLOOKUP(A197, WH_Aggregte!$E$1:$E$317, WH_Aggregte!$F$1:$F$317, "N/A", 0)= "", "N/A",_xlfn.XLOOKUP(A197, WH_Aggregte!$E$1:$E$317, WH_Aggregte!$F$1:$F$317, "N/A", 0)))</f>
        <v>N/A</v>
      </c>
      <c r="D197" s="179" t="str">
        <f>_xlfn.SINGLE(IF(C197="Not Compliant",_xlfn.TEXTJOIN(CHAR(10),TRUE,_xlfn.XLOOKUP($A197,Table1[QNUM],Table1[SUB-RESPONSE]),_xlfn.IFNA(_xlfn.XLOOKUP($A197&amp;AnswerSheet!$Q$1,Table1[TRIMQuestion],Table1[SUB-RESPONSE]),""),_xlfn.IFNA(_xlfn.XLOOKUP($A197&amp;AnswerSheet!$Q$2,Table1[TRIMQuestion],Table1[SUB-RESPONSE]),""),_xlfn.IFNA(_xlfn.XLOOKUP($A197&amp;AnswerSheet!$Q$3,Table1[TRIMQuestion],Table1[SUB-RESPONSE]),""),_xlfn.IFNA(_xlfn.XLOOKUP($A197&amp;AnswerSheet!$Q$4,Table1[TRIMQuestion],Table1[SUB-RESPONSE]),""),_xlfn.IFNA(_xlfn.XLOOKUP($A197&amp;AnswerSheet!$Q$5,Table1[TRIMQuestion],Table1[SUB-RESPONSE]),""),_xlfn.IFNA(_xlfn.XLOOKUP($A197&amp;AnswerSheet!$Q$6,Table1[TRIMQuestion],Table1[SUB-RESPONSE]),""),_xlfn.IFNA(_xlfn.XLOOKUP($A197&amp;AnswerSheet!$Q$7,Table1[TRIMQuestion],Table1[SUB-RESPONSE]),""),_xlfn.IFNA(_xlfn.XLOOKUP($A197&amp;AnswerSheet!$Q$8,Table1[TRIMQuestion],Table1[SUB-RESPONSE]),""),_xlfn.IFNA(_xlfn.XLOOKUP($A197&amp;AnswerSheet!$Q$9,Table1[TRIMQuestion],Table1[SUB-RESPONSE]),""),_xlfn.IFNA(_xlfn.XLOOKUP($A197&amp;AnswerSheet!$Q$10,Table1[TRIMQuestion],Table1[SUB-RESPONSE]),""),_xlfn.IFNA(_xlfn.XLOOKUP($A197&amp;AnswerSheet!$Q$11,Table1[TRIMQuestion],Table1[SUB-RESPONSE]),""),_xlfn.IFNA(_xlfn.XLOOKUP($A197&amp;AnswerSheet!$Q$12,Table1[TRIMQuestion],Table1[SUB-RESPONSE]),""),_xlfn.IFNA(_xlfn.XLOOKUP($A197&amp;AnswerSheet!$Q$13,Table1[TRIMQuestion],Table1[SUB-RESPONSE]),""),_xlfn.IFNA(_xlfn.XLOOKUP($A197&amp;AnswerSheet!$Q$14,Table1[TRIMQuestion],Table1[SUB-RESPONSE]),""),_xlfn.IFNA(_xlfn.XLOOKUP($A197&amp;AnswerSheet!$Q$15,Table1[TRIMQuestion],Table1[SUB-RESPONSE]),""),_xlfn.IFNA(_xlfn.XLOOKUP($A197&amp;AnswerSheet!$Q$16,Table1[TRIMQuestion],Table1[SUB-RESPONSE]),""),_xlfn.IFNA(_xlfn.XLOOKUP($A197&amp;AnswerSheet!$Q$17,Table1[TRIMQuestion],Table1[SUB-RESPONSE]),""),_xlfn.IFNA(_xlfn.XLOOKUP($A197&amp;AnswerSheet!$Q$18,Table1[TRIMQuestion],Table1[SUB-RESPONSE]),""),""),""))</f>
        <v/>
      </c>
      <c r="E197" s="179"/>
      <c r="F197" s="205"/>
      <c r="G197" s="206"/>
      <c r="H197" s="179"/>
      <c r="I197" s="174"/>
      <c r="J197" s="180"/>
      <c r="K197" s="181"/>
      <c r="L197" s="152"/>
      <c r="M197" s="179"/>
    </row>
    <row r="198" spans="1:13" s="20" customFormat="1" ht="20.9" customHeight="1" x14ac:dyDescent="0.35">
      <c r="A198" s="103" t="s">
        <v>23</v>
      </c>
      <c r="B198" s="71" t="str">
        <f>_xlfn.SINGLE(IF(_xlfn.XLOOKUP(A197, WH_Aggregte!$E$1:$E$317, WH_Aggregte!$J$1:$J$317, "", 0)= "", "",_xlfn.XLOOKUP(A197, WH_Aggregte!$E$1:$E$317, WH_Aggregte!$J$1:$J$317, "", 0)))</f>
        <v xml:space="preserve">45 CFR 1225                                                                                                        </v>
      </c>
      <c r="C198" s="176"/>
      <c r="D198" s="179"/>
      <c r="E198" s="179"/>
      <c r="F198" s="207"/>
      <c r="G198" s="208"/>
      <c r="H198" s="179"/>
      <c r="I198" s="175"/>
      <c r="J198" s="180"/>
      <c r="K198" s="181"/>
      <c r="L198" s="152"/>
      <c r="M198" s="179"/>
    </row>
    <row r="199" spans="1:13" s="20" customFormat="1" ht="188" customHeight="1" x14ac:dyDescent="0.35">
      <c r="A199" s="103" t="s">
        <v>341</v>
      </c>
      <c r="B199" s="71" t="str">
        <f>_xlfn.SINGLE(IF(_xlfn.XLOOKUP(A199, WH_Aggregte!$E$1:$E$317, WH_Aggregte!$D$1:$D$317, "", 0)= "", "",_xlfn.XLOOKUP(A199, WH_Aggregte!$E$1:$E$317, WH_Aggregte!$D$1:$D$317, "", 0)))</f>
        <v xml:space="preserve">Does the organization have a non-discrimination policy that includes all the federally required protected classes as listed below?   
*NOTE:  Updated in the AmeriCorps Program Civil Rights and Non-Harassment Policy 11/7/23. Compliance should be determined based on grant award requirements. 
•	Race  
•	Color  
•	National origin  
•	Gender/gender identity or expression/sex 
•	Age  
•	Religion   
•	Sexual orientation   
•	Disability   
•	Political affiliation   
•	Marital or parental status  
•	Reprisal*
•	Genetic information  
•	Military service  
•	Pregnancy*
•	Submission of a complaint*
</v>
      </c>
      <c r="C199" s="176" t="str">
        <f>_xlfn.SINGLE(IF(_xlfn.XLOOKUP(A199, WH_Aggregte!$E$1:$E$317, WH_Aggregte!$F$1:$F$317, "N/A", 0)= "", "N/A",_xlfn.XLOOKUP(A199, WH_Aggregte!$E$1:$E$317, WH_Aggregte!$F$1:$F$317, "N/A", 0)))</f>
        <v>N/A</v>
      </c>
      <c r="D199" s="179" t="str">
        <f>_xlfn.SINGLE(IF(C199="Not Compliant",_xlfn.TEXTJOIN(CHAR(10),TRUE,_xlfn.XLOOKUP($A199,Table1[QNUM],Table1[SUB-RESPONSE]),_xlfn.IFNA(_xlfn.XLOOKUP($A199&amp;AnswerSheet!$Q$1,Table1[TRIMQuestion],Table1[SUB-RESPONSE]),""),_xlfn.IFNA(_xlfn.XLOOKUP($A199&amp;AnswerSheet!$Q$2,Table1[TRIMQuestion],Table1[SUB-RESPONSE]),""),_xlfn.IFNA(_xlfn.XLOOKUP($A199&amp;AnswerSheet!$Q$3,Table1[TRIMQuestion],Table1[SUB-RESPONSE]),""),_xlfn.IFNA(_xlfn.XLOOKUP($A199&amp;AnswerSheet!$Q$4,Table1[TRIMQuestion],Table1[SUB-RESPONSE]),""),_xlfn.IFNA(_xlfn.XLOOKUP($A199&amp;AnswerSheet!$Q$5,Table1[TRIMQuestion],Table1[SUB-RESPONSE]),""),_xlfn.IFNA(_xlfn.XLOOKUP($A199&amp;AnswerSheet!$Q$6,Table1[TRIMQuestion],Table1[SUB-RESPONSE]),""),_xlfn.IFNA(_xlfn.XLOOKUP($A199&amp;AnswerSheet!$Q$7,Table1[TRIMQuestion],Table1[SUB-RESPONSE]),""),_xlfn.IFNA(_xlfn.XLOOKUP($A199&amp;AnswerSheet!$Q$8,Table1[TRIMQuestion],Table1[SUB-RESPONSE]),""),_xlfn.IFNA(_xlfn.XLOOKUP($A199&amp;AnswerSheet!$Q$9,Table1[TRIMQuestion],Table1[SUB-RESPONSE]),""),_xlfn.IFNA(_xlfn.XLOOKUP($A199&amp;AnswerSheet!$Q$10,Table1[TRIMQuestion],Table1[SUB-RESPONSE]),""),_xlfn.IFNA(_xlfn.XLOOKUP($A199&amp;AnswerSheet!$Q$11,Table1[TRIMQuestion],Table1[SUB-RESPONSE]),""),_xlfn.IFNA(_xlfn.XLOOKUP($A199&amp;AnswerSheet!$Q$12,Table1[TRIMQuestion],Table1[SUB-RESPONSE]),""),_xlfn.IFNA(_xlfn.XLOOKUP($A199&amp;AnswerSheet!$Q$13,Table1[TRIMQuestion],Table1[SUB-RESPONSE]),""),_xlfn.IFNA(_xlfn.XLOOKUP($A199&amp;AnswerSheet!$Q$14,Table1[TRIMQuestion],Table1[SUB-RESPONSE]),""),_xlfn.IFNA(_xlfn.XLOOKUP($A199&amp;AnswerSheet!$Q$15,Table1[TRIMQuestion],Table1[SUB-RESPONSE]),""),_xlfn.IFNA(_xlfn.XLOOKUP($A199&amp;AnswerSheet!$Q$16,Table1[TRIMQuestion],Table1[SUB-RESPONSE]),""),_xlfn.IFNA(_xlfn.XLOOKUP($A199&amp;AnswerSheet!$Q$17,Table1[TRIMQuestion],Table1[SUB-RESPONSE]),""),_xlfn.IFNA(_xlfn.XLOOKUP($A199&amp;AnswerSheet!$Q$18,Table1[TRIMQuestion],Table1[SUB-RESPONSE]),""),""),""))</f>
        <v/>
      </c>
      <c r="E199" s="179"/>
      <c r="F199" s="205"/>
      <c r="G199" s="206"/>
      <c r="H199" s="179"/>
      <c r="I199" s="174"/>
      <c r="J199" s="180"/>
      <c r="K199" s="181"/>
      <c r="L199" s="152"/>
      <c r="M199" s="179"/>
    </row>
    <row r="200" spans="1:13" s="20" customFormat="1" ht="20.9" customHeight="1" x14ac:dyDescent="0.35">
      <c r="A200" s="103" t="s">
        <v>23</v>
      </c>
      <c r="B200" s="71" t="str">
        <f>_xlfn.SINGLE(IF(_xlfn.XLOOKUP(A199, WH_Aggregte!$E$1:$E$317, WH_Aggregte!$J$1:$J$317, "", 0)= "", "",_xlfn.XLOOKUP(A199, WH_Aggregte!$E$1:$E$317, WH_Aggregte!$J$1:$J$317, "", 0)))</f>
        <v>AmeriCorps Annual General Terms and Conditions</v>
      </c>
      <c r="C200" s="176"/>
      <c r="D200" s="179"/>
      <c r="E200" s="179"/>
      <c r="F200" s="207"/>
      <c r="G200" s="208"/>
      <c r="H200" s="179"/>
      <c r="I200" s="175"/>
      <c r="J200" s="180"/>
      <c r="K200" s="181"/>
      <c r="L200" s="152"/>
      <c r="M200" s="179"/>
    </row>
    <row r="201" spans="1:13" s="20" customFormat="1" ht="48.65" customHeight="1" x14ac:dyDescent="0.35">
      <c r="A201" s="103" t="s">
        <v>343</v>
      </c>
      <c r="B201" s="71" t="str">
        <f>_xlfn.SINGLE(IF(_xlfn.XLOOKUP(A201, WH_Aggregte!$E$1:$E$317, WH_Aggregte!$D$1:$D$317, "", 0)= "", "",_xlfn.XLOOKUP(A201, WH_Aggregte!$E$1:$E$317, WH_Aggregte!$D$1:$D$317, "", 0)))</f>
        <v xml:space="preserve">Based on information available to AmeriCorps, in the last two years, did the grantee document grievances and/or discrimination/harassment complaints and the corresponding follow up/response in compliance with applicable federal statutes as embodied in the program regulations?  
Has the sponsor or any of the service sites/volunteer stations had grievances and/or discrimination/harassment complaints filed against them regarding services provided under this grant or had civil rights compliance reviews regarding services conducted? 
Has the grantee or any service site had grievances and/or /discrimination/harassment complaints filed against them? </v>
      </c>
      <c r="C201" s="176" t="str">
        <f>_xlfn.SINGLE(IF(_xlfn.XLOOKUP(A201, WH_Aggregte!$E$1:$E$317, WH_Aggregte!$F$1:$F$317, "N/A", 0)= "", "N/A",_xlfn.XLOOKUP(A201, WH_Aggregte!$E$1:$E$317, WH_Aggregte!$F$1:$F$317, "N/A", 0)))</f>
        <v>N/A</v>
      </c>
      <c r="D201" s="179" t="str">
        <f>_xlfn.SINGLE(IF(C201="Not Compliant",_xlfn.TEXTJOIN(CHAR(10),TRUE,_xlfn.XLOOKUP($A201,Table1[QNUM],Table1[SUB-RESPONSE]),_xlfn.IFNA(_xlfn.XLOOKUP($A201&amp;AnswerSheet!$Q$1,Table1[TRIMQuestion],Table1[SUB-RESPONSE]),""),_xlfn.IFNA(_xlfn.XLOOKUP($A201&amp;AnswerSheet!$Q$2,Table1[TRIMQuestion],Table1[SUB-RESPONSE]),""),_xlfn.IFNA(_xlfn.XLOOKUP($A201&amp;AnswerSheet!$Q$3,Table1[TRIMQuestion],Table1[SUB-RESPONSE]),""),_xlfn.IFNA(_xlfn.XLOOKUP($A201&amp;AnswerSheet!$Q$4,Table1[TRIMQuestion],Table1[SUB-RESPONSE]),""),_xlfn.IFNA(_xlfn.XLOOKUP($A201&amp;AnswerSheet!$Q$5,Table1[TRIMQuestion],Table1[SUB-RESPONSE]),""),_xlfn.IFNA(_xlfn.XLOOKUP($A201&amp;AnswerSheet!$Q$6,Table1[TRIMQuestion],Table1[SUB-RESPONSE]),""),_xlfn.IFNA(_xlfn.XLOOKUP($A201&amp;AnswerSheet!$Q$7,Table1[TRIMQuestion],Table1[SUB-RESPONSE]),""),_xlfn.IFNA(_xlfn.XLOOKUP($A201&amp;AnswerSheet!$Q$8,Table1[TRIMQuestion],Table1[SUB-RESPONSE]),""),_xlfn.IFNA(_xlfn.XLOOKUP($A201&amp;AnswerSheet!$Q$9,Table1[TRIMQuestion],Table1[SUB-RESPONSE]),""),_xlfn.IFNA(_xlfn.XLOOKUP($A201&amp;AnswerSheet!$Q$10,Table1[TRIMQuestion],Table1[SUB-RESPONSE]),""),_xlfn.IFNA(_xlfn.XLOOKUP($A201&amp;AnswerSheet!$Q$11,Table1[TRIMQuestion],Table1[SUB-RESPONSE]),""),_xlfn.IFNA(_xlfn.XLOOKUP($A201&amp;AnswerSheet!$Q$12,Table1[TRIMQuestion],Table1[SUB-RESPONSE]),""),_xlfn.IFNA(_xlfn.XLOOKUP($A201&amp;AnswerSheet!$Q$13,Table1[TRIMQuestion],Table1[SUB-RESPONSE]),""),_xlfn.IFNA(_xlfn.XLOOKUP($A201&amp;AnswerSheet!$Q$14,Table1[TRIMQuestion],Table1[SUB-RESPONSE]),""),_xlfn.IFNA(_xlfn.XLOOKUP($A201&amp;AnswerSheet!$Q$15,Table1[TRIMQuestion],Table1[SUB-RESPONSE]),""),_xlfn.IFNA(_xlfn.XLOOKUP($A201&amp;AnswerSheet!$Q$16,Table1[TRIMQuestion],Table1[SUB-RESPONSE]),""),_xlfn.IFNA(_xlfn.XLOOKUP($A201&amp;AnswerSheet!$Q$17,Table1[TRIMQuestion],Table1[SUB-RESPONSE]),""),_xlfn.IFNA(_xlfn.XLOOKUP($A201&amp;AnswerSheet!$Q$18,Table1[TRIMQuestion],Table1[SUB-RESPONSE]),""),""),""))</f>
        <v/>
      </c>
      <c r="E201" s="179"/>
      <c r="F201" s="205"/>
      <c r="G201" s="206"/>
      <c r="H201" s="179"/>
      <c r="I201" s="174"/>
      <c r="J201" s="180"/>
      <c r="K201" s="181"/>
      <c r="L201" s="152"/>
      <c r="M201" s="179"/>
    </row>
    <row r="202" spans="1:13" s="20" customFormat="1" ht="20.149999999999999" customHeight="1" x14ac:dyDescent="0.35">
      <c r="A202" s="103" t="s">
        <v>23</v>
      </c>
      <c r="B202" s="71" t="str">
        <f>_xlfn.SINGLE(IF(_xlfn.XLOOKUP(A201, WH_Aggregte!$E$1:$E$317, WH_Aggregte!$J$1:$J$317, "", 0)= "", "",_xlfn.XLOOKUP(A201, WH_Aggregte!$E$1:$E$317, WH_Aggregte!$J$1:$J$317, "", 0)))</f>
        <v>45 CFR 1225, AmeriCorps Annual General Terms and Conditions, 45 CFR 2556</v>
      </c>
      <c r="C202" s="176"/>
      <c r="D202" s="179"/>
      <c r="E202" s="179"/>
      <c r="F202" s="207"/>
      <c r="G202" s="208"/>
      <c r="H202" s="179"/>
      <c r="I202" s="175"/>
      <c r="J202" s="180"/>
      <c r="K202" s="181"/>
      <c r="L202" s="152"/>
      <c r="M202" s="179"/>
    </row>
    <row r="203" spans="1:13" s="20" customFormat="1" ht="33" customHeight="1" x14ac:dyDescent="0.35">
      <c r="A203" s="103" t="s">
        <v>345</v>
      </c>
      <c r="B203" s="71" t="str">
        <f>_xlfn.SINGLE(IF(_xlfn.XLOOKUP(A203, WH_Aggregte!$E$1:$E$317, WH_Aggregte!$D$1:$D$317, "", 0)= "", "",_xlfn.XLOOKUP(A203, WH_Aggregte!$E$1:$E$317, WH_Aggregte!$D$1:$D$317, "", 0)))</f>
        <v xml:space="preserve">Does the grantee/sponsor have a policy and procedure in place regarding the provision of reasonable accommodation to ensure accessibility as per the federal requirements? </v>
      </c>
      <c r="C203" s="176" t="str">
        <f>_xlfn.SINGLE(IF(_xlfn.XLOOKUP(A203, WH_Aggregte!$E$1:$E$317, WH_Aggregte!$F$1:$F$317, "N/A", 0)= "", "N/A",_xlfn.XLOOKUP(A203, WH_Aggregte!$E$1:$E$317, WH_Aggregte!$F$1:$F$317, "N/A", 0)))</f>
        <v>N/A</v>
      </c>
      <c r="D203" s="179" t="str">
        <f>_xlfn.SINGLE(IF(C203="Not Compliant",_xlfn.TEXTJOIN(CHAR(10),TRUE,_xlfn.XLOOKUP($A203,Table1[QNUM],Table1[SUB-RESPONSE]),_xlfn.IFNA(_xlfn.XLOOKUP($A203&amp;AnswerSheet!$Q$1,Table1[TRIMQuestion],Table1[SUB-RESPONSE]),""),_xlfn.IFNA(_xlfn.XLOOKUP($A203&amp;AnswerSheet!$Q$2,Table1[TRIMQuestion],Table1[SUB-RESPONSE]),""),_xlfn.IFNA(_xlfn.XLOOKUP($A203&amp;AnswerSheet!$Q$3,Table1[TRIMQuestion],Table1[SUB-RESPONSE]),""),_xlfn.IFNA(_xlfn.XLOOKUP($A203&amp;AnswerSheet!$Q$4,Table1[TRIMQuestion],Table1[SUB-RESPONSE]),""),_xlfn.IFNA(_xlfn.XLOOKUP($A203&amp;AnswerSheet!$Q$5,Table1[TRIMQuestion],Table1[SUB-RESPONSE]),""),_xlfn.IFNA(_xlfn.XLOOKUP($A203&amp;AnswerSheet!$Q$6,Table1[TRIMQuestion],Table1[SUB-RESPONSE]),""),_xlfn.IFNA(_xlfn.XLOOKUP($A203&amp;AnswerSheet!$Q$7,Table1[TRIMQuestion],Table1[SUB-RESPONSE]),""),_xlfn.IFNA(_xlfn.XLOOKUP($A203&amp;AnswerSheet!$Q$8,Table1[TRIMQuestion],Table1[SUB-RESPONSE]),""),_xlfn.IFNA(_xlfn.XLOOKUP($A203&amp;AnswerSheet!$Q$9,Table1[TRIMQuestion],Table1[SUB-RESPONSE]),""),_xlfn.IFNA(_xlfn.XLOOKUP($A203&amp;AnswerSheet!$Q$10,Table1[TRIMQuestion],Table1[SUB-RESPONSE]),""),_xlfn.IFNA(_xlfn.XLOOKUP($A203&amp;AnswerSheet!$Q$11,Table1[TRIMQuestion],Table1[SUB-RESPONSE]),""),_xlfn.IFNA(_xlfn.XLOOKUP($A203&amp;AnswerSheet!$Q$12,Table1[TRIMQuestion],Table1[SUB-RESPONSE]),""),_xlfn.IFNA(_xlfn.XLOOKUP($A203&amp;AnswerSheet!$Q$13,Table1[TRIMQuestion],Table1[SUB-RESPONSE]),""),_xlfn.IFNA(_xlfn.XLOOKUP($A203&amp;AnswerSheet!$Q$14,Table1[TRIMQuestion],Table1[SUB-RESPONSE]),""),_xlfn.IFNA(_xlfn.XLOOKUP($A203&amp;AnswerSheet!$Q$15,Table1[TRIMQuestion],Table1[SUB-RESPONSE]),""),_xlfn.IFNA(_xlfn.XLOOKUP($A203&amp;AnswerSheet!$Q$16,Table1[TRIMQuestion],Table1[SUB-RESPONSE]),""),_xlfn.IFNA(_xlfn.XLOOKUP($A203&amp;AnswerSheet!$Q$17,Table1[TRIMQuestion],Table1[SUB-RESPONSE]),""),_xlfn.IFNA(_xlfn.XLOOKUP($A203&amp;AnswerSheet!$Q$18,Table1[TRIMQuestion],Table1[SUB-RESPONSE]),""),""),""))</f>
        <v/>
      </c>
      <c r="E203" s="179"/>
      <c r="F203" s="205"/>
      <c r="G203" s="206"/>
      <c r="H203" s="179"/>
      <c r="I203" s="174"/>
      <c r="J203" s="180"/>
      <c r="K203" s="181"/>
      <c r="L203" s="152"/>
      <c r="M203" s="179"/>
    </row>
    <row r="204" spans="1:13" s="20" customFormat="1" ht="20.9" customHeight="1" x14ac:dyDescent="0.35">
      <c r="A204" s="103" t="s">
        <v>23</v>
      </c>
      <c r="B204" s="71" t="str">
        <f>_xlfn.SINGLE(IF(_xlfn.XLOOKUP(A203, WH_Aggregte!$E$1:$E$317, WH_Aggregte!$J$1:$J$317, "", 0)= "", "",_xlfn.XLOOKUP(A203, WH_Aggregte!$E$1:$E$317, WH_Aggregte!$J$1:$J$317, "", 0)))</f>
        <v>45 CFR 1203/1214/1232, Rehabilitation Act of 1973: Sections 504, 508</v>
      </c>
      <c r="C204" s="176"/>
      <c r="D204" s="179"/>
      <c r="E204" s="179"/>
      <c r="F204" s="207"/>
      <c r="G204" s="208"/>
      <c r="H204" s="179"/>
      <c r="I204" s="175"/>
      <c r="J204" s="180"/>
      <c r="K204" s="181"/>
      <c r="L204" s="152"/>
      <c r="M204" s="179"/>
    </row>
    <row r="205" spans="1:13" s="20" customFormat="1" ht="31.4" customHeight="1" x14ac:dyDescent="0.35">
      <c r="A205" s="103" t="s">
        <v>346</v>
      </c>
      <c r="B205" s="71" t="str">
        <f>_xlfn.SINGLE(IF(_xlfn.XLOOKUP(A205, WH_Aggregte!$E$1:$E$317, WH_Aggregte!$D$1:$D$317, "", 0)= "", "",_xlfn.XLOOKUP(A205, WH_Aggregte!$E$1:$E$317, WH_Aggregte!$D$1:$D$317, "", 0)))</f>
        <v xml:space="preserve">Does the sponsor/grantee have a system (a plan or process) in place for ensuring accessibility to persons with Limited English Proficiency?  </v>
      </c>
      <c r="C205" s="176" t="str">
        <f>_xlfn.SINGLE(IF(_xlfn.XLOOKUP(A205, WH_Aggregte!$E$1:$E$317, WH_Aggregte!$F$1:$F$317, "N/A", 0)= "", "N/A",_xlfn.XLOOKUP(A205, WH_Aggregte!$E$1:$E$317, WH_Aggregte!$F$1:$F$317, "N/A", 0)))</f>
        <v>N/A</v>
      </c>
      <c r="D205" s="179" t="str">
        <f>_xlfn.SINGLE(IF(C205="Not Compliant",_xlfn.TEXTJOIN(CHAR(10),TRUE,_xlfn.XLOOKUP($A205,Table1[QNUM],Table1[SUB-RESPONSE]),_xlfn.IFNA(_xlfn.XLOOKUP($A205&amp;AnswerSheet!$Q$1,Table1[TRIMQuestion],Table1[SUB-RESPONSE]),""),_xlfn.IFNA(_xlfn.XLOOKUP($A205&amp;AnswerSheet!$Q$2,Table1[TRIMQuestion],Table1[SUB-RESPONSE]),""),_xlfn.IFNA(_xlfn.XLOOKUP($A205&amp;AnswerSheet!$Q$3,Table1[TRIMQuestion],Table1[SUB-RESPONSE]),""),_xlfn.IFNA(_xlfn.XLOOKUP($A205&amp;AnswerSheet!$Q$4,Table1[TRIMQuestion],Table1[SUB-RESPONSE]),""),_xlfn.IFNA(_xlfn.XLOOKUP($A205&amp;AnswerSheet!$Q$5,Table1[TRIMQuestion],Table1[SUB-RESPONSE]),""),_xlfn.IFNA(_xlfn.XLOOKUP($A205&amp;AnswerSheet!$Q$6,Table1[TRIMQuestion],Table1[SUB-RESPONSE]),""),_xlfn.IFNA(_xlfn.XLOOKUP($A205&amp;AnswerSheet!$Q$7,Table1[TRIMQuestion],Table1[SUB-RESPONSE]),""),_xlfn.IFNA(_xlfn.XLOOKUP($A205&amp;AnswerSheet!$Q$8,Table1[TRIMQuestion],Table1[SUB-RESPONSE]),""),_xlfn.IFNA(_xlfn.XLOOKUP($A205&amp;AnswerSheet!$Q$9,Table1[TRIMQuestion],Table1[SUB-RESPONSE]),""),_xlfn.IFNA(_xlfn.XLOOKUP($A205&amp;AnswerSheet!$Q$10,Table1[TRIMQuestion],Table1[SUB-RESPONSE]),""),_xlfn.IFNA(_xlfn.XLOOKUP($A205&amp;AnswerSheet!$Q$11,Table1[TRIMQuestion],Table1[SUB-RESPONSE]),""),_xlfn.IFNA(_xlfn.XLOOKUP($A205&amp;AnswerSheet!$Q$12,Table1[TRIMQuestion],Table1[SUB-RESPONSE]),""),_xlfn.IFNA(_xlfn.XLOOKUP($A205&amp;AnswerSheet!$Q$13,Table1[TRIMQuestion],Table1[SUB-RESPONSE]),""),_xlfn.IFNA(_xlfn.XLOOKUP($A205&amp;AnswerSheet!$Q$14,Table1[TRIMQuestion],Table1[SUB-RESPONSE]),""),_xlfn.IFNA(_xlfn.XLOOKUP($A205&amp;AnswerSheet!$Q$15,Table1[TRIMQuestion],Table1[SUB-RESPONSE]),""),_xlfn.IFNA(_xlfn.XLOOKUP($A205&amp;AnswerSheet!$Q$16,Table1[TRIMQuestion],Table1[SUB-RESPONSE]),""),_xlfn.IFNA(_xlfn.XLOOKUP($A205&amp;AnswerSheet!$Q$17,Table1[TRIMQuestion],Table1[SUB-RESPONSE]),""),_xlfn.IFNA(_xlfn.XLOOKUP($A205&amp;AnswerSheet!$Q$18,Table1[TRIMQuestion],Table1[SUB-RESPONSE]),""),""),""))</f>
        <v/>
      </c>
      <c r="E205" s="179"/>
      <c r="F205" s="205"/>
      <c r="G205" s="206"/>
      <c r="H205" s="179"/>
      <c r="I205" s="174"/>
      <c r="J205" s="180"/>
      <c r="K205" s="181"/>
      <c r="L205" s="152"/>
      <c r="M205" s="179"/>
    </row>
    <row r="206" spans="1:13" s="20" customFormat="1" ht="44.9" customHeight="1" x14ac:dyDescent="0.35">
      <c r="A206" s="103" t="s">
        <v>23</v>
      </c>
      <c r="B206" s="71" t="str">
        <f>_xlfn.SINGLE(IF(_xlfn.XLOOKUP(A205, WH_Aggregte!$E$1:$E$317, WH_Aggregte!$J$1:$J$317, "", 0)= "", "",_xlfn.XLOOKUP(A205, WH_Aggregte!$E$1:$E$317, WH_Aggregte!$J$1:$J$317, "", 0)))</f>
        <v>AmeriCorps Annual General Terms and Conditions, Executive Order 13166, 67 FR 64604, Title VI, Civil Rights Act 1964: Prohibition Against National Origin Discrimination Affecting Limited English Proficient Persons</v>
      </c>
      <c r="C206" s="176"/>
      <c r="D206" s="179"/>
      <c r="E206" s="179"/>
      <c r="F206" s="207"/>
      <c r="G206" s="208"/>
      <c r="H206" s="179"/>
      <c r="I206" s="175"/>
      <c r="J206" s="180"/>
      <c r="K206" s="181"/>
      <c r="L206" s="152"/>
      <c r="M206" s="179"/>
    </row>
    <row r="207" spans="1:13" s="20" customFormat="1" ht="43.4" customHeight="1" x14ac:dyDescent="0.35">
      <c r="A207" s="103" t="s">
        <v>347</v>
      </c>
      <c r="B207" s="71" t="str">
        <f>_xlfn.SINGLE(IF(_xlfn.XLOOKUP(A207, WH_Aggregte!$E$1:$E$317, WH_Aggregte!$D$1:$D$317, "", 0)= "", "",_xlfn.XLOOKUP(A207, WH_Aggregte!$E$1:$E$317, WH_Aggregte!$D$1:$D$317, "", 0)))</f>
        <v xml:space="preserve">Does the grantee notify members, community beneficiaries, applicants, program staff, and the public, including those with impaired vision or hearing, that it operates in accordance with federal and program requirements on non-discrimination and non-harassment?  
a. Does the policy summarize the requirements, note the availability of compliance history information, and explain the procedures for filing discrimination complaints with AmeriCorps? 
b. Does the policy include information on civil rights requirements and non-harassment, complaint procedures and the rights of beneficiaries in member/volunteer service agreements, handbooks, manuals, pamphlets, and posted in prominent locations, as appropriate?  
c. Does the sponsor/grantee notify the public in recruitment material and application forms that it operates its program or activity subject to nondiscrimination requirements? </v>
      </c>
      <c r="C207" s="176" t="str">
        <f>_xlfn.SINGLE(IF(_xlfn.XLOOKUP(A207, WH_Aggregte!$E$1:$E$317, WH_Aggregte!$F$1:$F$317, "N/A", 0)= "", "N/A",_xlfn.XLOOKUP(A207, WH_Aggregte!$E$1:$E$317, WH_Aggregte!$F$1:$F$317, "N/A", 0)))</f>
        <v>N/A</v>
      </c>
      <c r="D207" s="179" t="str">
        <f>_xlfn.SINGLE(IF(C207="Not Compliant",_xlfn.TEXTJOIN(CHAR(10),TRUE,_xlfn.XLOOKUP($A207,Table1[QNUM],Table1[SUB-RESPONSE]),_xlfn.IFNA(_xlfn.XLOOKUP($A207&amp;AnswerSheet!$Q$1,Table1[TRIMQuestion],Table1[SUB-RESPONSE]),""),_xlfn.IFNA(_xlfn.XLOOKUP($A207&amp;AnswerSheet!$Q$2,Table1[TRIMQuestion],Table1[SUB-RESPONSE]),""),_xlfn.IFNA(_xlfn.XLOOKUP($A207&amp;AnswerSheet!$Q$3,Table1[TRIMQuestion],Table1[SUB-RESPONSE]),""),_xlfn.IFNA(_xlfn.XLOOKUP($A207&amp;AnswerSheet!$Q$4,Table1[TRIMQuestion],Table1[SUB-RESPONSE]),""),_xlfn.IFNA(_xlfn.XLOOKUP($A207&amp;AnswerSheet!$Q$5,Table1[TRIMQuestion],Table1[SUB-RESPONSE]),""),_xlfn.IFNA(_xlfn.XLOOKUP($A207&amp;AnswerSheet!$Q$6,Table1[TRIMQuestion],Table1[SUB-RESPONSE]),""),_xlfn.IFNA(_xlfn.XLOOKUP($A207&amp;AnswerSheet!$Q$7,Table1[TRIMQuestion],Table1[SUB-RESPONSE]),""),_xlfn.IFNA(_xlfn.XLOOKUP($A207&amp;AnswerSheet!$Q$8,Table1[TRIMQuestion],Table1[SUB-RESPONSE]),""),_xlfn.IFNA(_xlfn.XLOOKUP($A207&amp;AnswerSheet!$Q$9,Table1[TRIMQuestion],Table1[SUB-RESPONSE]),""),_xlfn.IFNA(_xlfn.XLOOKUP($A207&amp;AnswerSheet!$Q$10,Table1[TRIMQuestion],Table1[SUB-RESPONSE]),""),_xlfn.IFNA(_xlfn.XLOOKUP($A207&amp;AnswerSheet!$Q$11,Table1[TRIMQuestion],Table1[SUB-RESPONSE]),""),_xlfn.IFNA(_xlfn.XLOOKUP($A207&amp;AnswerSheet!$Q$12,Table1[TRIMQuestion],Table1[SUB-RESPONSE]),""),_xlfn.IFNA(_xlfn.XLOOKUP($A207&amp;AnswerSheet!$Q$13,Table1[TRIMQuestion],Table1[SUB-RESPONSE]),""),_xlfn.IFNA(_xlfn.XLOOKUP($A207&amp;AnswerSheet!$Q$14,Table1[TRIMQuestion],Table1[SUB-RESPONSE]),""),_xlfn.IFNA(_xlfn.XLOOKUP($A207&amp;AnswerSheet!$Q$15,Table1[TRIMQuestion],Table1[SUB-RESPONSE]),""),_xlfn.IFNA(_xlfn.XLOOKUP($A207&amp;AnswerSheet!$Q$16,Table1[TRIMQuestion],Table1[SUB-RESPONSE]),""),_xlfn.IFNA(_xlfn.XLOOKUP($A207&amp;AnswerSheet!$Q$17,Table1[TRIMQuestion],Table1[SUB-RESPONSE]),""),_xlfn.IFNA(_xlfn.XLOOKUP($A207&amp;AnswerSheet!$Q$18,Table1[TRIMQuestion],Table1[SUB-RESPONSE]),""),""),""))</f>
        <v/>
      </c>
      <c r="E207" s="179"/>
      <c r="F207" s="205"/>
      <c r="G207" s="206"/>
      <c r="H207" s="179"/>
      <c r="I207" s="174"/>
      <c r="J207" s="180"/>
      <c r="K207" s="181"/>
      <c r="L207" s="152"/>
      <c r="M207" s="179"/>
    </row>
    <row r="208" spans="1:13" s="20" customFormat="1" ht="21" customHeight="1" x14ac:dyDescent="0.35">
      <c r="A208" s="103" t="s">
        <v>23</v>
      </c>
      <c r="B208" s="71" t="str">
        <f>_xlfn.SINGLE(IF(_xlfn.XLOOKUP(A207, WH_Aggregte!$E$1:$E$317, WH_Aggregte!$J$1:$J$317, "", 0)= "", "",_xlfn.XLOOKUP(A207, WH_Aggregte!$E$1:$E$317, WH_Aggregte!$J$1:$J$317, "", 0)))</f>
        <v>AmeriCorps Annual General Terms and Conditions, 45 CFR 2556</v>
      </c>
      <c r="C208" s="176"/>
      <c r="D208" s="179"/>
      <c r="E208" s="179"/>
      <c r="F208" s="207"/>
      <c r="G208" s="208"/>
      <c r="H208" s="179"/>
      <c r="I208" s="175"/>
      <c r="J208" s="180"/>
      <c r="K208" s="181"/>
      <c r="L208" s="152"/>
      <c r="M208" s="179"/>
    </row>
    <row r="209" spans="1:13" ht="26.15" customHeight="1" x14ac:dyDescent="0.35">
      <c r="A209" s="187" t="s">
        <v>352</v>
      </c>
      <c r="B209" s="188"/>
      <c r="C209" s="189"/>
      <c r="D209" s="16"/>
      <c r="E209" s="75"/>
      <c r="F209" s="75"/>
      <c r="G209" s="75"/>
      <c r="H209" s="75"/>
      <c r="I209" s="76"/>
      <c r="J209" s="77"/>
      <c r="K209" s="78"/>
      <c r="L209" s="78"/>
      <c r="M209" s="75"/>
    </row>
    <row r="210" spans="1:13" s="20" customFormat="1" ht="26.15" customHeight="1" x14ac:dyDescent="0.35">
      <c r="A210" s="103" t="s">
        <v>353</v>
      </c>
      <c r="B210" s="71" t="str">
        <f>_xlfn.SINGLE(IF(_xlfn.XLOOKUP(A210, WH_Aggregte!$E$1:$E$317, WH_Aggregte!$D$1:$D$317, "", 0)= "", "",_xlfn.XLOOKUP(A210, WH_Aggregte!$E$1:$E$317, WH_Aggregte!$D$1:$D$317, "", 0)))</f>
        <v>Do all volunteers meet the minimum age requirement at the time of enrollment?</v>
      </c>
      <c r="C210" s="176" t="str">
        <f>_xlfn.SINGLE(IF(_xlfn.XLOOKUP(A210, WH_Aggregte!$E$1:$E$317, WH_Aggregte!$F$1:$F$317, "N/A", 0)= "", "N/A",_xlfn.XLOOKUP(A210, WH_Aggregte!$E$1:$E$317, WH_Aggregte!$F$1:$F$317, "N/A", 0)))</f>
        <v>N/A</v>
      </c>
      <c r="D210" s="179" t="str">
        <f>_xlfn.SINGLE(IF(C210="Not Compliant",_xlfn.TEXTJOIN(CHAR(10),TRUE,_xlfn.XLOOKUP($A210,Table1[QNUM],Table1[SUB-RESPONSE]),_xlfn.IFNA(_xlfn.XLOOKUP($A210&amp;AnswerSheet!$Q$1,Table1[TRIMQuestion],Table1[SUB-RESPONSE]),""),_xlfn.IFNA(_xlfn.XLOOKUP($A210&amp;AnswerSheet!$Q$2,Table1[TRIMQuestion],Table1[SUB-RESPONSE]),""),_xlfn.IFNA(_xlfn.XLOOKUP($A210&amp;AnswerSheet!$Q$3,Table1[TRIMQuestion],Table1[SUB-RESPONSE]),""),_xlfn.IFNA(_xlfn.XLOOKUP($A210&amp;AnswerSheet!$Q$4,Table1[TRIMQuestion],Table1[SUB-RESPONSE]),""),_xlfn.IFNA(_xlfn.XLOOKUP($A210&amp;AnswerSheet!$Q$5,Table1[TRIMQuestion],Table1[SUB-RESPONSE]),""),_xlfn.IFNA(_xlfn.XLOOKUP($A210&amp;AnswerSheet!$Q$6,Table1[TRIMQuestion],Table1[SUB-RESPONSE]),""),_xlfn.IFNA(_xlfn.XLOOKUP($A210&amp;AnswerSheet!$Q$7,Table1[TRIMQuestion],Table1[SUB-RESPONSE]),""),_xlfn.IFNA(_xlfn.XLOOKUP($A210&amp;AnswerSheet!$Q$8,Table1[TRIMQuestion],Table1[SUB-RESPONSE]),""),_xlfn.IFNA(_xlfn.XLOOKUP($A210&amp;AnswerSheet!$Q$9,Table1[TRIMQuestion],Table1[SUB-RESPONSE]),""),_xlfn.IFNA(_xlfn.XLOOKUP($A210&amp;AnswerSheet!$Q$10,Table1[TRIMQuestion],Table1[SUB-RESPONSE]),""),_xlfn.IFNA(_xlfn.XLOOKUP($A210&amp;AnswerSheet!$Q$11,Table1[TRIMQuestion],Table1[SUB-RESPONSE]),""),_xlfn.IFNA(_xlfn.XLOOKUP($A210&amp;AnswerSheet!$Q$12,Table1[TRIMQuestion],Table1[SUB-RESPONSE]),""),_xlfn.IFNA(_xlfn.XLOOKUP($A210&amp;AnswerSheet!$Q$13,Table1[TRIMQuestion],Table1[SUB-RESPONSE]),""),_xlfn.IFNA(_xlfn.XLOOKUP($A210&amp;AnswerSheet!$Q$14,Table1[TRIMQuestion],Table1[SUB-RESPONSE]),""),_xlfn.IFNA(_xlfn.XLOOKUP($A210&amp;AnswerSheet!$Q$15,Table1[TRIMQuestion],Table1[SUB-RESPONSE]),""),_xlfn.IFNA(_xlfn.XLOOKUP($A210&amp;AnswerSheet!$Q$16,Table1[TRIMQuestion],Table1[SUB-RESPONSE]),""),_xlfn.IFNA(_xlfn.XLOOKUP($A210&amp;AnswerSheet!$Q$17,Table1[TRIMQuestion],Table1[SUB-RESPONSE]),""),_xlfn.IFNA(_xlfn.XLOOKUP($A210&amp;AnswerSheet!$Q$18,Table1[TRIMQuestion],Table1[SUB-RESPONSE]),""),""),""))</f>
        <v/>
      </c>
      <c r="E210" s="179"/>
      <c r="F210" s="205"/>
      <c r="G210" s="206"/>
      <c r="H210" s="179"/>
      <c r="I210" s="174"/>
      <c r="J210" s="180"/>
      <c r="K210" s="181"/>
      <c r="L210" s="152"/>
      <c r="M210" s="179"/>
    </row>
    <row r="211" spans="1:13" s="20" customFormat="1" ht="26.15" customHeight="1" x14ac:dyDescent="0.35">
      <c r="A211" s="103" t="s">
        <v>23</v>
      </c>
      <c r="B211" s="71" t="str">
        <f>_xlfn.SINGLE(IF(_xlfn.XLOOKUP(A210, WH_Aggregte!$E$1:$E$317, WH_Aggregte!$J$1:$J$317, "", 0)= "", "",_xlfn.XLOOKUP(A210, WH_Aggregte!$E$1:$E$317, WH_Aggregte!$J$1:$J$317, "", 0)))</f>
        <v>SCP Regulation: 45 CFR § 2551.41 (a)(1)</v>
      </c>
      <c r="C211" s="176"/>
      <c r="D211" s="179"/>
      <c r="E211" s="179"/>
      <c r="F211" s="207"/>
      <c r="G211" s="208"/>
      <c r="H211" s="179"/>
      <c r="I211" s="175"/>
      <c r="J211" s="180"/>
      <c r="K211" s="181"/>
      <c r="L211" s="152"/>
      <c r="M211" s="179"/>
    </row>
    <row r="212" spans="1:13" s="20" customFormat="1" ht="26.15" customHeight="1" x14ac:dyDescent="0.35">
      <c r="A212" s="103" t="s">
        <v>354</v>
      </c>
      <c r="B212" s="71" t="str">
        <f>_xlfn.SINGLE(IF(_xlfn.XLOOKUP(A212, WH_Aggregte!$E$1:$E$317, WH_Aggregte!$D$1:$D$317, "", 0)= "", "",_xlfn.XLOOKUP(A212, WH_Aggregte!$E$1:$E$317, WH_Aggregte!$D$1:$D$317, "", 0)))</f>
        <v xml:space="preserve">Are stipend volunteers all income eligible? </v>
      </c>
      <c r="C212" s="176" t="str">
        <f>_xlfn.SINGLE(IF(_xlfn.XLOOKUP(A212, WH_Aggregte!$E$1:$E$317, WH_Aggregte!$F$1:$F$317, "N/A", 0)= "", "N/A",_xlfn.XLOOKUP(A212, WH_Aggregte!$E$1:$E$317, WH_Aggregte!$F$1:$F$317, "N/A", 0)))</f>
        <v>N/A</v>
      </c>
      <c r="D212" s="179" t="str">
        <f>_xlfn.SINGLE(IF(C212="Not Compliant",_xlfn.TEXTJOIN(CHAR(10),TRUE,_xlfn.XLOOKUP($A212,Table1[QNUM],Table1[SUB-RESPONSE]),_xlfn.IFNA(_xlfn.XLOOKUP($A212&amp;AnswerSheet!$Q$1,Table1[TRIMQuestion],Table1[SUB-RESPONSE]),""),_xlfn.IFNA(_xlfn.XLOOKUP($A212&amp;AnswerSheet!$Q$2,Table1[TRIMQuestion],Table1[SUB-RESPONSE]),""),_xlfn.IFNA(_xlfn.XLOOKUP($A212&amp;AnswerSheet!$Q$3,Table1[TRIMQuestion],Table1[SUB-RESPONSE]),""),_xlfn.IFNA(_xlfn.XLOOKUP($A212&amp;AnswerSheet!$Q$4,Table1[TRIMQuestion],Table1[SUB-RESPONSE]),""),_xlfn.IFNA(_xlfn.XLOOKUP($A212&amp;AnswerSheet!$Q$5,Table1[TRIMQuestion],Table1[SUB-RESPONSE]),""),_xlfn.IFNA(_xlfn.XLOOKUP($A212&amp;AnswerSheet!$Q$6,Table1[TRIMQuestion],Table1[SUB-RESPONSE]),""),_xlfn.IFNA(_xlfn.XLOOKUP($A212&amp;AnswerSheet!$Q$7,Table1[TRIMQuestion],Table1[SUB-RESPONSE]),""),_xlfn.IFNA(_xlfn.XLOOKUP($A212&amp;AnswerSheet!$Q$8,Table1[TRIMQuestion],Table1[SUB-RESPONSE]),""),_xlfn.IFNA(_xlfn.XLOOKUP($A212&amp;AnswerSheet!$Q$9,Table1[TRIMQuestion],Table1[SUB-RESPONSE]),""),_xlfn.IFNA(_xlfn.XLOOKUP($A212&amp;AnswerSheet!$Q$10,Table1[TRIMQuestion],Table1[SUB-RESPONSE]),""),_xlfn.IFNA(_xlfn.XLOOKUP($A212&amp;AnswerSheet!$Q$11,Table1[TRIMQuestion],Table1[SUB-RESPONSE]),""),_xlfn.IFNA(_xlfn.XLOOKUP($A212&amp;AnswerSheet!$Q$12,Table1[TRIMQuestion],Table1[SUB-RESPONSE]),""),_xlfn.IFNA(_xlfn.XLOOKUP($A212&amp;AnswerSheet!$Q$13,Table1[TRIMQuestion],Table1[SUB-RESPONSE]),""),_xlfn.IFNA(_xlfn.XLOOKUP($A212&amp;AnswerSheet!$Q$14,Table1[TRIMQuestion],Table1[SUB-RESPONSE]),""),_xlfn.IFNA(_xlfn.XLOOKUP($A212&amp;AnswerSheet!$Q$15,Table1[TRIMQuestion],Table1[SUB-RESPONSE]),""),_xlfn.IFNA(_xlfn.XLOOKUP($A212&amp;AnswerSheet!$Q$16,Table1[TRIMQuestion],Table1[SUB-RESPONSE]),""),_xlfn.IFNA(_xlfn.XLOOKUP($A212&amp;AnswerSheet!$Q$17,Table1[TRIMQuestion],Table1[SUB-RESPONSE]),""),_xlfn.IFNA(_xlfn.XLOOKUP($A212&amp;AnswerSheet!$Q$18,Table1[TRIMQuestion],Table1[SUB-RESPONSE]),""),""),""))</f>
        <v/>
      </c>
      <c r="E212" s="179"/>
      <c r="F212" s="205"/>
      <c r="G212" s="206"/>
      <c r="H212" s="179"/>
      <c r="I212" s="174"/>
      <c r="J212" s="180"/>
      <c r="K212" s="181"/>
      <c r="L212" s="152"/>
      <c r="M212" s="179"/>
    </row>
    <row r="213" spans="1:13" s="20" customFormat="1" ht="26.15" customHeight="1" x14ac:dyDescent="0.35">
      <c r="A213" s="103" t="s">
        <v>23</v>
      </c>
      <c r="B213" s="71" t="str">
        <f>_xlfn.SINGLE(IF(_xlfn.XLOOKUP(A212, WH_Aggregte!$E$1:$E$317, WH_Aggregte!$J$1:$J$317, "", 0)= "", "",_xlfn.XLOOKUP(A212, WH_Aggregte!$E$1:$E$317, WH_Aggregte!$J$1:$J$317, "", 0)))</f>
        <v>45 § 2551.41(a)(2), 45 CFR 2551.43, 45 CFR § 2551.44</v>
      </c>
      <c r="C213" s="176"/>
      <c r="D213" s="179"/>
      <c r="E213" s="179"/>
      <c r="F213" s="207"/>
      <c r="G213" s="208"/>
      <c r="H213" s="179"/>
      <c r="I213" s="175"/>
      <c r="J213" s="180"/>
      <c r="K213" s="181"/>
      <c r="L213" s="152"/>
      <c r="M213" s="179"/>
    </row>
    <row r="214" spans="1:13" s="20" customFormat="1" ht="35.9" customHeight="1" x14ac:dyDescent="0.35">
      <c r="A214" s="103" t="s">
        <v>355</v>
      </c>
      <c r="B214" s="71" t="str">
        <f>_xlfn.SINGLE(IF(_xlfn.XLOOKUP(A214, WH_Aggregte!$E$1:$E$317, WH_Aggregte!$D$1:$D$317, "", 0)= "", "",_xlfn.XLOOKUP(A214, WH_Aggregte!$E$1:$E$317, WH_Aggregte!$D$1:$D$317, "", 0)))</f>
        <v>Review the volunteer assignment plans and complete the required interviews. Do the volunteer's service activities align with their plan?</v>
      </c>
      <c r="C214" s="176" t="str">
        <f>_xlfn.SINGLE(IF(_xlfn.XLOOKUP(A214, WH_Aggregte!$E$1:$E$317, WH_Aggregte!$F$1:$F$317, "N/A", 0)= "", "N/A",_xlfn.XLOOKUP(A214, WH_Aggregte!$E$1:$E$317, WH_Aggregte!$F$1:$F$317, "N/A", 0)))</f>
        <v>N/A</v>
      </c>
      <c r="D214" s="179" t="str">
        <f>_xlfn.SINGLE(IF(C214="Not Compliant",_xlfn.TEXTJOIN(CHAR(10),TRUE,_xlfn.XLOOKUP($A214,Table1[QNUM],Table1[SUB-RESPONSE]),_xlfn.IFNA(_xlfn.XLOOKUP($A214&amp;AnswerSheet!$Q$1,Table1[TRIMQuestion],Table1[SUB-RESPONSE]),""),_xlfn.IFNA(_xlfn.XLOOKUP($A214&amp;AnswerSheet!$Q$2,Table1[TRIMQuestion],Table1[SUB-RESPONSE]),""),_xlfn.IFNA(_xlfn.XLOOKUP($A214&amp;AnswerSheet!$Q$3,Table1[TRIMQuestion],Table1[SUB-RESPONSE]),""),_xlfn.IFNA(_xlfn.XLOOKUP($A214&amp;AnswerSheet!$Q$4,Table1[TRIMQuestion],Table1[SUB-RESPONSE]),""),_xlfn.IFNA(_xlfn.XLOOKUP($A214&amp;AnswerSheet!$Q$5,Table1[TRIMQuestion],Table1[SUB-RESPONSE]),""),_xlfn.IFNA(_xlfn.XLOOKUP($A214&amp;AnswerSheet!$Q$6,Table1[TRIMQuestion],Table1[SUB-RESPONSE]),""),_xlfn.IFNA(_xlfn.XLOOKUP($A214&amp;AnswerSheet!$Q$7,Table1[TRIMQuestion],Table1[SUB-RESPONSE]),""),_xlfn.IFNA(_xlfn.XLOOKUP($A214&amp;AnswerSheet!$Q$8,Table1[TRIMQuestion],Table1[SUB-RESPONSE]),""),_xlfn.IFNA(_xlfn.XLOOKUP($A214&amp;AnswerSheet!$Q$9,Table1[TRIMQuestion],Table1[SUB-RESPONSE]),""),_xlfn.IFNA(_xlfn.XLOOKUP($A214&amp;AnswerSheet!$Q$10,Table1[TRIMQuestion],Table1[SUB-RESPONSE]),""),_xlfn.IFNA(_xlfn.XLOOKUP($A214&amp;AnswerSheet!$Q$11,Table1[TRIMQuestion],Table1[SUB-RESPONSE]),""),_xlfn.IFNA(_xlfn.XLOOKUP($A214&amp;AnswerSheet!$Q$12,Table1[TRIMQuestion],Table1[SUB-RESPONSE]),""),_xlfn.IFNA(_xlfn.XLOOKUP($A214&amp;AnswerSheet!$Q$13,Table1[TRIMQuestion],Table1[SUB-RESPONSE]),""),_xlfn.IFNA(_xlfn.XLOOKUP($A214&amp;AnswerSheet!$Q$14,Table1[TRIMQuestion],Table1[SUB-RESPONSE]),""),_xlfn.IFNA(_xlfn.XLOOKUP($A214&amp;AnswerSheet!$Q$15,Table1[TRIMQuestion],Table1[SUB-RESPONSE]),""),_xlfn.IFNA(_xlfn.XLOOKUP($A214&amp;AnswerSheet!$Q$16,Table1[TRIMQuestion],Table1[SUB-RESPONSE]),""),_xlfn.IFNA(_xlfn.XLOOKUP($A214&amp;AnswerSheet!$Q$17,Table1[TRIMQuestion],Table1[SUB-RESPONSE]),""),_xlfn.IFNA(_xlfn.XLOOKUP($A214&amp;AnswerSheet!$Q$18,Table1[TRIMQuestion],Table1[SUB-RESPONSE]),""),""),""))</f>
        <v/>
      </c>
      <c r="E214" s="179"/>
      <c r="F214" s="205"/>
      <c r="G214" s="206"/>
      <c r="H214" s="179"/>
      <c r="I214" s="174"/>
      <c r="J214" s="180"/>
      <c r="K214" s="181"/>
      <c r="L214" s="152"/>
      <c r="M214" s="179"/>
    </row>
    <row r="215" spans="1:13" s="20" customFormat="1" ht="26.15" customHeight="1" x14ac:dyDescent="0.35">
      <c r="A215" s="103" t="s">
        <v>23</v>
      </c>
      <c r="B215" s="71" t="str">
        <f>_xlfn.SINGLE(IF(_xlfn.XLOOKUP(A214, WH_Aggregte!$E$1:$E$317, WH_Aggregte!$J$1:$J$317, "", 0)= "", "",_xlfn.XLOOKUP(A214, WH_Aggregte!$E$1:$E$317, WH_Aggregte!$J$1:$J$317, "", 0)))</f>
        <v>45 CFR §2551.71, 45 CFR § 2551.72, 45 CFR § 2551.73</v>
      </c>
      <c r="C215" s="176"/>
      <c r="D215" s="179"/>
      <c r="E215" s="179"/>
      <c r="F215" s="207"/>
      <c r="G215" s="208"/>
      <c r="H215" s="179"/>
      <c r="I215" s="175"/>
      <c r="J215" s="180"/>
      <c r="K215" s="181"/>
      <c r="L215" s="152"/>
      <c r="M215" s="179"/>
    </row>
    <row r="216" spans="1:13" s="20" customFormat="1" ht="26.15" customHeight="1" x14ac:dyDescent="0.35">
      <c r="A216" s="103" t="s">
        <v>356</v>
      </c>
      <c r="B216" s="71" t="str">
        <f>_xlfn.SINGLE(IF(_xlfn.XLOOKUP(A216, WH_Aggregte!$E$1:$E$317, WH_Aggregte!$D$1:$D$317, "", 0)= "", "",_xlfn.XLOOKUP(A216, WH_Aggregte!$E$1:$E$317, WH_Aggregte!$D$1:$D$317, "", 0)))</f>
        <v>Is there a designated supervisor providing regular and consistent support for each volunteer?</v>
      </c>
      <c r="C216" s="176" t="str">
        <f>_xlfn.SINGLE(IF(_xlfn.XLOOKUP(A216, WH_Aggregte!$E$1:$E$317, WH_Aggregte!$F$1:$F$317, "N/A", 0)= "", "N/A",_xlfn.XLOOKUP(A216, WH_Aggregte!$E$1:$E$317, WH_Aggregte!$F$1:$F$317, "N/A", 0)))</f>
        <v>N/A</v>
      </c>
      <c r="D216" s="179" t="str">
        <f>_xlfn.SINGLE(IF(C216="Not Compliant",_xlfn.TEXTJOIN(CHAR(10),TRUE,_xlfn.XLOOKUP($A216,Table1[QNUM],Table1[SUB-RESPONSE]),_xlfn.IFNA(_xlfn.XLOOKUP($A216&amp;AnswerSheet!$Q$1,Table1[TRIMQuestion],Table1[SUB-RESPONSE]),""),_xlfn.IFNA(_xlfn.XLOOKUP($A216&amp;AnswerSheet!$Q$2,Table1[TRIMQuestion],Table1[SUB-RESPONSE]),""),_xlfn.IFNA(_xlfn.XLOOKUP($A216&amp;AnswerSheet!$Q$3,Table1[TRIMQuestion],Table1[SUB-RESPONSE]),""),_xlfn.IFNA(_xlfn.XLOOKUP($A216&amp;AnswerSheet!$Q$4,Table1[TRIMQuestion],Table1[SUB-RESPONSE]),""),_xlfn.IFNA(_xlfn.XLOOKUP($A216&amp;AnswerSheet!$Q$5,Table1[TRIMQuestion],Table1[SUB-RESPONSE]),""),_xlfn.IFNA(_xlfn.XLOOKUP($A216&amp;AnswerSheet!$Q$6,Table1[TRIMQuestion],Table1[SUB-RESPONSE]),""),_xlfn.IFNA(_xlfn.XLOOKUP($A216&amp;AnswerSheet!$Q$7,Table1[TRIMQuestion],Table1[SUB-RESPONSE]),""),_xlfn.IFNA(_xlfn.XLOOKUP($A216&amp;AnswerSheet!$Q$8,Table1[TRIMQuestion],Table1[SUB-RESPONSE]),""),_xlfn.IFNA(_xlfn.XLOOKUP($A216&amp;AnswerSheet!$Q$9,Table1[TRIMQuestion],Table1[SUB-RESPONSE]),""),_xlfn.IFNA(_xlfn.XLOOKUP($A216&amp;AnswerSheet!$Q$10,Table1[TRIMQuestion],Table1[SUB-RESPONSE]),""),_xlfn.IFNA(_xlfn.XLOOKUP($A216&amp;AnswerSheet!$Q$11,Table1[TRIMQuestion],Table1[SUB-RESPONSE]),""),_xlfn.IFNA(_xlfn.XLOOKUP($A216&amp;AnswerSheet!$Q$12,Table1[TRIMQuestion],Table1[SUB-RESPONSE]),""),_xlfn.IFNA(_xlfn.XLOOKUP($A216&amp;AnswerSheet!$Q$13,Table1[TRIMQuestion],Table1[SUB-RESPONSE]),""),_xlfn.IFNA(_xlfn.XLOOKUP($A216&amp;AnswerSheet!$Q$14,Table1[TRIMQuestion],Table1[SUB-RESPONSE]),""),_xlfn.IFNA(_xlfn.XLOOKUP($A216&amp;AnswerSheet!$Q$15,Table1[TRIMQuestion],Table1[SUB-RESPONSE]),""),_xlfn.IFNA(_xlfn.XLOOKUP($A216&amp;AnswerSheet!$Q$16,Table1[TRIMQuestion],Table1[SUB-RESPONSE]),""),_xlfn.IFNA(_xlfn.XLOOKUP($A216&amp;AnswerSheet!$Q$17,Table1[TRIMQuestion],Table1[SUB-RESPONSE]),""),_xlfn.IFNA(_xlfn.XLOOKUP($A216&amp;AnswerSheet!$Q$18,Table1[TRIMQuestion],Table1[SUB-RESPONSE]),""),""),""))</f>
        <v/>
      </c>
      <c r="E216" s="179"/>
      <c r="F216" s="205"/>
      <c r="G216" s="206"/>
      <c r="H216" s="179"/>
      <c r="I216" s="174"/>
      <c r="J216" s="180"/>
      <c r="K216" s="181"/>
      <c r="L216" s="152"/>
      <c r="M216" s="179"/>
    </row>
    <row r="217" spans="1:13" s="20" customFormat="1" ht="26.15" customHeight="1" x14ac:dyDescent="0.35">
      <c r="A217" s="103" t="s">
        <v>23</v>
      </c>
      <c r="B217" s="71" t="str">
        <f>_xlfn.SINGLE(IF(_xlfn.XLOOKUP(A216, WH_Aggregte!$E$1:$E$317, WH_Aggregte!$J$1:$J$317, "", 0)= "", "",_xlfn.XLOOKUP(A216, WH_Aggregte!$E$1:$E$317, WH_Aggregte!$J$1:$J$317, "", 0)))</f>
        <v>SCP Regulation: 45 CFR §2551.62(f); §2551.71(a)(4)</v>
      </c>
      <c r="C217" s="176"/>
      <c r="D217" s="179"/>
      <c r="E217" s="179"/>
      <c r="F217" s="207"/>
      <c r="G217" s="208"/>
      <c r="H217" s="179"/>
      <c r="I217" s="175"/>
      <c r="J217" s="180"/>
      <c r="K217" s="181"/>
      <c r="L217" s="152"/>
      <c r="M217" s="179"/>
    </row>
    <row r="218" spans="1:13" s="20" customFormat="1" ht="26.15" customHeight="1" x14ac:dyDescent="0.35">
      <c r="A218" s="103" t="s">
        <v>357</v>
      </c>
      <c r="B218" s="71" t="str">
        <f>_xlfn.SINGLE(IF(_xlfn.XLOOKUP(A218, WH_Aggregte!$E$1:$E$317, WH_Aggregte!$D$1:$D$317, "", 0)= "", "",_xlfn.XLOOKUP(A218, WH_Aggregte!$E$1:$E$317, WH_Aggregte!$D$1:$D$317, "", 0)))</f>
        <v>Are supervisors adequately trained by the grantee to manage volunteers?</v>
      </c>
      <c r="C218" s="176" t="str">
        <f>_xlfn.SINGLE(IF(_xlfn.XLOOKUP(A218, WH_Aggregte!$E$1:$E$317, WH_Aggregte!$F$1:$F$317, "N/A", 0)= "", "N/A",_xlfn.XLOOKUP(A218, WH_Aggregte!$E$1:$E$317, WH_Aggregte!$F$1:$F$317, "N/A", 0)))</f>
        <v>N/A</v>
      </c>
      <c r="D218" s="179" t="str">
        <f>_xlfn.SINGLE(IF(C218="Not Compliant",_xlfn.TEXTJOIN(CHAR(10),TRUE,_xlfn.XLOOKUP($A218,Table1[QNUM],Table1[SUB-RESPONSE]),_xlfn.IFNA(_xlfn.XLOOKUP($A218&amp;AnswerSheet!$Q$1,Table1[TRIMQuestion],Table1[SUB-RESPONSE]),""),_xlfn.IFNA(_xlfn.XLOOKUP($A218&amp;AnswerSheet!$Q$2,Table1[TRIMQuestion],Table1[SUB-RESPONSE]),""),_xlfn.IFNA(_xlfn.XLOOKUP($A218&amp;AnswerSheet!$Q$3,Table1[TRIMQuestion],Table1[SUB-RESPONSE]),""),_xlfn.IFNA(_xlfn.XLOOKUP($A218&amp;AnswerSheet!$Q$4,Table1[TRIMQuestion],Table1[SUB-RESPONSE]),""),_xlfn.IFNA(_xlfn.XLOOKUP($A218&amp;AnswerSheet!$Q$5,Table1[TRIMQuestion],Table1[SUB-RESPONSE]),""),_xlfn.IFNA(_xlfn.XLOOKUP($A218&amp;AnswerSheet!$Q$6,Table1[TRIMQuestion],Table1[SUB-RESPONSE]),""),_xlfn.IFNA(_xlfn.XLOOKUP($A218&amp;AnswerSheet!$Q$7,Table1[TRIMQuestion],Table1[SUB-RESPONSE]),""),_xlfn.IFNA(_xlfn.XLOOKUP($A218&amp;AnswerSheet!$Q$8,Table1[TRIMQuestion],Table1[SUB-RESPONSE]),""),_xlfn.IFNA(_xlfn.XLOOKUP($A218&amp;AnswerSheet!$Q$9,Table1[TRIMQuestion],Table1[SUB-RESPONSE]),""),_xlfn.IFNA(_xlfn.XLOOKUP($A218&amp;AnswerSheet!$Q$10,Table1[TRIMQuestion],Table1[SUB-RESPONSE]),""),_xlfn.IFNA(_xlfn.XLOOKUP($A218&amp;AnswerSheet!$Q$11,Table1[TRIMQuestion],Table1[SUB-RESPONSE]),""),_xlfn.IFNA(_xlfn.XLOOKUP($A218&amp;AnswerSheet!$Q$12,Table1[TRIMQuestion],Table1[SUB-RESPONSE]),""),_xlfn.IFNA(_xlfn.XLOOKUP($A218&amp;AnswerSheet!$Q$13,Table1[TRIMQuestion],Table1[SUB-RESPONSE]),""),_xlfn.IFNA(_xlfn.XLOOKUP($A218&amp;AnswerSheet!$Q$14,Table1[TRIMQuestion],Table1[SUB-RESPONSE]),""),_xlfn.IFNA(_xlfn.XLOOKUP($A218&amp;AnswerSheet!$Q$15,Table1[TRIMQuestion],Table1[SUB-RESPONSE]),""),_xlfn.IFNA(_xlfn.XLOOKUP($A218&amp;AnswerSheet!$Q$16,Table1[TRIMQuestion],Table1[SUB-RESPONSE]),""),_xlfn.IFNA(_xlfn.XLOOKUP($A218&amp;AnswerSheet!$Q$17,Table1[TRIMQuestion],Table1[SUB-RESPONSE]),""),_xlfn.IFNA(_xlfn.XLOOKUP($A218&amp;AnswerSheet!$Q$18,Table1[TRIMQuestion],Table1[SUB-RESPONSE]),""),""),""))</f>
        <v/>
      </c>
      <c r="E218" s="179"/>
      <c r="F218" s="205"/>
      <c r="G218" s="206"/>
      <c r="H218" s="179"/>
      <c r="I218" s="174"/>
      <c r="J218" s="180"/>
      <c r="K218" s="181"/>
      <c r="L218" s="152"/>
      <c r="M218" s="179"/>
    </row>
    <row r="219" spans="1:13" s="20" customFormat="1" ht="26.15" customHeight="1" x14ac:dyDescent="0.35">
      <c r="A219" s="103" t="s">
        <v>23</v>
      </c>
      <c r="B219" s="71" t="str">
        <f>_xlfn.SINGLE(IF(_xlfn.XLOOKUP(A218, WH_Aggregte!$E$1:$E$317, WH_Aggregte!$J$1:$J$317, "", 0)= "", "",_xlfn.XLOOKUP(A218, WH_Aggregte!$E$1:$E$317, WH_Aggregte!$J$1:$J$317, "", 0)))</f>
        <v xml:space="preserve">SCP Regulation: 45 CFR §2551.62(f); §2551.71(a)(4),
</v>
      </c>
      <c r="C219" s="176"/>
      <c r="D219" s="179"/>
      <c r="E219" s="179"/>
      <c r="F219" s="207"/>
      <c r="G219" s="208"/>
      <c r="H219" s="179"/>
      <c r="I219" s="175"/>
      <c r="J219" s="180"/>
      <c r="K219" s="181"/>
      <c r="L219" s="152"/>
      <c r="M219" s="179"/>
    </row>
    <row r="220" spans="1:13" s="20" customFormat="1" ht="131.15" customHeight="1" x14ac:dyDescent="0.35">
      <c r="A220" s="103" t="s">
        <v>358</v>
      </c>
      <c r="B220" s="71" t="str">
        <f>_xlfn.SINGLE(IF(_xlfn.XLOOKUP(A220, WH_Aggregte!$E$1:$E$317, WH_Aggregte!$D$1:$D$317, "", 0)= "", "",_xlfn.XLOOKUP(A220, WH_Aggregte!$E$1:$E$317, WH_Aggregte!$D$1:$D$317, "", 0)))</f>
        <v xml:space="preserve">Review Volunteer Assignment Plans and respond to these questions:
Select NO if any of the above criteria are not met.
a. Are all Senior Companions performing direct services to individual clients provided written volunteer assignment plans? 
b. Do records show that the plans are approved by the sponsor and accepted by the volunteer? 
c. Do the plans identify the client(s) to be served? 
d. Do the plans address the period the client(s) will receive the volunteer's services? 
e. Do the plans identify the roles and activities of the volunteer and the expected outcomes?
f.  Are all activities included in the assignment plan compliant?                                                                                                                                   </v>
      </c>
      <c r="C220" s="176" t="str">
        <f>_xlfn.SINGLE(IF(_xlfn.XLOOKUP(A220, WH_Aggregte!$E$1:$E$317, WH_Aggregte!$F$1:$F$317, "N/A", 0)= "", "N/A",_xlfn.XLOOKUP(A220, WH_Aggregte!$E$1:$E$317, WH_Aggregte!$F$1:$F$317, "N/A", 0)))</f>
        <v>N/A</v>
      </c>
      <c r="D220" s="179" t="str">
        <f>_xlfn.SINGLE(IF(C220="Not Compliant",_xlfn.TEXTJOIN(CHAR(10),TRUE,_xlfn.XLOOKUP($A220,Table1[QNUM],Table1[SUB-RESPONSE]),_xlfn.IFNA(_xlfn.XLOOKUP($A220&amp;AnswerSheet!$Q$1,Table1[TRIMQuestion],Table1[SUB-RESPONSE]),""),_xlfn.IFNA(_xlfn.XLOOKUP($A220&amp;AnswerSheet!$Q$2,Table1[TRIMQuestion],Table1[SUB-RESPONSE]),""),_xlfn.IFNA(_xlfn.XLOOKUP($A220&amp;AnswerSheet!$Q$3,Table1[TRIMQuestion],Table1[SUB-RESPONSE]),""),_xlfn.IFNA(_xlfn.XLOOKUP($A220&amp;AnswerSheet!$Q$4,Table1[TRIMQuestion],Table1[SUB-RESPONSE]),""),_xlfn.IFNA(_xlfn.XLOOKUP($A220&amp;AnswerSheet!$Q$5,Table1[TRIMQuestion],Table1[SUB-RESPONSE]),""),_xlfn.IFNA(_xlfn.XLOOKUP($A220&amp;AnswerSheet!$Q$6,Table1[TRIMQuestion],Table1[SUB-RESPONSE]),""),_xlfn.IFNA(_xlfn.XLOOKUP($A220&amp;AnswerSheet!$Q$7,Table1[TRIMQuestion],Table1[SUB-RESPONSE]),""),_xlfn.IFNA(_xlfn.XLOOKUP($A220&amp;AnswerSheet!$Q$8,Table1[TRIMQuestion],Table1[SUB-RESPONSE]),""),_xlfn.IFNA(_xlfn.XLOOKUP($A220&amp;AnswerSheet!$Q$9,Table1[TRIMQuestion],Table1[SUB-RESPONSE]),""),_xlfn.IFNA(_xlfn.XLOOKUP($A220&amp;AnswerSheet!$Q$10,Table1[TRIMQuestion],Table1[SUB-RESPONSE]),""),_xlfn.IFNA(_xlfn.XLOOKUP($A220&amp;AnswerSheet!$Q$11,Table1[TRIMQuestion],Table1[SUB-RESPONSE]),""),_xlfn.IFNA(_xlfn.XLOOKUP($A220&amp;AnswerSheet!$Q$12,Table1[TRIMQuestion],Table1[SUB-RESPONSE]),""),_xlfn.IFNA(_xlfn.XLOOKUP($A220&amp;AnswerSheet!$Q$13,Table1[TRIMQuestion],Table1[SUB-RESPONSE]),""),_xlfn.IFNA(_xlfn.XLOOKUP($A220&amp;AnswerSheet!$Q$14,Table1[TRIMQuestion],Table1[SUB-RESPONSE]),""),_xlfn.IFNA(_xlfn.XLOOKUP($A220&amp;AnswerSheet!$Q$15,Table1[TRIMQuestion],Table1[SUB-RESPONSE]),""),_xlfn.IFNA(_xlfn.XLOOKUP($A220&amp;AnswerSheet!$Q$16,Table1[TRIMQuestion],Table1[SUB-RESPONSE]),""),_xlfn.IFNA(_xlfn.XLOOKUP($A220&amp;AnswerSheet!$Q$17,Table1[TRIMQuestion],Table1[SUB-RESPONSE]),""),_xlfn.IFNA(_xlfn.XLOOKUP($A220&amp;AnswerSheet!$Q$18,Table1[TRIMQuestion],Table1[SUB-RESPONSE]),""),""),""))</f>
        <v/>
      </c>
      <c r="E220" s="179"/>
      <c r="F220" s="205"/>
      <c r="G220" s="206"/>
      <c r="H220" s="179"/>
      <c r="I220" s="174"/>
      <c r="J220" s="180"/>
      <c r="K220" s="181"/>
      <c r="L220" s="152"/>
      <c r="M220" s="179"/>
    </row>
    <row r="221" spans="1:13" s="20" customFormat="1" ht="26.15" customHeight="1" x14ac:dyDescent="0.35">
      <c r="A221" s="103" t="s">
        <v>23</v>
      </c>
      <c r="B221" s="71" t="str">
        <f>_xlfn.SINGLE(IF(_xlfn.XLOOKUP(A220, WH_Aggregte!$E$1:$E$317, WH_Aggregte!$J$1:$J$317, "", 0)= "", "",_xlfn.XLOOKUP(A220, WH_Aggregte!$E$1:$E$317, WH_Aggregte!$J$1:$J$317, "", 0)))</f>
        <v>45 CFR § 2551.72, § 2551.73, §2551.71(a) and (b)</v>
      </c>
      <c r="C221" s="176"/>
      <c r="D221" s="179"/>
      <c r="E221" s="179"/>
      <c r="F221" s="207"/>
      <c r="G221" s="208"/>
      <c r="H221" s="179"/>
      <c r="I221" s="175"/>
      <c r="J221" s="180"/>
      <c r="K221" s="181"/>
      <c r="L221" s="152"/>
      <c r="M221" s="179"/>
    </row>
    <row r="222" spans="1:13" s="20" customFormat="1" ht="63.65" customHeight="1" x14ac:dyDescent="0.35">
      <c r="A222" s="103" t="s">
        <v>366</v>
      </c>
      <c r="B222" s="71" t="str">
        <f>_xlfn.SINGLE(IF(_xlfn.XLOOKUP(A222, WH_Aggregte!$E$1:$E$317, WH_Aggregte!$D$1:$D$317, "", 0)= "", "",_xlfn.XLOOKUP(A222, WH_Aggregte!$E$1:$E$317, WH_Aggregte!$D$1:$D$317, "", 0)))</f>
        <v xml:space="preserve">For SCP, do Senior Companions who directly serve clients serve one or more eligible adults in a manner that: results in person-to-person supportive relationships with each client served and that supports the achievement and maintenance of the highest level of independent living for their clients?_x000D_
_x000D_
</v>
      </c>
      <c r="C222" s="176" t="str">
        <f>_xlfn.SINGLE(IF(_xlfn.XLOOKUP(A222, WH_Aggregte!$E$1:$E$317, WH_Aggregte!$F$1:$F$317, "N/A", 0)= "", "N/A",_xlfn.XLOOKUP(A222, WH_Aggregte!$E$1:$E$317, WH_Aggregte!$F$1:$F$317, "N/A", 0)))</f>
        <v>N/A</v>
      </c>
      <c r="D222" s="179" t="str">
        <f>_xlfn.SINGLE(IF(C222="Not Compliant",_xlfn.TEXTJOIN(CHAR(10),TRUE,_xlfn.XLOOKUP($A222,Table1[QNUM],Table1[SUB-RESPONSE]),_xlfn.IFNA(_xlfn.XLOOKUP($A222&amp;AnswerSheet!$Q$1,Table1[TRIMQuestion],Table1[SUB-RESPONSE]),""),_xlfn.IFNA(_xlfn.XLOOKUP($A222&amp;AnswerSheet!$Q$2,Table1[TRIMQuestion],Table1[SUB-RESPONSE]),""),_xlfn.IFNA(_xlfn.XLOOKUP($A222&amp;AnswerSheet!$Q$3,Table1[TRIMQuestion],Table1[SUB-RESPONSE]),""),_xlfn.IFNA(_xlfn.XLOOKUP($A222&amp;AnswerSheet!$Q$4,Table1[TRIMQuestion],Table1[SUB-RESPONSE]),""),_xlfn.IFNA(_xlfn.XLOOKUP($A222&amp;AnswerSheet!$Q$5,Table1[TRIMQuestion],Table1[SUB-RESPONSE]),""),_xlfn.IFNA(_xlfn.XLOOKUP($A222&amp;AnswerSheet!$Q$6,Table1[TRIMQuestion],Table1[SUB-RESPONSE]),""),_xlfn.IFNA(_xlfn.XLOOKUP($A222&amp;AnswerSheet!$Q$7,Table1[TRIMQuestion],Table1[SUB-RESPONSE]),""),_xlfn.IFNA(_xlfn.XLOOKUP($A222&amp;AnswerSheet!$Q$8,Table1[TRIMQuestion],Table1[SUB-RESPONSE]),""),_xlfn.IFNA(_xlfn.XLOOKUP($A222&amp;AnswerSheet!$Q$9,Table1[TRIMQuestion],Table1[SUB-RESPONSE]),""),_xlfn.IFNA(_xlfn.XLOOKUP($A222&amp;AnswerSheet!$Q$10,Table1[TRIMQuestion],Table1[SUB-RESPONSE]),""),_xlfn.IFNA(_xlfn.XLOOKUP($A222&amp;AnswerSheet!$Q$11,Table1[TRIMQuestion],Table1[SUB-RESPONSE]),""),_xlfn.IFNA(_xlfn.XLOOKUP($A222&amp;AnswerSheet!$Q$12,Table1[TRIMQuestion],Table1[SUB-RESPONSE]),""),_xlfn.IFNA(_xlfn.XLOOKUP($A222&amp;AnswerSheet!$Q$13,Table1[TRIMQuestion],Table1[SUB-RESPONSE]),""),_xlfn.IFNA(_xlfn.XLOOKUP($A222&amp;AnswerSheet!$Q$14,Table1[TRIMQuestion],Table1[SUB-RESPONSE]),""),_xlfn.IFNA(_xlfn.XLOOKUP($A222&amp;AnswerSheet!$Q$15,Table1[TRIMQuestion],Table1[SUB-RESPONSE]),""),_xlfn.IFNA(_xlfn.XLOOKUP($A222&amp;AnswerSheet!$Q$16,Table1[TRIMQuestion],Table1[SUB-RESPONSE]),""),_xlfn.IFNA(_xlfn.XLOOKUP($A222&amp;AnswerSheet!$Q$17,Table1[TRIMQuestion],Table1[SUB-RESPONSE]),""),_xlfn.IFNA(_xlfn.XLOOKUP($A222&amp;AnswerSheet!$Q$18,Table1[TRIMQuestion],Table1[SUB-RESPONSE]),""),""),""))</f>
        <v/>
      </c>
      <c r="E222" s="179"/>
      <c r="F222" s="205"/>
      <c r="G222" s="206"/>
      <c r="H222" s="179"/>
      <c r="I222" s="174"/>
      <c r="J222" s="180"/>
      <c r="K222" s="181"/>
      <c r="L222" s="152"/>
      <c r="M222" s="179"/>
    </row>
    <row r="223" spans="1:13" s="20" customFormat="1" ht="26.15" customHeight="1" x14ac:dyDescent="0.35">
      <c r="A223" s="103" t="s">
        <v>23</v>
      </c>
      <c r="B223" s="71" t="str">
        <f>_xlfn.SINGLE(IF(_xlfn.XLOOKUP(A222, WH_Aggregte!$E$1:$E$317, WH_Aggregte!$J$1:$J$317, "", 0)= "", "",_xlfn.XLOOKUP(A222, WH_Aggregte!$E$1:$E$317, WH_Aggregte!$J$1:$J$317, "", 0)))</f>
        <v xml:space="preserve">SCP Regulation: 45 CFR §2551.71(a) </v>
      </c>
      <c r="C223" s="176"/>
      <c r="D223" s="179"/>
      <c r="E223" s="179"/>
      <c r="F223" s="207"/>
      <c r="G223" s="208"/>
      <c r="H223" s="179"/>
      <c r="I223" s="175"/>
      <c r="J223" s="180"/>
      <c r="K223" s="181"/>
      <c r="L223" s="152"/>
      <c r="M223" s="179"/>
    </row>
    <row r="224" spans="1:13" s="20" customFormat="1" ht="59.15" customHeight="1" x14ac:dyDescent="0.35">
      <c r="A224" s="103" t="s">
        <v>367</v>
      </c>
      <c r="B224" s="71" t="str">
        <f>_xlfn.SINGLE(IF(_xlfn.XLOOKUP(A224, WH_Aggregte!$E$1:$E$317, WH_Aggregte!$D$1:$D$317, "", 0)= "", "",_xlfn.XLOOKUP(A224, WH_Aggregte!$E$1:$E$317, WH_Aggregte!$D$1:$D$317, "", 0)))</f>
        <v xml:space="preserve">For SCP, does the project ensure that Senior Companions do not provide services such as those performed by medical personnel, services to large numbers of clients, custodial services, administrative support services, or other services that would detract from their assignment? _x000D_
_x000D_
</v>
      </c>
      <c r="C224" s="176" t="str">
        <f>_xlfn.SINGLE(IF(_xlfn.XLOOKUP(A224, WH_Aggregte!$E$1:$E$317, WH_Aggregte!$F$1:$F$317, "N/A", 0)= "", "N/A",_xlfn.XLOOKUP(A224, WH_Aggregte!$E$1:$E$317, WH_Aggregte!$F$1:$F$317, "N/A", 0)))</f>
        <v>N/A</v>
      </c>
      <c r="D224" s="179" t="str">
        <f>_xlfn.SINGLE(IF(C224="Not Compliant",_xlfn.TEXTJOIN(CHAR(10),TRUE,_xlfn.XLOOKUP($A224,Table1[QNUM],Table1[SUB-RESPONSE]),_xlfn.IFNA(_xlfn.XLOOKUP($A224&amp;AnswerSheet!$Q$1,Table1[TRIMQuestion],Table1[SUB-RESPONSE]),""),_xlfn.IFNA(_xlfn.XLOOKUP($A224&amp;AnswerSheet!$Q$2,Table1[TRIMQuestion],Table1[SUB-RESPONSE]),""),_xlfn.IFNA(_xlfn.XLOOKUP($A224&amp;AnswerSheet!$Q$3,Table1[TRIMQuestion],Table1[SUB-RESPONSE]),""),_xlfn.IFNA(_xlfn.XLOOKUP($A224&amp;AnswerSheet!$Q$4,Table1[TRIMQuestion],Table1[SUB-RESPONSE]),""),_xlfn.IFNA(_xlfn.XLOOKUP($A224&amp;AnswerSheet!$Q$5,Table1[TRIMQuestion],Table1[SUB-RESPONSE]),""),_xlfn.IFNA(_xlfn.XLOOKUP($A224&amp;AnswerSheet!$Q$6,Table1[TRIMQuestion],Table1[SUB-RESPONSE]),""),_xlfn.IFNA(_xlfn.XLOOKUP($A224&amp;AnswerSheet!$Q$7,Table1[TRIMQuestion],Table1[SUB-RESPONSE]),""),_xlfn.IFNA(_xlfn.XLOOKUP($A224&amp;AnswerSheet!$Q$8,Table1[TRIMQuestion],Table1[SUB-RESPONSE]),""),_xlfn.IFNA(_xlfn.XLOOKUP($A224&amp;AnswerSheet!$Q$9,Table1[TRIMQuestion],Table1[SUB-RESPONSE]),""),_xlfn.IFNA(_xlfn.XLOOKUP($A224&amp;AnswerSheet!$Q$10,Table1[TRIMQuestion],Table1[SUB-RESPONSE]),""),_xlfn.IFNA(_xlfn.XLOOKUP($A224&amp;AnswerSheet!$Q$11,Table1[TRIMQuestion],Table1[SUB-RESPONSE]),""),_xlfn.IFNA(_xlfn.XLOOKUP($A224&amp;AnswerSheet!$Q$12,Table1[TRIMQuestion],Table1[SUB-RESPONSE]),""),_xlfn.IFNA(_xlfn.XLOOKUP($A224&amp;AnswerSheet!$Q$13,Table1[TRIMQuestion],Table1[SUB-RESPONSE]),""),_xlfn.IFNA(_xlfn.XLOOKUP($A224&amp;AnswerSheet!$Q$14,Table1[TRIMQuestion],Table1[SUB-RESPONSE]),""),_xlfn.IFNA(_xlfn.XLOOKUP($A224&amp;AnswerSheet!$Q$15,Table1[TRIMQuestion],Table1[SUB-RESPONSE]),""),_xlfn.IFNA(_xlfn.XLOOKUP($A224&amp;AnswerSheet!$Q$16,Table1[TRIMQuestion],Table1[SUB-RESPONSE]),""),_xlfn.IFNA(_xlfn.XLOOKUP($A224&amp;AnswerSheet!$Q$17,Table1[TRIMQuestion],Table1[SUB-RESPONSE]),""),_xlfn.IFNA(_xlfn.XLOOKUP($A224&amp;AnswerSheet!$Q$18,Table1[TRIMQuestion],Table1[SUB-RESPONSE]),""),""),""))</f>
        <v/>
      </c>
      <c r="E224" s="179"/>
      <c r="F224" s="205"/>
      <c r="G224" s="206"/>
      <c r="H224" s="179"/>
      <c r="I224" s="174"/>
      <c r="J224" s="180"/>
      <c r="K224" s="181"/>
      <c r="L224" s="152"/>
      <c r="M224" s="179"/>
    </row>
    <row r="225" spans="1:13" s="20" customFormat="1" ht="26.15" customHeight="1" x14ac:dyDescent="0.35">
      <c r="A225" s="103" t="s">
        <v>23</v>
      </c>
      <c r="B225" s="71" t="str">
        <f>_xlfn.SINGLE(IF(_xlfn.XLOOKUP(A224, WH_Aggregte!$E$1:$E$317, WH_Aggregte!$J$1:$J$317, "", 0)= "", "",_xlfn.XLOOKUP(A224, WH_Aggregte!$E$1:$E$317, WH_Aggregte!$J$1:$J$317, "", 0)))</f>
        <v>45 CFR § 2551.71(b)</v>
      </c>
      <c r="C225" s="176"/>
      <c r="D225" s="179"/>
      <c r="E225" s="179"/>
      <c r="F225" s="207"/>
      <c r="G225" s="208"/>
      <c r="H225" s="179"/>
      <c r="I225" s="175"/>
      <c r="J225" s="180"/>
      <c r="K225" s="181"/>
      <c r="L225" s="152"/>
      <c r="M225" s="179"/>
    </row>
    <row r="226" spans="1:13" s="20" customFormat="1" ht="135" customHeight="1" x14ac:dyDescent="0.35">
      <c r="A226" s="103" t="s">
        <v>368</v>
      </c>
      <c r="B226" s="71" t="str">
        <f>_xlfn.SINGLE(IF(_xlfn.XLOOKUP(A226, WH_Aggregte!$E$1:$E$317, WH_Aggregte!$D$1:$D$317, "", 0)= "", "",_xlfn.XLOOKUP(A226, WH_Aggregte!$E$1:$E$317, WH_Aggregte!$D$1:$D$317, "", 0)))</f>
        <v>Does the grantee recognize AmeriCorps support? 
• Are projects visually identified as AmeriCorps (including, but not limited to logos, websites, social media, service gear and clothing) and following AmeriCorps brand guidelines?
• Are members provided information that projects are part of AmeriCorps?
• Are there alterations to AmeriCorps logos or other brand identities? If yes, did the grantee receive prior written approval from AmeriCorps?
• If applicable, do agreements with subsites explicitly state that the program is an AmeriCorps program?</v>
      </c>
      <c r="C226" s="176" t="str">
        <f>_xlfn.SINGLE(IF(_xlfn.XLOOKUP(A226, WH_Aggregte!$E$1:$E$317, WH_Aggregte!$F$1:$F$317, "N/A", 0)= "", "N/A",_xlfn.XLOOKUP(A226, WH_Aggregte!$E$1:$E$317, WH_Aggregte!$F$1:$F$317, "N/A", 0)))</f>
        <v>N/A</v>
      </c>
      <c r="D226" s="179" t="str">
        <f>_xlfn.SINGLE(IF(C226="Not Compliant",_xlfn.TEXTJOIN(CHAR(10),TRUE,_xlfn.XLOOKUP($A226,Table1[QNUM],Table1[SUB-RESPONSE]),_xlfn.IFNA(_xlfn.XLOOKUP($A226&amp;AnswerSheet!$Q$1,Table1[TRIMQuestion],Table1[SUB-RESPONSE]),""),_xlfn.IFNA(_xlfn.XLOOKUP($A226&amp;AnswerSheet!$Q$2,Table1[TRIMQuestion],Table1[SUB-RESPONSE]),""),_xlfn.IFNA(_xlfn.XLOOKUP($A226&amp;AnswerSheet!$Q$3,Table1[TRIMQuestion],Table1[SUB-RESPONSE]),""),_xlfn.IFNA(_xlfn.XLOOKUP($A226&amp;AnswerSheet!$Q$4,Table1[TRIMQuestion],Table1[SUB-RESPONSE]),""),_xlfn.IFNA(_xlfn.XLOOKUP($A226&amp;AnswerSheet!$Q$5,Table1[TRIMQuestion],Table1[SUB-RESPONSE]),""),_xlfn.IFNA(_xlfn.XLOOKUP($A226&amp;AnswerSheet!$Q$6,Table1[TRIMQuestion],Table1[SUB-RESPONSE]),""),_xlfn.IFNA(_xlfn.XLOOKUP($A226&amp;AnswerSheet!$Q$7,Table1[TRIMQuestion],Table1[SUB-RESPONSE]),""),_xlfn.IFNA(_xlfn.XLOOKUP($A226&amp;AnswerSheet!$Q$8,Table1[TRIMQuestion],Table1[SUB-RESPONSE]),""),_xlfn.IFNA(_xlfn.XLOOKUP($A226&amp;AnswerSheet!$Q$9,Table1[TRIMQuestion],Table1[SUB-RESPONSE]),""),_xlfn.IFNA(_xlfn.XLOOKUP($A226&amp;AnswerSheet!$Q$10,Table1[TRIMQuestion],Table1[SUB-RESPONSE]),""),_xlfn.IFNA(_xlfn.XLOOKUP($A226&amp;AnswerSheet!$Q$11,Table1[TRIMQuestion],Table1[SUB-RESPONSE]),""),_xlfn.IFNA(_xlfn.XLOOKUP($A226&amp;AnswerSheet!$Q$12,Table1[TRIMQuestion],Table1[SUB-RESPONSE]),""),_xlfn.IFNA(_xlfn.XLOOKUP($A226&amp;AnswerSheet!$Q$13,Table1[TRIMQuestion],Table1[SUB-RESPONSE]),""),_xlfn.IFNA(_xlfn.XLOOKUP($A226&amp;AnswerSheet!$Q$14,Table1[TRIMQuestion],Table1[SUB-RESPONSE]),""),_xlfn.IFNA(_xlfn.XLOOKUP($A226&amp;AnswerSheet!$Q$15,Table1[TRIMQuestion],Table1[SUB-RESPONSE]),""),_xlfn.IFNA(_xlfn.XLOOKUP($A226&amp;AnswerSheet!$Q$16,Table1[TRIMQuestion],Table1[SUB-RESPONSE]),""),_xlfn.IFNA(_xlfn.XLOOKUP($A226&amp;AnswerSheet!$Q$17,Table1[TRIMQuestion],Table1[SUB-RESPONSE]),""),_xlfn.IFNA(_xlfn.XLOOKUP($A226&amp;AnswerSheet!$Q$18,Table1[TRIMQuestion],Table1[SUB-RESPONSE]),""),""),""))</f>
        <v/>
      </c>
      <c r="E226" s="179"/>
      <c r="F226" s="205"/>
      <c r="G226" s="206"/>
      <c r="H226" s="179"/>
      <c r="I226" s="174"/>
      <c r="J226" s="180"/>
      <c r="K226" s="181"/>
      <c r="L226" s="152"/>
      <c r="M226" s="179"/>
    </row>
    <row r="227" spans="1:13" s="20" customFormat="1" ht="26.15" customHeight="1" x14ac:dyDescent="0.35">
      <c r="A227" s="103" t="s">
        <v>23</v>
      </c>
      <c r="B227" s="71" t="str">
        <f>_xlfn.SINGLE(IF(_xlfn.XLOOKUP(A226, WH_Aggregte!$E$1:$E$317, WH_Aggregte!$J$1:$J$317, "", 0)= "", "",_xlfn.XLOOKUP(A226, WH_Aggregte!$E$1:$E$317, WH_Aggregte!$J$1:$J$317, "", 0)))</f>
        <v>General Terms and Conditions</v>
      </c>
      <c r="C227" s="176"/>
      <c r="D227" s="179"/>
      <c r="E227" s="179"/>
      <c r="F227" s="207"/>
      <c r="G227" s="208"/>
      <c r="H227" s="179"/>
      <c r="I227" s="175"/>
      <c r="J227" s="180"/>
      <c r="K227" s="181"/>
      <c r="L227" s="152"/>
      <c r="M227" s="179"/>
    </row>
    <row r="228" spans="1:13" s="20" customFormat="1" ht="135" customHeight="1" x14ac:dyDescent="0.35">
      <c r="A228" s="103" t="s">
        <v>371</v>
      </c>
      <c r="B228" s="71" t="str">
        <f>_xlfn.SINGLE(IF(_xlfn.XLOOKUP(A228, WH_Aggregte!$E$1:$E$317, WH_Aggregte!$D$1:$D$317, "", 0)= "", "",_xlfn.XLOOKUP(A228, WH_Aggregte!$E$1:$E$317, WH_Aggregte!$D$1:$D$317, "", 0)))</f>
        <v>Does the progress report raw/source documentation provided demonstrate accuracy and validity of performance measure progress reported?
If NO, write a brief explanation in the notes section below.</v>
      </c>
      <c r="C228" s="176" t="str">
        <f>_xlfn.SINGLE(IF(_xlfn.XLOOKUP(A228, WH_Aggregte!$E$1:$E$317, WH_Aggregte!$F$1:$F$317, "N/A", 0)= "", "N/A",_xlfn.XLOOKUP(A228, WH_Aggregte!$E$1:$E$317, WH_Aggregte!$F$1:$F$317, "N/A", 0)))</f>
        <v>N/A</v>
      </c>
      <c r="D228" s="179" t="str">
        <f>_xlfn.SINGLE(IF(C228="Not Compliant",_xlfn.TEXTJOIN(CHAR(10),TRUE,_xlfn.XLOOKUP($A228,Table1[QNUM],Table1[SUB-RESPONSE]),_xlfn.IFNA(_xlfn.XLOOKUP($A228&amp;AnswerSheet!$Q$1,Table1[TRIMQuestion],Table1[SUB-RESPONSE]),""),_xlfn.IFNA(_xlfn.XLOOKUP($A228&amp;AnswerSheet!$Q$2,Table1[TRIMQuestion],Table1[SUB-RESPONSE]),""),_xlfn.IFNA(_xlfn.XLOOKUP($A228&amp;AnswerSheet!$Q$3,Table1[TRIMQuestion],Table1[SUB-RESPONSE]),""),_xlfn.IFNA(_xlfn.XLOOKUP($A228&amp;AnswerSheet!$Q$4,Table1[TRIMQuestion],Table1[SUB-RESPONSE]),""),_xlfn.IFNA(_xlfn.XLOOKUP($A228&amp;AnswerSheet!$Q$5,Table1[TRIMQuestion],Table1[SUB-RESPONSE]),""),_xlfn.IFNA(_xlfn.XLOOKUP($A228&amp;AnswerSheet!$Q$6,Table1[TRIMQuestion],Table1[SUB-RESPONSE]),""),_xlfn.IFNA(_xlfn.XLOOKUP($A228&amp;AnswerSheet!$Q$7,Table1[TRIMQuestion],Table1[SUB-RESPONSE]),""),_xlfn.IFNA(_xlfn.XLOOKUP($A228&amp;AnswerSheet!$Q$8,Table1[TRIMQuestion],Table1[SUB-RESPONSE]),""),_xlfn.IFNA(_xlfn.XLOOKUP($A228&amp;AnswerSheet!$Q$9,Table1[TRIMQuestion],Table1[SUB-RESPONSE]),""),_xlfn.IFNA(_xlfn.XLOOKUP($A228&amp;AnswerSheet!$Q$10,Table1[TRIMQuestion],Table1[SUB-RESPONSE]),""),_xlfn.IFNA(_xlfn.XLOOKUP($A228&amp;AnswerSheet!$Q$11,Table1[TRIMQuestion],Table1[SUB-RESPONSE]),""),_xlfn.IFNA(_xlfn.XLOOKUP($A228&amp;AnswerSheet!$Q$12,Table1[TRIMQuestion],Table1[SUB-RESPONSE]),""),_xlfn.IFNA(_xlfn.XLOOKUP($A228&amp;AnswerSheet!$Q$13,Table1[TRIMQuestion],Table1[SUB-RESPONSE]),""),_xlfn.IFNA(_xlfn.XLOOKUP($A228&amp;AnswerSheet!$Q$14,Table1[TRIMQuestion],Table1[SUB-RESPONSE]),""),_xlfn.IFNA(_xlfn.XLOOKUP($A228&amp;AnswerSheet!$Q$15,Table1[TRIMQuestion],Table1[SUB-RESPONSE]),""),_xlfn.IFNA(_xlfn.XLOOKUP($A228&amp;AnswerSheet!$Q$16,Table1[TRIMQuestion],Table1[SUB-RESPONSE]),""),_xlfn.IFNA(_xlfn.XLOOKUP($A228&amp;AnswerSheet!$Q$17,Table1[TRIMQuestion],Table1[SUB-RESPONSE]),""),_xlfn.IFNA(_xlfn.XLOOKUP($A228&amp;AnswerSheet!$Q$18,Table1[TRIMQuestion],Table1[SUB-RESPONSE]),""),""),""))</f>
        <v/>
      </c>
      <c r="E228" s="179"/>
      <c r="F228" s="205"/>
      <c r="G228" s="206"/>
      <c r="H228" s="179"/>
      <c r="I228" s="174"/>
      <c r="J228" s="180"/>
      <c r="K228" s="181"/>
      <c r="L228" s="152"/>
      <c r="M228" s="179"/>
    </row>
    <row r="229" spans="1:13" s="20" customFormat="1" ht="26.15" customHeight="1" x14ac:dyDescent="0.35">
      <c r="A229" s="103" t="s">
        <v>23</v>
      </c>
      <c r="B229" s="71" t="str">
        <f>_xlfn.SINGLE(IF(_xlfn.XLOOKUP(A228, WH_Aggregte!$E$1:$E$317, WH_Aggregte!$J$1:$J$317, "", 0)= "", "",_xlfn.XLOOKUP(A228, WH_Aggregte!$E$1:$E$317, WH_Aggregte!$J$1:$J$317, "", 0)))</f>
        <v>Post Federal Award Requirements: Performance Measurement; FY22 General Terms and Conditions B. Other Applicable Terms and Conditions</v>
      </c>
      <c r="C229" s="176"/>
      <c r="D229" s="179"/>
      <c r="E229" s="179"/>
      <c r="F229" s="207"/>
      <c r="G229" s="208"/>
      <c r="H229" s="179"/>
      <c r="I229" s="175"/>
      <c r="J229" s="180"/>
      <c r="K229" s="181"/>
      <c r="L229" s="152"/>
      <c r="M229" s="179"/>
    </row>
    <row r="230" spans="1:13" ht="26.15" customHeight="1" x14ac:dyDescent="0.35">
      <c r="A230" s="187" t="s">
        <v>372</v>
      </c>
      <c r="B230" s="188"/>
      <c r="C230" s="189"/>
      <c r="D230" s="16"/>
      <c r="E230" s="75"/>
      <c r="F230" s="75"/>
      <c r="G230" s="75"/>
      <c r="H230" s="75"/>
      <c r="I230" s="76"/>
      <c r="J230" s="77"/>
      <c r="K230" s="78"/>
      <c r="L230" s="78"/>
      <c r="M230" s="75"/>
    </row>
    <row r="231" spans="1:13" s="20" customFormat="1" ht="39" customHeight="1" x14ac:dyDescent="0.35">
      <c r="A231" s="103" t="s">
        <v>373</v>
      </c>
      <c r="B231" s="71" t="str">
        <f>_xlfn.SINGLE(IF(_xlfn.XLOOKUP(A231, WH_Aggregte!$E$1:$E$317, WH_Aggregte!$D$1:$D$317, "", 0)= "", "",_xlfn.XLOOKUP(A231, WH_Aggregte!$E$1:$E$317, WH_Aggregte!$D$1:$D$317, "", 0)))</f>
        <v xml:space="preserve">Is there a current MOU for all volunteer stations, where volunteers are currently serving, signed within the past 3 years?_x000D_
_x000D_
 </v>
      </c>
      <c r="C231" s="176" t="str">
        <f>_xlfn.SINGLE(IF(_xlfn.XLOOKUP(A231, WH_Aggregte!$E$1:$E$317, WH_Aggregte!$F$1:$F$317, "N/A", 0)= "", "N/A",_xlfn.XLOOKUP(A231, WH_Aggregte!$E$1:$E$317, WH_Aggregte!$F$1:$F$317, "N/A", 0)))</f>
        <v>N/A</v>
      </c>
      <c r="D231" s="179" t="str">
        <f>_xlfn.SINGLE(IF(C231="Not Compliant",_xlfn.TEXTJOIN(CHAR(10),TRUE,_xlfn.XLOOKUP($A231,Table1[QNUM],Table1[SUB-RESPONSE]),_xlfn.IFNA(_xlfn.XLOOKUP($A231&amp;AnswerSheet!$Q$1,Table1[TRIMQuestion],Table1[SUB-RESPONSE]),""),_xlfn.IFNA(_xlfn.XLOOKUP($A231&amp;AnswerSheet!$Q$2,Table1[TRIMQuestion],Table1[SUB-RESPONSE]),""),_xlfn.IFNA(_xlfn.XLOOKUP($A231&amp;AnswerSheet!$Q$3,Table1[TRIMQuestion],Table1[SUB-RESPONSE]),""),_xlfn.IFNA(_xlfn.XLOOKUP($A231&amp;AnswerSheet!$Q$4,Table1[TRIMQuestion],Table1[SUB-RESPONSE]),""),_xlfn.IFNA(_xlfn.XLOOKUP($A231&amp;AnswerSheet!$Q$5,Table1[TRIMQuestion],Table1[SUB-RESPONSE]),""),_xlfn.IFNA(_xlfn.XLOOKUP($A231&amp;AnswerSheet!$Q$6,Table1[TRIMQuestion],Table1[SUB-RESPONSE]),""),_xlfn.IFNA(_xlfn.XLOOKUP($A231&amp;AnswerSheet!$Q$7,Table1[TRIMQuestion],Table1[SUB-RESPONSE]),""),_xlfn.IFNA(_xlfn.XLOOKUP($A231&amp;AnswerSheet!$Q$8,Table1[TRIMQuestion],Table1[SUB-RESPONSE]),""),_xlfn.IFNA(_xlfn.XLOOKUP($A231&amp;AnswerSheet!$Q$9,Table1[TRIMQuestion],Table1[SUB-RESPONSE]),""),_xlfn.IFNA(_xlfn.XLOOKUP($A231&amp;AnswerSheet!$Q$10,Table1[TRIMQuestion],Table1[SUB-RESPONSE]),""),_xlfn.IFNA(_xlfn.XLOOKUP($A231&amp;AnswerSheet!$Q$11,Table1[TRIMQuestion],Table1[SUB-RESPONSE]),""),_xlfn.IFNA(_xlfn.XLOOKUP($A231&amp;AnswerSheet!$Q$12,Table1[TRIMQuestion],Table1[SUB-RESPONSE]),""),_xlfn.IFNA(_xlfn.XLOOKUP($A231&amp;AnswerSheet!$Q$13,Table1[TRIMQuestion],Table1[SUB-RESPONSE]),""),_xlfn.IFNA(_xlfn.XLOOKUP($A231&amp;AnswerSheet!$Q$14,Table1[TRIMQuestion],Table1[SUB-RESPONSE]),""),_xlfn.IFNA(_xlfn.XLOOKUP($A231&amp;AnswerSheet!$Q$15,Table1[TRIMQuestion],Table1[SUB-RESPONSE]),""),_xlfn.IFNA(_xlfn.XLOOKUP($A231&amp;AnswerSheet!$Q$16,Table1[TRIMQuestion],Table1[SUB-RESPONSE]),""),_xlfn.IFNA(_xlfn.XLOOKUP($A231&amp;AnswerSheet!$Q$17,Table1[TRIMQuestion],Table1[SUB-RESPONSE]),""),_xlfn.IFNA(_xlfn.XLOOKUP($A231&amp;AnswerSheet!$Q$18,Table1[TRIMQuestion],Table1[SUB-RESPONSE]),""),""),""))</f>
        <v/>
      </c>
      <c r="E231" s="179"/>
      <c r="F231" s="205"/>
      <c r="G231" s="206"/>
      <c r="H231" s="179"/>
      <c r="I231" s="174"/>
      <c r="J231" s="180"/>
      <c r="K231" s="181"/>
      <c r="L231" s="152"/>
      <c r="M231" s="179"/>
    </row>
    <row r="232" spans="1:13" s="20" customFormat="1" ht="26.15" customHeight="1" x14ac:dyDescent="0.35">
      <c r="A232" s="103" t="s">
        <v>23</v>
      </c>
      <c r="B232" s="71" t="str">
        <f>_xlfn.SINGLE(IF(_xlfn.XLOOKUP(A231, WH_Aggregte!$E$1:$E$317, WH_Aggregte!$J$1:$J$317, "", 0)= "", "",_xlfn.XLOOKUP(A231, WH_Aggregte!$E$1:$E$317, WH_Aggregte!$J$1:$J$317, "", 0)))</f>
        <v>SCP Regulation: 45 CFR §2551.23(c)(2)</v>
      </c>
      <c r="C232" s="176"/>
      <c r="D232" s="179"/>
      <c r="E232" s="179"/>
      <c r="F232" s="207"/>
      <c r="G232" s="208"/>
      <c r="H232" s="179"/>
      <c r="I232" s="175"/>
      <c r="J232" s="180"/>
      <c r="K232" s="181"/>
      <c r="L232" s="152"/>
      <c r="M232" s="179"/>
    </row>
    <row r="233" spans="1:13" s="20" customFormat="1" ht="97.4" customHeight="1" x14ac:dyDescent="0.35">
      <c r="A233" s="103" t="s">
        <v>374</v>
      </c>
      <c r="B233" s="71" t="str">
        <f>_xlfn.SINGLE(IF(_xlfn.XLOOKUP(A233, WH_Aggregte!$E$1:$E$317, WH_Aggregte!$D$1:$D$317, "", 0)= "", "",_xlfn.XLOOKUP(A233, WH_Aggregte!$E$1:$E$317, WH_Aggregte!$D$1:$D$317, "", 0)))</f>
        <v>Do MOUs meet the basic requirements as stated in the regulations, i.e.:
a. Negotiated prior to volunteer placement;
b. Specifies the mutual responsibilities of the station and sponsor;
c. Renegotiated every 3 years;
d. Contains the required non-discrimination commitment;
e. Contains the required reasonable accommodation language?</v>
      </c>
      <c r="C233" s="176" t="str">
        <f>_xlfn.SINGLE(IF(_xlfn.XLOOKUP(A233, WH_Aggregte!$E$1:$E$317, WH_Aggregte!$F$1:$F$317, "N/A", 0)= "", "N/A",_xlfn.XLOOKUP(A233, WH_Aggregte!$E$1:$E$317, WH_Aggregte!$F$1:$F$317, "N/A", 0)))</f>
        <v>N/A</v>
      </c>
      <c r="D233" s="179" t="str">
        <f>_xlfn.SINGLE(IF(C233="Not Compliant",_xlfn.TEXTJOIN(CHAR(10),TRUE,_xlfn.XLOOKUP($A233,Table1[QNUM],Table1[SUB-RESPONSE]),_xlfn.IFNA(_xlfn.XLOOKUP($A233&amp;AnswerSheet!$Q$1,Table1[TRIMQuestion],Table1[SUB-RESPONSE]),""),_xlfn.IFNA(_xlfn.XLOOKUP($A233&amp;AnswerSheet!$Q$2,Table1[TRIMQuestion],Table1[SUB-RESPONSE]),""),_xlfn.IFNA(_xlfn.XLOOKUP($A233&amp;AnswerSheet!$Q$3,Table1[TRIMQuestion],Table1[SUB-RESPONSE]),""),_xlfn.IFNA(_xlfn.XLOOKUP($A233&amp;AnswerSheet!$Q$4,Table1[TRIMQuestion],Table1[SUB-RESPONSE]),""),_xlfn.IFNA(_xlfn.XLOOKUP($A233&amp;AnswerSheet!$Q$5,Table1[TRIMQuestion],Table1[SUB-RESPONSE]),""),_xlfn.IFNA(_xlfn.XLOOKUP($A233&amp;AnswerSheet!$Q$6,Table1[TRIMQuestion],Table1[SUB-RESPONSE]),""),_xlfn.IFNA(_xlfn.XLOOKUP($A233&amp;AnswerSheet!$Q$7,Table1[TRIMQuestion],Table1[SUB-RESPONSE]),""),_xlfn.IFNA(_xlfn.XLOOKUP($A233&amp;AnswerSheet!$Q$8,Table1[TRIMQuestion],Table1[SUB-RESPONSE]),""),_xlfn.IFNA(_xlfn.XLOOKUP($A233&amp;AnswerSheet!$Q$9,Table1[TRIMQuestion],Table1[SUB-RESPONSE]),""),_xlfn.IFNA(_xlfn.XLOOKUP($A233&amp;AnswerSheet!$Q$10,Table1[TRIMQuestion],Table1[SUB-RESPONSE]),""),_xlfn.IFNA(_xlfn.XLOOKUP($A233&amp;AnswerSheet!$Q$11,Table1[TRIMQuestion],Table1[SUB-RESPONSE]),""),_xlfn.IFNA(_xlfn.XLOOKUP($A233&amp;AnswerSheet!$Q$12,Table1[TRIMQuestion],Table1[SUB-RESPONSE]),""),_xlfn.IFNA(_xlfn.XLOOKUP($A233&amp;AnswerSheet!$Q$13,Table1[TRIMQuestion],Table1[SUB-RESPONSE]),""),_xlfn.IFNA(_xlfn.XLOOKUP($A233&amp;AnswerSheet!$Q$14,Table1[TRIMQuestion],Table1[SUB-RESPONSE]),""),_xlfn.IFNA(_xlfn.XLOOKUP($A233&amp;AnswerSheet!$Q$15,Table1[TRIMQuestion],Table1[SUB-RESPONSE]),""),_xlfn.IFNA(_xlfn.XLOOKUP($A233&amp;AnswerSheet!$Q$16,Table1[TRIMQuestion],Table1[SUB-RESPONSE]),""),_xlfn.IFNA(_xlfn.XLOOKUP($A233&amp;AnswerSheet!$Q$17,Table1[TRIMQuestion],Table1[SUB-RESPONSE]),""),_xlfn.IFNA(_xlfn.XLOOKUP($A233&amp;AnswerSheet!$Q$18,Table1[TRIMQuestion],Table1[SUB-RESPONSE]),""),""),""))</f>
        <v/>
      </c>
      <c r="E233" s="179"/>
      <c r="F233" s="205"/>
      <c r="G233" s="206"/>
      <c r="H233" s="179"/>
      <c r="I233" s="174"/>
      <c r="J233" s="180"/>
      <c r="K233" s="181"/>
      <c r="L233" s="152"/>
      <c r="M233" s="179"/>
    </row>
    <row r="234" spans="1:13" s="20" customFormat="1" ht="26.15" customHeight="1" x14ac:dyDescent="0.35">
      <c r="A234" s="103" t="s">
        <v>23</v>
      </c>
      <c r="B234" s="71" t="str">
        <f>_xlfn.SINGLE(IF(_xlfn.XLOOKUP(A233, WH_Aggregte!$E$1:$E$317, WH_Aggregte!$J$1:$J$317, "", 0)= "", "",_xlfn.XLOOKUP(A233, WH_Aggregte!$E$1:$E$317, WH_Aggregte!$J$1:$J$317, "", 0)))</f>
        <v>SCP Regulation: 45 CFR §2551.23(c)(2)</v>
      </c>
      <c r="C234" s="176"/>
      <c r="D234" s="179"/>
      <c r="E234" s="179"/>
      <c r="F234" s="207"/>
      <c r="G234" s="208"/>
      <c r="H234" s="179"/>
      <c r="I234" s="175"/>
      <c r="J234" s="180"/>
      <c r="K234" s="181"/>
      <c r="L234" s="152"/>
      <c r="M234" s="179"/>
    </row>
    <row r="235" spans="1:13" s="20" customFormat="1" ht="50.9" customHeight="1" x14ac:dyDescent="0.35">
      <c r="A235" s="103" t="s">
        <v>381</v>
      </c>
      <c r="B235" s="71" t="str">
        <f>_xlfn.SINGLE(IF(_xlfn.XLOOKUP(A235, WH_Aggregte!$E$1:$E$317, WH_Aggregte!$D$1:$D$317, "", 0)= "", "",_xlfn.XLOOKUP(A235, WH_Aggregte!$E$1:$E$317, WH_Aggregte!$D$1:$D$317, "", 0)))</f>
        <v>Does the project document that the volunteer stations are public or private non-profit agencies or organizations, with the exception of proprietary health care facilities? What is the grantees method for ensuring that volunteer station sites are appropriate per the regulations?</v>
      </c>
      <c r="C235" s="176" t="str">
        <f>_xlfn.SINGLE(IF(_xlfn.XLOOKUP(A235, WH_Aggregte!$E$1:$E$317, WH_Aggregte!$F$1:$F$317, "N/A", 0)= "", "N/A",_xlfn.XLOOKUP(A235, WH_Aggregte!$E$1:$E$317, WH_Aggregte!$F$1:$F$317, "N/A", 0)))</f>
        <v>N/A</v>
      </c>
      <c r="D235" s="179" t="str">
        <f>_xlfn.SINGLE(IF(C235="Not Compliant",_xlfn.TEXTJOIN(CHAR(10),TRUE,_xlfn.XLOOKUP($A235,Table1[QNUM],Table1[SUB-RESPONSE]),_xlfn.IFNA(_xlfn.XLOOKUP($A235&amp;AnswerSheet!$Q$1,Table1[TRIMQuestion],Table1[SUB-RESPONSE]),""),_xlfn.IFNA(_xlfn.XLOOKUP($A235&amp;AnswerSheet!$Q$2,Table1[TRIMQuestion],Table1[SUB-RESPONSE]),""),_xlfn.IFNA(_xlfn.XLOOKUP($A235&amp;AnswerSheet!$Q$3,Table1[TRIMQuestion],Table1[SUB-RESPONSE]),""),_xlfn.IFNA(_xlfn.XLOOKUP($A235&amp;AnswerSheet!$Q$4,Table1[TRIMQuestion],Table1[SUB-RESPONSE]),""),_xlfn.IFNA(_xlfn.XLOOKUP($A235&amp;AnswerSheet!$Q$5,Table1[TRIMQuestion],Table1[SUB-RESPONSE]),""),_xlfn.IFNA(_xlfn.XLOOKUP($A235&amp;AnswerSheet!$Q$6,Table1[TRIMQuestion],Table1[SUB-RESPONSE]),""),_xlfn.IFNA(_xlfn.XLOOKUP($A235&amp;AnswerSheet!$Q$7,Table1[TRIMQuestion],Table1[SUB-RESPONSE]),""),_xlfn.IFNA(_xlfn.XLOOKUP($A235&amp;AnswerSheet!$Q$8,Table1[TRIMQuestion],Table1[SUB-RESPONSE]),""),_xlfn.IFNA(_xlfn.XLOOKUP($A235&amp;AnswerSheet!$Q$9,Table1[TRIMQuestion],Table1[SUB-RESPONSE]),""),_xlfn.IFNA(_xlfn.XLOOKUP($A235&amp;AnswerSheet!$Q$10,Table1[TRIMQuestion],Table1[SUB-RESPONSE]),""),_xlfn.IFNA(_xlfn.XLOOKUP($A235&amp;AnswerSheet!$Q$11,Table1[TRIMQuestion],Table1[SUB-RESPONSE]),""),_xlfn.IFNA(_xlfn.XLOOKUP($A235&amp;AnswerSheet!$Q$12,Table1[TRIMQuestion],Table1[SUB-RESPONSE]),""),_xlfn.IFNA(_xlfn.XLOOKUP($A235&amp;AnswerSheet!$Q$13,Table1[TRIMQuestion],Table1[SUB-RESPONSE]),""),_xlfn.IFNA(_xlfn.XLOOKUP($A235&amp;AnswerSheet!$Q$14,Table1[TRIMQuestion],Table1[SUB-RESPONSE]),""),_xlfn.IFNA(_xlfn.XLOOKUP($A235&amp;AnswerSheet!$Q$15,Table1[TRIMQuestion],Table1[SUB-RESPONSE]),""),_xlfn.IFNA(_xlfn.XLOOKUP($A235&amp;AnswerSheet!$Q$16,Table1[TRIMQuestion],Table1[SUB-RESPONSE]),""),_xlfn.IFNA(_xlfn.XLOOKUP($A235&amp;AnswerSheet!$Q$17,Table1[TRIMQuestion],Table1[SUB-RESPONSE]),""),_xlfn.IFNA(_xlfn.XLOOKUP($A235&amp;AnswerSheet!$Q$18,Table1[TRIMQuestion],Table1[SUB-RESPONSE]),""),""),""))</f>
        <v/>
      </c>
      <c r="E235" s="179"/>
      <c r="F235" s="205"/>
      <c r="G235" s="206"/>
      <c r="H235" s="179"/>
      <c r="I235" s="174"/>
      <c r="J235" s="180"/>
      <c r="K235" s="181"/>
      <c r="L235" s="152"/>
      <c r="M235" s="179"/>
    </row>
    <row r="236" spans="1:13" s="20" customFormat="1" ht="26.15" customHeight="1" x14ac:dyDescent="0.35">
      <c r="A236" s="103" t="s">
        <v>23</v>
      </c>
      <c r="B236" s="71" t="str">
        <f>_xlfn.SINGLE(IF(_xlfn.XLOOKUP(A235, WH_Aggregte!$E$1:$E$317, WH_Aggregte!$J$1:$J$317, "", 0)= "", "",_xlfn.XLOOKUP(A235, WH_Aggregte!$E$1:$E$317, WH_Aggregte!$J$1:$J$317, "", 0)))</f>
        <v>SCP Regulation: 45 CFR §2551.23(c)(1)</v>
      </c>
      <c r="C236" s="176"/>
      <c r="D236" s="179"/>
      <c r="E236" s="179"/>
      <c r="F236" s="207"/>
      <c r="G236" s="208"/>
      <c r="H236" s="179"/>
      <c r="I236" s="175"/>
      <c r="J236" s="180"/>
      <c r="K236" s="181"/>
      <c r="L236" s="152"/>
      <c r="M236" s="179"/>
    </row>
    <row r="237" spans="1:13" s="20" customFormat="1" ht="26.15" customHeight="1" x14ac:dyDescent="0.35">
      <c r="A237" s="103" t="s">
        <v>382</v>
      </c>
      <c r="B237" s="71" t="str">
        <f>_xlfn.SINGLE(IF(_xlfn.XLOOKUP(A237, WH_Aggregte!$E$1:$E$317, WH_Aggregte!$D$1:$D$317, "", 0)= "", "",_xlfn.XLOOKUP(A237, WH_Aggregte!$E$1:$E$317, WH_Aggregte!$D$1:$D$317, "", 0)))</f>
        <v xml:space="preserve">Does the grantee monitor service site(s) to ensure compliance with grant requirements?_x000D_
_x000D_
</v>
      </c>
      <c r="C237" s="176" t="str">
        <f>_xlfn.SINGLE(IF(_xlfn.XLOOKUP(A237, WH_Aggregte!$E$1:$E$317, WH_Aggregte!$F$1:$F$317, "N/A", 0)= "", "N/A",_xlfn.XLOOKUP(A237, WH_Aggregte!$E$1:$E$317, WH_Aggregte!$F$1:$F$317, "N/A", 0)))</f>
        <v>N/A</v>
      </c>
      <c r="D237" s="179" t="str">
        <f>_xlfn.SINGLE(IF(C237="Not Compliant",_xlfn.TEXTJOIN(CHAR(10),TRUE,_xlfn.XLOOKUP($A237,Table1[QNUM],Table1[SUB-RESPONSE]),_xlfn.IFNA(_xlfn.XLOOKUP($A237&amp;AnswerSheet!$Q$1,Table1[TRIMQuestion],Table1[SUB-RESPONSE]),""),_xlfn.IFNA(_xlfn.XLOOKUP($A237&amp;AnswerSheet!$Q$2,Table1[TRIMQuestion],Table1[SUB-RESPONSE]),""),_xlfn.IFNA(_xlfn.XLOOKUP($A237&amp;AnswerSheet!$Q$3,Table1[TRIMQuestion],Table1[SUB-RESPONSE]),""),_xlfn.IFNA(_xlfn.XLOOKUP($A237&amp;AnswerSheet!$Q$4,Table1[TRIMQuestion],Table1[SUB-RESPONSE]),""),_xlfn.IFNA(_xlfn.XLOOKUP($A237&amp;AnswerSheet!$Q$5,Table1[TRIMQuestion],Table1[SUB-RESPONSE]),""),_xlfn.IFNA(_xlfn.XLOOKUP($A237&amp;AnswerSheet!$Q$6,Table1[TRIMQuestion],Table1[SUB-RESPONSE]),""),_xlfn.IFNA(_xlfn.XLOOKUP($A237&amp;AnswerSheet!$Q$7,Table1[TRIMQuestion],Table1[SUB-RESPONSE]),""),_xlfn.IFNA(_xlfn.XLOOKUP($A237&amp;AnswerSheet!$Q$8,Table1[TRIMQuestion],Table1[SUB-RESPONSE]),""),_xlfn.IFNA(_xlfn.XLOOKUP($A237&amp;AnswerSheet!$Q$9,Table1[TRIMQuestion],Table1[SUB-RESPONSE]),""),_xlfn.IFNA(_xlfn.XLOOKUP($A237&amp;AnswerSheet!$Q$10,Table1[TRIMQuestion],Table1[SUB-RESPONSE]),""),_xlfn.IFNA(_xlfn.XLOOKUP($A237&amp;AnswerSheet!$Q$11,Table1[TRIMQuestion],Table1[SUB-RESPONSE]),""),_xlfn.IFNA(_xlfn.XLOOKUP($A237&amp;AnswerSheet!$Q$12,Table1[TRIMQuestion],Table1[SUB-RESPONSE]),""),_xlfn.IFNA(_xlfn.XLOOKUP($A237&amp;AnswerSheet!$Q$13,Table1[TRIMQuestion],Table1[SUB-RESPONSE]),""),_xlfn.IFNA(_xlfn.XLOOKUP($A237&amp;AnswerSheet!$Q$14,Table1[TRIMQuestion],Table1[SUB-RESPONSE]),""),_xlfn.IFNA(_xlfn.XLOOKUP($A237&amp;AnswerSheet!$Q$15,Table1[TRIMQuestion],Table1[SUB-RESPONSE]),""),_xlfn.IFNA(_xlfn.XLOOKUP($A237&amp;AnswerSheet!$Q$16,Table1[TRIMQuestion],Table1[SUB-RESPONSE]),""),_xlfn.IFNA(_xlfn.XLOOKUP($A237&amp;AnswerSheet!$Q$17,Table1[TRIMQuestion],Table1[SUB-RESPONSE]),""),_xlfn.IFNA(_xlfn.XLOOKUP($A237&amp;AnswerSheet!$Q$18,Table1[TRIMQuestion],Table1[SUB-RESPONSE]),""),""),""))</f>
        <v/>
      </c>
      <c r="E237" s="179"/>
      <c r="F237" s="205"/>
      <c r="G237" s="206"/>
      <c r="H237" s="179"/>
      <c r="I237" s="174"/>
      <c r="J237" s="180"/>
      <c r="K237" s="181"/>
      <c r="L237" s="152"/>
      <c r="M237" s="179"/>
    </row>
    <row r="238" spans="1:13" s="20" customFormat="1" ht="26.15" customHeight="1" x14ac:dyDescent="0.35">
      <c r="A238" s="103" t="s">
        <v>23</v>
      </c>
      <c r="B238" s="71" t="str">
        <f>_xlfn.SINGLE(IF(_xlfn.XLOOKUP(A237, WH_Aggregte!$E$1:$E$317, WH_Aggregte!$J$1:$J$317, "", 0)= "", "",_xlfn.XLOOKUP(A237, WH_Aggregte!$E$1:$E$317, WH_Aggregte!$J$1:$J$317, "", 0)))</f>
        <v>Memorandum of Agreement; General Terms and Conditions; 2  CFR 200.303(c); 2 CFR 200.329(a)</v>
      </c>
      <c r="C238" s="176"/>
      <c r="D238" s="179"/>
      <c r="E238" s="179"/>
      <c r="F238" s="207"/>
      <c r="G238" s="208"/>
      <c r="H238" s="179"/>
      <c r="I238" s="175"/>
      <c r="J238" s="180"/>
      <c r="K238" s="181"/>
      <c r="L238" s="152"/>
      <c r="M238" s="179"/>
    </row>
    <row r="239" spans="1:13" ht="26.15" customHeight="1" x14ac:dyDescent="0.35">
      <c r="A239" s="187" t="s">
        <v>383</v>
      </c>
      <c r="B239" s="188"/>
      <c r="C239" s="189"/>
      <c r="D239" s="16"/>
      <c r="E239" s="75"/>
      <c r="F239" s="75"/>
      <c r="G239" s="75"/>
      <c r="H239" s="75"/>
      <c r="I239" s="76"/>
      <c r="J239" s="77"/>
      <c r="K239" s="78"/>
      <c r="L239" s="78"/>
      <c r="M239" s="75"/>
    </row>
    <row r="240" spans="1:13" ht="39" customHeight="1" x14ac:dyDescent="0.35">
      <c r="A240" s="103" t="s">
        <v>384</v>
      </c>
      <c r="B240" s="104" t="str">
        <f>_xlfn.SINGLE(IF(_xlfn.XLOOKUP(A240, WH_Aggregte!$E$1:$E$317, WH_Aggregte!$D$1:$D$317, "", 0)= "", "",_xlfn.XLOOKUP(A240, WH_Aggregte!$E$1:$E$317, WH_Aggregte!$D$1:$D$317, "", 0)))</f>
        <v xml:space="preserve">Is there documentation to show that the recipient maintains a procedure for the filing and adjudication of grievances in alignment with 45 CFR § 1225?  _x000D_
_x000D_
Documentation should outline the following at minimum: _x000D_
- Time frames for filing and response  _x000D_
- Person who receives and responds to the complaints both informal (grantee personnel) and formal (EEOP Director of AmeriCorps or AmeriCorps designee) _x000D_
- Documentation required _x000D_
- Legal representation is allowed _x000D_
- Freedom from retaliation/reprisal _x000D_
- The process involved from initial filing, review, decisions made, corrective action, through close out _x000D_
</v>
      </c>
      <c r="C240" s="215" t="str">
        <f>_xlfn.SINGLE(IF(_xlfn.XLOOKUP(A240, WH_Aggregte!$E$1:$E$317, WH_Aggregte!$F$1:$F$317, "N/A", 0)= "", "N/A",_xlfn.XLOOKUP(A240, WH_Aggregte!$E$1:$E$317, WH_Aggregte!$F$1:$F$317, "N/A", 0)))</f>
        <v>N/A</v>
      </c>
      <c r="D240" s="214" t="str">
        <f>_xlfn.SINGLE(IF(C240="Not Compliant",_xlfn.TEXTJOIN(CHAR(10),TRUE,_xlfn.XLOOKUP($A240,Table1[QNUM],Table1[SUB-RESPONSE]),_xlfn.IFNA(_xlfn.XLOOKUP($A240&amp;AnswerSheet!$Q$1,Table1[TRIMQuestion],Table1[SUB-RESPONSE]),""),_xlfn.IFNA(_xlfn.XLOOKUP($A240&amp;AnswerSheet!$Q$2,Table1[TRIMQuestion],Table1[SUB-RESPONSE]),""),_xlfn.IFNA(_xlfn.XLOOKUP($A240&amp;AnswerSheet!$Q$3,Table1[TRIMQuestion],Table1[SUB-RESPONSE]),""),_xlfn.IFNA(_xlfn.XLOOKUP($A240&amp;AnswerSheet!$Q$4,Table1[TRIMQuestion],Table1[SUB-RESPONSE]),""),_xlfn.IFNA(_xlfn.XLOOKUP($A240&amp;AnswerSheet!$Q$5,Table1[TRIMQuestion],Table1[SUB-RESPONSE]),""),_xlfn.IFNA(_xlfn.XLOOKUP($A240&amp;AnswerSheet!$Q$6,Table1[TRIMQuestion],Table1[SUB-RESPONSE]),""),_xlfn.IFNA(_xlfn.XLOOKUP($A240&amp;AnswerSheet!$Q$7,Table1[TRIMQuestion],Table1[SUB-RESPONSE]),""),_xlfn.IFNA(_xlfn.XLOOKUP($A240&amp;AnswerSheet!$Q$8,Table1[TRIMQuestion],Table1[SUB-RESPONSE]),""),_xlfn.IFNA(_xlfn.XLOOKUP($A240&amp;AnswerSheet!$Q$9,Table1[TRIMQuestion],Table1[SUB-RESPONSE]),""),_xlfn.IFNA(_xlfn.XLOOKUP($A240&amp;AnswerSheet!$Q$10,Table1[TRIMQuestion],Table1[SUB-RESPONSE]),""),_xlfn.IFNA(_xlfn.XLOOKUP($A240&amp;AnswerSheet!$Q$11,Table1[TRIMQuestion],Table1[SUB-RESPONSE]),""),_xlfn.IFNA(_xlfn.XLOOKUP($A240&amp;AnswerSheet!$Q$12,Table1[TRIMQuestion],Table1[SUB-RESPONSE]),""),_xlfn.IFNA(_xlfn.XLOOKUP($A240&amp;AnswerSheet!$Q$13,Table1[TRIMQuestion],Table1[SUB-RESPONSE]),""),_xlfn.IFNA(_xlfn.XLOOKUP($A240&amp;AnswerSheet!$Q$14,Table1[TRIMQuestion],Table1[SUB-RESPONSE]),""),_xlfn.IFNA(_xlfn.XLOOKUP($A240&amp;AnswerSheet!$Q$15,Table1[TRIMQuestion],Table1[SUB-RESPONSE]),""),_xlfn.IFNA(_xlfn.XLOOKUP($A240&amp;AnswerSheet!$Q$16,Table1[TRIMQuestion],Table1[SUB-RESPONSE]),""),_xlfn.IFNA(_xlfn.XLOOKUP($A240&amp;AnswerSheet!$Q$17,Table1[TRIMQuestion],Table1[SUB-RESPONSE]),""),_xlfn.IFNA(_xlfn.XLOOKUP($A240&amp;AnswerSheet!$Q$18,Table1[TRIMQuestion],Table1[SUB-RESPONSE]),""),""),""))</f>
        <v/>
      </c>
      <c r="E240" s="214"/>
      <c r="F240" s="216"/>
      <c r="G240" s="217"/>
      <c r="H240" s="214"/>
      <c r="I240" s="209"/>
      <c r="J240" s="211"/>
      <c r="K240" s="212"/>
      <c r="L240" s="213"/>
      <c r="M240" s="214"/>
    </row>
    <row r="241" spans="1:13" ht="26.15" customHeight="1" x14ac:dyDescent="0.35">
      <c r="A241" s="103" t="s">
        <v>23</v>
      </c>
      <c r="B241" s="104" t="str">
        <f>_xlfn.SINGLE(IF(_xlfn.XLOOKUP(A240, WH_Aggregte!$E$1:$E$317, WH_Aggregte!$J$1:$J$317, "", 0)= "", "",_xlfn.XLOOKUP(A240, WH_Aggregte!$E$1:$E$317, WH_Aggregte!$J$1:$J$317, "", 0)))</f>
        <v xml:space="preserve">45 CFR 1225                                                                                                        </v>
      </c>
      <c r="C241" s="215"/>
      <c r="D241" s="214"/>
      <c r="E241" s="214"/>
      <c r="F241" s="218"/>
      <c r="G241" s="219"/>
      <c r="H241" s="214"/>
      <c r="I241" s="210"/>
      <c r="J241" s="211"/>
      <c r="K241" s="212"/>
      <c r="L241" s="213"/>
      <c r="M241" s="214"/>
    </row>
    <row r="242" spans="1:13" ht="203.15" customHeight="1" x14ac:dyDescent="0.35">
      <c r="A242" s="103" t="s">
        <v>385</v>
      </c>
      <c r="B242" s="104" t="str">
        <f>_xlfn.SINGLE(IF(_xlfn.XLOOKUP(A242, WH_Aggregte!$E$1:$E$317, WH_Aggregte!$D$1:$D$317, "", 0)= "", "",_xlfn.XLOOKUP(A242, WH_Aggregte!$E$1:$E$317, WH_Aggregte!$D$1:$D$317, "", 0)))</f>
        <v xml:space="preserve">Does the organization have a non-discrimination policy that includes all the federally required protected classes as listed below?   
*NOTE:  Updated in the AmeriCorps Program Civil Rights and Non-Harassment Policy 11/7/23. Compliance should be determined based on grant award requirements. 
•	Race  
•	Color  
•	National origin  
•	Gender/gender identity or expression/sex 
•	Age  
•	Religion   
•	Sexual orientation   
•	Disability   
•	Political affiliation   
•	Marital or parental status  
•	Reprisal*
•	Genetic information  
•	Military service  
•	Pregnancy*
•	Submission of a complaint*
</v>
      </c>
      <c r="C242" s="215" t="str">
        <f>_xlfn.SINGLE(IF(_xlfn.XLOOKUP(A242, WH_Aggregte!$E$1:$E$317, WH_Aggregte!$F$1:$F$317, "N/A", 0)= "", "N/A",_xlfn.XLOOKUP(A242, WH_Aggregte!$E$1:$E$317, WH_Aggregte!$F$1:$F$317, "N/A", 0)))</f>
        <v>N/A</v>
      </c>
      <c r="D242" s="214" t="str">
        <f>_xlfn.SINGLE(IF(C242="Not Compliant",_xlfn.TEXTJOIN(CHAR(10),TRUE,_xlfn.XLOOKUP($A242,Table1[QNUM],Table1[SUB-RESPONSE]),_xlfn.IFNA(_xlfn.XLOOKUP($A242&amp;AnswerSheet!$Q$1,Table1[TRIMQuestion],Table1[SUB-RESPONSE]),""),_xlfn.IFNA(_xlfn.XLOOKUP($A242&amp;AnswerSheet!$Q$2,Table1[TRIMQuestion],Table1[SUB-RESPONSE]),""),_xlfn.IFNA(_xlfn.XLOOKUP($A242&amp;AnswerSheet!$Q$3,Table1[TRIMQuestion],Table1[SUB-RESPONSE]),""),_xlfn.IFNA(_xlfn.XLOOKUP($A242&amp;AnswerSheet!$Q$4,Table1[TRIMQuestion],Table1[SUB-RESPONSE]),""),_xlfn.IFNA(_xlfn.XLOOKUP($A242&amp;AnswerSheet!$Q$5,Table1[TRIMQuestion],Table1[SUB-RESPONSE]),""),_xlfn.IFNA(_xlfn.XLOOKUP($A242&amp;AnswerSheet!$Q$6,Table1[TRIMQuestion],Table1[SUB-RESPONSE]),""),_xlfn.IFNA(_xlfn.XLOOKUP($A242&amp;AnswerSheet!$Q$7,Table1[TRIMQuestion],Table1[SUB-RESPONSE]),""),_xlfn.IFNA(_xlfn.XLOOKUP($A242&amp;AnswerSheet!$Q$8,Table1[TRIMQuestion],Table1[SUB-RESPONSE]),""),_xlfn.IFNA(_xlfn.XLOOKUP($A242&amp;AnswerSheet!$Q$9,Table1[TRIMQuestion],Table1[SUB-RESPONSE]),""),_xlfn.IFNA(_xlfn.XLOOKUP($A242&amp;AnswerSheet!$Q$10,Table1[TRIMQuestion],Table1[SUB-RESPONSE]),""),_xlfn.IFNA(_xlfn.XLOOKUP($A242&amp;AnswerSheet!$Q$11,Table1[TRIMQuestion],Table1[SUB-RESPONSE]),""),_xlfn.IFNA(_xlfn.XLOOKUP($A242&amp;AnswerSheet!$Q$12,Table1[TRIMQuestion],Table1[SUB-RESPONSE]),""),_xlfn.IFNA(_xlfn.XLOOKUP($A242&amp;AnswerSheet!$Q$13,Table1[TRIMQuestion],Table1[SUB-RESPONSE]),""),_xlfn.IFNA(_xlfn.XLOOKUP($A242&amp;AnswerSheet!$Q$14,Table1[TRIMQuestion],Table1[SUB-RESPONSE]),""),_xlfn.IFNA(_xlfn.XLOOKUP($A242&amp;AnswerSheet!$Q$15,Table1[TRIMQuestion],Table1[SUB-RESPONSE]),""),_xlfn.IFNA(_xlfn.XLOOKUP($A242&amp;AnswerSheet!$Q$16,Table1[TRIMQuestion],Table1[SUB-RESPONSE]),""),_xlfn.IFNA(_xlfn.XLOOKUP($A242&amp;AnswerSheet!$Q$17,Table1[TRIMQuestion],Table1[SUB-RESPONSE]),""),_xlfn.IFNA(_xlfn.XLOOKUP($A242&amp;AnswerSheet!$Q$18,Table1[TRIMQuestion],Table1[SUB-RESPONSE]),""),""),""))</f>
        <v/>
      </c>
      <c r="E242" s="214"/>
      <c r="F242" s="216"/>
      <c r="G242" s="217"/>
      <c r="H242" s="214"/>
      <c r="I242" s="209"/>
      <c r="J242" s="211"/>
      <c r="K242" s="212"/>
      <c r="L242" s="213"/>
      <c r="M242" s="214"/>
    </row>
    <row r="243" spans="1:13" ht="26.15" customHeight="1" x14ac:dyDescent="0.35">
      <c r="A243" s="103" t="s">
        <v>23</v>
      </c>
      <c r="B243" s="104" t="str">
        <f>_xlfn.SINGLE(IF(_xlfn.XLOOKUP(A242, WH_Aggregte!$E$1:$E$317, WH_Aggregte!$J$1:$J$317, "", 0)= "", "",_xlfn.XLOOKUP(A242, WH_Aggregte!$E$1:$E$317, WH_Aggregte!$J$1:$J$317, "", 0)))</f>
        <v>AmeriCorps Annual General Terms and Conditions</v>
      </c>
      <c r="C243" s="215"/>
      <c r="D243" s="214"/>
      <c r="E243" s="214"/>
      <c r="F243" s="218"/>
      <c r="G243" s="219"/>
      <c r="H243" s="214"/>
      <c r="I243" s="210"/>
      <c r="J243" s="211"/>
      <c r="K243" s="212"/>
      <c r="L243" s="213"/>
      <c r="M243" s="214"/>
    </row>
    <row r="244" spans="1:13" ht="53.9" customHeight="1" x14ac:dyDescent="0.35">
      <c r="A244" s="103" t="s">
        <v>386</v>
      </c>
      <c r="B244" s="104" t="str">
        <f>_xlfn.SINGLE(IF(_xlfn.XLOOKUP(A244, WH_Aggregte!$E$1:$E$317, WH_Aggregte!$D$1:$D$317, "", 0)= "", "",_xlfn.XLOOKUP(A244, WH_Aggregte!$E$1:$E$317, WH_Aggregte!$D$1:$D$317, "", 0)))</f>
        <v>Based on information available to AmeriCorps, in the last two years, did the grantee document grievances and/or discrimination complaints and the corresponding follow up/response in compliance with applicable federal statutes as embodied in the program regulations? _x000D_
_x000D_
Has the sponsor or any of the volunteer stations had discrimination complaints filed against them regarding services provided under this grant or had civil rights compliance reviews regarding services conducted?  Has the grantee or any service site had grievances/discrimination complaints filed against them? _x000D_
If the answer to any of the above questions is YES, review the following: _x000D_
• Was the grievance/discrimination complaint or non-compliance substantiated? _x000D_
• Was relief or remedial action taken? (Please describe.)</v>
      </c>
      <c r="C244" s="215" t="str">
        <f>_xlfn.SINGLE(IF(_xlfn.XLOOKUP(A244, WH_Aggregte!$E$1:$E$317, WH_Aggregte!$F$1:$F$317, "N/A", 0)= "", "N/A",_xlfn.XLOOKUP(A244, WH_Aggregte!$E$1:$E$317, WH_Aggregte!$F$1:$F$317, "N/A", 0)))</f>
        <v>N/A</v>
      </c>
      <c r="D244" s="214" t="str">
        <f>_xlfn.SINGLE(IF(C244="Not Compliant",_xlfn.TEXTJOIN(CHAR(10),TRUE,_xlfn.XLOOKUP($A244,Table1[QNUM],Table1[SUB-RESPONSE]),_xlfn.IFNA(_xlfn.XLOOKUP($A244&amp;AnswerSheet!$Q$1,Table1[TRIMQuestion],Table1[SUB-RESPONSE]),""),_xlfn.IFNA(_xlfn.XLOOKUP($A244&amp;AnswerSheet!$Q$2,Table1[TRIMQuestion],Table1[SUB-RESPONSE]),""),_xlfn.IFNA(_xlfn.XLOOKUP($A244&amp;AnswerSheet!$Q$3,Table1[TRIMQuestion],Table1[SUB-RESPONSE]),""),_xlfn.IFNA(_xlfn.XLOOKUP($A244&amp;AnswerSheet!$Q$4,Table1[TRIMQuestion],Table1[SUB-RESPONSE]),""),_xlfn.IFNA(_xlfn.XLOOKUP($A244&amp;AnswerSheet!$Q$5,Table1[TRIMQuestion],Table1[SUB-RESPONSE]),""),_xlfn.IFNA(_xlfn.XLOOKUP($A244&amp;AnswerSheet!$Q$6,Table1[TRIMQuestion],Table1[SUB-RESPONSE]),""),_xlfn.IFNA(_xlfn.XLOOKUP($A244&amp;AnswerSheet!$Q$7,Table1[TRIMQuestion],Table1[SUB-RESPONSE]),""),_xlfn.IFNA(_xlfn.XLOOKUP($A244&amp;AnswerSheet!$Q$8,Table1[TRIMQuestion],Table1[SUB-RESPONSE]),""),_xlfn.IFNA(_xlfn.XLOOKUP($A244&amp;AnswerSheet!$Q$9,Table1[TRIMQuestion],Table1[SUB-RESPONSE]),""),_xlfn.IFNA(_xlfn.XLOOKUP($A244&amp;AnswerSheet!$Q$10,Table1[TRIMQuestion],Table1[SUB-RESPONSE]),""),_xlfn.IFNA(_xlfn.XLOOKUP($A244&amp;AnswerSheet!$Q$11,Table1[TRIMQuestion],Table1[SUB-RESPONSE]),""),_xlfn.IFNA(_xlfn.XLOOKUP($A244&amp;AnswerSheet!$Q$12,Table1[TRIMQuestion],Table1[SUB-RESPONSE]),""),_xlfn.IFNA(_xlfn.XLOOKUP($A244&amp;AnswerSheet!$Q$13,Table1[TRIMQuestion],Table1[SUB-RESPONSE]),""),_xlfn.IFNA(_xlfn.XLOOKUP($A244&amp;AnswerSheet!$Q$14,Table1[TRIMQuestion],Table1[SUB-RESPONSE]),""),_xlfn.IFNA(_xlfn.XLOOKUP($A244&amp;AnswerSheet!$Q$15,Table1[TRIMQuestion],Table1[SUB-RESPONSE]),""),_xlfn.IFNA(_xlfn.XLOOKUP($A244&amp;AnswerSheet!$Q$16,Table1[TRIMQuestion],Table1[SUB-RESPONSE]),""),_xlfn.IFNA(_xlfn.XLOOKUP($A244&amp;AnswerSheet!$Q$17,Table1[TRIMQuestion],Table1[SUB-RESPONSE]),""),_xlfn.IFNA(_xlfn.XLOOKUP($A244&amp;AnswerSheet!$Q$18,Table1[TRIMQuestion],Table1[SUB-RESPONSE]),""),""),""))</f>
        <v/>
      </c>
      <c r="E244" s="214"/>
      <c r="F244" s="216"/>
      <c r="G244" s="217"/>
      <c r="H244" s="214"/>
      <c r="I244" s="209"/>
      <c r="J244" s="211"/>
      <c r="K244" s="212"/>
      <c r="L244" s="213"/>
      <c r="M244" s="214"/>
    </row>
    <row r="245" spans="1:13" ht="26.15" customHeight="1" x14ac:dyDescent="0.35">
      <c r="A245" s="103" t="s">
        <v>23</v>
      </c>
      <c r="B245" s="104" t="str">
        <f>_xlfn.SINGLE(IF(_xlfn.XLOOKUP(A244, WH_Aggregte!$E$1:$E$317, WH_Aggregte!$J$1:$J$317, "", 0)= "", "",_xlfn.XLOOKUP(A244, WH_Aggregte!$E$1:$E$317, WH_Aggregte!$J$1:$J$317, "", 0)))</f>
        <v xml:space="preserve">45 CFR 1225, AmeriCorps Annual General Terms and Conditions, 45 CFR 2551 </v>
      </c>
      <c r="C245" s="215"/>
      <c r="D245" s="214"/>
      <c r="E245" s="214"/>
      <c r="F245" s="218"/>
      <c r="G245" s="219"/>
      <c r="H245" s="214"/>
      <c r="I245" s="210"/>
      <c r="J245" s="211"/>
      <c r="K245" s="212"/>
      <c r="L245" s="213"/>
      <c r="M245" s="214"/>
    </row>
    <row r="246" spans="1:13" ht="39" customHeight="1" x14ac:dyDescent="0.35">
      <c r="A246" s="103" t="s">
        <v>388</v>
      </c>
      <c r="B246" s="104" t="str">
        <f>_xlfn.SINGLE(IF(_xlfn.XLOOKUP(A246, WH_Aggregte!$E$1:$E$317, WH_Aggregte!$D$1:$D$317, "", 0)= "", "",_xlfn.XLOOKUP(A246, WH_Aggregte!$E$1:$E$317, WH_Aggregte!$D$1:$D$317, "", 0)))</f>
        <v xml:space="preserve">Does the grantee/sponsor have a policy and procedure in place regarding the provision of reasonable accommodation to ensure accessibility as per the federal requirements? </v>
      </c>
      <c r="C246" s="215" t="str">
        <f>_xlfn.SINGLE(IF(_xlfn.XLOOKUP(A246, WH_Aggregte!$E$1:$E$317, WH_Aggregte!$F$1:$F$317, "N/A", 0)= "", "N/A",_xlfn.XLOOKUP(A246, WH_Aggregte!$E$1:$E$317, WH_Aggregte!$F$1:$F$317, "N/A", 0)))</f>
        <v>N/A</v>
      </c>
      <c r="D246" s="214" t="str">
        <f>_xlfn.SINGLE(IF(C246="Not Compliant",_xlfn.TEXTJOIN(CHAR(10),TRUE,_xlfn.XLOOKUP($A246,Table1[QNUM],Table1[SUB-RESPONSE]),_xlfn.IFNA(_xlfn.XLOOKUP($A246&amp;AnswerSheet!$Q$1,Table1[TRIMQuestion],Table1[SUB-RESPONSE]),""),_xlfn.IFNA(_xlfn.XLOOKUP($A246&amp;AnswerSheet!$Q$2,Table1[TRIMQuestion],Table1[SUB-RESPONSE]),""),_xlfn.IFNA(_xlfn.XLOOKUP($A246&amp;AnswerSheet!$Q$3,Table1[TRIMQuestion],Table1[SUB-RESPONSE]),""),_xlfn.IFNA(_xlfn.XLOOKUP($A246&amp;AnswerSheet!$Q$4,Table1[TRIMQuestion],Table1[SUB-RESPONSE]),""),_xlfn.IFNA(_xlfn.XLOOKUP($A246&amp;AnswerSheet!$Q$5,Table1[TRIMQuestion],Table1[SUB-RESPONSE]),""),_xlfn.IFNA(_xlfn.XLOOKUP($A246&amp;AnswerSheet!$Q$6,Table1[TRIMQuestion],Table1[SUB-RESPONSE]),""),_xlfn.IFNA(_xlfn.XLOOKUP($A246&amp;AnswerSheet!$Q$7,Table1[TRIMQuestion],Table1[SUB-RESPONSE]),""),_xlfn.IFNA(_xlfn.XLOOKUP($A246&amp;AnswerSheet!$Q$8,Table1[TRIMQuestion],Table1[SUB-RESPONSE]),""),_xlfn.IFNA(_xlfn.XLOOKUP($A246&amp;AnswerSheet!$Q$9,Table1[TRIMQuestion],Table1[SUB-RESPONSE]),""),_xlfn.IFNA(_xlfn.XLOOKUP($A246&amp;AnswerSheet!$Q$10,Table1[TRIMQuestion],Table1[SUB-RESPONSE]),""),_xlfn.IFNA(_xlfn.XLOOKUP($A246&amp;AnswerSheet!$Q$11,Table1[TRIMQuestion],Table1[SUB-RESPONSE]),""),_xlfn.IFNA(_xlfn.XLOOKUP($A246&amp;AnswerSheet!$Q$12,Table1[TRIMQuestion],Table1[SUB-RESPONSE]),""),_xlfn.IFNA(_xlfn.XLOOKUP($A246&amp;AnswerSheet!$Q$13,Table1[TRIMQuestion],Table1[SUB-RESPONSE]),""),_xlfn.IFNA(_xlfn.XLOOKUP($A246&amp;AnswerSheet!$Q$14,Table1[TRIMQuestion],Table1[SUB-RESPONSE]),""),_xlfn.IFNA(_xlfn.XLOOKUP($A246&amp;AnswerSheet!$Q$15,Table1[TRIMQuestion],Table1[SUB-RESPONSE]),""),_xlfn.IFNA(_xlfn.XLOOKUP($A246&amp;AnswerSheet!$Q$16,Table1[TRIMQuestion],Table1[SUB-RESPONSE]),""),_xlfn.IFNA(_xlfn.XLOOKUP($A246&amp;AnswerSheet!$Q$17,Table1[TRIMQuestion],Table1[SUB-RESPONSE]),""),_xlfn.IFNA(_xlfn.XLOOKUP($A246&amp;AnswerSheet!$Q$18,Table1[TRIMQuestion],Table1[SUB-RESPONSE]),""),""),""))</f>
        <v/>
      </c>
      <c r="E246" s="214"/>
      <c r="F246" s="216"/>
      <c r="G246" s="217"/>
      <c r="H246" s="214"/>
      <c r="I246" s="209"/>
      <c r="J246" s="211"/>
      <c r="K246" s="212"/>
      <c r="L246" s="213"/>
      <c r="M246" s="214"/>
    </row>
    <row r="247" spans="1:13" ht="26.15" customHeight="1" x14ac:dyDescent="0.35">
      <c r="A247" s="103" t="s">
        <v>23</v>
      </c>
      <c r="B247" s="104" t="str">
        <f>_xlfn.SINGLE(IF(_xlfn.XLOOKUP(A246, WH_Aggregte!$E$1:$E$317, WH_Aggregte!$J$1:$J$317, "", 0)= "", "",_xlfn.XLOOKUP(A246, WH_Aggregte!$E$1:$E$317, WH_Aggregte!$J$1:$J$317, "", 0)))</f>
        <v>45 CFR 1203/1214/1232, Rehabilitation Act of 1973: Sections 504, 508</v>
      </c>
      <c r="C247" s="215"/>
      <c r="D247" s="214"/>
      <c r="E247" s="214"/>
      <c r="F247" s="218"/>
      <c r="G247" s="219"/>
      <c r="H247" s="214"/>
      <c r="I247" s="210"/>
      <c r="J247" s="211"/>
      <c r="K247" s="212"/>
      <c r="L247" s="213"/>
      <c r="M247" s="214"/>
    </row>
    <row r="248" spans="1:13" ht="35.9" customHeight="1" x14ac:dyDescent="0.35">
      <c r="A248" s="103" t="s">
        <v>389</v>
      </c>
      <c r="B248" s="104" t="str">
        <f>_xlfn.SINGLE(IF(_xlfn.XLOOKUP(A248, WH_Aggregte!$E$1:$E$317, WH_Aggregte!$D$1:$D$317, "", 0)= "", "",_xlfn.XLOOKUP(A248, WH_Aggregte!$E$1:$E$317, WH_Aggregte!$D$1:$D$317, "", 0)))</f>
        <v xml:space="preserve">Does the sponsor/grantee have a system (a plan or process) in place for ensuring accessibility to persons with Limited English Proficiency?  </v>
      </c>
      <c r="C248" s="215" t="str">
        <f>_xlfn.SINGLE(IF(_xlfn.XLOOKUP(A248, WH_Aggregte!$E$1:$E$317, WH_Aggregte!$F$1:$F$317, "N/A", 0)= "", "N/A",_xlfn.XLOOKUP(A248, WH_Aggregte!$E$1:$E$317, WH_Aggregte!$F$1:$F$317, "N/A", 0)))</f>
        <v>N/A</v>
      </c>
      <c r="D248" s="214" t="str">
        <f>_xlfn.SINGLE(IF(C248="Not Compliant",_xlfn.TEXTJOIN(CHAR(10),TRUE,_xlfn.XLOOKUP($A248,Table1[QNUM],Table1[SUB-RESPONSE]),_xlfn.IFNA(_xlfn.XLOOKUP($A248&amp;AnswerSheet!$Q$1,Table1[TRIMQuestion],Table1[SUB-RESPONSE]),""),_xlfn.IFNA(_xlfn.XLOOKUP($A248&amp;AnswerSheet!$Q$2,Table1[TRIMQuestion],Table1[SUB-RESPONSE]),""),_xlfn.IFNA(_xlfn.XLOOKUP($A248&amp;AnswerSheet!$Q$3,Table1[TRIMQuestion],Table1[SUB-RESPONSE]),""),_xlfn.IFNA(_xlfn.XLOOKUP($A248&amp;AnswerSheet!$Q$4,Table1[TRIMQuestion],Table1[SUB-RESPONSE]),""),_xlfn.IFNA(_xlfn.XLOOKUP($A248&amp;AnswerSheet!$Q$5,Table1[TRIMQuestion],Table1[SUB-RESPONSE]),""),_xlfn.IFNA(_xlfn.XLOOKUP($A248&amp;AnswerSheet!$Q$6,Table1[TRIMQuestion],Table1[SUB-RESPONSE]),""),_xlfn.IFNA(_xlfn.XLOOKUP($A248&amp;AnswerSheet!$Q$7,Table1[TRIMQuestion],Table1[SUB-RESPONSE]),""),_xlfn.IFNA(_xlfn.XLOOKUP($A248&amp;AnswerSheet!$Q$8,Table1[TRIMQuestion],Table1[SUB-RESPONSE]),""),_xlfn.IFNA(_xlfn.XLOOKUP($A248&amp;AnswerSheet!$Q$9,Table1[TRIMQuestion],Table1[SUB-RESPONSE]),""),_xlfn.IFNA(_xlfn.XLOOKUP($A248&amp;AnswerSheet!$Q$10,Table1[TRIMQuestion],Table1[SUB-RESPONSE]),""),_xlfn.IFNA(_xlfn.XLOOKUP($A248&amp;AnswerSheet!$Q$11,Table1[TRIMQuestion],Table1[SUB-RESPONSE]),""),_xlfn.IFNA(_xlfn.XLOOKUP($A248&amp;AnswerSheet!$Q$12,Table1[TRIMQuestion],Table1[SUB-RESPONSE]),""),_xlfn.IFNA(_xlfn.XLOOKUP($A248&amp;AnswerSheet!$Q$13,Table1[TRIMQuestion],Table1[SUB-RESPONSE]),""),_xlfn.IFNA(_xlfn.XLOOKUP($A248&amp;AnswerSheet!$Q$14,Table1[TRIMQuestion],Table1[SUB-RESPONSE]),""),_xlfn.IFNA(_xlfn.XLOOKUP($A248&amp;AnswerSheet!$Q$15,Table1[TRIMQuestion],Table1[SUB-RESPONSE]),""),_xlfn.IFNA(_xlfn.XLOOKUP($A248&amp;AnswerSheet!$Q$16,Table1[TRIMQuestion],Table1[SUB-RESPONSE]),""),_xlfn.IFNA(_xlfn.XLOOKUP($A248&amp;AnswerSheet!$Q$17,Table1[TRIMQuestion],Table1[SUB-RESPONSE]),""),_xlfn.IFNA(_xlfn.XLOOKUP($A248&amp;AnswerSheet!$Q$18,Table1[TRIMQuestion],Table1[SUB-RESPONSE]),""),""),""))</f>
        <v/>
      </c>
      <c r="E248" s="214"/>
      <c r="F248" s="216"/>
      <c r="G248" s="217"/>
      <c r="H248" s="214"/>
      <c r="I248" s="209"/>
      <c r="J248" s="211"/>
      <c r="K248" s="212"/>
      <c r="L248" s="213"/>
      <c r="M248" s="214"/>
    </row>
    <row r="249" spans="1:13" ht="50.15" customHeight="1" x14ac:dyDescent="0.35">
      <c r="A249" s="103" t="s">
        <v>23</v>
      </c>
      <c r="B249" s="104" t="str">
        <f>_xlfn.SINGLE(IF(_xlfn.XLOOKUP(A248, WH_Aggregte!$E$1:$E$317, WH_Aggregte!$J$1:$J$317, "", 0)= "", "",_xlfn.XLOOKUP(A248, WH_Aggregte!$E$1:$E$317, WH_Aggregte!$J$1:$J$317, "", 0)))</f>
        <v>AmeriCorps Annual General Terms and Conditions, Executive Order 13166, 67 FR 64604, Title VI, Civil Rights Act 1964: Prohibition Against National Origin Discrimination Affecting Limited English Proficient Persons</v>
      </c>
      <c r="C249" s="215"/>
      <c r="D249" s="214"/>
      <c r="E249" s="214"/>
      <c r="F249" s="218"/>
      <c r="G249" s="219"/>
      <c r="H249" s="214"/>
      <c r="I249" s="210"/>
      <c r="J249" s="211"/>
      <c r="K249" s="212"/>
      <c r="L249" s="213"/>
      <c r="M249" s="214"/>
    </row>
    <row r="250" spans="1:13" ht="151.4" customHeight="1" x14ac:dyDescent="0.35">
      <c r="A250" s="103" t="s">
        <v>390</v>
      </c>
      <c r="B250" s="104" t="str">
        <f>_xlfn.SINGLE(IF(_xlfn.XLOOKUP(A250, WH_Aggregte!$E$1:$E$317, WH_Aggregte!$D$1:$D$317, "", 0)= "", "",_xlfn.XLOOKUP(A250, WH_Aggregte!$E$1:$E$317, WH_Aggregte!$D$1:$D$317, "", 0)))</f>
        <v xml:space="preserve">Does the grantee notify members, community beneficiaries, applicants, program staff, and the public, including those with impaired vision or hearing, that it operates in accordance with federal and program requirements on non-discrimination and non-harassment?  
a. Does the policy summarize the requirements, note the availability of compliance history information, and explain the procedures for filing discrimination complaints with AmeriCorps? 
b. Does the policy include information on civil rights requirements and non-harassment, complaint procedures and the rights of beneficiaries in member/volunteer service agreements, handbooks, manuals, pamphlets, and posted in prominent locations, as appropriate?  
c. Does the sponsor/grantee notify the public in recruitment material and application forms that it operates its program or activity subject to nondiscrimination requirements? </v>
      </c>
      <c r="C250" s="215" t="str">
        <f>_xlfn.SINGLE(IF(_xlfn.XLOOKUP(A250, WH_Aggregte!$E$1:$E$317, WH_Aggregte!$F$1:$F$317, "N/A", 0)= "", "N/A",_xlfn.XLOOKUP(A250, WH_Aggregte!$E$1:$E$317, WH_Aggregte!$F$1:$F$317, "N/A", 0)))</f>
        <v>N/A</v>
      </c>
      <c r="D250" s="214" t="str">
        <f>_xlfn.SINGLE(IF(C250="Not Compliant",_xlfn.TEXTJOIN(CHAR(10),TRUE,_xlfn.XLOOKUP($A250,Table1[QNUM],Table1[SUB-RESPONSE]),_xlfn.IFNA(_xlfn.XLOOKUP($A250&amp;AnswerSheet!$Q$1,Table1[TRIMQuestion],Table1[SUB-RESPONSE]),""),_xlfn.IFNA(_xlfn.XLOOKUP($A250&amp;AnswerSheet!$Q$2,Table1[TRIMQuestion],Table1[SUB-RESPONSE]),""),_xlfn.IFNA(_xlfn.XLOOKUP($A250&amp;AnswerSheet!$Q$3,Table1[TRIMQuestion],Table1[SUB-RESPONSE]),""),_xlfn.IFNA(_xlfn.XLOOKUP($A250&amp;AnswerSheet!$Q$4,Table1[TRIMQuestion],Table1[SUB-RESPONSE]),""),_xlfn.IFNA(_xlfn.XLOOKUP($A250&amp;AnswerSheet!$Q$5,Table1[TRIMQuestion],Table1[SUB-RESPONSE]),""),_xlfn.IFNA(_xlfn.XLOOKUP($A250&amp;AnswerSheet!$Q$6,Table1[TRIMQuestion],Table1[SUB-RESPONSE]),""),_xlfn.IFNA(_xlfn.XLOOKUP($A250&amp;AnswerSheet!$Q$7,Table1[TRIMQuestion],Table1[SUB-RESPONSE]),""),_xlfn.IFNA(_xlfn.XLOOKUP($A250&amp;AnswerSheet!$Q$8,Table1[TRIMQuestion],Table1[SUB-RESPONSE]),""),_xlfn.IFNA(_xlfn.XLOOKUP($A250&amp;AnswerSheet!$Q$9,Table1[TRIMQuestion],Table1[SUB-RESPONSE]),""),_xlfn.IFNA(_xlfn.XLOOKUP($A250&amp;AnswerSheet!$Q$10,Table1[TRIMQuestion],Table1[SUB-RESPONSE]),""),_xlfn.IFNA(_xlfn.XLOOKUP($A250&amp;AnswerSheet!$Q$11,Table1[TRIMQuestion],Table1[SUB-RESPONSE]),""),_xlfn.IFNA(_xlfn.XLOOKUP($A250&amp;AnswerSheet!$Q$12,Table1[TRIMQuestion],Table1[SUB-RESPONSE]),""),_xlfn.IFNA(_xlfn.XLOOKUP($A250&amp;AnswerSheet!$Q$13,Table1[TRIMQuestion],Table1[SUB-RESPONSE]),""),_xlfn.IFNA(_xlfn.XLOOKUP($A250&amp;AnswerSheet!$Q$14,Table1[TRIMQuestion],Table1[SUB-RESPONSE]),""),_xlfn.IFNA(_xlfn.XLOOKUP($A250&amp;AnswerSheet!$Q$15,Table1[TRIMQuestion],Table1[SUB-RESPONSE]),""),_xlfn.IFNA(_xlfn.XLOOKUP($A250&amp;AnswerSheet!$Q$16,Table1[TRIMQuestion],Table1[SUB-RESPONSE]),""),_xlfn.IFNA(_xlfn.XLOOKUP($A250&amp;AnswerSheet!$Q$17,Table1[TRIMQuestion],Table1[SUB-RESPONSE]),""),_xlfn.IFNA(_xlfn.XLOOKUP($A250&amp;AnswerSheet!$Q$18,Table1[TRIMQuestion],Table1[SUB-RESPONSE]),""),""),""))</f>
        <v/>
      </c>
      <c r="E250" s="214"/>
      <c r="F250" s="216"/>
      <c r="G250" s="217"/>
      <c r="H250" s="214"/>
      <c r="I250" s="209"/>
      <c r="J250" s="211"/>
      <c r="K250" s="212"/>
      <c r="L250" s="213"/>
      <c r="M250" s="214"/>
    </row>
    <row r="251" spans="1:13" ht="26.15" customHeight="1" x14ac:dyDescent="0.35">
      <c r="A251" s="103" t="s">
        <v>23</v>
      </c>
      <c r="B251" s="104" t="str">
        <f>_xlfn.SINGLE(IF(_xlfn.XLOOKUP(A250, WH_Aggregte!$E$1:$E$317, WH_Aggregte!$J$1:$J$317, "", 0)= "", "",_xlfn.XLOOKUP(A250, WH_Aggregte!$E$1:$E$317, WH_Aggregte!$J$1:$J$317, "", 0)))</f>
        <v>AmeriCorps Annual General Terms and Conditions, 45 CFR 2551</v>
      </c>
      <c r="C251" s="215"/>
      <c r="D251" s="214"/>
      <c r="E251" s="214"/>
      <c r="F251" s="218"/>
      <c r="G251" s="219"/>
      <c r="H251" s="214"/>
      <c r="I251" s="210"/>
      <c r="J251" s="211"/>
      <c r="K251" s="212"/>
      <c r="L251" s="213"/>
      <c r="M251" s="214"/>
    </row>
    <row r="252" spans="1:13" ht="26.15" customHeight="1" x14ac:dyDescent="0.35">
      <c r="A252" s="187" t="s">
        <v>424</v>
      </c>
      <c r="B252" s="188"/>
      <c r="C252" s="189"/>
      <c r="D252" s="16"/>
      <c r="E252" s="75"/>
      <c r="F252" s="75"/>
      <c r="G252" s="75"/>
      <c r="H252" s="75"/>
      <c r="I252" s="76"/>
      <c r="J252" s="77"/>
      <c r="K252" s="78"/>
      <c r="L252" s="78"/>
      <c r="M252" s="75"/>
    </row>
    <row r="253" spans="1:13" s="20" customFormat="1" ht="26.15" customHeight="1" x14ac:dyDescent="0.35">
      <c r="A253" s="103" t="s">
        <v>394</v>
      </c>
      <c r="B253" s="71" t="str">
        <f>_xlfn.SINGLE(IF(_xlfn.XLOOKUP(A253, WH_Aggregte!$E$1:$E$317, WH_Aggregte!$D$1:$D$317, "", 0)= "", "",_xlfn.XLOOKUP(A253, WH_Aggregte!$E$1:$E$317, WH_Aggregte!$D$1:$D$317, "", 0)))</f>
        <v xml:space="preserve">Eligibility: Do volunteers meet the minimum age requirement at the time of enrollment? _x000D_
_x000D_
</v>
      </c>
      <c r="C253" s="176" t="str">
        <f>_xlfn.SINGLE(IF(_xlfn.XLOOKUP(A253, WH_Aggregte!$E$1:$E$317, WH_Aggregte!$F$1:$F$317, "N/A", 0)= "", "N/A",_xlfn.XLOOKUP(A253, WH_Aggregte!$E$1:$E$317, WH_Aggregte!$F$1:$F$317, "N/A", 0)))</f>
        <v>N/A</v>
      </c>
      <c r="D253" s="179" t="str">
        <f>_xlfn.SINGLE(IF(C253="Not Compliant",_xlfn.TEXTJOIN(CHAR(10),TRUE,_xlfn.XLOOKUP($A253,Table1[QNUM],Table1[SUB-RESPONSE]),_xlfn.IFNA(_xlfn.XLOOKUP($A253&amp;AnswerSheet!$Q$1,Table1[TRIMQuestion],Table1[SUB-RESPONSE]),""),_xlfn.IFNA(_xlfn.XLOOKUP($A253&amp;AnswerSheet!$Q$2,Table1[TRIMQuestion],Table1[SUB-RESPONSE]),""),_xlfn.IFNA(_xlfn.XLOOKUP($A253&amp;AnswerSheet!$Q$3,Table1[TRIMQuestion],Table1[SUB-RESPONSE]),""),_xlfn.IFNA(_xlfn.XLOOKUP($A253&amp;AnswerSheet!$Q$4,Table1[TRIMQuestion],Table1[SUB-RESPONSE]),""),_xlfn.IFNA(_xlfn.XLOOKUP($A253&amp;AnswerSheet!$Q$5,Table1[TRIMQuestion],Table1[SUB-RESPONSE]),""),_xlfn.IFNA(_xlfn.XLOOKUP($A253&amp;AnswerSheet!$Q$6,Table1[TRIMQuestion],Table1[SUB-RESPONSE]),""),_xlfn.IFNA(_xlfn.XLOOKUP($A253&amp;AnswerSheet!$Q$7,Table1[TRIMQuestion],Table1[SUB-RESPONSE]),""),_xlfn.IFNA(_xlfn.XLOOKUP($A253&amp;AnswerSheet!$Q$8,Table1[TRIMQuestion],Table1[SUB-RESPONSE]),""),_xlfn.IFNA(_xlfn.XLOOKUP($A253&amp;AnswerSheet!$Q$9,Table1[TRIMQuestion],Table1[SUB-RESPONSE]),""),_xlfn.IFNA(_xlfn.XLOOKUP($A253&amp;AnswerSheet!$Q$10,Table1[TRIMQuestion],Table1[SUB-RESPONSE]),""),_xlfn.IFNA(_xlfn.XLOOKUP($A253&amp;AnswerSheet!$Q$11,Table1[TRIMQuestion],Table1[SUB-RESPONSE]),""),_xlfn.IFNA(_xlfn.XLOOKUP($A253&amp;AnswerSheet!$Q$12,Table1[TRIMQuestion],Table1[SUB-RESPONSE]),""),_xlfn.IFNA(_xlfn.XLOOKUP($A253&amp;AnswerSheet!$Q$13,Table1[TRIMQuestion],Table1[SUB-RESPONSE]),""),_xlfn.IFNA(_xlfn.XLOOKUP($A253&amp;AnswerSheet!$Q$14,Table1[TRIMQuestion],Table1[SUB-RESPONSE]),""),_xlfn.IFNA(_xlfn.XLOOKUP($A253&amp;AnswerSheet!$Q$15,Table1[TRIMQuestion],Table1[SUB-RESPONSE]),""),_xlfn.IFNA(_xlfn.XLOOKUP($A253&amp;AnswerSheet!$Q$16,Table1[TRIMQuestion],Table1[SUB-RESPONSE]),""),_xlfn.IFNA(_xlfn.XLOOKUP($A253&amp;AnswerSheet!$Q$17,Table1[TRIMQuestion],Table1[SUB-RESPONSE]),""),_xlfn.IFNA(_xlfn.XLOOKUP($A253&amp;AnswerSheet!$Q$18,Table1[TRIMQuestion],Table1[SUB-RESPONSE]),""),""),""))</f>
        <v/>
      </c>
      <c r="E253" s="179"/>
      <c r="F253" s="205"/>
      <c r="G253" s="206"/>
      <c r="H253" s="179"/>
      <c r="I253" s="174"/>
      <c r="J253" s="180"/>
      <c r="K253" s="181"/>
      <c r="L253" s="152"/>
      <c r="M253" s="179"/>
    </row>
    <row r="254" spans="1:13" s="20" customFormat="1" ht="26.15" customHeight="1" x14ac:dyDescent="0.35">
      <c r="A254" s="103" t="s">
        <v>23</v>
      </c>
      <c r="B254" s="71" t="str">
        <f>_xlfn.SINGLE(IF(_xlfn.XLOOKUP(A253, WH_Aggregte!$E$1:$E$317, WH_Aggregte!$J$1:$J$317, "", 0)= "", "",_xlfn.XLOOKUP(A253, WH_Aggregte!$E$1:$E$317, WH_Aggregte!$J$1:$J$317, "", 0)))</f>
        <v>FGP Regulation: 45 CFR § 2552.41 (a)(1)</v>
      </c>
      <c r="C254" s="176"/>
      <c r="D254" s="179"/>
      <c r="E254" s="179"/>
      <c r="F254" s="207"/>
      <c r="G254" s="208"/>
      <c r="H254" s="179"/>
      <c r="I254" s="175"/>
      <c r="J254" s="180"/>
      <c r="K254" s="181"/>
      <c r="L254" s="152"/>
      <c r="M254" s="179"/>
    </row>
    <row r="255" spans="1:13" s="20" customFormat="1" ht="26.15" customHeight="1" x14ac:dyDescent="0.35">
      <c r="A255" s="103" t="s">
        <v>395</v>
      </c>
      <c r="B255" s="71" t="str">
        <f>_xlfn.SINGLE(IF(_xlfn.XLOOKUP(A255, WH_Aggregte!$E$1:$E$317, WH_Aggregte!$D$1:$D$317, "", 0)= "", "",_xlfn.XLOOKUP(A255, WH_Aggregte!$E$1:$E$317, WH_Aggregte!$D$1:$D$317, "", 0)))</f>
        <v xml:space="preserve">Are stipended volunteers all income eligible? </v>
      </c>
      <c r="C255" s="176" t="str">
        <f>_xlfn.SINGLE(IF(_xlfn.XLOOKUP(A255, WH_Aggregte!$E$1:$E$317, WH_Aggregte!$F$1:$F$317, "N/A", 0)= "", "N/A",_xlfn.XLOOKUP(A255, WH_Aggregte!$E$1:$E$317, WH_Aggregte!$F$1:$F$317, "N/A", 0)))</f>
        <v>N/A</v>
      </c>
      <c r="D255" s="179" t="str">
        <f>_xlfn.SINGLE(IF(C255="Not Compliant",_xlfn.TEXTJOIN(CHAR(10),TRUE,_xlfn.XLOOKUP($A255,Table1[QNUM],Table1[SUB-RESPONSE]),_xlfn.IFNA(_xlfn.XLOOKUP($A255&amp;AnswerSheet!$Q$1,Table1[TRIMQuestion],Table1[SUB-RESPONSE]),""),_xlfn.IFNA(_xlfn.XLOOKUP($A255&amp;AnswerSheet!$Q$2,Table1[TRIMQuestion],Table1[SUB-RESPONSE]),""),_xlfn.IFNA(_xlfn.XLOOKUP($A255&amp;AnswerSheet!$Q$3,Table1[TRIMQuestion],Table1[SUB-RESPONSE]),""),_xlfn.IFNA(_xlfn.XLOOKUP($A255&amp;AnswerSheet!$Q$4,Table1[TRIMQuestion],Table1[SUB-RESPONSE]),""),_xlfn.IFNA(_xlfn.XLOOKUP($A255&amp;AnswerSheet!$Q$5,Table1[TRIMQuestion],Table1[SUB-RESPONSE]),""),_xlfn.IFNA(_xlfn.XLOOKUP($A255&amp;AnswerSheet!$Q$6,Table1[TRIMQuestion],Table1[SUB-RESPONSE]),""),_xlfn.IFNA(_xlfn.XLOOKUP($A255&amp;AnswerSheet!$Q$7,Table1[TRIMQuestion],Table1[SUB-RESPONSE]),""),_xlfn.IFNA(_xlfn.XLOOKUP($A255&amp;AnswerSheet!$Q$8,Table1[TRIMQuestion],Table1[SUB-RESPONSE]),""),_xlfn.IFNA(_xlfn.XLOOKUP($A255&amp;AnswerSheet!$Q$9,Table1[TRIMQuestion],Table1[SUB-RESPONSE]),""),_xlfn.IFNA(_xlfn.XLOOKUP($A255&amp;AnswerSheet!$Q$10,Table1[TRIMQuestion],Table1[SUB-RESPONSE]),""),_xlfn.IFNA(_xlfn.XLOOKUP($A255&amp;AnswerSheet!$Q$11,Table1[TRIMQuestion],Table1[SUB-RESPONSE]),""),_xlfn.IFNA(_xlfn.XLOOKUP($A255&amp;AnswerSheet!$Q$12,Table1[TRIMQuestion],Table1[SUB-RESPONSE]),""),_xlfn.IFNA(_xlfn.XLOOKUP($A255&amp;AnswerSheet!$Q$13,Table1[TRIMQuestion],Table1[SUB-RESPONSE]),""),_xlfn.IFNA(_xlfn.XLOOKUP($A255&amp;AnswerSheet!$Q$14,Table1[TRIMQuestion],Table1[SUB-RESPONSE]),""),_xlfn.IFNA(_xlfn.XLOOKUP($A255&amp;AnswerSheet!$Q$15,Table1[TRIMQuestion],Table1[SUB-RESPONSE]),""),_xlfn.IFNA(_xlfn.XLOOKUP($A255&amp;AnswerSheet!$Q$16,Table1[TRIMQuestion],Table1[SUB-RESPONSE]),""),_xlfn.IFNA(_xlfn.XLOOKUP($A255&amp;AnswerSheet!$Q$17,Table1[TRIMQuestion],Table1[SUB-RESPONSE]),""),_xlfn.IFNA(_xlfn.XLOOKUP($A255&amp;AnswerSheet!$Q$18,Table1[TRIMQuestion],Table1[SUB-RESPONSE]),""),""),""))</f>
        <v/>
      </c>
      <c r="E255" s="179"/>
      <c r="F255" s="205"/>
      <c r="G255" s="206"/>
      <c r="H255" s="179"/>
      <c r="I255" s="174"/>
      <c r="J255" s="180"/>
      <c r="K255" s="181"/>
      <c r="L255" s="152"/>
      <c r="M255" s="179"/>
    </row>
    <row r="256" spans="1:13" s="20" customFormat="1" ht="26.15" customHeight="1" x14ac:dyDescent="0.35">
      <c r="A256" s="103" t="s">
        <v>23</v>
      </c>
      <c r="B256" s="71" t="str">
        <f>_xlfn.SINGLE(IF(_xlfn.XLOOKUP(A255, WH_Aggregte!$E$1:$E$317, WH_Aggregte!$J$1:$J$317, "", 0)= "", "",_xlfn.XLOOKUP(A255, WH_Aggregte!$E$1:$E$317, WH_Aggregte!$J$1:$J$317, "", 0)))</f>
        <v>FGP Regulation: 45 CFR § 2552.41 (2); 45 CFR § 2552.44</v>
      </c>
      <c r="C256" s="176"/>
      <c r="D256" s="179"/>
      <c r="E256" s="179"/>
      <c r="F256" s="207"/>
      <c r="G256" s="208"/>
      <c r="H256" s="179"/>
      <c r="I256" s="175"/>
      <c r="J256" s="180"/>
      <c r="K256" s="181"/>
      <c r="L256" s="152"/>
      <c r="M256" s="179"/>
    </row>
    <row r="257" spans="1:13" s="20" customFormat="1" ht="41.15" customHeight="1" x14ac:dyDescent="0.35">
      <c r="A257" s="103" t="s">
        <v>396</v>
      </c>
      <c r="B257" s="71" t="str">
        <f>_xlfn.SINGLE(IF(_xlfn.XLOOKUP(A257, WH_Aggregte!$E$1:$E$317, WH_Aggregte!$D$1:$D$317, "", 0)= "", "",_xlfn.XLOOKUP(A257, WH_Aggregte!$E$1:$E$317, WH_Aggregte!$D$1:$D$317, "", 0)))</f>
        <v>Review the volunteer service agreements and complete the required interviews. _x000D_
Do the service activities of the volunteer align with the agreement?</v>
      </c>
      <c r="C257" s="176" t="str">
        <f>_xlfn.SINGLE(IF(_xlfn.XLOOKUP(A257, WH_Aggregte!$E$1:$E$317, WH_Aggregte!$F$1:$F$317, "N/A", 0)= "", "N/A",_xlfn.XLOOKUP(A257, WH_Aggregte!$E$1:$E$317, WH_Aggregte!$F$1:$F$317, "N/A", 0)))</f>
        <v>N/A</v>
      </c>
      <c r="D257" s="179" t="str">
        <f>_xlfn.SINGLE(IF(C257="Not Compliant",_xlfn.TEXTJOIN(CHAR(10),TRUE,_xlfn.XLOOKUP($A257,Table1[QNUM],Table1[SUB-RESPONSE]),_xlfn.IFNA(_xlfn.XLOOKUP($A257&amp;AnswerSheet!$Q$1,Table1[TRIMQuestion],Table1[SUB-RESPONSE]),""),_xlfn.IFNA(_xlfn.XLOOKUP($A257&amp;AnswerSheet!$Q$2,Table1[TRIMQuestion],Table1[SUB-RESPONSE]),""),_xlfn.IFNA(_xlfn.XLOOKUP($A257&amp;AnswerSheet!$Q$3,Table1[TRIMQuestion],Table1[SUB-RESPONSE]),""),_xlfn.IFNA(_xlfn.XLOOKUP($A257&amp;AnswerSheet!$Q$4,Table1[TRIMQuestion],Table1[SUB-RESPONSE]),""),_xlfn.IFNA(_xlfn.XLOOKUP($A257&amp;AnswerSheet!$Q$5,Table1[TRIMQuestion],Table1[SUB-RESPONSE]),""),_xlfn.IFNA(_xlfn.XLOOKUP($A257&amp;AnswerSheet!$Q$6,Table1[TRIMQuestion],Table1[SUB-RESPONSE]),""),_xlfn.IFNA(_xlfn.XLOOKUP($A257&amp;AnswerSheet!$Q$7,Table1[TRIMQuestion],Table1[SUB-RESPONSE]),""),_xlfn.IFNA(_xlfn.XLOOKUP($A257&amp;AnswerSheet!$Q$8,Table1[TRIMQuestion],Table1[SUB-RESPONSE]),""),_xlfn.IFNA(_xlfn.XLOOKUP($A257&amp;AnswerSheet!$Q$9,Table1[TRIMQuestion],Table1[SUB-RESPONSE]),""),_xlfn.IFNA(_xlfn.XLOOKUP($A257&amp;AnswerSheet!$Q$10,Table1[TRIMQuestion],Table1[SUB-RESPONSE]),""),_xlfn.IFNA(_xlfn.XLOOKUP($A257&amp;AnswerSheet!$Q$11,Table1[TRIMQuestion],Table1[SUB-RESPONSE]),""),_xlfn.IFNA(_xlfn.XLOOKUP($A257&amp;AnswerSheet!$Q$12,Table1[TRIMQuestion],Table1[SUB-RESPONSE]),""),_xlfn.IFNA(_xlfn.XLOOKUP($A257&amp;AnswerSheet!$Q$13,Table1[TRIMQuestion],Table1[SUB-RESPONSE]),""),_xlfn.IFNA(_xlfn.XLOOKUP($A257&amp;AnswerSheet!$Q$14,Table1[TRIMQuestion],Table1[SUB-RESPONSE]),""),_xlfn.IFNA(_xlfn.XLOOKUP($A257&amp;AnswerSheet!$Q$15,Table1[TRIMQuestion],Table1[SUB-RESPONSE]),""),_xlfn.IFNA(_xlfn.XLOOKUP($A257&amp;AnswerSheet!$Q$16,Table1[TRIMQuestion],Table1[SUB-RESPONSE]),""),_xlfn.IFNA(_xlfn.XLOOKUP($A257&amp;AnswerSheet!$Q$17,Table1[TRIMQuestion],Table1[SUB-RESPONSE]),""),_xlfn.IFNA(_xlfn.XLOOKUP($A257&amp;AnswerSheet!$Q$18,Table1[TRIMQuestion],Table1[SUB-RESPONSE]),""),""),""))</f>
        <v/>
      </c>
      <c r="E257" s="179"/>
      <c r="F257" s="205"/>
      <c r="G257" s="206"/>
      <c r="H257" s="179"/>
      <c r="I257" s="174"/>
      <c r="J257" s="180"/>
      <c r="K257" s="181"/>
      <c r="L257" s="152"/>
      <c r="M257" s="179"/>
    </row>
    <row r="258" spans="1:13" s="20" customFormat="1" ht="26.15" customHeight="1" x14ac:dyDescent="0.35">
      <c r="A258" s="103" t="s">
        <v>23</v>
      </c>
      <c r="B258" s="71" t="str">
        <f>_xlfn.SINGLE(IF(_xlfn.XLOOKUP(A257, WH_Aggregte!$E$1:$E$317, WH_Aggregte!$J$1:$J$317, "", 0)= "", "",_xlfn.XLOOKUP(A257, WH_Aggregte!$E$1:$E$317, WH_Aggregte!$J$1:$J$317, "", 0)))</f>
        <v>45 CFR §2552.72 and 45 CFR §2552.71</v>
      </c>
      <c r="C258" s="176"/>
      <c r="D258" s="179"/>
      <c r="E258" s="179"/>
      <c r="F258" s="207"/>
      <c r="G258" s="208"/>
      <c r="H258" s="179"/>
      <c r="I258" s="175"/>
      <c r="J258" s="180"/>
      <c r="K258" s="181"/>
      <c r="L258" s="152"/>
      <c r="M258" s="179"/>
    </row>
    <row r="259" spans="1:13" s="20" customFormat="1" ht="26.15" customHeight="1" x14ac:dyDescent="0.35">
      <c r="A259" s="103" t="s">
        <v>397</v>
      </c>
      <c r="B259" s="71" t="str">
        <f>_xlfn.SINGLE(IF(_xlfn.XLOOKUP(A259, WH_Aggregte!$E$1:$E$317, WH_Aggregte!$D$1:$D$317, "", 0)= "", "",_xlfn.XLOOKUP(A259, WH_Aggregte!$E$1:$E$317, WH_Aggregte!$D$1:$D$317, "", 0)))</f>
        <v>Is there a designated supervisor providing regular and consistent support for each volunteer?</v>
      </c>
      <c r="C259" s="176" t="str">
        <f>_xlfn.SINGLE(IF(_xlfn.XLOOKUP(A259, WH_Aggregte!$E$1:$E$317, WH_Aggregte!$F$1:$F$317, "N/A", 0)= "", "N/A",_xlfn.XLOOKUP(A259, WH_Aggregte!$E$1:$E$317, WH_Aggregte!$F$1:$F$317, "N/A", 0)))</f>
        <v>N/A</v>
      </c>
      <c r="D259" s="179" t="str">
        <f>_xlfn.SINGLE(IF(C259="Not Compliant",_xlfn.TEXTJOIN(CHAR(10),TRUE,_xlfn.XLOOKUP($A259,Table1[QNUM],Table1[SUB-RESPONSE]),_xlfn.IFNA(_xlfn.XLOOKUP($A259&amp;AnswerSheet!$Q$1,Table1[TRIMQuestion],Table1[SUB-RESPONSE]),""),_xlfn.IFNA(_xlfn.XLOOKUP($A259&amp;AnswerSheet!$Q$2,Table1[TRIMQuestion],Table1[SUB-RESPONSE]),""),_xlfn.IFNA(_xlfn.XLOOKUP($A259&amp;AnswerSheet!$Q$3,Table1[TRIMQuestion],Table1[SUB-RESPONSE]),""),_xlfn.IFNA(_xlfn.XLOOKUP($A259&amp;AnswerSheet!$Q$4,Table1[TRIMQuestion],Table1[SUB-RESPONSE]),""),_xlfn.IFNA(_xlfn.XLOOKUP($A259&amp;AnswerSheet!$Q$5,Table1[TRIMQuestion],Table1[SUB-RESPONSE]),""),_xlfn.IFNA(_xlfn.XLOOKUP($A259&amp;AnswerSheet!$Q$6,Table1[TRIMQuestion],Table1[SUB-RESPONSE]),""),_xlfn.IFNA(_xlfn.XLOOKUP($A259&amp;AnswerSheet!$Q$7,Table1[TRIMQuestion],Table1[SUB-RESPONSE]),""),_xlfn.IFNA(_xlfn.XLOOKUP($A259&amp;AnswerSheet!$Q$8,Table1[TRIMQuestion],Table1[SUB-RESPONSE]),""),_xlfn.IFNA(_xlfn.XLOOKUP($A259&amp;AnswerSheet!$Q$9,Table1[TRIMQuestion],Table1[SUB-RESPONSE]),""),_xlfn.IFNA(_xlfn.XLOOKUP($A259&amp;AnswerSheet!$Q$10,Table1[TRIMQuestion],Table1[SUB-RESPONSE]),""),_xlfn.IFNA(_xlfn.XLOOKUP($A259&amp;AnswerSheet!$Q$11,Table1[TRIMQuestion],Table1[SUB-RESPONSE]),""),_xlfn.IFNA(_xlfn.XLOOKUP($A259&amp;AnswerSheet!$Q$12,Table1[TRIMQuestion],Table1[SUB-RESPONSE]),""),_xlfn.IFNA(_xlfn.XLOOKUP($A259&amp;AnswerSheet!$Q$13,Table1[TRIMQuestion],Table1[SUB-RESPONSE]),""),_xlfn.IFNA(_xlfn.XLOOKUP($A259&amp;AnswerSheet!$Q$14,Table1[TRIMQuestion],Table1[SUB-RESPONSE]),""),_xlfn.IFNA(_xlfn.XLOOKUP($A259&amp;AnswerSheet!$Q$15,Table1[TRIMQuestion],Table1[SUB-RESPONSE]),""),_xlfn.IFNA(_xlfn.XLOOKUP($A259&amp;AnswerSheet!$Q$16,Table1[TRIMQuestion],Table1[SUB-RESPONSE]),""),_xlfn.IFNA(_xlfn.XLOOKUP($A259&amp;AnswerSheet!$Q$17,Table1[TRIMQuestion],Table1[SUB-RESPONSE]),""),_xlfn.IFNA(_xlfn.XLOOKUP($A259&amp;AnswerSheet!$Q$18,Table1[TRIMQuestion],Table1[SUB-RESPONSE]),""),""),""))</f>
        <v/>
      </c>
      <c r="E259" s="179"/>
      <c r="F259" s="205"/>
      <c r="G259" s="206"/>
      <c r="H259" s="179"/>
      <c r="I259" s="174"/>
      <c r="J259" s="180"/>
      <c r="K259" s="181"/>
      <c r="L259" s="152"/>
      <c r="M259" s="179"/>
    </row>
    <row r="260" spans="1:13" s="20" customFormat="1" ht="26.15" customHeight="1" x14ac:dyDescent="0.35">
      <c r="A260" s="103" t="s">
        <v>23</v>
      </c>
      <c r="B260" s="71" t="str">
        <f>_xlfn.SINGLE(IF(_xlfn.XLOOKUP(A259, WH_Aggregte!$E$1:$E$317, WH_Aggregte!$J$1:$J$317, "", 0)= "", "",_xlfn.XLOOKUP(A259, WH_Aggregte!$E$1:$E$317, WH_Aggregte!$J$1:$J$317, "", 0)))</f>
        <v>FGP Regulation: 45 CFR §2552.62(f); 45 CFR §2552.71(e)</v>
      </c>
      <c r="C260" s="176"/>
      <c r="D260" s="179"/>
      <c r="E260" s="179"/>
      <c r="F260" s="207"/>
      <c r="G260" s="208"/>
      <c r="H260" s="179"/>
      <c r="I260" s="175"/>
      <c r="J260" s="180"/>
      <c r="K260" s="181"/>
      <c r="L260" s="152"/>
      <c r="M260" s="179"/>
    </row>
    <row r="261" spans="1:13" s="20" customFormat="1" ht="26.15" customHeight="1" x14ac:dyDescent="0.35">
      <c r="A261" s="103" t="s">
        <v>398</v>
      </c>
      <c r="B261" s="71" t="str">
        <f>_xlfn.SINGLE(IF(_xlfn.XLOOKUP(A261, WH_Aggregte!$E$1:$E$317, WH_Aggregte!$D$1:$D$317, "", 0)= "", "",_xlfn.XLOOKUP(A261, WH_Aggregte!$E$1:$E$317, WH_Aggregte!$D$1:$D$317, "", 0)))</f>
        <v>Are supervisors adequately trained by the grantee to manage volunteers?</v>
      </c>
      <c r="C261" s="176" t="str">
        <f>_xlfn.SINGLE(IF(_xlfn.XLOOKUP(A261, WH_Aggregte!$E$1:$E$317, WH_Aggregte!$F$1:$F$317, "N/A", 0)= "", "N/A",_xlfn.XLOOKUP(A261, WH_Aggregte!$E$1:$E$317, WH_Aggregte!$F$1:$F$317, "N/A", 0)))</f>
        <v>N/A</v>
      </c>
      <c r="D261" s="179" t="str">
        <f>_xlfn.SINGLE(IF(C261="Not Compliant",_xlfn.TEXTJOIN(CHAR(10),TRUE,_xlfn.XLOOKUP($A261,Table1[QNUM],Table1[SUB-RESPONSE]),_xlfn.IFNA(_xlfn.XLOOKUP($A261&amp;AnswerSheet!$Q$1,Table1[TRIMQuestion],Table1[SUB-RESPONSE]),""),_xlfn.IFNA(_xlfn.XLOOKUP($A261&amp;AnswerSheet!$Q$2,Table1[TRIMQuestion],Table1[SUB-RESPONSE]),""),_xlfn.IFNA(_xlfn.XLOOKUP($A261&amp;AnswerSheet!$Q$3,Table1[TRIMQuestion],Table1[SUB-RESPONSE]),""),_xlfn.IFNA(_xlfn.XLOOKUP($A261&amp;AnswerSheet!$Q$4,Table1[TRIMQuestion],Table1[SUB-RESPONSE]),""),_xlfn.IFNA(_xlfn.XLOOKUP($A261&amp;AnswerSheet!$Q$5,Table1[TRIMQuestion],Table1[SUB-RESPONSE]),""),_xlfn.IFNA(_xlfn.XLOOKUP($A261&amp;AnswerSheet!$Q$6,Table1[TRIMQuestion],Table1[SUB-RESPONSE]),""),_xlfn.IFNA(_xlfn.XLOOKUP($A261&amp;AnswerSheet!$Q$7,Table1[TRIMQuestion],Table1[SUB-RESPONSE]),""),_xlfn.IFNA(_xlfn.XLOOKUP($A261&amp;AnswerSheet!$Q$8,Table1[TRIMQuestion],Table1[SUB-RESPONSE]),""),_xlfn.IFNA(_xlfn.XLOOKUP($A261&amp;AnswerSheet!$Q$9,Table1[TRIMQuestion],Table1[SUB-RESPONSE]),""),_xlfn.IFNA(_xlfn.XLOOKUP($A261&amp;AnswerSheet!$Q$10,Table1[TRIMQuestion],Table1[SUB-RESPONSE]),""),_xlfn.IFNA(_xlfn.XLOOKUP($A261&amp;AnswerSheet!$Q$11,Table1[TRIMQuestion],Table1[SUB-RESPONSE]),""),_xlfn.IFNA(_xlfn.XLOOKUP($A261&amp;AnswerSheet!$Q$12,Table1[TRIMQuestion],Table1[SUB-RESPONSE]),""),_xlfn.IFNA(_xlfn.XLOOKUP($A261&amp;AnswerSheet!$Q$13,Table1[TRIMQuestion],Table1[SUB-RESPONSE]),""),_xlfn.IFNA(_xlfn.XLOOKUP($A261&amp;AnswerSheet!$Q$14,Table1[TRIMQuestion],Table1[SUB-RESPONSE]),""),_xlfn.IFNA(_xlfn.XLOOKUP($A261&amp;AnswerSheet!$Q$15,Table1[TRIMQuestion],Table1[SUB-RESPONSE]),""),_xlfn.IFNA(_xlfn.XLOOKUP($A261&amp;AnswerSheet!$Q$16,Table1[TRIMQuestion],Table1[SUB-RESPONSE]),""),_xlfn.IFNA(_xlfn.XLOOKUP($A261&amp;AnswerSheet!$Q$17,Table1[TRIMQuestion],Table1[SUB-RESPONSE]),""),_xlfn.IFNA(_xlfn.XLOOKUP($A261&amp;AnswerSheet!$Q$18,Table1[TRIMQuestion],Table1[SUB-RESPONSE]),""),""),""))</f>
        <v/>
      </c>
      <c r="E261" s="179"/>
      <c r="F261" s="205"/>
      <c r="G261" s="206"/>
      <c r="H261" s="179"/>
      <c r="I261" s="174"/>
      <c r="J261" s="180"/>
      <c r="K261" s="181"/>
      <c r="L261" s="152"/>
      <c r="M261" s="179"/>
    </row>
    <row r="262" spans="1:13" s="20" customFormat="1" ht="26.15" customHeight="1" x14ac:dyDescent="0.35">
      <c r="A262" s="103" t="s">
        <v>23</v>
      </c>
      <c r="B262" s="71" t="str">
        <f>_xlfn.SINGLE(IF(_xlfn.XLOOKUP(A261, WH_Aggregte!$E$1:$E$317, WH_Aggregte!$J$1:$J$317, "", 0)= "", "",_xlfn.XLOOKUP(A261, WH_Aggregte!$E$1:$E$317, WH_Aggregte!$J$1:$J$317, "", 0)))</f>
        <v xml:space="preserve">FGP Regulation: 45 CFR §2552.62(f); 45 CFR §2552.71(e)
</v>
      </c>
      <c r="C262" s="176"/>
      <c r="D262" s="179"/>
      <c r="E262" s="179"/>
      <c r="F262" s="207"/>
      <c r="G262" s="208"/>
      <c r="H262" s="179"/>
      <c r="I262" s="175"/>
      <c r="J262" s="180"/>
      <c r="K262" s="181"/>
      <c r="L262" s="152"/>
      <c r="M262" s="179"/>
    </row>
    <row r="263" spans="1:13" s="20" customFormat="1" ht="128.9" customHeight="1" x14ac:dyDescent="0.35">
      <c r="A263" s="103" t="s">
        <v>399</v>
      </c>
      <c r="B263" s="71" t="str">
        <f>_xlfn.SINGLE(IF(_xlfn.XLOOKUP(A263, WH_Aggregte!$E$1:$E$317, WH_Aggregte!$D$1:$D$317, "", 0)= "", "",_xlfn.XLOOKUP(A263, WH_Aggregte!$E$1:$E$317, WH_Aggregte!$D$1:$D$317, "", 0)))</f>
        <v>Review volunteer assignment plans and respond to these questions:  
(a) Are all Foster Grandparents provided written volunteer assignment plans?  
(b) Do records show that the plans are approved by the sponsor and accepted by the Foster Grandparent?
(c) Do the plans identify the individual child(ren) to be served?
(d) Do the plans address the period the child(ren) will receive the volunteer's services?
(e) Do the plans identify the roles and activities of the volunteer and the expected outcomes for the child(ren)? 
(f) Are all activities included in the volunteer assignment plan compliant?</v>
      </c>
      <c r="C263" s="176" t="str">
        <f>_xlfn.SINGLE(IF(_xlfn.XLOOKUP(A263, WH_Aggregte!$E$1:$E$317, WH_Aggregte!$F$1:$F$317, "N/A", 0)= "", "N/A",_xlfn.XLOOKUP(A263, WH_Aggregte!$E$1:$E$317, WH_Aggregte!$F$1:$F$317, "N/A", 0)))</f>
        <v>N/A</v>
      </c>
      <c r="D263" s="179" t="str">
        <f>_xlfn.SINGLE(IF(C263="Not Compliant",_xlfn.TEXTJOIN(CHAR(10),TRUE,_xlfn.XLOOKUP($A263,Table1[QNUM],Table1[SUB-RESPONSE]),_xlfn.IFNA(_xlfn.XLOOKUP($A263&amp;AnswerSheet!$Q$1,Table1[TRIMQuestion],Table1[SUB-RESPONSE]),""),_xlfn.IFNA(_xlfn.XLOOKUP($A263&amp;AnswerSheet!$Q$2,Table1[TRIMQuestion],Table1[SUB-RESPONSE]),""),_xlfn.IFNA(_xlfn.XLOOKUP($A263&amp;AnswerSheet!$Q$3,Table1[TRIMQuestion],Table1[SUB-RESPONSE]),""),_xlfn.IFNA(_xlfn.XLOOKUP($A263&amp;AnswerSheet!$Q$4,Table1[TRIMQuestion],Table1[SUB-RESPONSE]),""),_xlfn.IFNA(_xlfn.XLOOKUP($A263&amp;AnswerSheet!$Q$5,Table1[TRIMQuestion],Table1[SUB-RESPONSE]),""),_xlfn.IFNA(_xlfn.XLOOKUP($A263&amp;AnswerSheet!$Q$6,Table1[TRIMQuestion],Table1[SUB-RESPONSE]),""),_xlfn.IFNA(_xlfn.XLOOKUP($A263&amp;AnswerSheet!$Q$7,Table1[TRIMQuestion],Table1[SUB-RESPONSE]),""),_xlfn.IFNA(_xlfn.XLOOKUP($A263&amp;AnswerSheet!$Q$8,Table1[TRIMQuestion],Table1[SUB-RESPONSE]),""),_xlfn.IFNA(_xlfn.XLOOKUP($A263&amp;AnswerSheet!$Q$9,Table1[TRIMQuestion],Table1[SUB-RESPONSE]),""),_xlfn.IFNA(_xlfn.XLOOKUP($A263&amp;AnswerSheet!$Q$10,Table1[TRIMQuestion],Table1[SUB-RESPONSE]),""),_xlfn.IFNA(_xlfn.XLOOKUP($A263&amp;AnswerSheet!$Q$11,Table1[TRIMQuestion],Table1[SUB-RESPONSE]),""),_xlfn.IFNA(_xlfn.XLOOKUP($A263&amp;AnswerSheet!$Q$12,Table1[TRIMQuestion],Table1[SUB-RESPONSE]),""),_xlfn.IFNA(_xlfn.XLOOKUP($A263&amp;AnswerSheet!$Q$13,Table1[TRIMQuestion],Table1[SUB-RESPONSE]),""),_xlfn.IFNA(_xlfn.XLOOKUP($A263&amp;AnswerSheet!$Q$14,Table1[TRIMQuestion],Table1[SUB-RESPONSE]),""),_xlfn.IFNA(_xlfn.XLOOKUP($A263&amp;AnswerSheet!$Q$15,Table1[TRIMQuestion],Table1[SUB-RESPONSE]),""),_xlfn.IFNA(_xlfn.XLOOKUP($A263&amp;AnswerSheet!$Q$16,Table1[TRIMQuestion],Table1[SUB-RESPONSE]),""),_xlfn.IFNA(_xlfn.XLOOKUP($A263&amp;AnswerSheet!$Q$17,Table1[TRIMQuestion],Table1[SUB-RESPONSE]),""),_xlfn.IFNA(_xlfn.XLOOKUP($A263&amp;AnswerSheet!$Q$18,Table1[TRIMQuestion],Table1[SUB-RESPONSE]),""),""),""))</f>
        <v/>
      </c>
      <c r="E263" s="179"/>
      <c r="F263" s="205"/>
      <c r="G263" s="206"/>
      <c r="H263" s="179"/>
      <c r="I263" s="174"/>
      <c r="J263" s="180"/>
      <c r="K263" s="181"/>
      <c r="L263" s="152"/>
      <c r="M263" s="179"/>
    </row>
    <row r="264" spans="1:13" s="20" customFormat="1" ht="26.15" customHeight="1" x14ac:dyDescent="0.35">
      <c r="A264" s="103" t="s">
        <v>23</v>
      </c>
      <c r="B264" s="71" t="str">
        <f>_xlfn.SINGLE(IF(_xlfn.XLOOKUP(A263, WH_Aggregte!$E$1:$E$317, WH_Aggregte!$J$1:$J$317, "", 0)= "", "",_xlfn.XLOOKUP(A263, WH_Aggregte!$E$1:$E$317, WH_Aggregte!$J$1:$J$317, "", 0)))</f>
        <v>FGP Regulation: 45 CFR § 2552.72</v>
      </c>
      <c r="C264" s="176"/>
      <c r="D264" s="179"/>
      <c r="E264" s="179"/>
      <c r="F264" s="207"/>
      <c r="G264" s="208"/>
      <c r="H264" s="179"/>
      <c r="I264" s="175"/>
      <c r="J264" s="180"/>
      <c r="K264" s="181"/>
      <c r="L264" s="152"/>
      <c r="M264" s="179"/>
    </row>
    <row r="265" spans="1:13" s="20" customFormat="1" ht="26.15" customHeight="1" x14ac:dyDescent="0.35">
      <c r="A265" s="103" t="s">
        <v>407</v>
      </c>
      <c r="B265" s="71" t="str">
        <f>_xlfn.SINGLE(IF(_xlfn.XLOOKUP(A265, WH_Aggregte!$E$1:$E$317, WH_Aggregte!$D$1:$D$317, "", 0)= "", "",_xlfn.XLOOKUP(A265, WH_Aggregte!$E$1:$E$317, WH_Aggregte!$D$1:$D$317, "", 0)))</f>
        <v xml:space="preserve">Approved activities: Complete the required volunteer interviews. _x000D_
_x000D_
For FGP, do all Foster Grandparents provide direct services to one or more eligible children that result in person-to-person supportive relationships with each child served and that support the development and growth of each child served?_x000D_
_x000D_
 </v>
      </c>
      <c r="C265" s="176" t="str">
        <f>_xlfn.SINGLE(IF(_xlfn.XLOOKUP(A265, WH_Aggregte!$E$1:$E$317, WH_Aggregte!$F$1:$F$317, "N/A", 0)= "", "N/A",_xlfn.XLOOKUP(A265, WH_Aggregte!$E$1:$E$317, WH_Aggregte!$F$1:$F$317, "N/A", 0)))</f>
        <v>N/A</v>
      </c>
      <c r="D265" s="179" t="str">
        <f>_xlfn.SINGLE(IF(C265="Not Compliant",_xlfn.TEXTJOIN(CHAR(10),TRUE,_xlfn.XLOOKUP($A265,Table1[QNUM],Table1[SUB-RESPONSE]),_xlfn.IFNA(_xlfn.XLOOKUP($A265&amp;AnswerSheet!$Q$1,Table1[TRIMQuestion],Table1[SUB-RESPONSE]),""),_xlfn.IFNA(_xlfn.XLOOKUP($A265&amp;AnswerSheet!$Q$2,Table1[TRIMQuestion],Table1[SUB-RESPONSE]),""),_xlfn.IFNA(_xlfn.XLOOKUP($A265&amp;AnswerSheet!$Q$3,Table1[TRIMQuestion],Table1[SUB-RESPONSE]),""),_xlfn.IFNA(_xlfn.XLOOKUP($A265&amp;AnswerSheet!$Q$4,Table1[TRIMQuestion],Table1[SUB-RESPONSE]),""),_xlfn.IFNA(_xlfn.XLOOKUP($A265&amp;AnswerSheet!$Q$5,Table1[TRIMQuestion],Table1[SUB-RESPONSE]),""),_xlfn.IFNA(_xlfn.XLOOKUP($A265&amp;AnswerSheet!$Q$6,Table1[TRIMQuestion],Table1[SUB-RESPONSE]),""),_xlfn.IFNA(_xlfn.XLOOKUP($A265&amp;AnswerSheet!$Q$7,Table1[TRIMQuestion],Table1[SUB-RESPONSE]),""),_xlfn.IFNA(_xlfn.XLOOKUP($A265&amp;AnswerSheet!$Q$8,Table1[TRIMQuestion],Table1[SUB-RESPONSE]),""),_xlfn.IFNA(_xlfn.XLOOKUP($A265&amp;AnswerSheet!$Q$9,Table1[TRIMQuestion],Table1[SUB-RESPONSE]),""),_xlfn.IFNA(_xlfn.XLOOKUP($A265&amp;AnswerSheet!$Q$10,Table1[TRIMQuestion],Table1[SUB-RESPONSE]),""),_xlfn.IFNA(_xlfn.XLOOKUP($A265&amp;AnswerSheet!$Q$11,Table1[TRIMQuestion],Table1[SUB-RESPONSE]),""),_xlfn.IFNA(_xlfn.XLOOKUP($A265&amp;AnswerSheet!$Q$12,Table1[TRIMQuestion],Table1[SUB-RESPONSE]),""),_xlfn.IFNA(_xlfn.XLOOKUP($A265&amp;AnswerSheet!$Q$13,Table1[TRIMQuestion],Table1[SUB-RESPONSE]),""),_xlfn.IFNA(_xlfn.XLOOKUP($A265&amp;AnswerSheet!$Q$14,Table1[TRIMQuestion],Table1[SUB-RESPONSE]),""),_xlfn.IFNA(_xlfn.XLOOKUP($A265&amp;AnswerSheet!$Q$15,Table1[TRIMQuestion],Table1[SUB-RESPONSE]),""),_xlfn.IFNA(_xlfn.XLOOKUP($A265&amp;AnswerSheet!$Q$16,Table1[TRIMQuestion],Table1[SUB-RESPONSE]),""),_xlfn.IFNA(_xlfn.XLOOKUP($A265&amp;AnswerSheet!$Q$17,Table1[TRIMQuestion],Table1[SUB-RESPONSE]),""),_xlfn.IFNA(_xlfn.XLOOKUP($A265&amp;AnswerSheet!$Q$18,Table1[TRIMQuestion],Table1[SUB-RESPONSE]),""),""),""))</f>
        <v/>
      </c>
      <c r="E265" s="179"/>
      <c r="F265" s="205"/>
      <c r="G265" s="206"/>
      <c r="H265" s="179"/>
      <c r="I265" s="174"/>
      <c r="J265" s="180"/>
      <c r="K265" s="181"/>
      <c r="L265" s="152"/>
      <c r="M265" s="179"/>
    </row>
    <row r="266" spans="1:13" s="20" customFormat="1" ht="26.15" customHeight="1" x14ac:dyDescent="0.35">
      <c r="A266" s="103" t="s">
        <v>23</v>
      </c>
      <c r="B266" s="71" t="str">
        <f>_xlfn.SINGLE(IF(_xlfn.XLOOKUP(A265, WH_Aggregte!$E$1:$E$317, WH_Aggregte!$J$1:$J$317, "", 0)= "", "",_xlfn.XLOOKUP(A265, WH_Aggregte!$E$1:$E$317, WH_Aggregte!$J$1:$J$317, "", 0)))</f>
        <v>FGP: Regulation: 45 CFR § 2552.71 (a)-(c)</v>
      </c>
      <c r="C266" s="176"/>
      <c r="D266" s="179"/>
      <c r="E266" s="179"/>
      <c r="F266" s="207"/>
      <c r="G266" s="208"/>
      <c r="H266" s="179"/>
      <c r="I266" s="175"/>
      <c r="J266" s="180"/>
      <c r="K266" s="181"/>
      <c r="L266" s="152"/>
      <c r="M266" s="179"/>
    </row>
    <row r="267" spans="1:13" s="20" customFormat="1" ht="26.15" customHeight="1" x14ac:dyDescent="0.35">
      <c r="A267" s="103" t="s">
        <v>408</v>
      </c>
      <c r="B267" s="71" t="str">
        <f>_xlfn.SINGLE(IF(_xlfn.XLOOKUP(A267, WH_Aggregte!$E$1:$E$317, WH_Aggregte!$D$1:$D$317, "", 0)= "", "",_xlfn.XLOOKUP(A267, WH_Aggregte!$E$1:$E$317, WH_Aggregte!$D$1:$D$317, "", 0)))</f>
        <v xml:space="preserve">Approved activities: Complete the required volunteer interviews._x000D_
_x000D_
For FGP, does the project ensure that Foster Grandparents are not assigned to roles such as teacher's aides, group leaders or other similar positions that would detract from the person-to-person relationship?_x000D_
_x000D_
 </v>
      </c>
      <c r="C267" s="176" t="str">
        <f>_xlfn.SINGLE(IF(_xlfn.XLOOKUP(A267, WH_Aggregte!$E$1:$E$317, WH_Aggregte!$F$1:$F$317, "N/A", 0)= "", "N/A",_xlfn.XLOOKUP(A267, WH_Aggregte!$E$1:$E$317, WH_Aggregte!$F$1:$F$317, "N/A", 0)))</f>
        <v>N/A</v>
      </c>
      <c r="D267" s="179" t="str">
        <f>_xlfn.SINGLE(IF(C267="Not Compliant",_xlfn.TEXTJOIN(CHAR(10),TRUE,_xlfn.XLOOKUP($A267,Table1[QNUM],Table1[SUB-RESPONSE]),_xlfn.IFNA(_xlfn.XLOOKUP($A267&amp;AnswerSheet!$Q$1,Table1[TRIMQuestion],Table1[SUB-RESPONSE]),""),_xlfn.IFNA(_xlfn.XLOOKUP($A267&amp;AnswerSheet!$Q$2,Table1[TRIMQuestion],Table1[SUB-RESPONSE]),""),_xlfn.IFNA(_xlfn.XLOOKUP($A267&amp;AnswerSheet!$Q$3,Table1[TRIMQuestion],Table1[SUB-RESPONSE]),""),_xlfn.IFNA(_xlfn.XLOOKUP($A267&amp;AnswerSheet!$Q$4,Table1[TRIMQuestion],Table1[SUB-RESPONSE]),""),_xlfn.IFNA(_xlfn.XLOOKUP($A267&amp;AnswerSheet!$Q$5,Table1[TRIMQuestion],Table1[SUB-RESPONSE]),""),_xlfn.IFNA(_xlfn.XLOOKUP($A267&amp;AnswerSheet!$Q$6,Table1[TRIMQuestion],Table1[SUB-RESPONSE]),""),_xlfn.IFNA(_xlfn.XLOOKUP($A267&amp;AnswerSheet!$Q$7,Table1[TRIMQuestion],Table1[SUB-RESPONSE]),""),_xlfn.IFNA(_xlfn.XLOOKUP($A267&amp;AnswerSheet!$Q$8,Table1[TRIMQuestion],Table1[SUB-RESPONSE]),""),_xlfn.IFNA(_xlfn.XLOOKUP($A267&amp;AnswerSheet!$Q$9,Table1[TRIMQuestion],Table1[SUB-RESPONSE]),""),_xlfn.IFNA(_xlfn.XLOOKUP($A267&amp;AnswerSheet!$Q$10,Table1[TRIMQuestion],Table1[SUB-RESPONSE]),""),_xlfn.IFNA(_xlfn.XLOOKUP($A267&amp;AnswerSheet!$Q$11,Table1[TRIMQuestion],Table1[SUB-RESPONSE]),""),_xlfn.IFNA(_xlfn.XLOOKUP($A267&amp;AnswerSheet!$Q$12,Table1[TRIMQuestion],Table1[SUB-RESPONSE]),""),_xlfn.IFNA(_xlfn.XLOOKUP($A267&amp;AnswerSheet!$Q$13,Table1[TRIMQuestion],Table1[SUB-RESPONSE]),""),_xlfn.IFNA(_xlfn.XLOOKUP($A267&amp;AnswerSheet!$Q$14,Table1[TRIMQuestion],Table1[SUB-RESPONSE]),""),_xlfn.IFNA(_xlfn.XLOOKUP($A267&amp;AnswerSheet!$Q$15,Table1[TRIMQuestion],Table1[SUB-RESPONSE]),""),_xlfn.IFNA(_xlfn.XLOOKUP($A267&amp;AnswerSheet!$Q$16,Table1[TRIMQuestion],Table1[SUB-RESPONSE]),""),_xlfn.IFNA(_xlfn.XLOOKUP($A267&amp;AnswerSheet!$Q$17,Table1[TRIMQuestion],Table1[SUB-RESPONSE]),""),_xlfn.IFNA(_xlfn.XLOOKUP($A267&amp;AnswerSheet!$Q$18,Table1[TRIMQuestion],Table1[SUB-RESPONSE]),""),""),""))</f>
        <v/>
      </c>
      <c r="E267" s="179"/>
      <c r="F267" s="205"/>
      <c r="G267" s="206"/>
      <c r="H267" s="179"/>
      <c r="I267" s="174"/>
      <c r="J267" s="180"/>
      <c r="K267" s="181"/>
      <c r="L267" s="152"/>
      <c r="M267" s="179"/>
    </row>
    <row r="268" spans="1:13" s="20" customFormat="1" ht="26.15" customHeight="1" x14ac:dyDescent="0.35">
      <c r="A268" s="103" t="s">
        <v>23</v>
      </c>
      <c r="B268" s="71" t="str">
        <f>_xlfn.SINGLE(IF(_xlfn.XLOOKUP(A267, WH_Aggregte!$E$1:$E$317, WH_Aggregte!$J$1:$J$317, "", 0)= "", "",_xlfn.XLOOKUP(A267, WH_Aggregte!$E$1:$E$317, WH_Aggregte!$J$1:$J$317, "", 0)))</f>
        <v>FGP Regulation: 45 CFR §2552.71(a)-(c)</v>
      </c>
      <c r="C268" s="176"/>
      <c r="D268" s="179"/>
      <c r="E268" s="179"/>
      <c r="F268" s="207"/>
      <c r="G268" s="208"/>
      <c r="H268" s="179"/>
      <c r="I268" s="175"/>
      <c r="J268" s="180"/>
      <c r="K268" s="181"/>
      <c r="L268" s="152"/>
      <c r="M268" s="179"/>
    </row>
    <row r="269" spans="1:13" s="20" customFormat="1" ht="124.4" customHeight="1" x14ac:dyDescent="0.35">
      <c r="A269" s="103" t="s">
        <v>409</v>
      </c>
      <c r="B269" s="71" t="str">
        <f>_xlfn.SINGLE(IF(_xlfn.XLOOKUP(A269, WH_Aggregte!$E$1:$E$317, WH_Aggregte!$D$1:$D$317, "", 0)= "", "",_xlfn.XLOOKUP(A269, WH_Aggregte!$E$1:$E$317, WH_Aggregte!$D$1:$D$317, "", 0)))</f>
        <v xml:space="preserve">Does the grantee recognize AmeriCorps support? _x000D_
• Are projects visually identified as AmeriCorps (including, but not limited to logos, websites, social media, service gear and clothing) and following AmeriCorps brand guidelines?_x000D_
• Are volunteers provided information that projects are part of AmeriCorps?_x000D_
• Are there alterations to AmeriCorps logos or other brand identities? If yes, did the grantee receive prior written approval from AmeriCorps?_x000D_
• If applicable, do agreements with subsites explicitly state that the program is an AmeriCorps program?_x000D_
_x000D_
</v>
      </c>
      <c r="C269" s="176" t="str">
        <f>_xlfn.SINGLE(IF(_xlfn.XLOOKUP(A269, WH_Aggregte!$E$1:$E$317, WH_Aggregte!$F$1:$F$317, "N/A", 0)= "", "N/A",_xlfn.XLOOKUP(A269, WH_Aggregte!$E$1:$E$317, WH_Aggregte!$F$1:$F$317, "N/A", 0)))</f>
        <v>N/A</v>
      </c>
      <c r="D269" s="179" t="str">
        <f>_xlfn.SINGLE(IF(C269="Not Compliant",_xlfn.TEXTJOIN(CHAR(10),TRUE,_xlfn.XLOOKUP($A269,Table1[QNUM],Table1[SUB-RESPONSE]),_xlfn.IFNA(_xlfn.XLOOKUP($A269&amp;AnswerSheet!$Q$1,Table1[TRIMQuestion],Table1[SUB-RESPONSE]),""),_xlfn.IFNA(_xlfn.XLOOKUP($A269&amp;AnswerSheet!$Q$2,Table1[TRIMQuestion],Table1[SUB-RESPONSE]),""),_xlfn.IFNA(_xlfn.XLOOKUP($A269&amp;AnswerSheet!$Q$3,Table1[TRIMQuestion],Table1[SUB-RESPONSE]),""),_xlfn.IFNA(_xlfn.XLOOKUP($A269&amp;AnswerSheet!$Q$4,Table1[TRIMQuestion],Table1[SUB-RESPONSE]),""),_xlfn.IFNA(_xlfn.XLOOKUP($A269&amp;AnswerSheet!$Q$5,Table1[TRIMQuestion],Table1[SUB-RESPONSE]),""),_xlfn.IFNA(_xlfn.XLOOKUP($A269&amp;AnswerSheet!$Q$6,Table1[TRIMQuestion],Table1[SUB-RESPONSE]),""),_xlfn.IFNA(_xlfn.XLOOKUP($A269&amp;AnswerSheet!$Q$7,Table1[TRIMQuestion],Table1[SUB-RESPONSE]),""),_xlfn.IFNA(_xlfn.XLOOKUP($A269&amp;AnswerSheet!$Q$8,Table1[TRIMQuestion],Table1[SUB-RESPONSE]),""),_xlfn.IFNA(_xlfn.XLOOKUP($A269&amp;AnswerSheet!$Q$9,Table1[TRIMQuestion],Table1[SUB-RESPONSE]),""),_xlfn.IFNA(_xlfn.XLOOKUP($A269&amp;AnswerSheet!$Q$10,Table1[TRIMQuestion],Table1[SUB-RESPONSE]),""),_xlfn.IFNA(_xlfn.XLOOKUP($A269&amp;AnswerSheet!$Q$11,Table1[TRIMQuestion],Table1[SUB-RESPONSE]),""),_xlfn.IFNA(_xlfn.XLOOKUP($A269&amp;AnswerSheet!$Q$12,Table1[TRIMQuestion],Table1[SUB-RESPONSE]),""),_xlfn.IFNA(_xlfn.XLOOKUP($A269&amp;AnswerSheet!$Q$13,Table1[TRIMQuestion],Table1[SUB-RESPONSE]),""),_xlfn.IFNA(_xlfn.XLOOKUP($A269&amp;AnswerSheet!$Q$14,Table1[TRIMQuestion],Table1[SUB-RESPONSE]),""),_xlfn.IFNA(_xlfn.XLOOKUP($A269&amp;AnswerSheet!$Q$15,Table1[TRIMQuestion],Table1[SUB-RESPONSE]),""),_xlfn.IFNA(_xlfn.XLOOKUP($A269&amp;AnswerSheet!$Q$16,Table1[TRIMQuestion],Table1[SUB-RESPONSE]),""),_xlfn.IFNA(_xlfn.XLOOKUP($A269&amp;AnswerSheet!$Q$17,Table1[TRIMQuestion],Table1[SUB-RESPONSE]),""),_xlfn.IFNA(_xlfn.XLOOKUP($A269&amp;AnswerSheet!$Q$18,Table1[TRIMQuestion],Table1[SUB-RESPONSE]),""),""),""))</f>
        <v/>
      </c>
      <c r="E269" s="179"/>
      <c r="F269" s="205"/>
      <c r="G269" s="206"/>
      <c r="H269" s="179"/>
      <c r="I269" s="174"/>
      <c r="J269" s="180"/>
      <c r="K269" s="181"/>
      <c r="L269" s="152"/>
      <c r="M269" s="179"/>
    </row>
    <row r="270" spans="1:13" s="20" customFormat="1" ht="26.15" customHeight="1" x14ac:dyDescent="0.35">
      <c r="A270" s="103" t="s">
        <v>23</v>
      </c>
      <c r="B270" s="71" t="str">
        <f>_xlfn.SINGLE(IF(_xlfn.XLOOKUP(A269, WH_Aggregte!$E$1:$E$317, WH_Aggregte!$J$1:$J$317, "", 0)= "", "",_xlfn.XLOOKUP(A269, WH_Aggregte!$E$1:$E$317, WH_Aggregte!$J$1:$J$317, "", 0)))</f>
        <v>General Terms and Conditions</v>
      </c>
      <c r="C270" s="176"/>
      <c r="D270" s="179"/>
      <c r="E270" s="179"/>
      <c r="F270" s="207"/>
      <c r="G270" s="208"/>
      <c r="H270" s="179"/>
      <c r="I270" s="175"/>
      <c r="J270" s="180"/>
      <c r="K270" s="181"/>
      <c r="L270" s="152"/>
      <c r="M270" s="179"/>
    </row>
    <row r="271" spans="1:13" s="20" customFormat="1" ht="124.4" customHeight="1" x14ac:dyDescent="0.35">
      <c r="A271" s="103" t="s">
        <v>410</v>
      </c>
      <c r="B271" s="71" t="str">
        <f>_xlfn.SINGLE(IF(_xlfn.XLOOKUP(A271, WH_Aggregte!$E$1:$E$317, WH_Aggregte!$D$1:$D$317, "", 0)= "", "",_xlfn.XLOOKUP(A271, WH_Aggregte!$E$1:$E$317, WH_Aggregte!$D$1:$D$317, "", 0)))</f>
        <v>Does the progress report raw/source documentation provided demonstrate accuracy and validity of performance measure progress reported?
If NO, write a brief explanation in the notes section below.</v>
      </c>
      <c r="C271" s="176" t="str">
        <f>_xlfn.SINGLE(IF(_xlfn.XLOOKUP(A271, WH_Aggregte!$E$1:$E$317, WH_Aggregte!$F$1:$F$317, "N/A", 0)= "", "N/A",_xlfn.XLOOKUP(A271, WH_Aggregte!$E$1:$E$317, WH_Aggregte!$F$1:$F$317, "N/A", 0)))</f>
        <v>N/A</v>
      </c>
      <c r="D271" s="179" t="str">
        <f>_xlfn.SINGLE(IF(C271="Not Compliant",_xlfn.TEXTJOIN(CHAR(10),TRUE,_xlfn.XLOOKUP($A271,Table1[QNUM],Table1[SUB-RESPONSE]),_xlfn.IFNA(_xlfn.XLOOKUP($A271&amp;AnswerSheet!$Q$1,Table1[TRIMQuestion],Table1[SUB-RESPONSE]),""),_xlfn.IFNA(_xlfn.XLOOKUP($A271&amp;AnswerSheet!$Q$2,Table1[TRIMQuestion],Table1[SUB-RESPONSE]),""),_xlfn.IFNA(_xlfn.XLOOKUP($A271&amp;AnswerSheet!$Q$3,Table1[TRIMQuestion],Table1[SUB-RESPONSE]),""),_xlfn.IFNA(_xlfn.XLOOKUP($A271&amp;AnswerSheet!$Q$4,Table1[TRIMQuestion],Table1[SUB-RESPONSE]),""),_xlfn.IFNA(_xlfn.XLOOKUP($A271&amp;AnswerSheet!$Q$5,Table1[TRIMQuestion],Table1[SUB-RESPONSE]),""),_xlfn.IFNA(_xlfn.XLOOKUP($A271&amp;AnswerSheet!$Q$6,Table1[TRIMQuestion],Table1[SUB-RESPONSE]),""),_xlfn.IFNA(_xlfn.XLOOKUP($A271&amp;AnswerSheet!$Q$7,Table1[TRIMQuestion],Table1[SUB-RESPONSE]),""),_xlfn.IFNA(_xlfn.XLOOKUP($A271&amp;AnswerSheet!$Q$8,Table1[TRIMQuestion],Table1[SUB-RESPONSE]),""),_xlfn.IFNA(_xlfn.XLOOKUP($A271&amp;AnswerSheet!$Q$9,Table1[TRIMQuestion],Table1[SUB-RESPONSE]),""),_xlfn.IFNA(_xlfn.XLOOKUP($A271&amp;AnswerSheet!$Q$10,Table1[TRIMQuestion],Table1[SUB-RESPONSE]),""),_xlfn.IFNA(_xlfn.XLOOKUP($A271&amp;AnswerSheet!$Q$11,Table1[TRIMQuestion],Table1[SUB-RESPONSE]),""),_xlfn.IFNA(_xlfn.XLOOKUP($A271&amp;AnswerSheet!$Q$12,Table1[TRIMQuestion],Table1[SUB-RESPONSE]),""),_xlfn.IFNA(_xlfn.XLOOKUP($A271&amp;AnswerSheet!$Q$13,Table1[TRIMQuestion],Table1[SUB-RESPONSE]),""),_xlfn.IFNA(_xlfn.XLOOKUP($A271&amp;AnswerSheet!$Q$14,Table1[TRIMQuestion],Table1[SUB-RESPONSE]),""),_xlfn.IFNA(_xlfn.XLOOKUP($A271&amp;AnswerSheet!$Q$15,Table1[TRIMQuestion],Table1[SUB-RESPONSE]),""),_xlfn.IFNA(_xlfn.XLOOKUP($A271&amp;AnswerSheet!$Q$16,Table1[TRIMQuestion],Table1[SUB-RESPONSE]),""),_xlfn.IFNA(_xlfn.XLOOKUP($A271&amp;AnswerSheet!$Q$17,Table1[TRIMQuestion],Table1[SUB-RESPONSE]),""),_xlfn.IFNA(_xlfn.XLOOKUP($A271&amp;AnswerSheet!$Q$18,Table1[TRIMQuestion],Table1[SUB-RESPONSE]),""),""),""))</f>
        <v/>
      </c>
      <c r="E271" s="179"/>
      <c r="F271" s="205"/>
      <c r="G271" s="206"/>
      <c r="H271" s="179"/>
      <c r="I271" s="174"/>
      <c r="J271" s="180"/>
      <c r="K271" s="181"/>
      <c r="L271" s="152"/>
      <c r="M271" s="179"/>
    </row>
    <row r="272" spans="1:13" s="20" customFormat="1" ht="26.15" customHeight="1" x14ac:dyDescent="0.35">
      <c r="A272" s="103" t="s">
        <v>23</v>
      </c>
      <c r="B272" s="71" t="str">
        <f>_xlfn.SINGLE(IF(_xlfn.XLOOKUP(A271, WH_Aggregte!$E$1:$E$317, WH_Aggregte!$J$1:$J$317, "", 0)= "", "",_xlfn.XLOOKUP(A271, WH_Aggregte!$E$1:$E$317, WH_Aggregte!$J$1:$J$317, "", 0)))</f>
        <v>2 CFR 200.301; General Terms and Conditions</v>
      </c>
      <c r="C272" s="176"/>
      <c r="D272" s="179"/>
      <c r="E272" s="179"/>
      <c r="F272" s="207"/>
      <c r="G272" s="208"/>
      <c r="H272" s="179"/>
      <c r="I272" s="175"/>
      <c r="J272" s="180"/>
      <c r="K272" s="181"/>
      <c r="L272" s="152"/>
      <c r="M272" s="179"/>
    </row>
    <row r="273" spans="1:13" ht="26.15" customHeight="1" x14ac:dyDescent="0.35">
      <c r="A273" s="187" t="s">
        <v>411</v>
      </c>
      <c r="B273" s="188"/>
      <c r="C273" s="189"/>
      <c r="D273" s="16"/>
      <c r="E273" s="75"/>
      <c r="F273" s="75"/>
      <c r="G273" s="75"/>
      <c r="H273" s="75"/>
      <c r="I273" s="76"/>
      <c r="J273" s="77"/>
      <c r="K273" s="78"/>
      <c r="L273" s="78"/>
      <c r="M273" s="75"/>
    </row>
    <row r="274" spans="1:13" s="20" customFormat="1" ht="33.65" customHeight="1" x14ac:dyDescent="0.35">
      <c r="A274" s="103" t="s">
        <v>412</v>
      </c>
      <c r="B274" s="71" t="str">
        <f>_xlfn.SINGLE(IF(_xlfn.XLOOKUP(A274, WH_Aggregte!$E$1:$E$317, WH_Aggregte!$D$1:$D$317, "", 0)= "", "",_xlfn.XLOOKUP(A274, WH_Aggregte!$E$1:$E$317, WH_Aggregte!$D$1:$D$317, "", 0)))</f>
        <v xml:space="preserve">Is there a current MOU for all volunteer stations, where volunteers are currently serving, signed within the past 3 years?_x000D_
_x000D_
 </v>
      </c>
      <c r="C274" s="176" t="str">
        <f>_xlfn.SINGLE(IF(_xlfn.XLOOKUP(A274, WH_Aggregte!$E$1:$E$317, WH_Aggregte!$F$1:$F$317, "N/A", 0)= "", "N/A",_xlfn.XLOOKUP(A274, WH_Aggregte!$E$1:$E$317, WH_Aggregte!$F$1:$F$317, "N/A", 0)))</f>
        <v>N/A</v>
      </c>
      <c r="D274" s="179" t="str">
        <f>_xlfn.SINGLE(IF(C274="Not Compliant",_xlfn.TEXTJOIN(CHAR(10),TRUE,_xlfn.XLOOKUP($A274,Table1[QNUM],Table1[SUB-RESPONSE]),_xlfn.IFNA(_xlfn.XLOOKUP($A274&amp;AnswerSheet!$Q$1,Table1[TRIMQuestion],Table1[SUB-RESPONSE]),""),_xlfn.IFNA(_xlfn.XLOOKUP($A274&amp;AnswerSheet!$Q$2,Table1[TRIMQuestion],Table1[SUB-RESPONSE]),""),_xlfn.IFNA(_xlfn.XLOOKUP($A274&amp;AnswerSheet!$Q$3,Table1[TRIMQuestion],Table1[SUB-RESPONSE]),""),_xlfn.IFNA(_xlfn.XLOOKUP($A274&amp;AnswerSheet!$Q$4,Table1[TRIMQuestion],Table1[SUB-RESPONSE]),""),_xlfn.IFNA(_xlfn.XLOOKUP($A274&amp;AnswerSheet!$Q$5,Table1[TRIMQuestion],Table1[SUB-RESPONSE]),""),_xlfn.IFNA(_xlfn.XLOOKUP($A274&amp;AnswerSheet!$Q$6,Table1[TRIMQuestion],Table1[SUB-RESPONSE]),""),_xlfn.IFNA(_xlfn.XLOOKUP($A274&amp;AnswerSheet!$Q$7,Table1[TRIMQuestion],Table1[SUB-RESPONSE]),""),_xlfn.IFNA(_xlfn.XLOOKUP($A274&amp;AnswerSheet!$Q$8,Table1[TRIMQuestion],Table1[SUB-RESPONSE]),""),_xlfn.IFNA(_xlfn.XLOOKUP($A274&amp;AnswerSheet!$Q$9,Table1[TRIMQuestion],Table1[SUB-RESPONSE]),""),_xlfn.IFNA(_xlfn.XLOOKUP($A274&amp;AnswerSheet!$Q$10,Table1[TRIMQuestion],Table1[SUB-RESPONSE]),""),_xlfn.IFNA(_xlfn.XLOOKUP($A274&amp;AnswerSheet!$Q$11,Table1[TRIMQuestion],Table1[SUB-RESPONSE]),""),_xlfn.IFNA(_xlfn.XLOOKUP($A274&amp;AnswerSheet!$Q$12,Table1[TRIMQuestion],Table1[SUB-RESPONSE]),""),_xlfn.IFNA(_xlfn.XLOOKUP($A274&amp;AnswerSheet!$Q$13,Table1[TRIMQuestion],Table1[SUB-RESPONSE]),""),_xlfn.IFNA(_xlfn.XLOOKUP($A274&amp;AnswerSheet!$Q$14,Table1[TRIMQuestion],Table1[SUB-RESPONSE]),""),_xlfn.IFNA(_xlfn.XLOOKUP($A274&amp;AnswerSheet!$Q$15,Table1[TRIMQuestion],Table1[SUB-RESPONSE]),""),_xlfn.IFNA(_xlfn.XLOOKUP($A274&amp;AnswerSheet!$Q$16,Table1[TRIMQuestion],Table1[SUB-RESPONSE]),""),_xlfn.IFNA(_xlfn.XLOOKUP($A274&amp;AnswerSheet!$Q$17,Table1[TRIMQuestion],Table1[SUB-RESPONSE]),""),_xlfn.IFNA(_xlfn.XLOOKUP($A274&amp;AnswerSheet!$Q$18,Table1[TRIMQuestion],Table1[SUB-RESPONSE]),""),""),""))</f>
        <v/>
      </c>
      <c r="E274" s="179"/>
      <c r="F274" s="205"/>
      <c r="G274" s="206"/>
      <c r="H274" s="179"/>
      <c r="I274" s="174"/>
      <c r="J274" s="180"/>
      <c r="K274" s="181"/>
      <c r="L274" s="152"/>
      <c r="M274" s="179"/>
    </row>
    <row r="275" spans="1:13" s="20" customFormat="1" ht="26.15" customHeight="1" x14ac:dyDescent="0.35">
      <c r="A275" s="103" t="s">
        <v>23</v>
      </c>
      <c r="B275" s="71" t="str">
        <f>_xlfn.SINGLE(IF(_xlfn.XLOOKUP(A274, WH_Aggregte!$E$1:$E$317, WH_Aggregte!$J$1:$J$317, "", 0)= "", "",_xlfn.XLOOKUP(A274, WH_Aggregte!$E$1:$E$317, WH_Aggregte!$J$1:$J$317, "", 0)))</f>
        <v xml:space="preserve">FGP Regulation: 45 CFR §2552.23(c)(2)
</v>
      </c>
      <c r="C275" s="176"/>
      <c r="D275" s="179"/>
      <c r="E275" s="179"/>
      <c r="F275" s="207"/>
      <c r="G275" s="208"/>
      <c r="H275" s="179"/>
      <c r="I275" s="175"/>
      <c r="J275" s="180"/>
      <c r="K275" s="181"/>
      <c r="L275" s="152"/>
      <c r="M275" s="179"/>
    </row>
    <row r="276" spans="1:13" s="20" customFormat="1" ht="90" customHeight="1" x14ac:dyDescent="0.35">
      <c r="A276" s="103" t="s">
        <v>413</v>
      </c>
      <c r="B276" s="71" t="str">
        <f>_xlfn.SINGLE(IF(_xlfn.XLOOKUP(A276, WH_Aggregte!$E$1:$E$317, WH_Aggregte!$D$1:$D$317, "", 0)= "", "",_xlfn.XLOOKUP(A276, WH_Aggregte!$E$1:$E$317, WH_Aggregte!$D$1:$D$317, "", 0)))</f>
        <v xml:space="preserve">Do MOUs meet the basic requirements as stated in the regulations, i.e.:
a. Negotiated prior to volunteer placement;
b. Specifies the mutual responsibilities of the station and sponsor;
c. Renegotiated every 3 years;
d. Contains the required non-discrimination commitment;
e. Contains the required reasonable accommodation language?
</v>
      </c>
      <c r="C276" s="176" t="str">
        <f>_xlfn.SINGLE(IF(_xlfn.XLOOKUP(A276, WH_Aggregte!$E$1:$E$317, WH_Aggregte!$F$1:$F$317, "N/A", 0)= "", "N/A",_xlfn.XLOOKUP(A276, WH_Aggregte!$E$1:$E$317, WH_Aggregte!$F$1:$F$317, "N/A", 0)))</f>
        <v>N/A</v>
      </c>
      <c r="D276" s="179" t="str">
        <f>_xlfn.SINGLE(IF(C276="Not Compliant",_xlfn.TEXTJOIN(CHAR(10),TRUE,_xlfn.XLOOKUP($A276,Table1[QNUM],Table1[SUB-RESPONSE]),_xlfn.IFNA(_xlfn.XLOOKUP($A276&amp;AnswerSheet!$Q$1,Table1[TRIMQuestion],Table1[SUB-RESPONSE]),""),_xlfn.IFNA(_xlfn.XLOOKUP($A276&amp;AnswerSheet!$Q$2,Table1[TRIMQuestion],Table1[SUB-RESPONSE]),""),_xlfn.IFNA(_xlfn.XLOOKUP($A276&amp;AnswerSheet!$Q$3,Table1[TRIMQuestion],Table1[SUB-RESPONSE]),""),_xlfn.IFNA(_xlfn.XLOOKUP($A276&amp;AnswerSheet!$Q$4,Table1[TRIMQuestion],Table1[SUB-RESPONSE]),""),_xlfn.IFNA(_xlfn.XLOOKUP($A276&amp;AnswerSheet!$Q$5,Table1[TRIMQuestion],Table1[SUB-RESPONSE]),""),_xlfn.IFNA(_xlfn.XLOOKUP($A276&amp;AnswerSheet!$Q$6,Table1[TRIMQuestion],Table1[SUB-RESPONSE]),""),_xlfn.IFNA(_xlfn.XLOOKUP($A276&amp;AnswerSheet!$Q$7,Table1[TRIMQuestion],Table1[SUB-RESPONSE]),""),_xlfn.IFNA(_xlfn.XLOOKUP($A276&amp;AnswerSheet!$Q$8,Table1[TRIMQuestion],Table1[SUB-RESPONSE]),""),_xlfn.IFNA(_xlfn.XLOOKUP($A276&amp;AnswerSheet!$Q$9,Table1[TRIMQuestion],Table1[SUB-RESPONSE]),""),_xlfn.IFNA(_xlfn.XLOOKUP($A276&amp;AnswerSheet!$Q$10,Table1[TRIMQuestion],Table1[SUB-RESPONSE]),""),_xlfn.IFNA(_xlfn.XLOOKUP($A276&amp;AnswerSheet!$Q$11,Table1[TRIMQuestion],Table1[SUB-RESPONSE]),""),_xlfn.IFNA(_xlfn.XLOOKUP($A276&amp;AnswerSheet!$Q$12,Table1[TRIMQuestion],Table1[SUB-RESPONSE]),""),_xlfn.IFNA(_xlfn.XLOOKUP($A276&amp;AnswerSheet!$Q$13,Table1[TRIMQuestion],Table1[SUB-RESPONSE]),""),_xlfn.IFNA(_xlfn.XLOOKUP($A276&amp;AnswerSheet!$Q$14,Table1[TRIMQuestion],Table1[SUB-RESPONSE]),""),_xlfn.IFNA(_xlfn.XLOOKUP($A276&amp;AnswerSheet!$Q$15,Table1[TRIMQuestion],Table1[SUB-RESPONSE]),""),_xlfn.IFNA(_xlfn.XLOOKUP($A276&amp;AnswerSheet!$Q$16,Table1[TRIMQuestion],Table1[SUB-RESPONSE]),""),_xlfn.IFNA(_xlfn.XLOOKUP($A276&amp;AnswerSheet!$Q$17,Table1[TRIMQuestion],Table1[SUB-RESPONSE]),""),_xlfn.IFNA(_xlfn.XLOOKUP($A276&amp;AnswerSheet!$Q$18,Table1[TRIMQuestion],Table1[SUB-RESPONSE]),""),""),""))</f>
        <v/>
      </c>
      <c r="E276" s="179"/>
      <c r="F276" s="205"/>
      <c r="G276" s="206"/>
      <c r="H276" s="179"/>
      <c r="I276" s="174"/>
      <c r="J276" s="180"/>
      <c r="K276" s="181"/>
      <c r="L276" s="152"/>
      <c r="M276" s="179"/>
    </row>
    <row r="277" spans="1:13" s="20" customFormat="1" ht="26.15" customHeight="1" x14ac:dyDescent="0.35">
      <c r="A277" s="103" t="s">
        <v>23</v>
      </c>
      <c r="B277" s="71" t="str">
        <f>_xlfn.SINGLE(IF(_xlfn.XLOOKUP(A276, WH_Aggregte!$E$1:$E$317, WH_Aggregte!$J$1:$J$317, "", 0)= "", "",_xlfn.XLOOKUP(A276, WH_Aggregte!$E$1:$E$317, WH_Aggregte!$J$1:$J$317, "", 0)))</f>
        <v>FGP Regulation: 45 CFR §2552.23(c)(2)</v>
      </c>
      <c r="C277" s="176"/>
      <c r="D277" s="179"/>
      <c r="E277" s="179"/>
      <c r="F277" s="207"/>
      <c r="G277" s="208"/>
      <c r="H277" s="179"/>
      <c r="I277" s="175"/>
      <c r="J277" s="180"/>
      <c r="K277" s="181"/>
      <c r="L277" s="152"/>
      <c r="M277" s="179"/>
    </row>
    <row r="278" spans="1:13" s="20" customFormat="1" ht="48.65" customHeight="1" x14ac:dyDescent="0.35">
      <c r="A278" s="103" t="s">
        <v>414</v>
      </c>
      <c r="B278" s="71" t="str">
        <f>_xlfn.SINGLE(IF(_xlfn.XLOOKUP(A278, WH_Aggregte!$E$1:$E$317, WH_Aggregte!$D$1:$D$317, "", 0)= "", "",_xlfn.XLOOKUP(A278, WH_Aggregte!$E$1:$E$317, WH_Aggregte!$D$1:$D$317, "", 0)))</f>
        <v>1) Does the project document that the volunteer stations are public or private non-profit agencies or organizations, with the exception of proprietary health care facilities? _x000D_
2) What is your method for ensuring that volunteer stations are appropriate per the regulations?</v>
      </c>
      <c r="C278" s="176" t="str">
        <f>_xlfn.SINGLE(IF(_xlfn.XLOOKUP(A278, WH_Aggregte!$E$1:$E$317, WH_Aggregte!$F$1:$F$317, "N/A", 0)= "", "N/A",_xlfn.XLOOKUP(A278, WH_Aggregte!$E$1:$E$317, WH_Aggregte!$F$1:$F$317, "N/A", 0)))</f>
        <v>N/A</v>
      </c>
      <c r="D278" s="179" t="str">
        <f>_xlfn.SINGLE(IF(C278="Not Compliant",_xlfn.TEXTJOIN(CHAR(10),TRUE,_xlfn.XLOOKUP($A278,Table1[QNUM],Table1[SUB-RESPONSE]),_xlfn.IFNA(_xlfn.XLOOKUP($A278&amp;AnswerSheet!$Q$1,Table1[TRIMQuestion],Table1[SUB-RESPONSE]),""),_xlfn.IFNA(_xlfn.XLOOKUP($A278&amp;AnswerSheet!$Q$2,Table1[TRIMQuestion],Table1[SUB-RESPONSE]),""),_xlfn.IFNA(_xlfn.XLOOKUP($A278&amp;AnswerSheet!$Q$3,Table1[TRIMQuestion],Table1[SUB-RESPONSE]),""),_xlfn.IFNA(_xlfn.XLOOKUP($A278&amp;AnswerSheet!$Q$4,Table1[TRIMQuestion],Table1[SUB-RESPONSE]),""),_xlfn.IFNA(_xlfn.XLOOKUP($A278&amp;AnswerSheet!$Q$5,Table1[TRIMQuestion],Table1[SUB-RESPONSE]),""),_xlfn.IFNA(_xlfn.XLOOKUP($A278&amp;AnswerSheet!$Q$6,Table1[TRIMQuestion],Table1[SUB-RESPONSE]),""),_xlfn.IFNA(_xlfn.XLOOKUP($A278&amp;AnswerSheet!$Q$7,Table1[TRIMQuestion],Table1[SUB-RESPONSE]),""),_xlfn.IFNA(_xlfn.XLOOKUP($A278&amp;AnswerSheet!$Q$8,Table1[TRIMQuestion],Table1[SUB-RESPONSE]),""),_xlfn.IFNA(_xlfn.XLOOKUP($A278&amp;AnswerSheet!$Q$9,Table1[TRIMQuestion],Table1[SUB-RESPONSE]),""),_xlfn.IFNA(_xlfn.XLOOKUP($A278&amp;AnswerSheet!$Q$10,Table1[TRIMQuestion],Table1[SUB-RESPONSE]),""),_xlfn.IFNA(_xlfn.XLOOKUP($A278&amp;AnswerSheet!$Q$11,Table1[TRIMQuestion],Table1[SUB-RESPONSE]),""),_xlfn.IFNA(_xlfn.XLOOKUP($A278&amp;AnswerSheet!$Q$12,Table1[TRIMQuestion],Table1[SUB-RESPONSE]),""),_xlfn.IFNA(_xlfn.XLOOKUP($A278&amp;AnswerSheet!$Q$13,Table1[TRIMQuestion],Table1[SUB-RESPONSE]),""),_xlfn.IFNA(_xlfn.XLOOKUP($A278&amp;AnswerSheet!$Q$14,Table1[TRIMQuestion],Table1[SUB-RESPONSE]),""),_xlfn.IFNA(_xlfn.XLOOKUP($A278&amp;AnswerSheet!$Q$15,Table1[TRIMQuestion],Table1[SUB-RESPONSE]),""),_xlfn.IFNA(_xlfn.XLOOKUP($A278&amp;AnswerSheet!$Q$16,Table1[TRIMQuestion],Table1[SUB-RESPONSE]),""),_xlfn.IFNA(_xlfn.XLOOKUP($A278&amp;AnswerSheet!$Q$17,Table1[TRIMQuestion],Table1[SUB-RESPONSE]),""),_xlfn.IFNA(_xlfn.XLOOKUP($A278&amp;AnswerSheet!$Q$18,Table1[TRIMQuestion],Table1[SUB-RESPONSE]),""),""),""))</f>
        <v/>
      </c>
      <c r="E278" s="179"/>
      <c r="F278" s="205"/>
      <c r="G278" s="206"/>
      <c r="H278" s="179"/>
      <c r="I278" s="174"/>
      <c r="J278" s="180"/>
      <c r="K278" s="181"/>
      <c r="L278" s="152"/>
      <c r="M278" s="179"/>
    </row>
    <row r="279" spans="1:13" s="20" customFormat="1" ht="26.15" customHeight="1" x14ac:dyDescent="0.35">
      <c r="A279" s="103" t="s">
        <v>23</v>
      </c>
      <c r="B279" s="71" t="str">
        <f>_xlfn.SINGLE(IF(_xlfn.XLOOKUP(A278, WH_Aggregte!$E$1:$E$317, WH_Aggregte!$J$1:$J$317, "", 0)= "", "",_xlfn.XLOOKUP(A278, WH_Aggregte!$E$1:$E$317, WH_Aggregte!$J$1:$J$317, "", 0)))</f>
        <v>FGP Regulation: 45 CFR § 2552.23(c)(1)</v>
      </c>
      <c r="C279" s="176"/>
      <c r="D279" s="179"/>
      <c r="E279" s="179"/>
      <c r="F279" s="207"/>
      <c r="G279" s="208"/>
      <c r="H279" s="179"/>
      <c r="I279" s="175"/>
      <c r="J279" s="180"/>
      <c r="K279" s="181"/>
      <c r="L279" s="152"/>
      <c r="M279" s="179"/>
    </row>
    <row r="280" spans="1:13" s="20" customFormat="1" ht="26.15" customHeight="1" x14ac:dyDescent="0.35">
      <c r="A280" s="103" t="s">
        <v>415</v>
      </c>
      <c r="B280" s="71" t="str">
        <f>_xlfn.SINGLE(IF(_xlfn.XLOOKUP(A280, WH_Aggregte!$E$1:$E$317, WH_Aggregte!$D$1:$D$317, "", 0)= "", "",_xlfn.XLOOKUP(A280, WH_Aggregte!$E$1:$E$317, WH_Aggregte!$D$1:$D$317, "", 0)))</f>
        <v xml:space="preserve">Does the grantee monitor  service site(s) to ensure compliance with grant requirements?_x000D_
_x000D_
</v>
      </c>
      <c r="C280" s="176" t="str">
        <f>_xlfn.SINGLE(IF(_xlfn.XLOOKUP(A280, WH_Aggregte!$E$1:$E$317, WH_Aggregte!$F$1:$F$317, "N/A", 0)= "", "N/A",_xlfn.XLOOKUP(A280, WH_Aggregte!$E$1:$E$317, WH_Aggregte!$F$1:$F$317, "N/A", 0)))</f>
        <v>N/A</v>
      </c>
      <c r="D280" s="179" t="str">
        <f>_xlfn.SINGLE(IF(C280="Not Compliant",_xlfn.TEXTJOIN(CHAR(10),TRUE,_xlfn.XLOOKUP($A280,Table1[QNUM],Table1[SUB-RESPONSE]),_xlfn.IFNA(_xlfn.XLOOKUP($A280&amp;AnswerSheet!$Q$1,Table1[TRIMQuestion],Table1[SUB-RESPONSE]),""),_xlfn.IFNA(_xlfn.XLOOKUP($A280&amp;AnswerSheet!$Q$2,Table1[TRIMQuestion],Table1[SUB-RESPONSE]),""),_xlfn.IFNA(_xlfn.XLOOKUP($A280&amp;AnswerSheet!$Q$3,Table1[TRIMQuestion],Table1[SUB-RESPONSE]),""),_xlfn.IFNA(_xlfn.XLOOKUP($A280&amp;AnswerSheet!$Q$4,Table1[TRIMQuestion],Table1[SUB-RESPONSE]),""),_xlfn.IFNA(_xlfn.XLOOKUP($A280&amp;AnswerSheet!$Q$5,Table1[TRIMQuestion],Table1[SUB-RESPONSE]),""),_xlfn.IFNA(_xlfn.XLOOKUP($A280&amp;AnswerSheet!$Q$6,Table1[TRIMQuestion],Table1[SUB-RESPONSE]),""),_xlfn.IFNA(_xlfn.XLOOKUP($A280&amp;AnswerSheet!$Q$7,Table1[TRIMQuestion],Table1[SUB-RESPONSE]),""),_xlfn.IFNA(_xlfn.XLOOKUP($A280&amp;AnswerSheet!$Q$8,Table1[TRIMQuestion],Table1[SUB-RESPONSE]),""),_xlfn.IFNA(_xlfn.XLOOKUP($A280&amp;AnswerSheet!$Q$9,Table1[TRIMQuestion],Table1[SUB-RESPONSE]),""),_xlfn.IFNA(_xlfn.XLOOKUP($A280&amp;AnswerSheet!$Q$10,Table1[TRIMQuestion],Table1[SUB-RESPONSE]),""),_xlfn.IFNA(_xlfn.XLOOKUP($A280&amp;AnswerSheet!$Q$11,Table1[TRIMQuestion],Table1[SUB-RESPONSE]),""),_xlfn.IFNA(_xlfn.XLOOKUP($A280&amp;AnswerSheet!$Q$12,Table1[TRIMQuestion],Table1[SUB-RESPONSE]),""),_xlfn.IFNA(_xlfn.XLOOKUP($A280&amp;AnswerSheet!$Q$13,Table1[TRIMQuestion],Table1[SUB-RESPONSE]),""),_xlfn.IFNA(_xlfn.XLOOKUP($A280&amp;AnswerSheet!$Q$14,Table1[TRIMQuestion],Table1[SUB-RESPONSE]),""),_xlfn.IFNA(_xlfn.XLOOKUP($A280&amp;AnswerSheet!$Q$15,Table1[TRIMQuestion],Table1[SUB-RESPONSE]),""),_xlfn.IFNA(_xlfn.XLOOKUP($A280&amp;AnswerSheet!$Q$16,Table1[TRIMQuestion],Table1[SUB-RESPONSE]),""),_xlfn.IFNA(_xlfn.XLOOKUP($A280&amp;AnswerSheet!$Q$17,Table1[TRIMQuestion],Table1[SUB-RESPONSE]),""),_xlfn.IFNA(_xlfn.XLOOKUP($A280&amp;AnswerSheet!$Q$18,Table1[TRIMQuestion],Table1[SUB-RESPONSE]),""),""),""))</f>
        <v/>
      </c>
      <c r="E280" s="179"/>
      <c r="F280" s="205"/>
      <c r="G280" s="206"/>
      <c r="H280" s="179"/>
      <c r="I280" s="174"/>
      <c r="J280" s="180"/>
      <c r="K280" s="181"/>
      <c r="L280" s="152"/>
      <c r="M280" s="179"/>
    </row>
    <row r="281" spans="1:13" s="20" customFormat="1" ht="35.15" customHeight="1" x14ac:dyDescent="0.35">
      <c r="A281" s="103" t="s">
        <v>23</v>
      </c>
      <c r="B281" s="71" t="str">
        <f>_xlfn.SINGLE(IF(_xlfn.XLOOKUP(A280, WH_Aggregte!$E$1:$E$317, WH_Aggregte!$J$1:$J$317, "", 0)= "", "",_xlfn.XLOOKUP(A280, WH_Aggregte!$E$1:$E$317, WH_Aggregte!$J$1:$J$317, "", 0)))</f>
        <v>Memorandum of Agreement; General Terms and Conditions; 2  CFR 200.303(c); 2 CFR 200.329(a)</v>
      </c>
      <c r="C281" s="176"/>
      <c r="D281" s="179"/>
      <c r="E281" s="179"/>
      <c r="F281" s="207"/>
      <c r="G281" s="208"/>
      <c r="H281" s="179"/>
      <c r="I281" s="175"/>
      <c r="J281" s="180"/>
      <c r="K281" s="181"/>
      <c r="L281" s="152"/>
      <c r="M281" s="179"/>
    </row>
    <row r="282" spans="1:13" ht="26.15" customHeight="1" x14ac:dyDescent="0.35">
      <c r="A282" s="187" t="s">
        <v>416</v>
      </c>
      <c r="B282" s="188"/>
      <c r="C282" s="189"/>
      <c r="D282" s="16"/>
      <c r="E282" s="75"/>
      <c r="F282" s="75"/>
      <c r="G282" s="75"/>
      <c r="H282" s="75"/>
      <c r="I282" s="76"/>
      <c r="J282" s="77"/>
      <c r="K282" s="78"/>
      <c r="L282" s="78"/>
      <c r="M282" s="75"/>
    </row>
    <row r="283" spans="1:13" s="20" customFormat="1" ht="174" customHeight="1" x14ac:dyDescent="0.35">
      <c r="A283" s="103" t="s">
        <v>417</v>
      </c>
      <c r="B283" s="71" t="str">
        <f>_xlfn.SINGLE(IF(_xlfn.XLOOKUP(A283, WH_Aggregte!$E$1:$E$317, WH_Aggregte!$D$1:$D$317, "", 0)= "", "",_xlfn.XLOOKUP(A283, WH_Aggregte!$E$1:$E$317, WH_Aggregte!$D$1:$D$317, "", 0)))</f>
        <v xml:space="preserve">Is there documentation to show that the recipient maintains a procedure for the filing and adjudication of grievances in alignment with 45 CFR § 1225?  
Documentation should outline the following at minimum: 
- Time frames for filing and response  
- Person who receives and responds to the complaints both informal (grantee personnel) and formal (EEOP Director of AmeriCorps or AmeriCorps designee) 
- Documentation required 
- Legal representation is allowed 
- Freedom from retaliation/reprisal 
- The process involved from initial filing, review, decisions made, corrective action, through close out 
</v>
      </c>
      <c r="C283" s="176" t="str">
        <f>_xlfn.SINGLE(IF(_xlfn.XLOOKUP(A283, WH_Aggregte!$E$1:$E$317, WH_Aggregte!$F$1:$F$317, "N/A", 0)= "", "N/A",_xlfn.XLOOKUP(A283, WH_Aggregte!$E$1:$E$317, WH_Aggregte!$F$1:$F$317, "N/A", 0)))</f>
        <v>N/A</v>
      </c>
      <c r="D283" s="179" t="str">
        <f>_xlfn.SINGLE(IF(C283="Not Compliant",_xlfn.TEXTJOIN(CHAR(10),TRUE,_xlfn.XLOOKUP($A283,Table1[QNUM],Table1[SUB-RESPONSE]),_xlfn.IFNA(_xlfn.XLOOKUP($A283&amp;AnswerSheet!$Q$1,Table1[TRIMQuestion],Table1[SUB-RESPONSE]),""),_xlfn.IFNA(_xlfn.XLOOKUP($A283&amp;AnswerSheet!$Q$2,Table1[TRIMQuestion],Table1[SUB-RESPONSE]),""),_xlfn.IFNA(_xlfn.XLOOKUP($A283&amp;AnswerSheet!$Q$3,Table1[TRIMQuestion],Table1[SUB-RESPONSE]),""),_xlfn.IFNA(_xlfn.XLOOKUP($A283&amp;AnswerSheet!$Q$4,Table1[TRIMQuestion],Table1[SUB-RESPONSE]),""),_xlfn.IFNA(_xlfn.XLOOKUP($A283&amp;AnswerSheet!$Q$5,Table1[TRIMQuestion],Table1[SUB-RESPONSE]),""),_xlfn.IFNA(_xlfn.XLOOKUP($A283&amp;AnswerSheet!$Q$6,Table1[TRIMQuestion],Table1[SUB-RESPONSE]),""),_xlfn.IFNA(_xlfn.XLOOKUP($A283&amp;AnswerSheet!$Q$7,Table1[TRIMQuestion],Table1[SUB-RESPONSE]),""),_xlfn.IFNA(_xlfn.XLOOKUP($A283&amp;AnswerSheet!$Q$8,Table1[TRIMQuestion],Table1[SUB-RESPONSE]),""),_xlfn.IFNA(_xlfn.XLOOKUP($A283&amp;AnswerSheet!$Q$9,Table1[TRIMQuestion],Table1[SUB-RESPONSE]),""),_xlfn.IFNA(_xlfn.XLOOKUP($A283&amp;AnswerSheet!$Q$10,Table1[TRIMQuestion],Table1[SUB-RESPONSE]),""),_xlfn.IFNA(_xlfn.XLOOKUP($A283&amp;AnswerSheet!$Q$11,Table1[TRIMQuestion],Table1[SUB-RESPONSE]),""),_xlfn.IFNA(_xlfn.XLOOKUP($A283&amp;AnswerSheet!$Q$12,Table1[TRIMQuestion],Table1[SUB-RESPONSE]),""),_xlfn.IFNA(_xlfn.XLOOKUP($A283&amp;AnswerSheet!$Q$13,Table1[TRIMQuestion],Table1[SUB-RESPONSE]),""),_xlfn.IFNA(_xlfn.XLOOKUP($A283&amp;AnswerSheet!$Q$14,Table1[TRIMQuestion],Table1[SUB-RESPONSE]),""),_xlfn.IFNA(_xlfn.XLOOKUP($A283&amp;AnswerSheet!$Q$15,Table1[TRIMQuestion],Table1[SUB-RESPONSE]),""),_xlfn.IFNA(_xlfn.XLOOKUP($A283&amp;AnswerSheet!$Q$16,Table1[TRIMQuestion],Table1[SUB-RESPONSE]),""),_xlfn.IFNA(_xlfn.XLOOKUP($A283&amp;AnswerSheet!$Q$17,Table1[TRIMQuestion],Table1[SUB-RESPONSE]),""),_xlfn.IFNA(_xlfn.XLOOKUP($A283&amp;AnswerSheet!$Q$18,Table1[TRIMQuestion],Table1[SUB-RESPONSE]),""),""),""))</f>
        <v/>
      </c>
      <c r="E283" s="179"/>
      <c r="F283" s="205"/>
      <c r="G283" s="206"/>
      <c r="H283" s="179"/>
      <c r="I283" s="174"/>
      <c r="J283" s="180"/>
      <c r="K283" s="181"/>
      <c r="L283" s="152"/>
      <c r="M283" s="179"/>
    </row>
    <row r="284" spans="1:13" s="20" customFormat="1" ht="78" customHeight="1" x14ac:dyDescent="0.35">
      <c r="A284" s="103" t="s">
        <v>23</v>
      </c>
      <c r="B284" s="71" t="str">
        <f>_xlfn.SINGLE(IF(_xlfn.XLOOKUP(A283, WH_Aggregte!$E$1:$E$317, WH_Aggregte!$J$1:$J$317, "", 0)= "", "",_xlfn.XLOOKUP(A283, WH_Aggregte!$E$1:$E$317, WH_Aggregte!$J$1:$J$317, "", 0)))</f>
        <v>45 CFR 1225 [These additional references are related to this question however are no longer maintained within the question/compliance determination. They are here to provide additional background information and context and for archival purposes. AmeriCorps Annual General Terms and Conditions, NCSA § 175, 176f or § 417 of the DVSA, 2 CFR § 3187.12, 45 CFR 2540.210, 45 CFR 4552]</v>
      </c>
      <c r="C284" s="176"/>
      <c r="D284" s="179"/>
      <c r="E284" s="179"/>
      <c r="F284" s="207"/>
      <c r="G284" s="208"/>
      <c r="H284" s="179"/>
      <c r="I284" s="175"/>
      <c r="J284" s="180"/>
      <c r="K284" s="181"/>
      <c r="L284" s="152"/>
      <c r="M284" s="179"/>
    </row>
    <row r="285" spans="1:13" s="20" customFormat="1" ht="200.15" customHeight="1" x14ac:dyDescent="0.35">
      <c r="A285" s="103" t="s">
        <v>418</v>
      </c>
      <c r="B285" s="71" t="str">
        <f>_xlfn.SINGLE(IF(_xlfn.XLOOKUP(A285, WH_Aggregte!$E$1:$E$317, WH_Aggregte!$D$1:$D$317, "", 0)= "", "",_xlfn.XLOOKUP(A285, WH_Aggregte!$E$1:$E$317, WH_Aggregte!$D$1:$D$317, "", 0)))</f>
        <v xml:space="preserve">Does the organization have a non-discrimination policy that includes all the federally required protected classes as listed below?   
*NOTE:  Updated in the AmeriCorps Program Civil Rights and Non-Harassment Policy 11/7/23. Compliance should be determined based on grant award requirements. 
•	Race  
•	Color  
•	National origin  
•	Gender/gender identity or expression/sex 
•	Age  
•	Religion   
•	Sexual orientation   
•	Disability   
•	Political affiliation   
•	Marital or parental status  
•	Reprisal*
•	Genetic information  
•	Military service  
•	Pregnancy*
•	Submission of a complaint*
</v>
      </c>
      <c r="C285" s="176" t="str">
        <f>_xlfn.SINGLE(IF(_xlfn.XLOOKUP(A285, WH_Aggregte!$E$1:$E$317, WH_Aggregte!$F$1:$F$317, "N/A", 0)= "", "N/A",_xlfn.XLOOKUP(A285, WH_Aggregte!$E$1:$E$317, WH_Aggregte!$F$1:$F$317, "N/A", 0)))</f>
        <v>N/A</v>
      </c>
      <c r="D285" s="179" t="str">
        <f>_xlfn.SINGLE(IF(C285="Not Compliant",_xlfn.TEXTJOIN(CHAR(10),TRUE,_xlfn.XLOOKUP($A285,Table1[QNUM],Table1[SUB-RESPONSE]),_xlfn.IFNA(_xlfn.XLOOKUP($A285&amp;AnswerSheet!$Q$1,Table1[TRIMQuestion],Table1[SUB-RESPONSE]),""),_xlfn.IFNA(_xlfn.XLOOKUP($A285&amp;AnswerSheet!$Q$2,Table1[TRIMQuestion],Table1[SUB-RESPONSE]),""),_xlfn.IFNA(_xlfn.XLOOKUP($A285&amp;AnswerSheet!$Q$3,Table1[TRIMQuestion],Table1[SUB-RESPONSE]),""),_xlfn.IFNA(_xlfn.XLOOKUP($A285&amp;AnswerSheet!$Q$4,Table1[TRIMQuestion],Table1[SUB-RESPONSE]),""),_xlfn.IFNA(_xlfn.XLOOKUP($A285&amp;AnswerSheet!$Q$5,Table1[TRIMQuestion],Table1[SUB-RESPONSE]),""),_xlfn.IFNA(_xlfn.XLOOKUP($A285&amp;AnswerSheet!$Q$6,Table1[TRIMQuestion],Table1[SUB-RESPONSE]),""),_xlfn.IFNA(_xlfn.XLOOKUP($A285&amp;AnswerSheet!$Q$7,Table1[TRIMQuestion],Table1[SUB-RESPONSE]),""),_xlfn.IFNA(_xlfn.XLOOKUP($A285&amp;AnswerSheet!$Q$8,Table1[TRIMQuestion],Table1[SUB-RESPONSE]),""),_xlfn.IFNA(_xlfn.XLOOKUP($A285&amp;AnswerSheet!$Q$9,Table1[TRIMQuestion],Table1[SUB-RESPONSE]),""),_xlfn.IFNA(_xlfn.XLOOKUP($A285&amp;AnswerSheet!$Q$10,Table1[TRIMQuestion],Table1[SUB-RESPONSE]),""),_xlfn.IFNA(_xlfn.XLOOKUP($A285&amp;AnswerSheet!$Q$11,Table1[TRIMQuestion],Table1[SUB-RESPONSE]),""),_xlfn.IFNA(_xlfn.XLOOKUP($A285&amp;AnswerSheet!$Q$12,Table1[TRIMQuestion],Table1[SUB-RESPONSE]),""),_xlfn.IFNA(_xlfn.XLOOKUP($A285&amp;AnswerSheet!$Q$13,Table1[TRIMQuestion],Table1[SUB-RESPONSE]),""),_xlfn.IFNA(_xlfn.XLOOKUP($A285&amp;AnswerSheet!$Q$14,Table1[TRIMQuestion],Table1[SUB-RESPONSE]),""),_xlfn.IFNA(_xlfn.XLOOKUP($A285&amp;AnswerSheet!$Q$15,Table1[TRIMQuestion],Table1[SUB-RESPONSE]),""),_xlfn.IFNA(_xlfn.XLOOKUP($A285&amp;AnswerSheet!$Q$16,Table1[TRIMQuestion],Table1[SUB-RESPONSE]),""),_xlfn.IFNA(_xlfn.XLOOKUP($A285&amp;AnswerSheet!$Q$17,Table1[TRIMQuestion],Table1[SUB-RESPONSE]),""),_xlfn.IFNA(_xlfn.XLOOKUP($A285&amp;AnswerSheet!$Q$18,Table1[TRIMQuestion],Table1[SUB-RESPONSE]),""),""),""))</f>
        <v/>
      </c>
      <c r="E285" s="179"/>
      <c r="F285" s="205"/>
      <c r="G285" s="206"/>
      <c r="H285" s="179"/>
      <c r="I285" s="174"/>
      <c r="J285" s="180"/>
      <c r="K285" s="181"/>
      <c r="L285" s="152"/>
      <c r="M285" s="179"/>
    </row>
    <row r="286" spans="1:13" s="20" customFormat="1" ht="62.9" customHeight="1" x14ac:dyDescent="0.35">
      <c r="A286" s="103" t="s">
        <v>23</v>
      </c>
      <c r="B286" s="71" t="str">
        <f>_xlfn.SINGLE(IF(_xlfn.XLOOKUP(A285, WH_Aggregte!$E$1:$E$317, WH_Aggregte!$J$1:$J$317, "", 0)= "", "",_xlfn.XLOOKUP(A285, WH_Aggregte!$E$1:$E$317, WH_Aggregte!$J$1:$J$317, "", 0)))</f>
        <v>General Terms and Conditions These additional references are related to this question however are no longer maintained within the question/compliance determination. They are here to provide additional background information and context and for archival purposes. NCSA § 175, 176f or § 417 of the DVSA, 2 CFR § 3187.12, 45 CFR 2540.210, 45 CFR 4552</v>
      </c>
      <c r="C286" s="176"/>
      <c r="D286" s="179"/>
      <c r="E286" s="179"/>
      <c r="F286" s="207"/>
      <c r="G286" s="208"/>
      <c r="H286" s="179"/>
      <c r="I286" s="175"/>
      <c r="J286" s="180"/>
      <c r="K286" s="181"/>
      <c r="L286" s="152"/>
      <c r="M286" s="179"/>
    </row>
    <row r="287" spans="1:13" s="20" customFormat="1" ht="170.5" x14ac:dyDescent="0.35">
      <c r="A287" s="103" t="s">
        <v>419</v>
      </c>
      <c r="B287" s="71" t="str">
        <f>_xlfn.SINGLE(IF(_xlfn.XLOOKUP(A287, WH_Aggregte!$E$1:$E$317, WH_Aggregte!$D$1:$D$317, "", 0)= "", "",_xlfn.XLOOKUP(A287, WH_Aggregte!$E$1:$E$317, WH_Aggregte!$D$1:$D$317, "", 0)))</f>
        <v>Based on information available to AmeriCorps, in the last two years, did the grantee document grievances and/or discrimination/harassment complaints and the corresponding follow up/response in compliance with applicable federal statutes as embodied in the program regulations?  
Has the sponsor or any of the service sites/volunteer stations had grievances and/or discrimination/harassment complaints filed against them regarding services provided under this grant or had civil rights compliance reviews regarding services conducted?
Has the grantee or any service site had grievances and/or /discrimination/harassment complaints filed against them?</v>
      </c>
      <c r="C287" s="176" t="str">
        <f>_xlfn.SINGLE(IF(_xlfn.XLOOKUP(A287, WH_Aggregte!$E$1:$E$317, WH_Aggregte!$F$1:$F$317, "N/A", 0)= "", "N/A",_xlfn.XLOOKUP(A287, WH_Aggregte!$E$1:$E$317, WH_Aggregte!$F$1:$F$317, "N/A", 0)))</f>
        <v>N/A</v>
      </c>
      <c r="D287" s="179" t="str">
        <f>_xlfn.SINGLE(IF(C287="Not Compliant",_xlfn.TEXTJOIN(CHAR(10),TRUE,_xlfn.XLOOKUP($A287,Table1[QNUM],Table1[SUB-RESPONSE]),_xlfn.IFNA(_xlfn.XLOOKUP($A287&amp;AnswerSheet!$Q$1,Table1[TRIMQuestion],Table1[SUB-RESPONSE]),""),_xlfn.IFNA(_xlfn.XLOOKUP($A287&amp;AnswerSheet!$Q$2,Table1[TRIMQuestion],Table1[SUB-RESPONSE]),""),_xlfn.IFNA(_xlfn.XLOOKUP($A287&amp;AnswerSheet!$Q$3,Table1[TRIMQuestion],Table1[SUB-RESPONSE]),""),_xlfn.IFNA(_xlfn.XLOOKUP($A287&amp;AnswerSheet!$Q$4,Table1[TRIMQuestion],Table1[SUB-RESPONSE]),""),_xlfn.IFNA(_xlfn.XLOOKUP($A287&amp;AnswerSheet!$Q$5,Table1[TRIMQuestion],Table1[SUB-RESPONSE]),""),_xlfn.IFNA(_xlfn.XLOOKUP($A287&amp;AnswerSheet!$Q$6,Table1[TRIMQuestion],Table1[SUB-RESPONSE]),""),_xlfn.IFNA(_xlfn.XLOOKUP($A287&amp;AnswerSheet!$Q$7,Table1[TRIMQuestion],Table1[SUB-RESPONSE]),""),_xlfn.IFNA(_xlfn.XLOOKUP($A287&amp;AnswerSheet!$Q$8,Table1[TRIMQuestion],Table1[SUB-RESPONSE]),""),_xlfn.IFNA(_xlfn.XLOOKUP($A287&amp;AnswerSheet!$Q$9,Table1[TRIMQuestion],Table1[SUB-RESPONSE]),""),_xlfn.IFNA(_xlfn.XLOOKUP($A287&amp;AnswerSheet!$Q$10,Table1[TRIMQuestion],Table1[SUB-RESPONSE]),""),_xlfn.IFNA(_xlfn.XLOOKUP($A287&amp;AnswerSheet!$Q$11,Table1[TRIMQuestion],Table1[SUB-RESPONSE]),""),_xlfn.IFNA(_xlfn.XLOOKUP($A287&amp;AnswerSheet!$Q$12,Table1[TRIMQuestion],Table1[SUB-RESPONSE]),""),_xlfn.IFNA(_xlfn.XLOOKUP($A287&amp;AnswerSheet!$Q$13,Table1[TRIMQuestion],Table1[SUB-RESPONSE]),""),_xlfn.IFNA(_xlfn.XLOOKUP($A287&amp;AnswerSheet!$Q$14,Table1[TRIMQuestion],Table1[SUB-RESPONSE]),""),_xlfn.IFNA(_xlfn.XLOOKUP($A287&amp;AnswerSheet!$Q$15,Table1[TRIMQuestion],Table1[SUB-RESPONSE]),""),_xlfn.IFNA(_xlfn.XLOOKUP($A287&amp;AnswerSheet!$Q$16,Table1[TRIMQuestion],Table1[SUB-RESPONSE]),""),_xlfn.IFNA(_xlfn.XLOOKUP($A287&amp;AnswerSheet!$Q$17,Table1[TRIMQuestion],Table1[SUB-RESPONSE]),""),_xlfn.IFNA(_xlfn.XLOOKUP($A287&amp;AnswerSheet!$Q$18,Table1[TRIMQuestion],Table1[SUB-RESPONSE]),""),""),""))</f>
        <v/>
      </c>
      <c r="E287" s="179"/>
      <c r="F287" s="205"/>
      <c r="G287" s="206"/>
      <c r="H287" s="179"/>
      <c r="I287" s="174"/>
      <c r="J287" s="180"/>
      <c r="K287" s="181"/>
      <c r="L287" s="152"/>
      <c r="M287" s="179"/>
    </row>
    <row r="288" spans="1:13" s="20" customFormat="1" ht="61.4" customHeight="1" x14ac:dyDescent="0.35">
      <c r="A288" s="103" t="s">
        <v>23</v>
      </c>
      <c r="B288" s="71" t="str">
        <f>_xlfn.SINGLE(IF(_xlfn.XLOOKUP(A287, WH_Aggregte!$E$1:$E$317, WH_Aggregte!$J$1:$J$317, "", 0)= "", "",_xlfn.XLOOKUP(A287, WH_Aggregte!$E$1:$E$317, WH_Aggregte!$J$1:$J$317, "", 0)))</f>
        <v>45 CFR 1225, General Terms and Conditions, 45 CFR 4552 These additional references are related to this question however are no longer maintained within the question/compliance determination. They are here to provide additional background information and context and for archival purposes. NCSA § 175, 176f or § 417 of the DVSA, 2 CFR § 3187.12, 45 CFR 2540.210</v>
      </c>
      <c r="C288" s="176"/>
      <c r="D288" s="179"/>
      <c r="E288" s="179"/>
      <c r="F288" s="207"/>
      <c r="G288" s="208"/>
      <c r="H288" s="179"/>
      <c r="I288" s="175"/>
      <c r="J288" s="180"/>
      <c r="K288" s="181"/>
      <c r="L288" s="152"/>
      <c r="M288" s="179"/>
    </row>
    <row r="289" spans="1:13" s="20" customFormat="1" ht="46.5" x14ac:dyDescent="0.35">
      <c r="A289" s="103" t="s">
        <v>420</v>
      </c>
      <c r="B289" s="71" t="str">
        <f>_xlfn.SINGLE(IF(_xlfn.XLOOKUP(A289, WH_Aggregte!$E$1:$E$317, WH_Aggregte!$D$1:$D$317, "", 0)= "", "",_xlfn.XLOOKUP(A289, WH_Aggregte!$E$1:$E$317, WH_Aggregte!$D$1:$D$317, "", 0)))</f>
        <v xml:space="preserve">Does the grantee/sponsor have a policy and procedure in place regarding the provision of reasonable accommodation for staff and volunteers to ensure accessibility as per the federal requirements? </v>
      </c>
      <c r="C289" s="176" t="str">
        <f>_xlfn.SINGLE(IF(_xlfn.XLOOKUP(A289, WH_Aggregte!$E$1:$E$317, WH_Aggregte!$F$1:$F$317, "N/A", 0)= "", "N/A",_xlfn.XLOOKUP(A289, WH_Aggregte!$E$1:$E$317, WH_Aggregte!$F$1:$F$317, "N/A", 0)))</f>
        <v>N/A</v>
      </c>
      <c r="D289" s="179" t="str">
        <f>_xlfn.SINGLE(IF(C289="Not Compliant",_xlfn.TEXTJOIN(CHAR(10),TRUE,_xlfn.XLOOKUP($A289,Table1[QNUM],Table1[SUB-RESPONSE]),_xlfn.IFNA(_xlfn.XLOOKUP($A289&amp;AnswerSheet!$Q$1,Table1[TRIMQuestion],Table1[SUB-RESPONSE]),""),_xlfn.IFNA(_xlfn.XLOOKUP($A289&amp;AnswerSheet!$Q$2,Table1[TRIMQuestion],Table1[SUB-RESPONSE]),""),_xlfn.IFNA(_xlfn.XLOOKUP($A289&amp;AnswerSheet!$Q$3,Table1[TRIMQuestion],Table1[SUB-RESPONSE]),""),_xlfn.IFNA(_xlfn.XLOOKUP($A289&amp;AnswerSheet!$Q$4,Table1[TRIMQuestion],Table1[SUB-RESPONSE]),""),_xlfn.IFNA(_xlfn.XLOOKUP($A289&amp;AnswerSheet!$Q$5,Table1[TRIMQuestion],Table1[SUB-RESPONSE]),""),_xlfn.IFNA(_xlfn.XLOOKUP($A289&amp;AnswerSheet!$Q$6,Table1[TRIMQuestion],Table1[SUB-RESPONSE]),""),_xlfn.IFNA(_xlfn.XLOOKUP($A289&amp;AnswerSheet!$Q$7,Table1[TRIMQuestion],Table1[SUB-RESPONSE]),""),_xlfn.IFNA(_xlfn.XLOOKUP($A289&amp;AnswerSheet!$Q$8,Table1[TRIMQuestion],Table1[SUB-RESPONSE]),""),_xlfn.IFNA(_xlfn.XLOOKUP($A289&amp;AnswerSheet!$Q$9,Table1[TRIMQuestion],Table1[SUB-RESPONSE]),""),_xlfn.IFNA(_xlfn.XLOOKUP($A289&amp;AnswerSheet!$Q$10,Table1[TRIMQuestion],Table1[SUB-RESPONSE]),""),_xlfn.IFNA(_xlfn.XLOOKUP($A289&amp;AnswerSheet!$Q$11,Table1[TRIMQuestion],Table1[SUB-RESPONSE]),""),_xlfn.IFNA(_xlfn.XLOOKUP($A289&amp;AnswerSheet!$Q$12,Table1[TRIMQuestion],Table1[SUB-RESPONSE]),""),_xlfn.IFNA(_xlfn.XLOOKUP($A289&amp;AnswerSheet!$Q$13,Table1[TRIMQuestion],Table1[SUB-RESPONSE]),""),_xlfn.IFNA(_xlfn.XLOOKUP($A289&amp;AnswerSheet!$Q$14,Table1[TRIMQuestion],Table1[SUB-RESPONSE]),""),_xlfn.IFNA(_xlfn.XLOOKUP($A289&amp;AnswerSheet!$Q$15,Table1[TRIMQuestion],Table1[SUB-RESPONSE]),""),_xlfn.IFNA(_xlfn.XLOOKUP($A289&amp;AnswerSheet!$Q$16,Table1[TRIMQuestion],Table1[SUB-RESPONSE]),""),_xlfn.IFNA(_xlfn.XLOOKUP($A289&amp;AnswerSheet!$Q$17,Table1[TRIMQuestion],Table1[SUB-RESPONSE]),""),_xlfn.IFNA(_xlfn.XLOOKUP($A289&amp;AnswerSheet!$Q$18,Table1[TRIMQuestion],Table1[SUB-RESPONSE]),""),""),""))</f>
        <v/>
      </c>
      <c r="E289" s="179"/>
      <c r="F289" s="205"/>
      <c r="G289" s="206"/>
      <c r="H289" s="179"/>
      <c r="I289" s="174"/>
      <c r="J289" s="180"/>
      <c r="K289" s="181"/>
      <c r="L289" s="152"/>
      <c r="M289" s="179"/>
    </row>
    <row r="290" spans="1:13" s="20" customFormat="1" ht="26.15" customHeight="1" x14ac:dyDescent="0.35">
      <c r="A290" s="103" t="s">
        <v>23</v>
      </c>
      <c r="B290" s="71" t="str">
        <f>_xlfn.SINGLE(IF(_xlfn.XLOOKUP(A289, WH_Aggregte!$E$1:$E$317, WH_Aggregte!$J$1:$J$317, "", 0)= "", "",_xlfn.XLOOKUP(A289, WH_Aggregte!$E$1:$E$317, WH_Aggregte!$J$1:$J$317, "", 0)))</f>
        <v>45 CFR 1203/1214/1232, Rehabilitation Act of 1973: Sections 504, 508</v>
      </c>
      <c r="C290" s="176"/>
      <c r="D290" s="179"/>
      <c r="E290" s="179"/>
      <c r="F290" s="207"/>
      <c r="G290" s="208"/>
      <c r="H290" s="179"/>
      <c r="I290" s="175"/>
      <c r="J290" s="180"/>
      <c r="K290" s="181"/>
      <c r="L290" s="152"/>
      <c r="M290" s="179"/>
    </row>
    <row r="291" spans="1:13" s="20" customFormat="1" ht="39" customHeight="1" x14ac:dyDescent="0.35">
      <c r="A291" s="103" t="s">
        <v>421</v>
      </c>
      <c r="B291" s="71" t="str">
        <f>_xlfn.SINGLE(IF(_xlfn.XLOOKUP(A291, WH_Aggregte!$E$1:$E$317, WH_Aggregte!$D$1:$D$317, "", 0)= "", "",_xlfn.XLOOKUP(A291, WH_Aggregte!$E$1:$E$317, WH_Aggregte!$D$1:$D$317, "", 0)))</f>
        <v xml:space="preserve">Does the sponsor/grantee have a system (a plan or process) in place for ensuring accessibility to persons with Limited English Proficiency?  </v>
      </c>
      <c r="C291" s="176" t="str">
        <f>_xlfn.SINGLE(IF(_xlfn.XLOOKUP(A291, WH_Aggregte!$E$1:$E$317, WH_Aggregte!$F$1:$F$317, "N/A", 0)= "", "N/A",_xlfn.XLOOKUP(A291, WH_Aggregte!$E$1:$E$317, WH_Aggregte!$F$1:$F$317, "N/A", 0)))</f>
        <v>N/A</v>
      </c>
      <c r="D291" s="179" t="str">
        <f>_xlfn.SINGLE(IF(C291="Not Compliant",_xlfn.TEXTJOIN(CHAR(10),TRUE,_xlfn.XLOOKUP($A291,Table1[QNUM],Table1[SUB-RESPONSE]),_xlfn.IFNA(_xlfn.XLOOKUP($A291&amp;AnswerSheet!$Q$1,Table1[TRIMQuestion],Table1[SUB-RESPONSE]),""),_xlfn.IFNA(_xlfn.XLOOKUP($A291&amp;AnswerSheet!$Q$2,Table1[TRIMQuestion],Table1[SUB-RESPONSE]),""),_xlfn.IFNA(_xlfn.XLOOKUP($A291&amp;AnswerSheet!$Q$3,Table1[TRIMQuestion],Table1[SUB-RESPONSE]),""),_xlfn.IFNA(_xlfn.XLOOKUP($A291&amp;AnswerSheet!$Q$4,Table1[TRIMQuestion],Table1[SUB-RESPONSE]),""),_xlfn.IFNA(_xlfn.XLOOKUP($A291&amp;AnswerSheet!$Q$5,Table1[TRIMQuestion],Table1[SUB-RESPONSE]),""),_xlfn.IFNA(_xlfn.XLOOKUP($A291&amp;AnswerSheet!$Q$6,Table1[TRIMQuestion],Table1[SUB-RESPONSE]),""),_xlfn.IFNA(_xlfn.XLOOKUP($A291&amp;AnswerSheet!$Q$7,Table1[TRIMQuestion],Table1[SUB-RESPONSE]),""),_xlfn.IFNA(_xlfn.XLOOKUP($A291&amp;AnswerSheet!$Q$8,Table1[TRIMQuestion],Table1[SUB-RESPONSE]),""),_xlfn.IFNA(_xlfn.XLOOKUP($A291&amp;AnswerSheet!$Q$9,Table1[TRIMQuestion],Table1[SUB-RESPONSE]),""),_xlfn.IFNA(_xlfn.XLOOKUP($A291&amp;AnswerSheet!$Q$10,Table1[TRIMQuestion],Table1[SUB-RESPONSE]),""),_xlfn.IFNA(_xlfn.XLOOKUP($A291&amp;AnswerSheet!$Q$11,Table1[TRIMQuestion],Table1[SUB-RESPONSE]),""),_xlfn.IFNA(_xlfn.XLOOKUP($A291&amp;AnswerSheet!$Q$12,Table1[TRIMQuestion],Table1[SUB-RESPONSE]),""),_xlfn.IFNA(_xlfn.XLOOKUP($A291&amp;AnswerSheet!$Q$13,Table1[TRIMQuestion],Table1[SUB-RESPONSE]),""),_xlfn.IFNA(_xlfn.XLOOKUP($A291&amp;AnswerSheet!$Q$14,Table1[TRIMQuestion],Table1[SUB-RESPONSE]),""),_xlfn.IFNA(_xlfn.XLOOKUP($A291&amp;AnswerSheet!$Q$15,Table1[TRIMQuestion],Table1[SUB-RESPONSE]),""),_xlfn.IFNA(_xlfn.XLOOKUP($A291&amp;AnswerSheet!$Q$16,Table1[TRIMQuestion],Table1[SUB-RESPONSE]),""),_xlfn.IFNA(_xlfn.XLOOKUP($A291&amp;AnswerSheet!$Q$17,Table1[TRIMQuestion],Table1[SUB-RESPONSE]),""),_xlfn.IFNA(_xlfn.XLOOKUP($A291&amp;AnswerSheet!$Q$18,Table1[TRIMQuestion],Table1[SUB-RESPONSE]),""),""),""))</f>
        <v/>
      </c>
      <c r="E291" s="179"/>
      <c r="F291" s="205"/>
      <c r="G291" s="206"/>
      <c r="H291" s="179"/>
      <c r="I291" s="174"/>
      <c r="J291" s="180"/>
      <c r="K291" s="181"/>
      <c r="L291" s="152"/>
      <c r="M291" s="179"/>
    </row>
    <row r="292" spans="1:13" s="20" customFormat="1" ht="48.65" customHeight="1" x14ac:dyDescent="0.35">
      <c r="A292" s="103" t="s">
        <v>23</v>
      </c>
      <c r="B292" s="71" t="str">
        <f>_xlfn.SINGLE(IF(_xlfn.XLOOKUP(A291, WH_Aggregte!$E$1:$E$317, WH_Aggregte!$J$1:$J$317, "", 0)= "", "",_xlfn.XLOOKUP(A291, WH_Aggregte!$E$1:$E$317, WH_Aggregte!$J$1:$J$317, "", 0)))</f>
        <v>AmeriCorps Annual General Terms and Conditions, Executive Order 13166, 67 FR 64604, Title VI, Civil Rights Act 1964: Prohibition Against National Origin Discrimination Affecting Limited English Proficient Persons</v>
      </c>
      <c r="C292" s="176"/>
      <c r="D292" s="179"/>
      <c r="E292" s="179"/>
      <c r="F292" s="207"/>
      <c r="G292" s="208"/>
      <c r="H292" s="179"/>
      <c r="I292" s="175"/>
      <c r="J292" s="180"/>
      <c r="K292" s="181"/>
      <c r="L292" s="152"/>
      <c r="M292" s="179"/>
    </row>
    <row r="293" spans="1:13" s="20" customFormat="1" ht="143.9" customHeight="1" x14ac:dyDescent="0.35">
      <c r="A293" s="103" t="s">
        <v>422</v>
      </c>
      <c r="B293" s="71" t="str">
        <f>_xlfn.SINGLE(IF(_xlfn.XLOOKUP(A293, WH_Aggregte!$E$1:$E$317, WH_Aggregte!$D$1:$D$317, "", 0)= "", "",_xlfn.XLOOKUP(A293, WH_Aggregte!$E$1:$E$317, WH_Aggregte!$D$1:$D$317, "", 0)))</f>
        <v xml:space="preserve">Does the grantee notify members, community beneficiaries, applicants, program staff, and the public, including those with impaired vision or hearing, that it operates in accordance with federal and program requirements on non-discrimination and non-harassment?  
a. Does the policy summarize the requirements, note the availability of compliance history information, and explain the procedures for filing discrimination complaints with AmeriCorps? 
b. Does the policy include information on civil rights requirements and non-harassment, complaint procedures and the rights of beneficiaries in member/volunteer service agreements, handbooks, manuals, pamphlets, and posted in prominent locations, as appropriate?  
c. Does the sponsor/grantee notify the public in recruitment material and application forms that it operates its program or activity subject to nondiscrimination requirements? </v>
      </c>
      <c r="C293" s="176" t="str">
        <f>_xlfn.SINGLE(IF(_xlfn.XLOOKUP(A293, WH_Aggregte!$E$1:$E$317, WH_Aggregte!$F$1:$F$317, "N/A", 0)= "", "N/A",_xlfn.XLOOKUP(A293, WH_Aggregte!$E$1:$E$317, WH_Aggregte!$F$1:$F$317, "N/A", 0)))</f>
        <v>N/A</v>
      </c>
      <c r="D293" s="179" t="str">
        <f>_xlfn.SINGLE(IF(C293="Not Compliant",_xlfn.TEXTJOIN(CHAR(10),TRUE,_xlfn.XLOOKUP($A293,Table1[QNUM],Table1[SUB-RESPONSE]),_xlfn.IFNA(_xlfn.XLOOKUP($A293&amp;AnswerSheet!$Q$1,Table1[TRIMQuestion],Table1[SUB-RESPONSE]),""),_xlfn.IFNA(_xlfn.XLOOKUP($A293&amp;AnswerSheet!$Q$2,Table1[TRIMQuestion],Table1[SUB-RESPONSE]),""),_xlfn.IFNA(_xlfn.XLOOKUP($A293&amp;AnswerSheet!$Q$3,Table1[TRIMQuestion],Table1[SUB-RESPONSE]),""),_xlfn.IFNA(_xlfn.XLOOKUP($A293&amp;AnswerSheet!$Q$4,Table1[TRIMQuestion],Table1[SUB-RESPONSE]),""),_xlfn.IFNA(_xlfn.XLOOKUP($A293&amp;AnswerSheet!$Q$5,Table1[TRIMQuestion],Table1[SUB-RESPONSE]),""),_xlfn.IFNA(_xlfn.XLOOKUP($A293&amp;AnswerSheet!$Q$6,Table1[TRIMQuestion],Table1[SUB-RESPONSE]),""),_xlfn.IFNA(_xlfn.XLOOKUP($A293&amp;AnswerSheet!$Q$7,Table1[TRIMQuestion],Table1[SUB-RESPONSE]),""),_xlfn.IFNA(_xlfn.XLOOKUP($A293&amp;AnswerSheet!$Q$8,Table1[TRIMQuestion],Table1[SUB-RESPONSE]),""),_xlfn.IFNA(_xlfn.XLOOKUP($A293&amp;AnswerSheet!$Q$9,Table1[TRIMQuestion],Table1[SUB-RESPONSE]),""),_xlfn.IFNA(_xlfn.XLOOKUP($A293&amp;AnswerSheet!$Q$10,Table1[TRIMQuestion],Table1[SUB-RESPONSE]),""),_xlfn.IFNA(_xlfn.XLOOKUP($A293&amp;AnswerSheet!$Q$11,Table1[TRIMQuestion],Table1[SUB-RESPONSE]),""),_xlfn.IFNA(_xlfn.XLOOKUP($A293&amp;AnswerSheet!$Q$12,Table1[TRIMQuestion],Table1[SUB-RESPONSE]),""),_xlfn.IFNA(_xlfn.XLOOKUP($A293&amp;AnswerSheet!$Q$13,Table1[TRIMQuestion],Table1[SUB-RESPONSE]),""),_xlfn.IFNA(_xlfn.XLOOKUP($A293&amp;AnswerSheet!$Q$14,Table1[TRIMQuestion],Table1[SUB-RESPONSE]),""),_xlfn.IFNA(_xlfn.XLOOKUP($A293&amp;AnswerSheet!$Q$15,Table1[TRIMQuestion],Table1[SUB-RESPONSE]),""),_xlfn.IFNA(_xlfn.XLOOKUP($A293&amp;AnswerSheet!$Q$16,Table1[TRIMQuestion],Table1[SUB-RESPONSE]),""),_xlfn.IFNA(_xlfn.XLOOKUP($A293&amp;AnswerSheet!$Q$17,Table1[TRIMQuestion],Table1[SUB-RESPONSE]),""),_xlfn.IFNA(_xlfn.XLOOKUP($A293&amp;AnswerSheet!$Q$18,Table1[TRIMQuestion],Table1[SUB-RESPONSE]),""),""),""))</f>
        <v/>
      </c>
      <c r="E293" s="179"/>
      <c r="F293" s="205"/>
      <c r="G293" s="206"/>
      <c r="H293" s="179"/>
      <c r="I293" s="174"/>
      <c r="J293" s="180"/>
      <c r="K293" s="181"/>
      <c r="L293" s="152"/>
      <c r="M293" s="179"/>
    </row>
    <row r="294" spans="1:13" s="20" customFormat="1" ht="26.15" customHeight="1" x14ac:dyDescent="0.35">
      <c r="A294" s="103" t="s">
        <v>23</v>
      </c>
      <c r="B294" s="71" t="str">
        <f>_xlfn.SINGLE(IF(_xlfn.XLOOKUP(A293, WH_Aggregte!$E$1:$E$317, WH_Aggregte!$J$1:$J$317, "", 0)= "", "",_xlfn.XLOOKUP(A293, WH_Aggregte!$E$1:$E$317, WH_Aggregte!$J$1:$J$317, "", 0)))</f>
        <v>AmeriCorps Annual General Terms and Conditions, 45 CFR 2552</v>
      </c>
      <c r="C294" s="176"/>
      <c r="D294" s="179"/>
      <c r="E294" s="179"/>
      <c r="F294" s="207"/>
      <c r="G294" s="208"/>
      <c r="H294" s="179"/>
      <c r="I294" s="175"/>
      <c r="J294" s="180"/>
      <c r="K294" s="181"/>
      <c r="L294" s="152"/>
      <c r="M294" s="179"/>
    </row>
    <row r="295" spans="1:13" ht="26.15" customHeight="1" x14ac:dyDescent="0.35">
      <c r="A295" s="187" t="s">
        <v>448</v>
      </c>
      <c r="B295" s="188"/>
      <c r="C295" s="189"/>
      <c r="D295" s="16"/>
      <c r="E295" s="75"/>
      <c r="F295" s="75"/>
      <c r="G295" s="75"/>
      <c r="H295" s="75"/>
      <c r="I295" s="76"/>
      <c r="J295" s="77"/>
      <c r="K295" s="78"/>
      <c r="L295" s="78"/>
      <c r="M295" s="75"/>
    </row>
    <row r="296" spans="1:13" s="20" customFormat="1" ht="26.15" customHeight="1" x14ac:dyDescent="0.35">
      <c r="A296" s="103" t="s">
        <v>428</v>
      </c>
      <c r="B296" s="71" t="str">
        <f>_xlfn.SINGLE(IF(_xlfn.XLOOKUP(A296, WH_Aggregte!$E$1:$E$317, WH_Aggregte!$D$1:$D$317, "", 0)= "", "",_xlfn.XLOOKUP(A296, WH_Aggregte!$E$1:$E$317, WH_Aggregte!$D$1:$D$317, "", 0)))</f>
        <v>Do volunteers meet the minimum age requirement at the time of enrollment?</v>
      </c>
      <c r="C296" s="176" t="str">
        <f>_xlfn.SINGLE(IF(_xlfn.XLOOKUP(A296, WH_Aggregte!$E$1:$E$317, WH_Aggregte!$F$1:$F$317, "N/A", 0)= "", "N/A",_xlfn.XLOOKUP(A296, WH_Aggregte!$E$1:$E$317, WH_Aggregte!$F$1:$F$317, "N/A", 0)))</f>
        <v>N/A</v>
      </c>
      <c r="D296" s="179" t="str">
        <f>_xlfn.SINGLE(IF(C296="Not Compliant",_xlfn.TEXTJOIN(CHAR(10),TRUE,_xlfn.XLOOKUP($A296,Table1[QNUM],Table1[SUB-RESPONSE]),_xlfn.IFNA(_xlfn.XLOOKUP($A296&amp;AnswerSheet!$Q$1,Table1[TRIMQuestion],Table1[SUB-RESPONSE]),""),_xlfn.IFNA(_xlfn.XLOOKUP($A296&amp;AnswerSheet!$Q$2,Table1[TRIMQuestion],Table1[SUB-RESPONSE]),""),_xlfn.IFNA(_xlfn.XLOOKUP($A296&amp;AnswerSheet!$Q$3,Table1[TRIMQuestion],Table1[SUB-RESPONSE]),""),_xlfn.IFNA(_xlfn.XLOOKUP($A296&amp;AnswerSheet!$Q$4,Table1[TRIMQuestion],Table1[SUB-RESPONSE]),""),_xlfn.IFNA(_xlfn.XLOOKUP($A296&amp;AnswerSheet!$Q$5,Table1[TRIMQuestion],Table1[SUB-RESPONSE]),""),_xlfn.IFNA(_xlfn.XLOOKUP($A296&amp;AnswerSheet!$Q$6,Table1[TRIMQuestion],Table1[SUB-RESPONSE]),""),_xlfn.IFNA(_xlfn.XLOOKUP($A296&amp;AnswerSheet!$Q$7,Table1[TRIMQuestion],Table1[SUB-RESPONSE]),""),_xlfn.IFNA(_xlfn.XLOOKUP($A296&amp;AnswerSheet!$Q$8,Table1[TRIMQuestion],Table1[SUB-RESPONSE]),""),_xlfn.IFNA(_xlfn.XLOOKUP($A296&amp;AnswerSheet!$Q$9,Table1[TRIMQuestion],Table1[SUB-RESPONSE]),""),_xlfn.IFNA(_xlfn.XLOOKUP($A296&amp;AnswerSheet!$Q$10,Table1[TRIMQuestion],Table1[SUB-RESPONSE]),""),_xlfn.IFNA(_xlfn.XLOOKUP($A296&amp;AnswerSheet!$Q$11,Table1[TRIMQuestion],Table1[SUB-RESPONSE]),""),_xlfn.IFNA(_xlfn.XLOOKUP($A296&amp;AnswerSheet!$Q$12,Table1[TRIMQuestion],Table1[SUB-RESPONSE]),""),_xlfn.IFNA(_xlfn.XLOOKUP($A296&amp;AnswerSheet!$Q$13,Table1[TRIMQuestion],Table1[SUB-RESPONSE]),""),_xlfn.IFNA(_xlfn.XLOOKUP($A296&amp;AnswerSheet!$Q$14,Table1[TRIMQuestion],Table1[SUB-RESPONSE]),""),_xlfn.IFNA(_xlfn.XLOOKUP($A296&amp;AnswerSheet!$Q$15,Table1[TRIMQuestion],Table1[SUB-RESPONSE]),""),_xlfn.IFNA(_xlfn.XLOOKUP($A296&amp;AnswerSheet!$Q$16,Table1[TRIMQuestion],Table1[SUB-RESPONSE]),""),_xlfn.IFNA(_xlfn.XLOOKUP($A296&amp;AnswerSheet!$Q$17,Table1[TRIMQuestion],Table1[SUB-RESPONSE]),""),_xlfn.IFNA(_xlfn.XLOOKUP($A296&amp;AnswerSheet!$Q$18,Table1[TRIMQuestion],Table1[SUB-RESPONSE]),""),""),""))</f>
        <v/>
      </c>
      <c r="E296" s="179"/>
      <c r="F296" s="205"/>
      <c r="G296" s="206"/>
      <c r="H296" s="179"/>
      <c r="I296" s="174"/>
      <c r="J296" s="180"/>
      <c r="K296" s="181"/>
      <c r="L296" s="152"/>
      <c r="M296" s="179"/>
    </row>
    <row r="297" spans="1:13" s="20" customFormat="1" ht="26.15" customHeight="1" x14ac:dyDescent="0.35">
      <c r="A297" s="103" t="s">
        <v>23</v>
      </c>
      <c r="B297" s="71" t="str">
        <f>_xlfn.SINGLE(IF(_xlfn.XLOOKUP(A296, WH_Aggregte!$E$1:$E$317, WH_Aggregte!$J$1:$J$317, "", 0)= "", "",_xlfn.XLOOKUP(A296, WH_Aggregte!$E$1:$E$317, WH_Aggregte!$J$1:$J$317, "", 0)))</f>
        <v>RSVP Regulation: 45 CFR § 2553.41 (a)(1)</v>
      </c>
      <c r="C297" s="176"/>
      <c r="D297" s="179"/>
      <c r="E297" s="179"/>
      <c r="F297" s="207"/>
      <c r="G297" s="208"/>
      <c r="H297" s="179"/>
      <c r="I297" s="175"/>
      <c r="J297" s="180"/>
      <c r="K297" s="181"/>
      <c r="L297" s="152"/>
      <c r="M297" s="179"/>
    </row>
    <row r="298" spans="1:13" s="20" customFormat="1" ht="26.15" customHeight="1" x14ac:dyDescent="0.35">
      <c r="A298" s="103" t="s">
        <v>429</v>
      </c>
      <c r="B298" s="71" t="str">
        <f>_xlfn.SINGLE(IF(_xlfn.XLOOKUP(A298, WH_Aggregte!$E$1:$E$317, WH_Aggregte!$D$1:$D$317, "", 0)= "", "",_xlfn.XLOOKUP(A298, WH_Aggregte!$E$1:$E$317, WH_Aggregte!$D$1:$D$317, "", 0)))</f>
        <v xml:space="preserve">Are all activities included in the description/assignment compliant?_x000D_
_x000D_
 </v>
      </c>
      <c r="C298" s="176" t="str">
        <f>_xlfn.SINGLE(IF(_xlfn.XLOOKUP(A298, WH_Aggregte!$E$1:$E$317, WH_Aggregte!$F$1:$F$317, "N/A", 0)= "", "N/A",_xlfn.XLOOKUP(A298, WH_Aggregte!$E$1:$E$317, WH_Aggregte!$F$1:$F$317, "N/A", 0)))</f>
        <v>N/A</v>
      </c>
      <c r="D298" s="179" t="str">
        <f>_xlfn.SINGLE(IF(C298="Not Compliant",_xlfn.TEXTJOIN(CHAR(10),TRUE,_xlfn.XLOOKUP($A298,Table1[QNUM],Table1[SUB-RESPONSE]),_xlfn.IFNA(_xlfn.XLOOKUP($A298&amp;AnswerSheet!$Q$1,Table1[TRIMQuestion],Table1[SUB-RESPONSE]),""),_xlfn.IFNA(_xlfn.XLOOKUP($A298&amp;AnswerSheet!$Q$2,Table1[TRIMQuestion],Table1[SUB-RESPONSE]),""),_xlfn.IFNA(_xlfn.XLOOKUP($A298&amp;AnswerSheet!$Q$3,Table1[TRIMQuestion],Table1[SUB-RESPONSE]),""),_xlfn.IFNA(_xlfn.XLOOKUP($A298&amp;AnswerSheet!$Q$4,Table1[TRIMQuestion],Table1[SUB-RESPONSE]),""),_xlfn.IFNA(_xlfn.XLOOKUP($A298&amp;AnswerSheet!$Q$5,Table1[TRIMQuestion],Table1[SUB-RESPONSE]),""),_xlfn.IFNA(_xlfn.XLOOKUP($A298&amp;AnswerSheet!$Q$6,Table1[TRIMQuestion],Table1[SUB-RESPONSE]),""),_xlfn.IFNA(_xlfn.XLOOKUP($A298&amp;AnswerSheet!$Q$7,Table1[TRIMQuestion],Table1[SUB-RESPONSE]),""),_xlfn.IFNA(_xlfn.XLOOKUP($A298&amp;AnswerSheet!$Q$8,Table1[TRIMQuestion],Table1[SUB-RESPONSE]),""),_xlfn.IFNA(_xlfn.XLOOKUP($A298&amp;AnswerSheet!$Q$9,Table1[TRIMQuestion],Table1[SUB-RESPONSE]),""),_xlfn.IFNA(_xlfn.XLOOKUP($A298&amp;AnswerSheet!$Q$10,Table1[TRIMQuestion],Table1[SUB-RESPONSE]),""),_xlfn.IFNA(_xlfn.XLOOKUP($A298&amp;AnswerSheet!$Q$11,Table1[TRIMQuestion],Table1[SUB-RESPONSE]),""),_xlfn.IFNA(_xlfn.XLOOKUP($A298&amp;AnswerSheet!$Q$12,Table1[TRIMQuestion],Table1[SUB-RESPONSE]),""),_xlfn.IFNA(_xlfn.XLOOKUP($A298&amp;AnswerSheet!$Q$13,Table1[TRIMQuestion],Table1[SUB-RESPONSE]),""),_xlfn.IFNA(_xlfn.XLOOKUP($A298&amp;AnswerSheet!$Q$14,Table1[TRIMQuestion],Table1[SUB-RESPONSE]),""),_xlfn.IFNA(_xlfn.XLOOKUP($A298&amp;AnswerSheet!$Q$15,Table1[TRIMQuestion],Table1[SUB-RESPONSE]),""),_xlfn.IFNA(_xlfn.XLOOKUP($A298&amp;AnswerSheet!$Q$16,Table1[TRIMQuestion],Table1[SUB-RESPONSE]),""),_xlfn.IFNA(_xlfn.XLOOKUP($A298&amp;AnswerSheet!$Q$17,Table1[TRIMQuestion],Table1[SUB-RESPONSE]),""),_xlfn.IFNA(_xlfn.XLOOKUP($A298&amp;AnswerSheet!$Q$18,Table1[TRIMQuestion],Table1[SUB-RESPONSE]),""),""),""))</f>
        <v/>
      </c>
      <c r="E298" s="179"/>
      <c r="F298" s="205"/>
      <c r="G298" s="206"/>
      <c r="H298" s="179"/>
      <c r="I298" s="174"/>
      <c r="J298" s="180"/>
      <c r="K298" s="181"/>
      <c r="L298" s="152"/>
      <c r="M298" s="179"/>
    </row>
    <row r="299" spans="1:13" s="20" customFormat="1" ht="26.15" customHeight="1" x14ac:dyDescent="0.35">
      <c r="A299" s="103" t="s">
        <v>23</v>
      </c>
      <c r="B299" s="71" t="str">
        <f>_xlfn.SINGLE(IF(_xlfn.XLOOKUP(A298, WH_Aggregte!$E$1:$E$317, WH_Aggregte!$J$1:$J$317, "", 0)= "", "",_xlfn.XLOOKUP(A298, WH_Aggregte!$E$1:$E$317, WH_Aggregte!$J$1:$J$317, "", 0)))</f>
        <v>RSVP Regulation: 45 CFR §2553.12</v>
      </c>
      <c r="C299" s="176"/>
      <c r="D299" s="179"/>
      <c r="E299" s="179"/>
      <c r="F299" s="207"/>
      <c r="G299" s="208"/>
      <c r="H299" s="179"/>
      <c r="I299" s="175"/>
      <c r="J299" s="180"/>
      <c r="K299" s="181"/>
      <c r="L299" s="152"/>
      <c r="M299" s="179"/>
    </row>
    <row r="300" spans="1:13" s="20" customFormat="1" ht="26.15" customHeight="1" x14ac:dyDescent="0.35">
      <c r="A300" s="103" t="s">
        <v>430</v>
      </c>
      <c r="B300" s="71" t="str">
        <f>_xlfn.SINGLE(IF(_xlfn.XLOOKUP(A300, WH_Aggregte!$E$1:$E$317, WH_Aggregte!$D$1:$D$317, "", 0)= "", "",_xlfn.XLOOKUP(A300, WH_Aggregte!$E$1:$E$317, WH_Aggregte!$D$1:$D$317, "", 0)))</f>
        <v>Review the volunteer service agreements and complete the required interviews. _x000D_
_x000D_
Do the service activities of the volunteer align with the agreement?</v>
      </c>
      <c r="C300" s="176" t="str">
        <f>_xlfn.SINGLE(IF(_xlfn.XLOOKUP(A300, WH_Aggregte!$E$1:$E$317, WH_Aggregte!$F$1:$F$317, "N/A", 0)= "", "N/A",_xlfn.XLOOKUP(A300, WH_Aggregte!$E$1:$E$317, WH_Aggregte!$F$1:$F$317, "N/A", 0)))</f>
        <v>N/A</v>
      </c>
      <c r="D300" s="179" t="str">
        <f>_xlfn.SINGLE(IF(C300="Not Compliant",_xlfn.TEXTJOIN(CHAR(10),TRUE,_xlfn.XLOOKUP($A300,Table1[QNUM],Table1[SUB-RESPONSE]),_xlfn.IFNA(_xlfn.XLOOKUP($A300&amp;AnswerSheet!$Q$1,Table1[TRIMQuestion],Table1[SUB-RESPONSE]),""),_xlfn.IFNA(_xlfn.XLOOKUP($A300&amp;AnswerSheet!$Q$2,Table1[TRIMQuestion],Table1[SUB-RESPONSE]),""),_xlfn.IFNA(_xlfn.XLOOKUP($A300&amp;AnswerSheet!$Q$3,Table1[TRIMQuestion],Table1[SUB-RESPONSE]),""),_xlfn.IFNA(_xlfn.XLOOKUP($A300&amp;AnswerSheet!$Q$4,Table1[TRIMQuestion],Table1[SUB-RESPONSE]),""),_xlfn.IFNA(_xlfn.XLOOKUP($A300&amp;AnswerSheet!$Q$5,Table1[TRIMQuestion],Table1[SUB-RESPONSE]),""),_xlfn.IFNA(_xlfn.XLOOKUP($A300&amp;AnswerSheet!$Q$6,Table1[TRIMQuestion],Table1[SUB-RESPONSE]),""),_xlfn.IFNA(_xlfn.XLOOKUP($A300&amp;AnswerSheet!$Q$7,Table1[TRIMQuestion],Table1[SUB-RESPONSE]),""),_xlfn.IFNA(_xlfn.XLOOKUP($A300&amp;AnswerSheet!$Q$8,Table1[TRIMQuestion],Table1[SUB-RESPONSE]),""),_xlfn.IFNA(_xlfn.XLOOKUP($A300&amp;AnswerSheet!$Q$9,Table1[TRIMQuestion],Table1[SUB-RESPONSE]),""),_xlfn.IFNA(_xlfn.XLOOKUP($A300&amp;AnswerSheet!$Q$10,Table1[TRIMQuestion],Table1[SUB-RESPONSE]),""),_xlfn.IFNA(_xlfn.XLOOKUP($A300&amp;AnswerSheet!$Q$11,Table1[TRIMQuestion],Table1[SUB-RESPONSE]),""),_xlfn.IFNA(_xlfn.XLOOKUP($A300&amp;AnswerSheet!$Q$12,Table1[TRIMQuestion],Table1[SUB-RESPONSE]),""),_xlfn.IFNA(_xlfn.XLOOKUP($A300&amp;AnswerSheet!$Q$13,Table1[TRIMQuestion],Table1[SUB-RESPONSE]),""),_xlfn.IFNA(_xlfn.XLOOKUP($A300&amp;AnswerSheet!$Q$14,Table1[TRIMQuestion],Table1[SUB-RESPONSE]),""),_xlfn.IFNA(_xlfn.XLOOKUP($A300&amp;AnswerSheet!$Q$15,Table1[TRIMQuestion],Table1[SUB-RESPONSE]),""),_xlfn.IFNA(_xlfn.XLOOKUP($A300&amp;AnswerSheet!$Q$16,Table1[TRIMQuestion],Table1[SUB-RESPONSE]),""),_xlfn.IFNA(_xlfn.XLOOKUP($A300&amp;AnswerSheet!$Q$17,Table1[TRIMQuestion],Table1[SUB-RESPONSE]),""),_xlfn.IFNA(_xlfn.XLOOKUP($A300&amp;AnswerSheet!$Q$18,Table1[TRIMQuestion],Table1[SUB-RESPONSE]),""),""),""))</f>
        <v/>
      </c>
      <c r="E300" s="179"/>
      <c r="F300" s="205"/>
      <c r="G300" s="206"/>
      <c r="H300" s="179"/>
      <c r="I300" s="174"/>
      <c r="J300" s="180"/>
      <c r="K300" s="181"/>
      <c r="L300" s="152"/>
      <c r="M300" s="179"/>
    </row>
    <row r="301" spans="1:13" s="20" customFormat="1" ht="26.15" customHeight="1" x14ac:dyDescent="0.35">
      <c r="A301" s="103" t="s">
        <v>23</v>
      </c>
      <c r="B301" s="71" t="str">
        <f>_xlfn.SINGLE(IF(_xlfn.XLOOKUP(A300, WH_Aggregte!$E$1:$E$317, WH_Aggregte!$J$1:$J$317, "", 0)= "", "",_xlfn.XLOOKUP(A300, WH_Aggregte!$E$1:$E$317, WH_Aggregte!$J$1:$J$317, "", 0)))</f>
        <v>RSVP Regulation: 45 CFR §2553.12</v>
      </c>
      <c r="C301" s="176"/>
      <c r="D301" s="179"/>
      <c r="E301" s="179"/>
      <c r="F301" s="207"/>
      <c r="G301" s="208"/>
      <c r="H301" s="179"/>
      <c r="I301" s="175"/>
      <c r="J301" s="180"/>
      <c r="K301" s="181"/>
      <c r="L301" s="152"/>
      <c r="M301" s="179"/>
    </row>
    <row r="302" spans="1:13" s="20" customFormat="1" ht="26.15" customHeight="1" x14ac:dyDescent="0.35">
      <c r="A302" s="103" t="s">
        <v>431</v>
      </c>
      <c r="B302" s="71" t="str">
        <f>_xlfn.SINGLE(IF(_xlfn.XLOOKUP(A302, WH_Aggregte!$E$1:$E$317, WH_Aggregte!$D$1:$D$317, "", 0)= "", "",_xlfn.XLOOKUP(A302, WH_Aggregte!$E$1:$E$317, WH_Aggregte!$D$1:$D$317, "", 0)))</f>
        <v>Is there a designated supervisor providing regular and consistent support for each volunteer?</v>
      </c>
      <c r="C302" s="176" t="str">
        <f>_xlfn.SINGLE(IF(_xlfn.XLOOKUP(A302, WH_Aggregte!$E$1:$E$317, WH_Aggregte!$F$1:$F$317, "N/A", 0)= "", "N/A",_xlfn.XLOOKUP(A302, WH_Aggregte!$E$1:$E$317, WH_Aggregte!$F$1:$F$317, "N/A", 0)))</f>
        <v>N/A</v>
      </c>
      <c r="D302" s="179" t="str">
        <f>_xlfn.SINGLE(IF(C302="Not Compliant",_xlfn.TEXTJOIN(CHAR(10),TRUE,_xlfn.XLOOKUP($A302,Table1[QNUM],Table1[SUB-RESPONSE]),_xlfn.IFNA(_xlfn.XLOOKUP($A302&amp;AnswerSheet!$Q$1,Table1[TRIMQuestion],Table1[SUB-RESPONSE]),""),_xlfn.IFNA(_xlfn.XLOOKUP($A302&amp;AnswerSheet!$Q$2,Table1[TRIMQuestion],Table1[SUB-RESPONSE]),""),_xlfn.IFNA(_xlfn.XLOOKUP($A302&amp;AnswerSheet!$Q$3,Table1[TRIMQuestion],Table1[SUB-RESPONSE]),""),_xlfn.IFNA(_xlfn.XLOOKUP($A302&amp;AnswerSheet!$Q$4,Table1[TRIMQuestion],Table1[SUB-RESPONSE]),""),_xlfn.IFNA(_xlfn.XLOOKUP($A302&amp;AnswerSheet!$Q$5,Table1[TRIMQuestion],Table1[SUB-RESPONSE]),""),_xlfn.IFNA(_xlfn.XLOOKUP($A302&amp;AnswerSheet!$Q$6,Table1[TRIMQuestion],Table1[SUB-RESPONSE]),""),_xlfn.IFNA(_xlfn.XLOOKUP($A302&amp;AnswerSheet!$Q$7,Table1[TRIMQuestion],Table1[SUB-RESPONSE]),""),_xlfn.IFNA(_xlfn.XLOOKUP($A302&amp;AnswerSheet!$Q$8,Table1[TRIMQuestion],Table1[SUB-RESPONSE]),""),_xlfn.IFNA(_xlfn.XLOOKUP($A302&amp;AnswerSheet!$Q$9,Table1[TRIMQuestion],Table1[SUB-RESPONSE]),""),_xlfn.IFNA(_xlfn.XLOOKUP($A302&amp;AnswerSheet!$Q$10,Table1[TRIMQuestion],Table1[SUB-RESPONSE]),""),_xlfn.IFNA(_xlfn.XLOOKUP($A302&amp;AnswerSheet!$Q$11,Table1[TRIMQuestion],Table1[SUB-RESPONSE]),""),_xlfn.IFNA(_xlfn.XLOOKUP($A302&amp;AnswerSheet!$Q$12,Table1[TRIMQuestion],Table1[SUB-RESPONSE]),""),_xlfn.IFNA(_xlfn.XLOOKUP($A302&amp;AnswerSheet!$Q$13,Table1[TRIMQuestion],Table1[SUB-RESPONSE]),""),_xlfn.IFNA(_xlfn.XLOOKUP($A302&amp;AnswerSheet!$Q$14,Table1[TRIMQuestion],Table1[SUB-RESPONSE]),""),_xlfn.IFNA(_xlfn.XLOOKUP($A302&amp;AnswerSheet!$Q$15,Table1[TRIMQuestion],Table1[SUB-RESPONSE]),""),_xlfn.IFNA(_xlfn.XLOOKUP($A302&amp;AnswerSheet!$Q$16,Table1[TRIMQuestion],Table1[SUB-RESPONSE]),""),_xlfn.IFNA(_xlfn.XLOOKUP($A302&amp;AnswerSheet!$Q$17,Table1[TRIMQuestion],Table1[SUB-RESPONSE]),""),_xlfn.IFNA(_xlfn.XLOOKUP($A302&amp;AnswerSheet!$Q$18,Table1[TRIMQuestion],Table1[SUB-RESPONSE]),""),""),""))</f>
        <v/>
      </c>
      <c r="E302" s="179"/>
      <c r="F302" s="205"/>
      <c r="G302" s="206"/>
      <c r="H302" s="179"/>
      <c r="I302" s="174"/>
      <c r="J302" s="180"/>
      <c r="K302" s="181"/>
      <c r="L302" s="152"/>
      <c r="M302" s="179"/>
    </row>
    <row r="303" spans="1:13" s="20" customFormat="1" ht="26.15" customHeight="1" x14ac:dyDescent="0.35">
      <c r="A303" s="103" t="s">
        <v>23</v>
      </c>
      <c r="B303" s="71" t="str">
        <f>_xlfn.SINGLE(IF(_xlfn.XLOOKUP(A302, WH_Aggregte!$E$1:$E$317, WH_Aggregte!$J$1:$J$317, "", 0)= "", "",_xlfn.XLOOKUP(A302, WH_Aggregte!$E$1:$E$317, WH_Aggregte!$J$1:$J$317, "", 0)))</f>
        <v>RSVP Regulation: 45 CFR §2553.62(b); §2553.62(f)(3)</v>
      </c>
      <c r="C303" s="176"/>
      <c r="D303" s="179"/>
      <c r="E303" s="179"/>
      <c r="F303" s="207"/>
      <c r="G303" s="208"/>
      <c r="H303" s="179"/>
      <c r="I303" s="175"/>
      <c r="J303" s="180"/>
      <c r="K303" s="181"/>
      <c r="L303" s="152"/>
      <c r="M303" s="179"/>
    </row>
    <row r="304" spans="1:13" s="20" customFormat="1" ht="26.15" customHeight="1" x14ac:dyDescent="0.35">
      <c r="A304" s="103" t="s">
        <v>432</v>
      </c>
      <c r="B304" s="71" t="str">
        <f>_xlfn.SINGLE(IF(_xlfn.XLOOKUP(A304, WH_Aggregte!$E$1:$E$317, WH_Aggregte!$D$1:$D$317, "", 0)= "", "",_xlfn.XLOOKUP(A304, WH_Aggregte!$E$1:$E$317, WH_Aggregte!$D$1:$D$317, "", 0)))</f>
        <v>Are supervisors adequately trained by the grantee to manage volunteers?</v>
      </c>
      <c r="C304" s="176" t="str">
        <f>_xlfn.SINGLE(IF(_xlfn.XLOOKUP(A304, WH_Aggregte!$E$1:$E$317, WH_Aggregte!$F$1:$F$317, "N/A", 0)= "", "N/A",_xlfn.XLOOKUP(A304, WH_Aggregte!$E$1:$E$317, WH_Aggregte!$F$1:$F$317, "N/A", 0)))</f>
        <v>N/A</v>
      </c>
      <c r="D304" s="179" t="str">
        <f>_xlfn.SINGLE(IF(C304="Not Compliant",_xlfn.TEXTJOIN(CHAR(10),TRUE,_xlfn.XLOOKUP($A304,Table1[QNUM],Table1[SUB-RESPONSE]),_xlfn.IFNA(_xlfn.XLOOKUP($A304&amp;AnswerSheet!$Q$1,Table1[TRIMQuestion],Table1[SUB-RESPONSE]),""),_xlfn.IFNA(_xlfn.XLOOKUP($A304&amp;AnswerSheet!$Q$2,Table1[TRIMQuestion],Table1[SUB-RESPONSE]),""),_xlfn.IFNA(_xlfn.XLOOKUP($A304&amp;AnswerSheet!$Q$3,Table1[TRIMQuestion],Table1[SUB-RESPONSE]),""),_xlfn.IFNA(_xlfn.XLOOKUP($A304&amp;AnswerSheet!$Q$4,Table1[TRIMQuestion],Table1[SUB-RESPONSE]),""),_xlfn.IFNA(_xlfn.XLOOKUP($A304&amp;AnswerSheet!$Q$5,Table1[TRIMQuestion],Table1[SUB-RESPONSE]),""),_xlfn.IFNA(_xlfn.XLOOKUP($A304&amp;AnswerSheet!$Q$6,Table1[TRIMQuestion],Table1[SUB-RESPONSE]),""),_xlfn.IFNA(_xlfn.XLOOKUP($A304&amp;AnswerSheet!$Q$7,Table1[TRIMQuestion],Table1[SUB-RESPONSE]),""),_xlfn.IFNA(_xlfn.XLOOKUP($A304&amp;AnswerSheet!$Q$8,Table1[TRIMQuestion],Table1[SUB-RESPONSE]),""),_xlfn.IFNA(_xlfn.XLOOKUP($A304&amp;AnswerSheet!$Q$9,Table1[TRIMQuestion],Table1[SUB-RESPONSE]),""),_xlfn.IFNA(_xlfn.XLOOKUP($A304&amp;AnswerSheet!$Q$10,Table1[TRIMQuestion],Table1[SUB-RESPONSE]),""),_xlfn.IFNA(_xlfn.XLOOKUP($A304&amp;AnswerSheet!$Q$11,Table1[TRIMQuestion],Table1[SUB-RESPONSE]),""),_xlfn.IFNA(_xlfn.XLOOKUP($A304&amp;AnswerSheet!$Q$12,Table1[TRIMQuestion],Table1[SUB-RESPONSE]),""),_xlfn.IFNA(_xlfn.XLOOKUP($A304&amp;AnswerSheet!$Q$13,Table1[TRIMQuestion],Table1[SUB-RESPONSE]),""),_xlfn.IFNA(_xlfn.XLOOKUP($A304&amp;AnswerSheet!$Q$14,Table1[TRIMQuestion],Table1[SUB-RESPONSE]),""),_xlfn.IFNA(_xlfn.XLOOKUP($A304&amp;AnswerSheet!$Q$15,Table1[TRIMQuestion],Table1[SUB-RESPONSE]),""),_xlfn.IFNA(_xlfn.XLOOKUP($A304&amp;AnswerSheet!$Q$16,Table1[TRIMQuestion],Table1[SUB-RESPONSE]),""),_xlfn.IFNA(_xlfn.XLOOKUP($A304&amp;AnswerSheet!$Q$17,Table1[TRIMQuestion],Table1[SUB-RESPONSE]),""),_xlfn.IFNA(_xlfn.XLOOKUP($A304&amp;AnswerSheet!$Q$18,Table1[TRIMQuestion],Table1[SUB-RESPONSE]),""),""),""))</f>
        <v/>
      </c>
      <c r="E304" s="179"/>
      <c r="F304" s="205"/>
      <c r="G304" s="206"/>
      <c r="H304" s="179"/>
      <c r="I304" s="174"/>
      <c r="J304" s="180"/>
      <c r="K304" s="181"/>
      <c r="L304" s="152"/>
      <c r="M304" s="179"/>
    </row>
    <row r="305" spans="1:13" s="20" customFormat="1" ht="26.15" customHeight="1" x14ac:dyDescent="0.35">
      <c r="A305" s="103" t="s">
        <v>23</v>
      </c>
      <c r="B305" s="71" t="str">
        <f>_xlfn.SINGLE(IF(_xlfn.XLOOKUP(A304, WH_Aggregte!$E$1:$E$317, WH_Aggregte!$J$1:$J$317, "", 0)= "", "",_xlfn.XLOOKUP(A304, WH_Aggregte!$E$1:$E$317, WH_Aggregte!$J$1:$J$317, "", 0)))</f>
        <v>RSVP Regulation: 45 CFR §2553.62(b); §2553.62(f)(3)</v>
      </c>
      <c r="C305" s="176"/>
      <c r="D305" s="179"/>
      <c r="E305" s="179"/>
      <c r="F305" s="207"/>
      <c r="G305" s="208"/>
      <c r="H305" s="179"/>
      <c r="I305" s="175"/>
      <c r="J305" s="180"/>
      <c r="K305" s="181"/>
      <c r="L305" s="152"/>
      <c r="M305" s="179"/>
    </row>
    <row r="306" spans="1:13" s="20" customFormat="1" ht="124.4" customHeight="1" x14ac:dyDescent="0.35">
      <c r="A306" s="103" t="s">
        <v>433</v>
      </c>
      <c r="B306" s="71" t="str">
        <f>_xlfn.SINGLE(IF(_xlfn.XLOOKUP(A306, WH_Aggregte!$E$1:$E$317, WH_Aggregte!$D$1:$D$317, "", 0)= "", "",_xlfn.XLOOKUP(A306, WH_Aggregte!$E$1:$E$317, WH_Aggregte!$D$1:$D$317, "", 0)))</f>
        <v xml:space="preserve">Does the grantee recognize AmeriCorps support? _x000D_
• Are projects visually identified as AmeriCorps (including, but not limited to logos, websites, social media, service gear and clothing) and following AmeriCorps brand guidelines?_x000D_
• Are members provided information that projects are part of AmeriCorps?_x000D_
• Are there alterations to AmeriCorps logos or other brand identities? If yes, did the grantee receive prior written approval from AmeriCorps?_x000D_
• If applicable, do agreements with subsites explicitly state that the program is an AmeriCorps program?_x000D_
_x000D_
</v>
      </c>
      <c r="C306" s="176" t="str">
        <f>_xlfn.SINGLE(IF(_xlfn.XLOOKUP(A306, WH_Aggregte!$E$1:$E$317, WH_Aggregte!$F$1:$F$317, "N/A", 0)= "", "N/A",_xlfn.XLOOKUP(A306, WH_Aggregte!$E$1:$E$317, WH_Aggregte!$F$1:$F$317, "N/A", 0)))</f>
        <v>N/A</v>
      </c>
      <c r="D306" s="179" t="str">
        <f>_xlfn.SINGLE(IF(C306="Not Compliant",_xlfn.TEXTJOIN(CHAR(10),TRUE,_xlfn.XLOOKUP($A306,Table1[QNUM],Table1[SUB-RESPONSE]),_xlfn.IFNA(_xlfn.XLOOKUP($A306&amp;AnswerSheet!$Q$1,Table1[TRIMQuestion],Table1[SUB-RESPONSE]),""),_xlfn.IFNA(_xlfn.XLOOKUP($A306&amp;AnswerSheet!$Q$2,Table1[TRIMQuestion],Table1[SUB-RESPONSE]),""),_xlfn.IFNA(_xlfn.XLOOKUP($A306&amp;AnswerSheet!$Q$3,Table1[TRIMQuestion],Table1[SUB-RESPONSE]),""),_xlfn.IFNA(_xlfn.XLOOKUP($A306&amp;AnswerSheet!$Q$4,Table1[TRIMQuestion],Table1[SUB-RESPONSE]),""),_xlfn.IFNA(_xlfn.XLOOKUP($A306&amp;AnswerSheet!$Q$5,Table1[TRIMQuestion],Table1[SUB-RESPONSE]),""),_xlfn.IFNA(_xlfn.XLOOKUP($A306&amp;AnswerSheet!$Q$6,Table1[TRIMQuestion],Table1[SUB-RESPONSE]),""),_xlfn.IFNA(_xlfn.XLOOKUP($A306&amp;AnswerSheet!$Q$7,Table1[TRIMQuestion],Table1[SUB-RESPONSE]),""),_xlfn.IFNA(_xlfn.XLOOKUP($A306&amp;AnswerSheet!$Q$8,Table1[TRIMQuestion],Table1[SUB-RESPONSE]),""),_xlfn.IFNA(_xlfn.XLOOKUP($A306&amp;AnswerSheet!$Q$9,Table1[TRIMQuestion],Table1[SUB-RESPONSE]),""),_xlfn.IFNA(_xlfn.XLOOKUP($A306&amp;AnswerSheet!$Q$10,Table1[TRIMQuestion],Table1[SUB-RESPONSE]),""),_xlfn.IFNA(_xlfn.XLOOKUP($A306&amp;AnswerSheet!$Q$11,Table1[TRIMQuestion],Table1[SUB-RESPONSE]),""),_xlfn.IFNA(_xlfn.XLOOKUP($A306&amp;AnswerSheet!$Q$12,Table1[TRIMQuestion],Table1[SUB-RESPONSE]),""),_xlfn.IFNA(_xlfn.XLOOKUP($A306&amp;AnswerSheet!$Q$13,Table1[TRIMQuestion],Table1[SUB-RESPONSE]),""),_xlfn.IFNA(_xlfn.XLOOKUP($A306&amp;AnswerSheet!$Q$14,Table1[TRIMQuestion],Table1[SUB-RESPONSE]),""),_xlfn.IFNA(_xlfn.XLOOKUP($A306&amp;AnswerSheet!$Q$15,Table1[TRIMQuestion],Table1[SUB-RESPONSE]),""),_xlfn.IFNA(_xlfn.XLOOKUP($A306&amp;AnswerSheet!$Q$16,Table1[TRIMQuestion],Table1[SUB-RESPONSE]),""),_xlfn.IFNA(_xlfn.XLOOKUP($A306&amp;AnswerSheet!$Q$17,Table1[TRIMQuestion],Table1[SUB-RESPONSE]),""),_xlfn.IFNA(_xlfn.XLOOKUP($A306&amp;AnswerSheet!$Q$18,Table1[TRIMQuestion],Table1[SUB-RESPONSE]),""),""),""))</f>
        <v/>
      </c>
      <c r="E306" s="179"/>
      <c r="F306" s="205"/>
      <c r="G306" s="206"/>
      <c r="H306" s="179"/>
      <c r="I306" s="174"/>
      <c r="J306" s="180"/>
      <c r="K306" s="181"/>
      <c r="L306" s="152"/>
      <c r="M306" s="179"/>
    </row>
    <row r="307" spans="1:13" s="20" customFormat="1" ht="26.15" customHeight="1" x14ac:dyDescent="0.35">
      <c r="A307" s="103" t="s">
        <v>23</v>
      </c>
      <c r="B307" s="71" t="str">
        <f>_xlfn.SINGLE(IF(_xlfn.XLOOKUP(A306, WH_Aggregte!$E$1:$E$317, WH_Aggregte!$J$1:$J$317, "", 0)= "", "",_xlfn.XLOOKUP(A306, WH_Aggregte!$E$1:$E$317, WH_Aggregte!$J$1:$J$317, "", 0)))</f>
        <v>General Terms and Conditions</v>
      </c>
      <c r="C307" s="176"/>
      <c r="D307" s="179"/>
      <c r="E307" s="179"/>
      <c r="F307" s="207"/>
      <c r="G307" s="208"/>
      <c r="H307" s="179"/>
      <c r="I307" s="175"/>
      <c r="J307" s="180"/>
      <c r="K307" s="181"/>
      <c r="L307" s="152"/>
      <c r="M307" s="179"/>
    </row>
    <row r="308" spans="1:13" s="20" customFormat="1" ht="32.15" customHeight="1" x14ac:dyDescent="0.35">
      <c r="A308" s="103" t="s">
        <v>435</v>
      </c>
      <c r="B308" s="71" t="str">
        <f>_xlfn.SINGLE(IF(_xlfn.XLOOKUP(A308, WH_Aggregte!$E$1:$E$317, WH_Aggregte!$D$1:$D$317, "", 0)= "", "",_xlfn.XLOOKUP(A308, WH_Aggregte!$E$1:$E$317, WH_Aggregte!$D$1:$D$317, "", 0)))</f>
        <v>Does the progress report raw/source documentation provided demonstrate accuracy and validity of performance measure progress reported?
If NO, write a brief explanation in the notes section below.</v>
      </c>
      <c r="C308" s="176" t="str">
        <f>_xlfn.SINGLE(IF(_xlfn.XLOOKUP(A308, WH_Aggregte!$E$1:$E$317, WH_Aggregte!$F$1:$F$317, "N/A", 0)= "", "N/A",_xlfn.XLOOKUP(A308, WH_Aggregte!$E$1:$E$317, WH_Aggregte!$F$1:$F$317, "N/A", 0)))</f>
        <v>N/A</v>
      </c>
      <c r="D308" s="179" t="str">
        <f>_xlfn.SINGLE(IF(C308="Not Compliant",_xlfn.TEXTJOIN(CHAR(10),TRUE,_xlfn.XLOOKUP($A308,Table1[QNUM],Table1[SUB-RESPONSE]),_xlfn.IFNA(_xlfn.XLOOKUP($A308&amp;AnswerSheet!$Q$1,Table1[TRIMQuestion],Table1[SUB-RESPONSE]),""),_xlfn.IFNA(_xlfn.XLOOKUP($A308&amp;AnswerSheet!$Q$2,Table1[TRIMQuestion],Table1[SUB-RESPONSE]),""),_xlfn.IFNA(_xlfn.XLOOKUP($A308&amp;AnswerSheet!$Q$3,Table1[TRIMQuestion],Table1[SUB-RESPONSE]),""),_xlfn.IFNA(_xlfn.XLOOKUP($A308&amp;AnswerSheet!$Q$4,Table1[TRIMQuestion],Table1[SUB-RESPONSE]),""),_xlfn.IFNA(_xlfn.XLOOKUP($A308&amp;AnswerSheet!$Q$5,Table1[TRIMQuestion],Table1[SUB-RESPONSE]),""),_xlfn.IFNA(_xlfn.XLOOKUP($A308&amp;AnswerSheet!$Q$6,Table1[TRIMQuestion],Table1[SUB-RESPONSE]),""),_xlfn.IFNA(_xlfn.XLOOKUP($A308&amp;AnswerSheet!$Q$7,Table1[TRIMQuestion],Table1[SUB-RESPONSE]),""),_xlfn.IFNA(_xlfn.XLOOKUP($A308&amp;AnswerSheet!$Q$8,Table1[TRIMQuestion],Table1[SUB-RESPONSE]),""),_xlfn.IFNA(_xlfn.XLOOKUP($A308&amp;AnswerSheet!$Q$9,Table1[TRIMQuestion],Table1[SUB-RESPONSE]),""),_xlfn.IFNA(_xlfn.XLOOKUP($A308&amp;AnswerSheet!$Q$10,Table1[TRIMQuestion],Table1[SUB-RESPONSE]),""),_xlfn.IFNA(_xlfn.XLOOKUP($A308&amp;AnswerSheet!$Q$11,Table1[TRIMQuestion],Table1[SUB-RESPONSE]),""),_xlfn.IFNA(_xlfn.XLOOKUP($A308&amp;AnswerSheet!$Q$12,Table1[TRIMQuestion],Table1[SUB-RESPONSE]),""),_xlfn.IFNA(_xlfn.XLOOKUP($A308&amp;AnswerSheet!$Q$13,Table1[TRIMQuestion],Table1[SUB-RESPONSE]),""),_xlfn.IFNA(_xlfn.XLOOKUP($A308&amp;AnswerSheet!$Q$14,Table1[TRIMQuestion],Table1[SUB-RESPONSE]),""),_xlfn.IFNA(_xlfn.XLOOKUP($A308&amp;AnswerSheet!$Q$15,Table1[TRIMQuestion],Table1[SUB-RESPONSE]),""),_xlfn.IFNA(_xlfn.XLOOKUP($A308&amp;AnswerSheet!$Q$16,Table1[TRIMQuestion],Table1[SUB-RESPONSE]),""),_xlfn.IFNA(_xlfn.XLOOKUP($A308&amp;AnswerSheet!$Q$17,Table1[TRIMQuestion],Table1[SUB-RESPONSE]),""),_xlfn.IFNA(_xlfn.XLOOKUP($A308&amp;AnswerSheet!$Q$18,Table1[TRIMQuestion],Table1[SUB-RESPONSE]),""),""),""))</f>
        <v/>
      </c>
      <c r="E308" s="179"/>
      <c r="F308" s="205"/>
      <c r="G308" s="206"/>
      <c r="H308" s="179"/>
      <c r="I308" s="174"/>
      <c r="J308" s="180"/>
      <c r="K308" s="181"/>
      <c r="L308" s="152"/>
      <c r="M308" s="179"/>
    </row>
    <row r="309" spans="1:13" s="20" customFormat="1" ht="35.9" customHeight="1" x14ac:dyDescent="0.35">
      <c r="A309" s="103" t="s">
        <v>23</v>
      </c>
      <c r="B309" s="71" t="str">
        <f>_xlfn.SINGLE(IF(_xlfn.XLOOKUP(A308, WH_Aggregte!$E$1:$E$317, WH_Aggregte!$J$1:$J$317, "", 0)= "", "",_xlfn.XLOOKUP(A308, WH_Aggregte!$E$1:$E$317, WH_Aggregte!$J$1:$J$317, "", 0)))</f>
        <v>Post Federal Award Requirements: Performance Measurement; FY22 General Terms and Conditions B. Other Applicable Terms and Conditions</v>
      </c>
      <c r="C309" s="176"/>
      <c r="D309" s="179"/>
      <c r="E309" s="179"/>
      <c r="F309" s="207"/>
      <c r="G309" s="208"/>
      <c r="H309" s="179"/>
      <c r="I309" s="175"/>
      <c r="J309" s="180"/>
      <c r="K309" s="181"/>
      <c r="L309" s="152"/>
      <c r="M309" s="179"/>
    </row>
    <row r="310" spans="1:13" ht="26.15" customHeight="1" x14ac:dyDescent="0.35">
      <c r="A310" s="187" t="s">
        <v>436</v>
      </c>
      <c r="B310" s="188"/>
      <c r="C310" s="189"/>
      <c r="D310" s="16"/>
      <c r="E310" s="75"/>
      <c r="F310" s="75"/>
      <c r="G310" s="75"/>
      <c r="H310" s="75"/>
      <c r="I310" s="76"/>
      <c r="J310" s="77"/>
      <c r="K310" s="78"/>
      <c r="L310" s="78"/>
      <c r="M310" s="75"/>
    </row>
    <row r="311" spans="1:13" s="20" customFormat="1" ht="35.15" customHeight="1" x14ac:dyDescent="0.35">
      <c r="A311" s="103" t="s">
        <v>437</v>
      </c>
      <c r="B311" s="71" t="str">
        <f>_xlfn.SINGLE(IF(_xlfn.XLOOKUP(A311, WH_Aggregte!$E$1:$E$317, WH_Aggregte!$D$1:$D$317, "", 0)= "", "",_xlfn.XLOOKUP(A311, WH_Aggregte!$E$1:$E$317, WH_Aggregte!$D$1:$D$317, "", 0)))</f>
        <v xml:space="preserve">Is there a current MOU for all volunteer stations, where volunteers are currently serving, signed within the past 3 years?_x000D_
_x000D_
 </v>
      </c>
      <c r="C311" s="176" t="str">
        <f>_xlfn.SINGLE(IF(_xlfn.XLOOKUP(A311, WH_Aggregte!$E$1:$E$317, WH_Aggregte!$F$1:$F$317, "N/A", 0)= "", "N/A",_xlfn.XLOOKUP(A311, WH_Aggregte!$E$1:$E$317, WH_Aggregte!$F$1:$F$317, "N/A", 0)))</f>
        <v>N/A</v>
      </c>
      <c r="D311" s="179" t="str">
        <f>_xlfn.SINGLE(IF(C311="Not Compliant",_xlfn.TEXTJOIN(CHAR(10),TRUE,_xlfn.XLOOKUP($A311,Table1[QNUM],Table1[SUB-RESPONSE]),_xlfn.IFNA(_xlfn.XLOOKUP($A311&amp;AnswerSheet!$Q$1,Table1[TRIMQuestion],Table1[SUB-RESPONSE]),""),_xlfn.IFNA(_xlfn.XLOOKUP($A311&amp;AnswerSheet!$Q$2,Table1[TRIMQuestion],Table1[SUB-RESPONSE]),""),_xlfn.IFNA(_xlfn.XLOOKUP($A311&amp;AnswerSheet!$Q$3,Table1[TRIMQuestion],Table1[SUB-RESPONSE]),""),_xlfn.IFNA(_xlfn.XLOOKUP($A311&amp;AnswerSheet!$Q$4,Table1[TRIMQuestion],Table1[SUB-RESPONSE]),""),_xlfn.IFNA(_xlfn.XLOOKUP($A311&amp;AnswerSheet!$Q$5,Table1[TRIMQuestion],Table1[SUB-RESPONSE]),""),_xlfn.IFNA(_xlfn.XLOOKUP($A311&amp;AnswerSheet!$Q$6,Table1[TRIMQuestion],Table1[SUB-RESPONSE]),""),_xlfn.IFNA(_xlfn.XLOOKUP($A311&amp;AnswerSheet!$Q$7,Table1[TRIMQuestion],Table1[SUB-RESPONSE]),""),_xlfn.IFNA(_xlfn.XLOOKUP($A311&amp;AnswerSheet!$Q$8,Table1[TRIMQuestion],Table1[SUB-RESPONSE]),""),_xlfn.IFNA(_xlfn.XLOOKUP($A311&amp;AnswerSheet!$Q$9,Table1[TRIMQuestion],Table1[SUB-RESPONSE]),""),_xlfn.IFNA(_xlfn.XLOOKUP($A311&amp;AnswerSheet!$Q$10,Table1[TRIMQuestion],Table1[SUB-RESPONSE]),""),_xlfn.IFNA(_xlfn.XLOOKUP($A311&amp;AnswerSheet!$Q$11,Table1[TRIMQuestion],Table1[SUB-RESPONSE]),""),_xlfn.IFNA(_xlfn.XLOOKUP($A311&amp;AnswerSheet!$Q$12,Table1[TRIMQuestion],Table1[SUB-RESPONSE]),""),_xlfn.IFNA(_xlfn.XLOOKUP($A311&amp;AnswerSheet!$Q$13,Table1[TRIMQuestion],Table1[SUB-RESPONSE]),""),_xlfn.IFNA(_xlfn.XLOOKUP($A311&amp;AnswerSheet!$Q$14,Table1[TRIMQuestion],Table1[SUB-RESPONSE]),""),_xlfn.IFNA(_xlfn.XLOOKUP($A311&amp;AnswerSheet!$Q$15,Table1[TRIMQuestion],Table1[SUB-RESPONSE]),""),_xlfn.IFNA(_xlfn.XLOOKUP($A311&amp;AnswerSheet!$Q$16,Table1[TRIMQuestion],Table1[SUB-RESPONSE]),""),_xlfn.IFNA(_xlfn.XLOOKUP($A311&amp;AnswerSheet!$Q$17,Table1[TRIMQuestion],Table1[SUB-RESPONSE]),""),_xlfn.IFNA(_xlfn.XLOOKUP($A311&amp;AnswerSheet!$Q$18,Table1[TRIMQuestion],Table1[SUB-RESPONSE]),""),""),""))</f>
        <v/>
      </c>
      <c r="E311" s="179"/>
      <c r="F311" s="205"/>
      <c r="G311" s="206"/>
      <c r="H311" s="179"/>
      <c r="I311" s="174"/>
      <c r="J311" s="180"/>
      <c r="K311" s="181"/>
      <c r="L311" s="152"/>
      <c r="M311" s="179"/>
    </row>
    <row r="312" spans="1:13" s="20" customFormat="1" ht="26.15" customHeight="1" x14ac:dyDescent="0.35">
      <c r="A312" s="103" t="s">
        <v>23</v>
      </c>
      <c r="B312" s="71" t="str">
        <f>_xlfn.SINGLE(IF(_xlfn.XLOOKUP(A311, WH_Aggregte!$E$1:$E$317, WH_Aggregte!$J$1:$J$317, "", 0)= "", "",_xlfn.XLOOKUP(A311, WH_Aggregte!$E$1:$E$317, WH_Aggregte!$J$1:$J$317, "", 0)))</f>
        <v>RSVP Regulation: 45 CFR §2553.23(c)(2)</v>
      </c>
      <c r="C312" s="176"/>
      <c r="D312" s="179"/>
      <c r="E312" s="179"/>
      <c r="F312" s="207"/>
      <c r="G312" s="208"/>
      <c r="H312" s="179"/>
      <c r="I312" s="175"/>
      <c r="J312" s="180"/>
      <c r="K312" s="181"/>
      <c r="L312" s="152"/>
      <c r="M312" s="179"/>
    </row>
    <row r="313" spans="1:13" s="20" customFormat="1" ht="99" customHeight="1" x14ac:dyDescent="0.35">
      <c r="A313" s="103" t="s">
        <v>438</v>
      </c>
      <c r="B313" s="71" t="str">
        <f>_xlfn.SINGLE(IF(_xlfn.XLOOKUP(A313, WH_Aggregte!$E$1:$E$317, WH_Aggregte!$D$1:$D$317, "", 0)= "", "",_xlfn.XLOOKUP(A313, WH_Aggregte!$E$1:$E$317, WH_Aggregte!$D$1:$D$317, "", 0)))</f>
        <v xml:space="preserve">Do MOUs meet the basic requirements as stated in the regulations, i.e.:_x000D_
a. Negotiated prior to volunteer placement;_x000D_
b. Specifies the mutual responsibilities of the station and sponsor;_x000D_
c. Renegotiated every 3 years;_x000D_
d. Contains the required non-discrimination commitment;_x000D_
e. Contains the required reasonable accommodation language?_x000D_
</v>
      </c>
      <c r="C313" s="176" t="str">
        <f>_xlfn.SINGLE(IF(_xlfn.XLOOKUP(A313, WH_Aggregte!$E$1:$E$317, WH_Aggregte!$F$1:$F$317, "N/A", 0)= "", "N/A",_xlfn.XLOOKUP(A313, WH_Aggregte!$E$1:$E$317, WH_Aggregte!$F$1:$F$317, "N/A", 0)))</f>
        <v>N/A</v>
      </c>
      <c r="D313" s="179" t="str">
        <f>_xlfn.SINGLE(IF(C313="Not Compliant",_xlfn.TEXTJOIN(CHAR(10),TRUE,_xlfn.XLOOKUP($A313,Table1[QNUM],Table1[SUB-RESPONSE]),_xlfn.IFNA(_xlfn.XLOOKUP($A313&amp;AnswerSheet!$Q$1,Table1[TRIMQuestion],Table1[SUB-RESPONSE]),""),_xlfn.IFNA(_xlfn.XLOOKUP($A313&amp;AnswerSheet!$Q$2,Table1[TRIMQuestion],Table1[SUB-RESPONSE]),""),_xlfn.IFNA(_xlfn.XLOOKUP($A313&amp;AnswerSheet!$Q$3,Table1[TRIMQuestion],Table1[SUB-RESPONSE]),""),_xlfn.IFNA(_xlfn.XLOOKUP($A313&amp;AnswerSheet!$Q$4,Table1[TRIMQuestion],Table1[SUB-RESPONSE]),""),_xlfn.IFNA(_xlfn.XLOOKUP($A313&amp;AnswerSheet!$Q$5,Table1[TRIMQuestion],Table1[SUB-RESPONSE]),""),_xlfn.IFNA(_xlfn.XLOOKUP($A313&amp;AnswerSheet!$Q$6,Table1[TRIMQuestion],Table1[SUB-RESPONSE]),""),_xlfn.IFNA(_xlfn.XLOOKUP($A313&amp;AnswerSheet!$Q$7,Table1[TRIMQuestion],Table1[SUB-RESPONSE]),""),_xlfn.IFNA(_xlfn.XLOOKUP($A313&amp;AnswerSheet!$Q$8,Table1[TRIMQuestion],Table1[SUB-RESPONSE]),""),_xlfn.IFNA(_xlfn.XLOOKUP($A313&amp;AnswerSheet!$Q$9,Table1[TRIMQuestion],Table1[SUB-RESPONSE]),""),_xlfn.IFNA(_xlfn.XLOOKUP($A313&amp;AnswerSheet!$Q$10,Table1[TRIMQuestion],Table1[SUB-RESPONSE]),""),_xlfn.IFNA(_xlfn.XLOOKUP($A313&amp;AnswerSheet!$Q$11,Table1[TRIMQuestion],Table1[SUB-RESPONSE]),""),_xlfn.IFNA(_xlfn.XLOOKUP($A313&amp;AnswerSheet!$Q$12,Table1[TRIMQuestion],Table1[SUB-RESPONSE]),""),_xlfn.IFNA(_xlfn.XLOOKUP($A313&amp;AnswerSheet!$Q$13,Table1[TRIMQuestion],Table1[SUB-RESPONSE]),""),_xlfn.IFNA(_xlfn.XLOOKUP($A313&amp;AnswerSheet!$Q$14,Table1[TRIMQuestion],Table1[SUB-RESPONSE]),""),_xlfn.IFNA(_xlfn.XLOOKUP($A313&amp;AnswerSheet!$Q$15,Table1[TRIMQuestion],Table1[SUB-RESPONSE]),""),_xlfn.IFNA(_xlfn.XLOOKUP($A313&amp;AnswerSheet!$Q$16,Table1[TRIMQuestion],Table1[SUB-RESPONSE]),""),_xlfn.IFNA(_xlfn.XLOOKUP($A313&amp;AnswerSheet!$Q$17,Table1[TRIMQuestion],Table1[SUB-RESPONSE]),""),_xlfn.IFNA(_xlfn.XLOOKUP($A313&amp;AnswerSheet!$Q$18,Table1[TRIMQuestion],Table1[SUB-RESPONSE]),""),""),""))</f>
        <v/>
      </c>
      <c r="E313" s="179"/>
      <c r="F313" s="205"/>
      <c r="G313" s="206"/>
      <c r="H313" s="179"/>
      <c r="I313" s="174"/>
      <c r="J313" s="180"/>
      <c r="K313" s="181"/>
      <c r="L313" s="152"/>
      <c r="M313" s="179"/>
    </row>
    <row r="314" spans="1:13" s="20" customFormat="1" ht="26.15" customHeight="1" x14ac:dyDescent="0.35">
      <c r="A314" s="103" t="s">
        <v>23</v>
      </c>
      <c r="B314" s="71" t="str">
        <f>_xlfn.SINGLE(IF(_xlfn.XLOOKUP(A313, WH_Aggregte!$E$1:$E$317, WH_Aggregte!$J$1:$J$317, "", 0)= "", "",_xlfn.XLOOKUP(A313, WH_Aggregte!$E$1:$E$317, WH_Aggregte!$J$1:$J$317, "", 0)))</f>
        <v>RSVP Regulation: 45 CFR §2553.23(c)(2)</v>
      </c>
      <c r="C314" s="176"/>
      <c r="D314" s="179"/>
      <c r="E314" s="179"/>
      <c r="F314" s="207"/>
      <c r="G314" s="208"/>
      <c r="H314" s="179"/>
      <c r="I314" s="175"/>
      <c r="J314" s="180"/>
      <c r="K314" s="181"/>
      <c r="L314" s="152"/>
      <c r="M314" s="179"/>
    </row>
    <row r="315" spans="1:13" s="20" customFormat="1" ht="47.15" customHeight="1" x14ac:dyDescent="0.35">
      <c r="A315" s="103" t="s">
        <v>439</v>
      </c>
      <c r="B315" s="71" t="str">
        <f>_xlfn.SINGLE(IF(_xlfn.XLOOKUP(A315, WH_Aggregte!$E$1:$E$317, WH_Aggregte!$D$1:$D$317, "", 0)= "", "",_xlfn.XLOOKUP(A315, WH_Aggregte!$E$1:$E$317, WH_Aggregte!$D$1:$D$317, "", 0)))</f>
        <v>1) Does the project document that the volunteer stations are public or private non-profit agencies or organizations, with the exception of proprietary health care facilities? _x000D_
2) What is your method for ensuring that volunteer stations are appropriate per the regs?</v>
      </c>
      <c r="C315" s="176" t="str">
        <f>_xlfn.SINGLE(IF(_xlfn.XLOOKUP(A315, WH_Aggregte!$E$1:$E$317, WH_Aggregte!$F$1:$F$317, "N/A", 0)= "", "N/A",_xlfn.XLOOKUP(A315, WH_Aggregte!$E$1:$E$317, WH_Aggregte!$F$1:$F$317, "N/A", 0)))</f>
        <v>N/A</v>
      </c>
      <c r="D315" s="179" t="str">
        <f>_xlfn.SINGLE(IF(C315="Not Compliant",_xlfn.TEXTJOIN(CHAR(10),TRUE,_xlfn.XLOOKUP($A315,Table1[QNUM],Table1[SUB-RESPONSE]),_xlfn.IFNA(_xlfn.XLOOKUP($A315&amp;AnswerSheet!$Q$1,Table1[TRIMQuestion],Table1[SUB-RESPONSE]),""),_xlfn.IFNA(_xlfn.XLOOKUP($A315&amp;AnswerSheet!$Q$2,Table1[TRIMQuestion],Table1[SUB-RESPONSE]),""),_xlfn.IFNA(_xlfn.XLOOKUP($A315&amp;AnswerSheet!$Q$3,Table1[TRIMQuestion],Table1[SUB-RESPONSE]),""),_xlfn.IFNA(_xlfn.XLOOKUP($A315&amp;AnswerSheet!$Q$4,Table1[TRIMQuestion],Table1[SUB-RESPONSE]),""),_xlfn.IFNA(_xlfn.XLOOKUP($A315&amp;AnswerSheet!$Q$5,Table1[TRIMQuestion],Table1[SUB-RESPONSE]),""),_xlfn.IFNA(_xlfn.XLOOKUP($A315&amp;AnswerSheet!$Q$6,Table1[TRIMQuestion],Table1[SUB-RESPONSE]),""),_xlfn.IFNA(_xlfn.XLOOKUP($A315&amp;AnswerSheet!$Q$7,Table1[TRIMQuestion],Table1[SUB-RESPONSE]),""),_xlfn.IFNA(_xlfn.XLOOKUP($A315&amp;AnswerSheet!$Q$8,Table1[TRIMQuestion],Table1[SUB-RESPONSE]),""),_xlfn.IFNA(_xlfn.XLOOKUP($A315&amp;AnswerSheet!$Q$9,Table1[TRIMQuestion],Table1[SUB-RESPONSE]),""),_xlfn.IFNA(_xlfn.XLOOKUP($A315&amp;AnswerSheet!$Q$10,Table1[TRIMQuestion],Table1[SUB-RESPONSE]),""),_xlfn.IFNA(_xlfn.XLOOKUP($A315&amp;AnswerSheet!$Q$11,Table1[TRIMQuestion],Table1[SUB-RESPONSE]),""),_xlfn.IFNA(_xlfn.XLOOKUP($A315&amp;AnswerSheet!$Q$12,Table1[TRIMQuestion],Table1[SUB-RESPONSE]),""),_xlfn.IFNA(_xlfn.XLOOKUP($A315&amp;AnswerSheet!$Q$13,Table1[TRIMQuestion],Table1[SUB-RESPONSE]),""),_xlfn.IFNA(_xlfn.XLOOKUP($A315&amp;AnswerSheet!$Q$14,Table1[TRIMQuestion],Table1[SUB-RESPONSE]),""),_xlfn.IFNA(_xlfn.XLOOKUP($A315&amp;AnswerSheet!$Q$15,Table1[TRIMQuestion],Table1[SUB-RESPONSE]),""),_xlfn.IFNA(_xlfn.XLOOKUP($A315&amp;AnswerSheet!$Q$16,Table1[TRIMQuestion],Table1[SUB-RESPONSE]),""),_xlfn.IFNA(_xlfn.XLOOKUP($A315&amp;AnswerSheet!$Q$17,Table1[TRIMQuestion],Table1[SUB-RESPONSE]),""),_xlfn.IFNA(_xlfn.XLOOKUP($A315&amp;AnswerSheet!$Q$18,Table1[TRIMQuestion],Table1[SUB-RESPONSE]),""),""),""))</f>
        <v/>
      </c>
      <c r="E315" s="179"/>
      <c r="F315" s="205"/>
      <c r="G315" s="206"/>
      <c r="H315" s="179"/>
      <c r="I315" s="174"/>
      <c r="J315" s="180"/>
      <c r="K315" s="181"/>
      <c r="L315" s="152"/>
      <c r="M315" s="179"/>
    </row>
    <row r="316" spans="1:13" s="20" customFormat="1" ht="26.15" customHeight="1" x14ac:dyDescent="0.35">
      <c r="A316" s="103" t="s">
        <v>23</v>
      </c>
      <c r="B316" s="71" t="str">
        <f>_xlfn.SINGLE(IF(_xlfn.XLOOKUP(A315, WH_Aggregte!$E$1:$E$317, WH_Aggregte!$J$1:$J$317, "", 0)= "", "",_xlfn.XLOOKUP(A315, WH_Aggregte!$E$1:$E$317, WH_Aggregte!$J$1:$J$317, "", 0)))</f>
        <v>RSVP Regulation: 45 CFR §2553.23(c)(1)</v>
      </c>
      <c r="C316" s="176"/>
      <c r="D316" s="179"/>
      <c r="E316" s="179"/>
      <c r="F316" s="207"/>
      <c r="G316" s="208"/>
      <c r="H316" s="179"/>
      <c r="I316" s="175"/>
      <c r="J316" s="180"/>
      <c r="K316" s="181"/>
      <c r="L316" s="152"/>
      <c r="M316" s="179"/>
    </row>
    <row r="317" spans="1:13" s="20" customFormat="1" ht="26.15" customHeight="1" x14ac:dyDescent="0.35">
      <c r="A317" s="103" t="s">
        <v>440</v>
      </c>
      <c r="B317" s="71" t="str">
        <f>_xlfn.SINGLE(IF(_xlfn.XLOOKUP(A317, WH_Aggregte!$E$1:$E$317, WH_Aggregte!$D$1:$D$317, "", 0)= "", "",_xlfn.XLOOKUP(A317, WH_Aggregte!$E$1:$E$317, WH_Aggregte!$D$1:$D$317, "", 0)))</f>
        <v xml:space="preserve">Does the grantee monitor service site(s) to ensure compliance with grant requirements?_x000D_
_x000D_
</v>
      </c>
      <c r="C317" s="176" t="str">
        <f>_xlfn.SINGLE(IF(_xlfn.XLOOKUP(A317, WH_Aggregte!$E$1:$E$317, WH_Aggregte!$F$1:$F$317, "N/A", 0)= "", "N/A",_xlfn.XLOOKUP(A317, WH_Aggregte!$E$1:$E$317, WH_Aggregte!$F$1:$F$317, "N/A", 0)))</f>
        <v>N/A</v>
      </c>
      <c r="D317" s="179" t="str">
        <f>_xlfn.SINGLE(IF(C317="Not Compliant",_xlfn.TEXTJOIN(CHAR(10),TRUE,_xlfn.XLOOKUP($A317,Table1[QNUM],Table1[SUB-RESPONSE]),_xlfn.IFNA(_xlfn.XLOOKUP($A317&amp;AnswerSheet!$Q$1,Table1[TRIMQuestion],Table1[SUB-RESPONSE]),""),_xlfn.IFNA(_xlfn.XLOOKUP($A317&amp;AnswerSheet!$Q$2,Table1[TRIMQuestion],Table1[SUB-RESPONSE]),""),_xlfn.IFNA(_xlfn.XLOOKUP($A317&amp;AnswerSheet!$Q$3,Table1[TRIMQuestion],Table1[SUB-RESPONSE]),""),_xlfn.IFNA(_xlfn.XLOOKUP($A317&amp;AnswerSheet!$Q$4,Table1[TRIMQuestion],Table1[SUB-RESPONSE]),""),_xlfn.IFNA(_xlfn.XLOOKUP($A317&amp;AnswerSheet!$Q$5,Table1[TRIMQuestion],Table1[SUB-RESPONSE]),""),_xlfn.IFNA(_xlfn.XLOOKUP($A317&amp;AnswerSheet!$Q$6,Table1[TRIMQuestion],Table1[SUB-RESPONSE]),""),_xlfn.IFNA(_xlfn.XLOOKUP($A317&amp;AnswerSheet!$Q$7,Table1[TRIMQuestion],Table1[SUB-RESPONSE]),""),_xlfn.IFNA(_xlfn.XLOOKUP($A317&amp;AnswerSheet!$Q$8,Table1[TRIMQuestion],Table1[SUB-RESPONSE]),""),_xlfn.IFNA(_xlfn.XLOOKUP($A317&amp;AnswerSheet!$Q$9,Table1[TRIMQuestion],Table1[SUB-RESPONSE]),""),_xlfn.IFNA(_xlfn.XLOOKUP($A317&amp;AnswerSheet!$Q$10,Table1[TRIMQuestion],Table1[SUB-RESPONSE]),""),_xlfn.IFNA(_xlfn.XLOOKUP($A317&amp;AnswerSheet!$Q$11,Table1[TRIMQuestion],Table1[SUB-RESPONSE]),""),_xlfn.IFNA(_xlfn.XLOOKUP($A317&amp;AnswerSheet!$Q$12,Table1[TRIMQuestion],Table1[SUB-RESPONSE]),""),_xlfn.IFNA(_xlfn.XLOOKUP($A317&amp;AnswerSheet!$Q$13,Table1[TRIMQuestion],Table1[SUB-RESPONSE]),""),_xlfn.IFNA(_xlfn.XLOOKUP($A317&amp;AnswerSheet!$Q$14,Table1[TRIMQuestion],Table1[SUB-RESPONSE]),""),_xlfn.IFNA(_xlfn.XLOOKUP($A317&amp;AnswerSheet!$Q$15,Table1[TRIMQuestion],Table1[SUB-RESPONSE]),""),_xlfn.IFNA(_xlfn.XLOOKUP($A317&amp;AnswerSheet!$Q$16,Table1[TRIMQuestion],Table1[SUB-RESPONSE]),""),_xlfn.IFNA(_xlfn.XLOOKUP($A317&amp;AnswerSheet!$Q$17,Table1[TRIMQuestion],Table1[SUB-RESPONSE]),""),_xlfn.IFNA(_xlfn.XLOOKUP($A317&amp;AnswerSheet!$Q$18,Table1[TRIMQuestion],Table1[SUB-RESPONSE]),""),""),""))</f>
        <v/>
      </c>
      <c r="E317" s="179"/>
      <c r="F317" s="205"/>
      <c r="G317" s="206"/>
      <c r="H317" s="179"/>
      <c r="I317" s="174"/>
      <c r="J317" s="180"/>
      <c r="K317" s="181"/>
      <c r="L317" s="152"/>
      <c r="M317" s="179"/>
    </row>
    <row r="318" spans="1:13" s="20" customFormat="1" ht="26.15" customHeight="1" x14ac:dyDescent="0.35">
      <c r="A318" s="103" t="s">
        <v>23</v>
      </c>
      <c r="B318" s="71" t="str">
        <f>_xlfn.SINGLE(IF(_xlfn.XLOOKUP(A317, WH_Aggregte!$E$1:$E$317, WH_Aggregte!$J$1:$J$317, "", 0)= "", "",_xlfn.XLOOKUP(A317, WH_Aggregte!$E$1:$E$317, WH_Aggregte!$J$1:$J$317, "", 0)))</f>
        <v>Memorandum of Agreement; General Terms and Conditions; 2  CFR 200.303(c); 2 CFR 200.329(a)</v>
      </c>
      <c r="C318" s="176"/>
      <c r="D318" s="179"/>
      <c r="E318" s="179"/>
      <c r="F318" s="207"/>
      <c r="G318" s="208"/>
      <c r="H318" s="179"/>
      <c r="I318" s="175"/>
      <c r="J318" s="180"/>
      <c r="K318" s="181"/>
      <c r="L318" s="152"/>
      <c r="M318" s="179"/>
    </row>
    <row r="319" spans="1:13" ht="26.15" customHeight="1" x14ac:dyDescent="0.35">
      <c r="A319" s="187" t="s">
        <v>441</v>
      </c>
      <c r="B319" s="188"/>
      <c r="C319" s="189"/>
      <c r="D319" s="16"/>
      <c r="E319" s="75"/>
      <c r="F319" s="75"/>
      <c r="G319" s="75"/>
      <c r="H319" s="75"/>
      <c r="I319" s="76"/>
      <c r="J319" s="77"/>
      <c r="K319" s="78"/>
      <c r="L319" s="78"/>
      <c r="M319" s="75"/>
    </row>
    <row r="320" spans="1:13" s="20" customFormat="1" ht="171" customHeight="1" x14ac:dyDescent="0.35">
      <c r="A320" s="103" t="s">
        <v>442</v>
      </c>
      <c r="B320" s="71" t="str">
        <f>_xlfn.SINGLE(IF(_xlfn.XLOOKUP(A320, WH_Aggregte!$E$1:$E$317, WH_Aggregte!$D$1:$D$317, "", 0)= "", "",_xlfn.XLOOKUP(A320, WH_Aggregte!$E$1:$E$317, WH_Aggregte!$D$1:$D$317, "", 0)))</f>
        <v xml:space="preserve">Is there documentation to show that the recipient maintains a procedure for the filing and adjudication of grievances in alignment with 45 CFR § 1225?  _x000D_
_x000D_
Documentation should outline the following at minimum: _x000D_
- Time frames for filing and response  _x000D_
- Person who receives and responds to the complaints both informal (grantee personnel) and formal (EEOP Director of AmeriCorps or AmeriCorps designee) _x000D_
- Documentation required _x000D_
- Legal representation is allowed _x000D_
- Freedom from retaliation/reprisal _x000D_
- The process involved from initial filing, review, decisions made, corrective action, through close out _x000D_
</v>
      </c>
      <c r="C320" s="176" t="str">
        <f>_xlfn.SINGLE(IF(_xlfn.XLOOKUP(A320, WH_Aggregte!$E$1:$E$317, WH_Aggregte!$F$1:$F$317, "N/A", 0)= "", "N/A",_xlfn.XLOOKUP(A320, WH_Aggregte!$E$1:$E$317, WH_Aggregte!$F$1:$F$317, "N/A", 0)))</f>
        <v>N/A</v>
      </c>
      <c r="D320" s="179" t="str">
        <f>_xlfn.SINGLE(IF(C320="Not Compliant",_xlfn.TEXTJOIN(CHAR(10),TRUE,_xlfn.XLOOKUP($A320,Table1[QNUM],Table1[SUB-RESPONSE]),_xlfn.IFNA(_xlfn.XLOOKUP($A320&amp;AnswerSheet!$Q$1,Table1[TRIMQuestion],Table1[SUB-RESPONSE]),""),_xlfn.IFNA(_xlfn.XLOOKUP($A320&amp;AnswerSheet!$Q$2,Table1[TRIMQuestion],Table1[SUB-RESPONSE]),""),_xlfn.IFNA(_xlfn.XLOOKUP($A320&amp;AnswerSheet!$Q$3,Table1[TRIMQuestion],Table1[SUB-RESPONSE]),""),_xlfn.IFNA(_xlfn.XLOOKUP($A320&amp;AnswerSheet!$Q$4,Table1[TRIMQuestion],Table1[SUB-RESPONSE]),""),_xlfn.IFNA(_xlfn.XLOOKUP($A320&amp;AnswerSheet!$Q$5,Table1[TRIMQuestion],Table1[SUB-RESPONSE]),""),_xlfn.IFNA(_xlfn.XLOOKUP($A320&amp;AnswerSheet!$Q$6,Table1[TRIMQuestion],Table1[SUB-RESPONSE]),""),_xlfn.IFNA(_xlfn.XLOOKUP($A320&amp;AnswerSheet!$Q$7,Table1[TRIMQuestion],Table1[SUB-RESPONSE]),""),_xlfn.IFNA(_xlfn.XLOOKUP($A320&amp;AnswerSheet!$Q$8,Table1[TRIMQuestion],Table1[SUB-RESPONSE]),""),_xlfn.IFNA(_xlfn.XLOOKUP($A320&amp;AnswerSheet!$Q$9,Table1[TRIMQuestion],Table1[SUB-RESPONSE]),""),_xlfn.IFNA(_xlfn.XLOOKUP($A320&amp;AnswerSheet!$Q$10,Table1[TRIMQuestion],Table1[SUB-RESPONSE]),""),_xlfn.IFNA(_xlfn.XLOOKUP($A320&amp;AnswerSheet!$Q$11,Table1[TRIMQuestion],Table1[SUB-RESPONSE]),""),_xlfn.IFNA(_xlfn.XLOOKUP($A320&amp;AnswerSheet!$Q$12,Table1[TRIMQuestion],Table1[SUB-RESPONSE]),""),_xlfn.IFNA(_xlfn.XLOOKUP($A320&amp;AnswerSheet!$Q$13,Table1[TRIMQuestion],Table1[SUB-RESPONSE]),""),_xlfn.IFNA(_xlfn.XLOOKUP($A320&amp;AnswerSheet!$Q$14,Table1[TRIMQuestion],Table1[SUB-RESPONSE]),""),_xlfn.IFNA(_xlfn.XLOOKUP($A320&amp;AnswerSheet!$Q$15,Table1[TRIMQuestion],Table1[SUB-RESPONSE]),""),_xlfn.IFNA(_xlfn.XLOOKUP($A320&amp;AnswerSheet!$Q$16,Table1[TRIMQuestion],Table1[SUB-RESPONSE]),""),_xlfn.IFNA(_xlfn.XLOOKUP($A320&amp;AnswerSheet!$Q$17,Table1[TRIMQuestion],Table1[SUB-RESPONSE]),""),_xlfn.IFNA(_xlfn.XLOOKUP($A320&amp;AnswerSheet!$Q$18,Table1[TRIMQuestion],Table1[SUB-RESPONSE]),""),""),""))</f>
        <v/>
      </c>
      <c r="E320" s="179"/>
      <c r="F320" s="205"/>
      <c r="G320" s="206"/>
      <c r="H320" s="179"/>
      <c r="I320" s="174"/>
      <c r="J320" s="180"/>
      <c r="K320" s="181"/>
      <c r="L320" s="152"/>
      <c r="M320" s="179"/>
    </row>
    <row r="321" spans="1:13" s="20" customFormat="1" ht="26.15" customHeight="1" x14ac:dyDescent="0.35">
      <c r="A321" s="103" t="s">
        <v>23</v>
      </c>
      <c r="B321" s="71" t="str">
        <f>_xlfn.SINGLE(IF(_xlfn.XLOOKUP(A320, WH_Aggregte!$E$1:$E$317, WH_Aggregte!$J$1:$J$317, "", 0)= "", "",_xlfn.XLOOKUP(A320, WH_Aggregte!$E$1:$E$317, WH_Aggregte!$J$1:$J$317, "", 0)))</f>
        <v xml:space="preserve">45 CFR 1225                                                                                                        </v>
      </c>
      <c r="C321" s="176"/>
      <c r="D321" s="179"/>
      <c r="E321" s="179"/>
      <c r="F321" s="207"/>
      <c r="G321" s="208"/>
      <c r="H321" s="179"/>
      <c r="I321" s="175"/>
      <c r="J321" s="180"/>
      <c r="K321" s="181"/>
      <c r="L321" s="152"/>
      <c r="M321" s="179"/>
    </row>
    <row r="322" spans="1:13" s="20" customFormat="1" ht="87" customHeight="1" x14ac:dyDescent="0.35">
      <c r="A322" s="103" t="s">
        <v>443</v>
      </c>
      <c r="B322" s="71" t="str">
        <f>_xlfn.SINGLE(IF(_xlfn.XLOOKUP(A322, WH_Aggregte!$E$1:$E$317, WH_Aggregte!$D$1:$D$317, "", 0)= "", "",_xlfn.XLOOKUP(A322, WH_Aggregte!$E$1:$E$317, WH_Aggregte!$D$1:$D$317, "", 0)))</f>
        <v xml:space="preserve">Does the organization have a non-discrimination policy that includes all the federally required protected classes as listed below?   
*NOTE:  Updated in the AmeriCorps Program Civil Rights and Non-Harassment Policy 11/7/23. Compliance should be determined based on grant award requirements. 
•	Race  
•	Color  
•	National origin  
•	Gender/gender identity or expression/sex 
•	Age  
•	Religion   
•	Sexual orientation   
•	Disability   
•	Political affiliation   
•	Marital or parental status  
•	Reprisal*
•	Genetic information  
•	Military service  
•	Pregnancy*
•	Submission of a complaint*
</v>
      </c>
      <c r="C322" s="176" t="str">
        <f>_xlfn.SINGLE(IF(_xlfn.XLOOKUP(A322, WH_Aggregte!$E$1:$E$317, WH_Aggregte!$F$1:$F$317, "N/A", 0)= "", "N/A",_xlfn.XLOOKUP(A322, WH_Aggregte!$E$1:$E$317, WH_Aggregte!$F$1:$F$317, "N/A", 0)))</f>
        <v>N/A</v>
      </c>
      <c r="D322" s="179" t="str">
        <f>_xlfn.SINGLE(IF(C322="Not Compliant",_xlfn.TEXTJOIN(CHAR(10),TRUE,_xlfn.XLOOKUP($A322,Table1[QNUM],Table1[SUB-RESPONSE]),_xlfn.IFNA(_xlfn.XLOOKUP($A322&amp;AnswerSheet!$Q$1,Table1[TRIMQuestion],Table1[SUB-RESPONSE]),""),_xlfn.IFNA(_xlfn.XLOOKUP($A322&amp;AnswerSheet!$Q$2,Table1[TRIMQuestion],Table1[SUB-RESPONSE]),""),_xlfn.IFNA(_xlfn.XLOOKUP($A322&amp;AnswerSheet!$Q$3,Table1[TRIMQuestion],Table1[SUB-RESPONSE]),""),_xlfn.IFNA(_xlfn.XLOOKUP($A322&amp;AnswerSheet!$Q$4,Table1[TRIMQuestion],Table1[SUB-RESPONSE]),""),_xlfn.IFNA(_xlfn.XLOOKUP($A322&amp;AnswerSheet!$Q$5,Table1[TRIMQuestion],Table1[SUB-RESPONSE]),""),_xlfn.IFNA(_xlfn.XLOOKUP($A322&amp;AnswerSheet!$Q$6,Table1[TRIMQuestion],Table1[SUB-RESPONSE]),""),_xlfn.IFNA(_xlfn.XLOOKUP($A322&amp;AnswerSheet!$Q$7,Table1[TRIMQuestion],Table1[SUB-RESPONSE]),""),_xlfn.IFNA(_xlfn.XLOOKUP($A322&amp;AnswerSheet!$Q$8,Table1[TRIMQuestion],Table1[SUB-RESPONSE]),""),_xlfn.IFNA(_xlfn.XLOOKUP($A322&amp;AnswerSheet!$Q$9,Table1[TRIMQuestion],Table1[SUB-RESPONSE]),""),_xlfn.IFNA(_xlfn.XLOOKUP($A322&amp;AnswerSheet!$Q$10,Table1[TRIMQuestion],Table1[SUB-RESPONSE]),""),_xlfn.IFNA(_xlfn.XLOOKUP($A322&amp;AnswerSheet!$Q$11,Table1[TRIMQuestion],Table1[SUB-RESPONSE]),""),_xlfn.IFNA(_xlfn.XLOOKUP($A322&amp;AnswerSheet!$Q$12,Table1[TRIMQuestion],Table1[SUB-RESPONSE]),""),_xlfn.IFNA(_xlfn.XLOOKUP($A322&amp;AnswerSheet!$Q$13,Table1[TRIMQuestion],Table1[SUB-RESPONSE]),""),_xlfn.IFNA(_xlfn.XLOOKUP($A322&amp;AnswerSheet!$Q$14,Table1[TRIMQuestion],Table1[SUB-RESPONSE]),""),_xlfn.IFNA(_xlfn.XLOOKUP($A322&amp;AnswerSheet!$Q$15,Table1[TRIMQuestion],Table1[SUB-RESPONSE]),""),_xlfn.IFNA(_xlfn.XLOOKUP($A322&amp;AnswerSheet!$Q$16,Table1[TRIMQuestion],Table1[SUB-RESPONSE]),""),_xlfn.IFNA(_xlfn.XLOOKUP($A322&amp;AnswerSheet!$Q$17,Table1[TRIMQuestion],Table1[SUB-RESPONSE]),""),_xlfn.IFNA(_xlfn.XLOOKUP($A322&amp;AnswerSheet!$Q$18,Table1[TRIMQuestion],Table1[SUB-RESPONSE]),""),""),""))</f>
        <v/>
      </c>
      <c r="E322" s="179"/>
      <c r="F322" s="205"/>
      <c r="G322" s="206"/>
      <c r="H322" s="179"/>
      <c r="I322" s="174"/>
      <c r="J322" s="180"/>
      <c r="K322" s="181"/>
      <c r="L322" s="152"/>
      <c r="M322" s="179"/>
    </row>
    <row r="323" spans="1:13" s="20" customFormat="1" ht="26.15" customHeight="1" x14ac:dyDescent="0.35">
      <c r="A323" s="103" t="s">
        <v>23</v>
      </c>
      <c r="B323" s="71" t="str">
        <f>_xlfn.SINGLE(IF(_xlfn.XLOOKUP(A322, WH_Aggregte!$E$1:$E$317, WH_Aggregte!$J$1:$J$317, "", 0)= "", "",_xlfn.XLOOKUP(A322, WH_Aggregte!$E$1:$E$317, WH_Aggregte!$J$1:$J$317, "", 0)))</f>
        <v>AmeriCorps Annual General Terms and Conditions</v>
      </c>
      <c r="C323" s="176"/>
      <c r="D323" s="179"/>
      <c r="E323" s="179"/>
      <c r="F323" s="207"/>
      <c r="G323" s="208"/>
      <c r="H323" s="179"/>
      <c r="I323" s="175"/>
      <c r="J323" s="180"/>
      <c r="K323" s="181"/>
      <c r="L323" s="152"/>
      <c r="M323" s="179"/>
    </row>
    <row r="324" spans="1:13" s="20" customFormat="1" ht="54" customHeight="1" x14ac:dyDescent="0.35">
      <c r="A324" s="103" t="s">
        <v>444</v>
      </c>
      <c r="B324" s="71" t="str">
        <f>_xlfn.SINGLE(IF(_xlfn.XLOOKUP(A324, WH_Aggregte!$E$1:$E$317, WH_Aggregte!$D$1:$D$317, "", 0)= "", "",_xlfn.XLOOKUP(A324, WH_Aggregte!$E$1:$E$317, WH_Aggregte!$D$1:$D$317, "", 0)))</f>
        <v>Based on information available to AmeriCorps, in the last two years, did the grantee document grievances and/or discrimination/harassment complaints and the corresponding follow up/response in compliance with applicable federal statutes as embodied in the program regulations?  
Has the sponsor or any of the service sites/volunteer stations had grievances and/or discrimination/harassment complaints filed against them regarding services provided under this grant or had civil rights compliance reviews regarding services conducted?
Has the grantee or any service site had grievances and/or /discrimination/harassment complaints filed against them?</v>
      </c>
      <c r="C324" s="176" t="str">
        <f>_xlfn.SINGLE(IF(_xlfn.XLOOKUP(A324, WH_Aggregte!$E$1:$E$317, WH_Aggregte!$F$1:$F$317, "N/A", 0)= "", "N/A",_xlfn.XLOOKUP(A324, WH_Aggregte!$E$1:$E$317, WH_Aggregte!$F$1:$F$317, "N/A", 0)))</f>
        <v>N/A</v>
      </c>
      <c r="D324" s="179" t="str">
        <f>_xlfn.SINGLE(IF(C324="Not Compliant",_xlfn.TEXTJOIN(CHAR(10),TRUE,_xlfn.XLOOKUP($A324,Table1[QNUM],Table1[SUB-RESPONSE]),_xlfn.IFNA(_xlfn.XLOOKUP($A324&amp;AnswerSheet!$Q$1,Table1[TRIMQuestion],Table1[SUB-RESPONSE]),""),_xlfn.IFNA(_xlfn.XLOOKUP($A324&amp;AnswerSheet!$Q$2,Table1[TRIMQuestion],Table1[SUB-RESPONSE]),""),_xlfn.IFNA(_xlfn.XLOOKUP($A324&amp;AnswerSheet!$Q$3,Table1[TRIMQuestion],Table1[SUB-RESPONSE]),""),_xlfn.IFNA(_xlfn.XLOOKUP($A324&amp;AnswerSheet!$Q$4,Table1[TRIMQuestion],Table1[SUB-RESPONSE]),""),_xlfn.IFNA(_xlfn.XLOOKUP($A324&amp;AnswerSheet!$Q$5,Table1[TRIMQuestion],Table1[SUB-RESPONSE]),""),_xlfn.IFNA(_xlfn.XLOOKUP($A324&amp;AnswerSheet!$Q$6,Table1[TRIMQuestion],Table1[SUB-RESPONSE]),""),_xlfn.IFNA(_xlfn.XLOOKUP($A324&amp;AnswerSheet!$Q$7,Table1[TRIMQuestion],Table1[SUB-RESPONSE]),""),_xlfn.IFNA(_xlfn.XLOOKUP($A324&amp;AnswerSheet!$Q$8,Table1[TRIMQuestion],Table1[SUB-RESPONSE]),""),_xlfn.IFNA(_xlfn.XLOOKUP($A324&amp;AnswerSheet!$Q$9,Table1[TRIMQuestion],Table1[SUB-RESPONSE]),""),_xlfn.IFNA(_xlfn.XLOOKUP($A324&amp;AnswerSheet!$Q$10,Table1[TRIMQuestion],Table1[SUB-RESPONSE]),""),_xlfn.IFNA(_xlfn.XLOOKUP($A324&amp;AnswerSheet!$Q$11,Table1[TRIMQuestion],Table1[SUB-RESPONSE]),""),_xlfn.IFNA(_xlfn.XLOOKUP($A324&amp;AnswerSheet!$Q$12,Table1[TRIMQuestion],Table1[SUB-RESPONSE]),""),_xlfn.IFNA(_xlfn.XLOOKUP($A324&amp;AnswerSheet!$Q$13,Table1[TRIMQuestion],Table1[SUB-RESPONSE]),""),_xlfn.IFNA(_xlfn.XLOOKUP($A324&amp;AnswerSheet!$Q$14,Table1[TRIMQuestion],Table1[SUB-RESPONSE]),""),_xlfn.IFNA(_xlfn.XLOOKUP($A324&amp;AnswerSheet!$Q$15,Table1[TRIMQuestion],Table1[SUB-RESPONSE]),""),_xlfn.IFNA(_xlfn.XLOOKUP($A324&amp;AnswerSheet!$Q$16,Table1[TRIMQuestion],Table1[SUB-RESPONSE]),""),_xlfn.IFNA(_xlfn.XLOOKUP($A324&amp;AnswerSheet!$Q$17,Table1[TRIMQuestion],Table1[SUB-RESPONSE]),""),_xlfn.IFNA(_xlfn.XLOOKUP($A324&amp;AnswerSheet!$Q$18,Table1[TRIMQuestion],Table1[SUB-RESPONSE]),""),""),""))</f>
        <v/>
      </c>
      <c r="E324" s="179"/>
      <c r="F324" s="205"/>
      <c r="G324" s="206"/>
      <c r="H324" s="179"/>
      <c r="I324" s="174"/>
      <c r="J324" s="180"/>
      <c r="K324" s="181"/>
      <c r="L324" s="152"/>
      <c r="M324" s="179"/>
    </row>
    <row r="325" spans="1:13" s="20" customFormat="1" ht="26.15" customHeight="1" x14ac:dyDescent="0.35">
      <c r="A325" s="103" t="s">
        <v>23</v>
      </c>
      <c r="B325" s="71" t="str">
        <f>_xlfn.SINGLE(IF(_xlfn.XLOOKUP(A324, WH_Aggregte!$E$1:$E$317, WH_Aggregte!$J$1:$J$317, "", 0)= "", "",_xlfn.XLOOKUP(A324, WH_Aggregte!$E$1:$E$317, WH_Aggregte!$J$1:$J$317, "", 0)))</f>
        <v>45 CFR 1225, AmeriCorps Annual General Terms and Conditions, 45 CFR 2553</v>
      </c>
      <c r="C325" s="176"/>
      <c r="D325" s="179"/>
      <c r="E325" s="179"/>
      <c r="F325" s="207"/>
      <c r="G325" s="208"/>
      <c r="H325" s="179"/>
      <c r="I325" s="175"/>
      <c r="J325" s="180"/>
      <c r="K325" s="181"/>
      <c r="L325" s="152"/>
      <c r="M325" s="179"/>
    </row>
    <row r="326" spans="1:13" s="20" customFormat="1" ht="40.4" customHeight="1" x14ac:dyDescent="0.35">
      <c r="A326" s="103" t="s">
        <v>445</v>
      </c>
      <c r="B326" s="71" t="str">
        <f>_xlfn.SINGLE(IF(_xlfn.XLOOKUP(A326, WH_Aggregte!$E$1:$E$317, WH_Aggregte!$D$1:$D$317, "", 0)= "", "",_xlfn.XLOOKUP(A326, WH_Aggregte!$E$1:$E$317, WH_Aggregte!$D$1:$D$317, "", 0)))</f>
        <v xml:space="preserve">Does the grantee/sponsor have a policy and procedure in place regarding the provision of reasonable accommodation to ensure accessibility as per the federal requirements? </v>
      </c>
      <c r="C326" s="176" t="str">
        <f>_xlfn.SINGLE(IF(_xlfn.XLOOKUP(A326, WH_Aggregte!$E$1:$E$317, WH_Aggregte!$F$1:$F$317, "N/A", 0)= "", "N/A",_xlfn.XLOOKUP(A326, WH_Aggregte!$E$1:$E$317, WH_Aggregte!$F$1:$F$317, "N/A", 0)))</f>
        <v>N/A</v>
      </c>
      <c r="D326" s="179" t="str">
        <f>_xlfn.SINGLE(IF(C326="Not Compliant",_xlfn.TEXTJOIN(CHAR(10),TRUE,_xlfn.XLOOKUP($A326,Table1[QNUM],Table1[SUB-RESPONSE]),_xlfn.IFNA(_xlfn.XLOOKUP($A326&amp;AnswerSheet!$Q$1,Table1[TRIMQuestion],Table1[SUB-RESPONSE]),""),_xlfn.IFNA(_xlfn.XLOOKUP($A326&amp;AnswerSheet!$Q$2,Table1[TRIMQuestion],Table1[SUB-RESPONSE]),""),_xlfn.IFNA(_xlfn.XLOOKUP($A326&amp;AnswerSheet!$Q$3,Table1[TRIMQuestion],Table1[SUB-RESPONSE]),""),_xlfn.IFNA(_xlfn.XLOOKUP($A326&amp;AnswerSheet!$Q$4,Table1[TRIMQuestion],Table1[SUB-RESPONSE]),""),_xlfn.IFNA(_xlfn.XLOOKUP($A326&amp;AnswerSheet!$Q$5,Table1[TRIMQuestion],Table1[SUB-RESPONSE]),""),_xlfn.IFNA(_xlfn.XLOOKUP($A326&amp;AnswerSheet!$Q$6,Table1[TRIMQuestion],Table1[SUB-RESPONSE]),""),_xlfn.IFNA(_xlfn.XLOOKUP($A326&amp;AnswerSheet!$Q$7,Table1[TRIMQuestion],Table1[SUB-RESPONSE]),""),_xlfn.IFNA(_xlfn.XLOOKUP($A326&amp;AnswerSheet!$Q$8,Table1[TRIMQuestion],Table1[SUB-RESPONSE]),""),_xlfn.IFNA(_xlfn.XLOOKUP($A326&amp;AnswerSheet!$Q$9,Table1[TRIMQuestion],Table1[SUB-RESPONSE]),""),_xlfn.IFNA(_xlfn.XLOOKUP($A326&amp;AnswerSheet!$Q$10,Table1[TRIMQuestion],Table1[SUB-RESPONSE]),""),_xlfn.IFNA(_xlfn.XLOOKUP($A326&amp;AnswerSheet!$Q$11,Table1[TRIMQuestion],Table1[SUB-RESPONSE]),""),_xlfn.IFNA(_xlfn.XLOOKUP($A326&amp;AnswerSheet!$Q$12,Table1[TRIMQuestion],Table1[SUB-RESPONSE]),""),_xlfn.IFNA(_xlfn.XLOOKUP($A326&amp;AnswerSheet!$Q$13,Table1[TRIMQuestion],Table1[SUB-RESPONSE]),""),_xlfn.IFNA(_xlfn.XLOOKUP($A326&amp;AnswerSheet!$Q$14,Table1[TRIMQuestion],Table1[SUB-RESPONSE]),""),_xlfn.IFNA(_xlfn.XLOOKUP($A326&amp;AnswerSheet!$Q$15,Table1[TRIMQuestion],Table1[SUB-RESPONSE]),""),_xlfn.IFNA(_xlfn.XLOOKUP($A326&amp;AnswerSheet!$Q$16,Table1[TRIMQuestion],Table1[SUB-RESPONSE]),""),_xlfn.IFNA(_xlfn.XLOOKUP($A326&amp;AnswerSheet!$Q$17,Table1[TRIMQuestion],Table1[SUB-RESPONSE]),""),_xlfn.IFNA(_xlfn.XLOOKUP($A326&amp;AnswerSheet!$Q$18,Table1[TRIMQuestion],Table1[SUB-RESPONSE]),""),""),""))</f>
        <v/>
      </c>
      <c r="E326" s="179"/>
      <c r="F326" s="205"/>
      <c r="G326" s="206"/>
      <c r="H326" s="179"/>
      <c r="I326" s="174"/>
      <c r="J326" s="180"/>
      <c r="K326" s="181"/>
      <c r="L326" s="152"/>
      <c r="M326" s="179"/>
    </row>
    <row r="327" spans="1:13" s="20" customFormat="1" ht="26.15" customHeight="1" x14ac:dyDescent="0.35">
      <c r="A327" s="103" t="s">
        <v>23</v>
      </c>
      <c r="B327" s="71" t="str">
        <f>_xlfn.SINGLE(IF(_xlfn.XLOOKUP(A326, WH_Aggregte!$E$1:$E$317, WH_Aggregte!$J$1:$J$317, "", 0)= "", "",_xlfn.XLOOKUP(A326, WH_Aggregte!$E$1:$E$317, WH_Aggregte!$J$1:$J$317, "", 0)))</f>
        <v>45 CFR 1203/1214/1232, Rehabilitation Act of 1973: Sections 504, 508</v>
      </c>
      <c r="C327" s="176"/>
      <c r="D327" s="179"/>
      <c r="E327" s="179"/>
      <c r="F327" s="207"/>
      <c r="G327" s="208"/>
      <c r="H327" s="179"/>
      <c r="I327" s="175"/>
      <c r="J327" s="180"/>
      <c r="K327" s="181"/>
      <c r="L327" s="152"/>
      <c r="M327" s="179"/>
    </row>
    <row r="328" spans="1:13" s="20" customFormat="1" ht="38.9" customHeight="1" x14ac:dyDescent="0.35">
      <c r="A328" s="103" t="s">
        <v>446</v>
      </c>
      <c r="B328" s="71" t="str">
        <f>_xlfn.SINGLE(IF(_xlfn.XLOOKUP(A328, WH_Aggregte!$E$1:$E$317, WH_Aggregte!$D$1:$D$317, "", 0)= "", "",_xlfn.XLOOKUP(A328, WH_Aggregte!$E$1:$E$317, WH_Aggregte!$D$1:$D$317, "", 0)))</f>
        <v xml:space="preserve">Does the sponsor/grantee have a system (a plan or process) in place for ensuring accessibility to persons with Limited English Proficiency?  </v>
      </c>
      <c r="C328" s="176" t="str">
        <f>_xlfn.SINGLE(IF(_xlfn.XLOOKUP(A328, WH_Aggregte!$E$1:$E$317, WH_Aggregte!$F$1:$F$317, "N/A", 0)= "", "N/A",_xlfn.XLOOKUP(A328, WH_Aggregte!$E$1:$E$317, WH_Aggregte!$F$1:$F$317, "N/A", 0)))</f>
        <v>N/A</v>
      </c>
      <c r="D328" s="179" t="str">
        <f>_xlfn.SINGLE(IF(C328="Not Compliant",_xlfn.TEXTJOIN(CHAR(10),TRUE,_xlfn.XLOOKUP($A328,Table1[QNUM],Table1[SUB-RESPONSE]),_xlfn.IFNA(_xlfn.XLOOKUP($A328&amp;AnswerSheet!$Q$1,Table1[TRIMQuestion],Table1[SUB-RESPONSE]),""),_xlfn.IFNA(_xlfn.XLOOKUP($A328&amp;AnswerSheet!$Q$2,Table1[TRIMQuestion],Table1[SUB-RESPONSE]),""),_xlfn.IFNA(_xlfn.XLOOKUP($A328&amp;AnswerSheet!$Q$3,Table1[TRIMQuestion],Table1[SUB-RESPONSE]),""),_xlfn.IFNA(_xlfn.XLOOKUP($A328&amp;AnswerSheet!$Q$4,Table1[TRIMQuestion],Table1[SUB-RESPONSE]),""),_xlfn.IFNA(_xlfn.XLOOKUP($A328&amp;AnswerSheet!$Q$5,Table1[TRIMQuestion],Table1[SUB-RESPONSE]),""),_xlfn.IFNA(_xlfn.XLOOKUP($A328&amp;AnswerSheet!$Q$6,Table1[TRIMQuestion],Table1[SUB-RESPONSE]),""),_xlfn.IFNA(_xlfn.XLOOKUP($A328&amp;AnswerSheet!$Q$7,Table1[TRIMQuestion],Table1[SUB-RESPONSE]),""),_xlfn.IFNA(_xlfn.XLOOKUP($A328&amp;AnswerSheet!$Q$8,Table1[TRIMQuestion],Table1[SUB-RESPONSE]),""),_xlfn.IFNA(_xlfn.XLOOKUP($A328&amp;AnswerSheet!$Q$9,Table1[TRIMQuestion],Table1[SUB-RESPONSE]),""),_xlfn.IFNA(_xlfn.XLOOKUP($A328&amp;AnswerSheet!$Q$10,Table1[TRIMQuestion],Table1[SUB-RESPONSE]),""),_xlfn.IFNA(_xlfn.XLOOKUP($A328&amp;AnswerSheet!$Q$11,Table1[TRIMQuestion],Table1[SUB-RESPONSE]),""),_xlfn.IFNA(_xlfn.XLOOKUP($A328&amp;AnswerSheet!$Q$12,Table1[TRIMQuestion],Table1[SUB-RESPONSE]),""),_xlfn.IFNA(_xlfn.XLOOKUP($A328&amp;AnswerSheet!$Q$13,Table1[TRIMQuestion],Table1[SUB-RESPONSE]),""),_xlfn.IFNA(_xlfn.XLOOKUP($A328&amp;AnswerSheet!$Q$14,Table1[TRIMQuestion],Table1[SUB-RESPONSE]),""),_xlfn.IFNA(_xlfn.XLOOKUP($A328&amp;AnswerSheet!$Q$15,Table1[TRIMQuestion],Table1[SUB-RESPONSE]),""),_xlfn.IFNA(_xlfn.XLOOKUP($A328&amp;AnswerSheet!$Q$16,Table1[TRIMQuestion],Table1[SUB-RESPONSE]),""),_xlfn.IFNA(_xlfn.XLOOKUP($A328&amp;AnswerSheet!$Q$17,Table1[TRIMQuestion],Table1[SUB-RESPONSE]),""),_xlfn.IFNA(_xlfn.XLOOKUP($A328&amp;AnswerSheet!$Q$18,Table1[TRIMQuestion],Table1[SUB-RESPONSE]),""),""),""))</f>
        <v/>
      </c>
      <c r="E328" s="179"/>
      <c r="F328" s="205"/>
      <c r="G328" s="206"/>
      <c r="H328" s="179"/>
      <c r="I328" s="174"/>
      <c r="J328" s="180"/>
      <c r="K328" s="181"/>
      <c r="L328" s="152"/>
      <c r="M328" s="179"/>
    </row>
    <row r="329" spans="1:13" s="20" customFormat="1" ht="33" customHeight="1" x14ac:dyDescent="0.35">
      <c r="A329" s="103" t="s">
        <v>23</v>
      </c>
      <c r="B329" s="71" t="str">
        <f>_xlfn.SINGLE(IF(_xlfn.XLOOKUP(A328, WH_Aggregte!$E$1:$E$317, WH_Aggregte!$J$1:$J$317, "", 0)= "", "",_xlfn.XLOOKUP(A328, WH_Aggregte!$E$1:$E$317, WH_Aggregte!$J$1:$J$317, "", 0)))</f>
        <v>AmeriCorps Annual General Terms and Conditions, Executive Order 13166, 67 FR 64604, Title VI, Civil Rights Act 1964: Prohibition Against National Origin Discrimination Affecting Limited English Proficient Persons</v>
      </c>
      <c r="C329" s="176"/>
      <c r="D329" s="179"/>
      <c r="E329" s="179"/>
      <c r="F329" s="207"/>
      <c r="G329" s="208"/>
      <c r="H329" s="179"/>
      <c r="I329" s="175"/>
      <c r="J329" s="180"/>
      <c r="K329" s="181"/>
      <c r="L329" s="152"/>
      <c r="M329" s="179"/>
    </row>
    <row r="330" spans="1:13" s="20" customFormat="1" ht="146.15" customHeight="1" x14ac:dyDescent="0.35">
      <c r="A330" s="103" t="s">
        <v>447</v>
      </c>
      <c r="B330" s="71" t="str">
        <f>_xlfn.SINGLE(IF(_xlfn.XLOOKUP(A330, WH_Aggregte!$E$1:$E$317, WH_Aggregte!$D$1:$D$317, "", 0)= "", "",_xlfn.XLOOKUP(A330, WH_Aggregte!$E$1:$E$317, WH_Aggregte!$D$1:$D$317, "", 0)))</f>
        <v xml:space="preserve">Does the grantee notify members, community beneficiaries, applicants, program staff, and the public, including those with impaired vision or hearing, that it operates in accordance with federal and program requirements on non-discrimination and non-harassment?  
a. Does the policy summarize the requirements, note the availability of compliance history information, and explain the procedures for filing discrimination complaints with AmeriCorps? 
b. Does the policy include information on civil rights requirements and non-harassment, complaint procedures and the rights of beneficiaries in member/volunteer service agreements, handbooks, manuals, pamphlets, and posted in prominent locations, as appropriate?  
c. Does the sponsor/grantee notify the public in recruitment material and application forms that it operates its program or activity subject to nondiscrimination requirements? </v>
      </c>
      <c r="C330" s="176" t="str">
        <f>_xlfn.SINGLE(IF(_xlfn.XLOOKUP(A330, WH_Aggregte!$E$1:$E$317, WH_Aggregte!$F$1:$F$317, "N/A", 0)= "", "N/A",_xlfn.XLOOKUP(A330, WH_Aggregte!$E$1:$E$317, WH_Aggregte!$F$1:$F$317, "N/A", 0)))</f>
        <v>N/A</v>
      </c>
      <c r="D330" s="179" t="str">
        <f>_xlfn.SINGLE(IF(C330="Not Compliant",_xlfn.TEXTJOIN(CHAR(10),TRUE,_xlfn.XLOOKUP($A330,Table1[QNUM],Table1[SUB-RESPONSE]),_xlfn.IFNA(_xlfn.XLOOKUP($A330&amp;AnswerSheet!$Q$1,Table1[TRIMQuestion],Table1[SUB-RESPONSE]),""),_xlfn.IFNA(_xlfn.XLOOKUP($A330&amp;AnswerSheet!$Q$2,Table1[TRIMQuestion],Table1[SUB-RESPONSE]),""),_xlfn.IFNA(_xlfn.XLOOKUP($A330&amp;AnswerSheet!$Q$3,Table1[TRIMQuestion],Table1[SUB-RESPONSE]),""),_xlfn.IFNA(_xlfn.XLOOKUP($A330&amp;AnswerSheet!$Q$4,Table1[TRIMQuestion],Table1[SUB-RESPONSE]),""),_xlfn.IFNA(_xlfn.XLOOKUP($A330&amp;AnswerSheet!$Q$5,Table1[TRIMQuestion],Table1[SUB-RESPONSE]),""),_xlfn.IFNA(_xlfn.XLOOKUP($A330&amp;AnswerSheet!$Q$6,Table1[TRIMQuestion],Table1[SUB-RESPONSE]),""),_xlfn.IFNA(_xlfn.XLOOKUP($A330&amp;AnswerSheet!$Q$7,Table1[TRIMQuestion],Table1[SUB-RESPONSE]),""),_xlfn.IFNA(_xlfn.XLOOKUP($A330&amp;AnswerSheet!$Q$8,Table1[TRIMQuestion],Table1[SUB-RESPONSE]),""),_xlfn.IFNA(_xlfn.XLOOKUP($A330&amp;AnswerSheet!$Q$9,Table1[TRIMQuestion],Table1[SUB-RESPONSE]),""),_xlfn.IFNA(_xlfn.XLOOKUP($A330&amp;AnswerSheet!$Q$10,Table1[TRIMQuestion],Table1[SUB-RESPONSE]),""),_xlfn.IFNA(_xlfn.XLOOKUP($A330&amp;AnswerSheet!$Q$11,Table1[TRIMQuestion],Table1[SUB-RESPONSE]),""),_xlfn.IFNA(_xlfn.XLOOKUP($A330&amp;AnswerSheet!$Q$12,Table1[TRIMQuestion],Table1[SUB-RESPONSE]),""),_xlfn.IFNA(_xlfn.XLOOKUP($A330&amp;AnswerSheet!$Q$13,Table1[TRIMQuestion],Table1[SUB-RESPONSE]),""),_xlfn.IFNA(_xlfn.XLOOKUP($A330&amp;AnswerSheet!$Q$14,Table1[TRIMQuestion],Table1[SUB-RESPONSE]),""),_xlfn.IFNA(_xlfn.XLOOKUP($A330&amp;AnswerSheet!$Q$15,Table1[TRIMQuestion],Table1[SUB-RESPONSE]),""),_xlfn.IFNA(_xlfn.XLOOKUP($A330&amp;AnswerSheet!$Q$16,Table1[TRIMQuestion],Table1[SUB-RESPONSE]),""),_xlfn.IFNA(_xlfn.XLOOKUP($A330&amp;AnswerSheet!$Q$17,Table1[TRIMQuestion],Table1[SUB-RESPONSE]),""),_xlfn.IFNA(_xlfn.XLOOKUP($A330&amp;AnswerSheet!$Q$18,Table1[TRIMQuestion],Table1[SUB-RESPONSE]),""),""),""))</f>
        <v/>
      </c>
      <c r="E330" s="179"/>
      <c r="F330" s="205"/>
      <c r="G330" s="206"/>
      <c r="H330" s="179"/>
      <c r="I330" s="174"/>
      <c r="J330" s="180"/>
      <c r="K330" s="181"/>
      <c r="L330" s="152"/>
      <c r="M330" s="179"/>
    </row>
    <row r="331" spans="1:13" s="20" customFormat="1" ht="26.15" customHeight="1" x14ac:dyDescent="0.35">
      <c r="A331" s="103" t="s">
        <v>23</v>
      </c>
      <c r="B331" s="71" t="str">
        <f>_xlfn.SINGLE(IF(_xlfn.XLOOKUP(A330, WH_Aggregte!$E$1:$E$317, WH_Aggregte!$J$1:$J$317, "", 0)= "", "",_xlfn.XLOOKUP(A330, WH_Aggregte!$E$1:$E$317, WH_Aggregte!$J$1:$J$317, "", 0)))</f>
        <v xml:space="preserve">AmeriCorps Annual General Terms and Conditions, 45 CFR 2553 </v>
      </c>
      <c r="C331" s="176"/>
      <c r="D331" s="179"/>
      <c r="E331" s="179"/>
      <c r="F331" s="207"/>
      <c r="G331" s="208"/>
      <c r="H331" s="179"/>
      <c r="I331" s="175"/>
      <c r="J331" s="180"/>
      <c r="K331" s="181"/>
      <c r="L331" s="152"/>
      <c r="M331" s="179"/>
    </row>
    <row r="332" spans="1:13" ht="26.15" customHeight="1" x14ac:dyDescent="0.35">
      <c r="A332" s="187" t="s">
        <v>711</v>
      </c>
      <c r="B332" s="188"/>
      <c r="C332" s="189"/>
      <c r="D332" s="16"/>
      <c r="E332" s="75"/>
      <c r="F332" s="75"/>
      <c r="G332" s="75"/>
      <c r="H332" s="75"/>
      <c r="I332" s="76"/>
      <c r="J332" s="77"/>
      <c r="K332" s="78"/>
      <c r="L332" s="78"/>
      <c r="M332" s="75"/>
    </row>
    <row r="333" spans="1:13" s="20" customFormat="1" ht="26.15" customHeight="1" x14ac:dyDescent="0.35">
      <c r="A333" s="103" t="s">
        <v>712</v>
      </c>
      <c r="B333" s="71" t="str">
        <f>_xlfn.SINGLE(IF(_xlfn.XLOOKUP(A333, WH_Aggregte!$E$1:$E$317, WH_Aggregte!$D$1:$D$317, "", 0)= "", "",_xlfn.XLOOKUP(A333, WH_Aggregte!$E$1:$E$317, WH_Aggregte!$D$1:$D$317, "", 0)))</f>
        <v xml:space="preserve">Are service activities consistent with the approved project application?_x000D_
_x000D_
_x000D_
</v>
      </c>
      <c r="C333" s="176" t="str">
        <f>_xlfn.SINGLE(IF(_xlfn.XLOOKUP(A333, WH_Aggregte!$E$1:$E$317, WH_Aggregte!$F$1:$F$317, "N/A", 0)= "", "N/A",_xlfn.XLOOKUP(A333, WH_Aggregte!$E$1:$E$317, WH_Aggregte!$F$1:$F$317, "N/A", 0)))</f>
        <v>N/A</v>
      </c>
      <c r="D333" s="179" t="str">
        <f>_xlfn.SINGLE(IF(C333="Not Compliant",_xlfn.TEXTJOIN(CHAR(10),TRUE,_xlfn.XLOOKUP($A333,Table1[QNUM],Table1[SUB-RESPONSE]),_xlfn.IFNA(_xlfn.XLOOKUP($A333&amp;AnswerSheet!$Q$1,Table1[TRIMQuestion],Table1[SUB-RESPONSE]),""),_xlfn.IFNA(_xlfn.XLOOKUP($A333&amp;AnswerSheet!$Q$2,Table1[TRIMQuestion],Table1[SUB-RESPONSE]),""),_xlfn.IFNA(_xlfn.XLOOKUP($A333&amp;AnswerSheet!$Q$3,Table1[TRIMQuestion],Table1[SUB-RESPONSE]),""),_xlfn.IFNA(_xlfn.XLOOKUP($A333&amp;AnswerSheet!$Q$4,Table1[TRIMQuestion],Table1[SUB-RESPONSE]),""),_xlfn.IFNA(_xlfn.XLOOKUP($A333&amp;AnswerSheet!$Q$5,Table1[TRIMQuestion],Table1[SUB-RESPONSE]),""),_xlfn.IFNA(_xlfn.XLOOKUP($A333&amp;AnswerSheet!$Q$6,Table1[TRIMQuestion],Table1[SUB-RESPONSE]),""),_xlfn.IFNA(_xlfn.XLOOKUP($A333&amp;AnswerSheet!$Q$7,Table1[TRIMQuestion],Table1[SUB-RESPONSE]),""),_xlfn.IFNA(_xlfn.XLOOKUP($A333&amp;AnswerSheet!$Q$8,Table1[TRIMQuestion],Table1[SUB-RESPONSE]),""),_xlfn.IFNA(_xlfn.XLOOKUP($A333&amp;AnswerSheet!$Q$9,Table1[TRIMQuestion],Table1[SUB-RESPONSE]),""),_xlfn.IFNA(_xlfn.XLOOKUP($A333&amp;AnswerSheet!$Q$10,Table1[TRIMQuestion],Table1[SUB-RESPONSE]),""),_xlfn.IFNA(_xlfn.XLOOKUP($A333&amp;AnswerSheet!$Q$11,Table1[TRIMQuestion],Table1[SUB-RESPONSE]),""),_xlfn.IFNA(_xlfn.XLOOKUP($A333&amp;AnswerSheet!$Q$12,Table1[TRIMQuestion],Table1[SUB-RESPONSE]),""),_xlfn.IFNA(_xlfn.XLOOKUP($A333&amp;AnswerSheet!$Q$13,Table1[TRIMQuestion],Table1[SUB-RESPONSE]),""),_xlfn.IFNA(_xlfn.XLOOKUP($A333&amp;AnswerSheet!$Q$14,Table1[TRIMQuestion],Table1[SUB-RESPONSE]),""),_xlfn.IFNA(_xlfn.XLOOKUP($A333&amp;AnswerSheet!$Q$15,Table1[TRIMQuestion],Table1[SUB-RESPONSE]),""),_xlfn.IFNA(_xlfn.XLOOKUP($A333&amp;AnswerSheet!$Q$16,Table1[TRIMQuestion],Table1[SUB-RESPONSE]),""),_xlfn.IFNA(_xlfn.XLOOKUP($A333&amp;AnswerSheet!$Q$17,Table1[TRIMQuestion],Table1[SUB-RESPONSE]),""),_xlfn.IFNA(_xlfn.XLOOKUP($A333&amp;AnswerSheet!$Q$18,Table1[TRIMQuestion],Table1[SUB-RESPONSE]),""),""),""))</f>
        <v/>
      </c>
      <c r="E333" s="179"/>
      <c r="F333" s="205"/>
      <c r="G333" s="206"/>
      <c r="H333" s="179"/>
      <c r="I333" s="174"/>
      <c r="J333" s="180"/>
      <c r="K333" s="181"/>
      <c r="L333" s="152"/>
      <c r="M333" s="179"/>
    </row>
    <row r="334" spans="1:13" s="20" customFormat="1" ht="26.15" customHeight="1" x14ac:dyDescent="0.35">
      <c r="A334" s="103" t="s">
        <v>23</v>
      </c>
      <c r="B334" s="71" t="str">
        <f>_xlfn.SINGLE(IF(_xlfn.XLOOKUP(A333, WH_Aggregte!$E$1:$E$317, WH_Aggregte!$J$1:$J$317, "", 0)= "", "",_xlfn.XLOOKUP(A333, WH_Aggregte!$E$1:$E$317, WH_Aggregte!$J$1:$J$317, "", 0)))</f>
        <v>General Terms and Conditions</v>
      </c>
      <c r="C334" s="176"/>
      <c r="D334" s="179"/>
      <c r="E334" s="179"/>
      <c r="F334" s="207"/>
      <c r="G334" s="208"/>
      <c r="H334" s="179"/>
      <c r="I334" s="175"/>
      <c r="J334" s="180"/>
      <c r="K334" s="181"/>
      <c r="L334" s="152"/>
      <c r="M334" s="179"/>
    </row>
    <row r="335" spans="1:13" s="20" customFormat="1" ht="74.150000000000006" customHeight="1" x14ac:dyDescent="0.35">
      <c r="A335" s="103" t="s">
        <v>713</v>
      </c>
      <c r="B335" s="71" t="str">
        <f>_xlfn.SINGLE(IF(_xlfn.XLOOKUP(A335, WH_Aggregte!$E$1:$E$317, WH_Aggregte!$D$1:$D$317, "", 0)= "", "",_xlfn.XLOOKUP(A335, WH_Aggregte!$E$1:$E$317, WH_Aggregte!$D$1:$D$317, "", 0)))</f>
        <v xml:space="preserve">Are service activities consistent with the grant purpose as described in 42 U.S. Code § 12653 (i) Martin Luther King, Jr., Service Day or 42 U.S. Code § 12653 (k) September 11th Day of Service as applicable?  (For MLK Day service activities shall consist of activities reflecting the life and teachings of MLK, Jr., and for 9/11 service activities include charitable and remembrance opportunities.)_x000D_
_x000D_
</v>
      </c>
      <c r="C335" s="176" t="str">
        <f>_xlfn.SINGLE(IF(_xlfn.XLOOKUP(A335, WH_Aggregte!$E$1:$E$317, WH_Aggregte!$F$1:$F$317, "N/A", 0)= "", "N/A",_xlfn.XLOOKUP(A335, WH_Aggregte!$E$1:$E$317, WH_Aggregte!$F$1:$F$317, "N/A", 0)))</f>
        <v>N/A</v>
      </c>
      <c r="D335" s="179" t="str">
        <f>_xlfn.SINGLE(IF(C335="Not Compliant",_xlfn.TEXTJOIN(CHAR(10),TRUE,_xlfn.XLOOKUP($A335,Table1[QNUM],Table1[SUB-RESPONSE]),_xlfn.IFNA(_xlfn.XLOOKUP($A335&amp;AnswerSheet!$Q$1,Table1[TRIMQuestion],Table1[SUB-RESPONSE]),""),_xlfn.IFNA(_xlfn.XLOOKUP($A335&amp;AnswerSheet!$Q$2,Table1[TRIMQuestion],Table1[SUB-RESPONSE]),""),_xlfn.IFNA(_xlfn.XLOOKUP($A335&amp;AnswerSheet!$Q$3,Table1[TRIMQuestion],Table1[SUB-RESPONSE]),""),_xlfn.IFNA(_xlfn.XLOOKUP($A335&amp;AnswerSheet!$Q$4,Table1[TRIMQuestion],Table1[SUB-RESPONSE]),""),_xlfn.IFNA(_xlfn.XLOOKUP($A335&amp;AnswerSheet!$Q$5,Table1[TRIMQuestion],Table1[SUB-RESPONSE]),""),_xlfn.IFNA(_xlfn.XLOOKUP($A335&amp;AnswerSheet!$Q$6,Table1[TRIMQuestion],Table1[SUB-RESPONSE]),""),_xlfn.IFNA(_xlfn.XLOOKUP($A335&amp;AnswerSheet!$Q$7,Table1[TRIMQuestion],Table1[SUB-RESPONSE]),""),_xlfn.IFNA(_xlfn.XLOOKUP($A335&amp;AnswerSheet!$Q$8,Table1[TRIMQuestion],Table1[SUB-RESPONSE]),""),_xlfn.IFNA(_xlfn.XLOOKUP($A335&amp;AnswerSheet!$Q$9,Table1[TRIMQuestion],Table1[SUB-RESPONSE]),""),_xlfn.IFNA(_xlfn.XLOOKUP($A335&amp;AnswerSheet!$Q$10,Table1[TRIMQuestion],Table1[SUB-RESPONSE]),""),_xlfn.IFNA(_xlfn.XLOOKUP($A335&amp;AnswerSheet!$Q$11,Table1[TRIMQuestion],Table1[SUB-RESPONSE]),""),_xlfn.IFNA(_xlfn.XLOOKUP($A335&amp;AnswerSheet!$Q$12,Table1[TRIMQuestion],Table1[SUB-RESPONSE]),""),_xlfn.IFNA(_xlfn.XLOOKUP($A335&amp;AnswerSheet!$Q$13,Table1[TRIMQuestion],Table1[SUB-RESPONSE]),""),_xlfn.IFNA(_xlfn.XLOOKUP($A335&amp;AnswerSheet!$Q$14,Table1[TRIMQuestion],Table1[SUB-RESPONSE]),""),_xlfn.IFNA(_xlfn.XLOOKUP($A335&amp;AnswerSheet!$Q$15,Table1[TRIMQuestion],Table1[SUB-RESPONSE]),""),_xlfn.IFNA(_xlfn.XLOOKUP($A335&amp;AnswerSheet!$Q$16,Table1[TRIMQuestion],Table1[SUB-RESPONSE]),""),_xlfn.IFNA(_xlfn.XLOOKUP($A335&amp;AnswerSheet!$Q$17,Table1[TRIMQuestion],Table1[SUB-RESPONSE]),""),_xlfn.IFNA(_xlfn.XLOOKUP($A335&amp;AnswerSheet!$Q$18,Table1[TRIMQuestion],Table1[SUB-RESPONSE]),""),""),""))</f>
        <v/>
      </c>
      <c r="E335" s="179"/>
      <c r="F335" s="205"/>
      <c r="G335" s="206"/>
      <c r="H335" s="179"/>
      <c r="I335" s="174"/>
      <c r="J335" s="180"/>
      <c r="K335" s="181"/>
      <c r="L335" s="152"/>
      <c r="M335" s="179"/>
    </row>
    <row r="336" spans="1:13" s="20" customFormat="1" ht="26.15" customHeight="1" x14ac:dyDescent="0.35">
      <c r="A336" s="103" t="s">
        <v>23</v>
      </c>
      <c r="B336" s="71" t="str">
        <f>_xlfn.SINGLE(IF(_xlfn.XLOOKUP(A335, WH_Aggregte!$E$1:$E$317, WH_Aggregte!$J$1:$J$317, "", 0)= "", "",_xlfn.XLOOKUP(A335, WH_Aggregte!$E$1:$E$317, WH_Aggregte!$J$1:$J$317, "", 0)))</f>
        <v xml:space="preserve">42 U.S.C § 12653 (i);  42 U.S.C. § 12653 (k) </v>
      </c>
      <c r="C336" s="176"/>
      <c r="D336" s="179"/>
      <c r="E336" s="179"/>
      <c r="F336" s="207"/>
      <c r="G336" s="208"/>
      <c r="H336" s="179"/>
      <c r="I336" s="175"/>
      <c r="J336" s="180"/>
      <c r="K336" s="181"/>
      <c r="L336" s="152"/>
      <c r="M336" s="179"/>
    </row>
    <row r="337" spans="1:13" s="20" customFormat="1" ht="26.15" customHeight="1" x14ac:dyDescent="0.35">
      <c r="A337" s="103" t="s">
        <v>715</v>
      </c>
      <c r="B337" s="71" t="str">
        <f>_xlfn.SINGLE(IF(_xlfn.XLOOKUP(A337, WH_Aggregte!$E$1:$E$317, WH_Aggregte!$D$1:$D$317, "", 0)= "", "",_xlfn.XLOOKUP(A337, WH_Aggregte!$E$1:$E$317, WH_Aggregte!$D$1:$D$317, "", 0)))</f>
        <v xml:space="preserve">Were service activities carried out at a minimum of ten service sites? _x000D_
_x000D_
</v>
      </c>
      <c r="C337" s="176" t="str">
        <f>_xlfn.SINGLE(IF(_xlfn.XLOOKUP(A337, WH_Aggregte!$E$1:$E$317, WH_Aggregte!$F$1:$F$317, "N/A", 0)= "", "N/A",_xlfn.XLOOKUP(A337, WH_Aggregte!$E$1:$E$317, WH_Aggregte!$F$1:$F$317, "N/A", 0)))</f>
        <v>N/A</v>
      </c>
      <c r="D337" s="179" t="str">
        <f>_xlfn.SINGLE(IF(C337="Not Compliant",_xlfn.TEXTJOIN(CHAR(10),TRUE,_xlfn.XLOOKUP($A337,Table1[QNUM],Table1[SUB-RESPONSE]),_xlfn.IFNA(_xlfn.XLOOKUP($A337&amp;AnswerSheet!$Q$1,Table1[TRIMQuestion],Table1[SUB-RESPONSE]),""),_xlfn.IFNA(_xlfn.XLOOKUP($A337&amp;AnswerSheet!$Q$2,Table1[TRIMQuestion],Table1[SUB-RESPONSE]),""),_xlfn.IFNA(_xlfn.XLOOKUP($A337&amp;AnswerSheet!$Q$3,Table1[TRIMQuestion],Table1[SUB-RESPONSE]),""),_xlfn.IFNA(_xlfn.XLOOKUP($A337&amp;AnswerSheet!$Q$4,Table1[TRIMQuestion],Table1[SUB-RESPONSE]),""),_xlfn.IFNA(_xlfn.XLOOKUP($A337&amp;AnswerSheet!$Q$5,Table1[TRIMQuestion],Table1[SUB-RESPONSE]),""),_xlfn.IFNA(_xlfn.XLOOKUP($A337&amp;AnswerSheet!$Q$6,Table1[TRIMQuestion],Table1[SUB-RESPONSE]),""),_xlfn.IFNA(_xlfn.XLOOKUP($A337&amp;AnswerSheet!$Q$7,Table1[TRIMQuestion],Table1[SUB-RESPONSE]),""),_xlfn.IFNA(_xlfn.XLOOKUP($A337&amp;AnswerSheet!$Q$8,Table1[TRIMQuestion],Table1[SUB-RESPONSE]),""),_xlfn.IFNA(_xlfn.XLOOKUP($A337&amp;AnswerSheet!$Q$9,Table1[TRIMQuestion],Table1[SUB-RESPONSE]),""),_xlfn.IFNA(_xlfn.XLOOKUP($A337&amp;AnswerSheet!$Q$10,Table1[TRIMQuestion],Table1[SUB-RESPONSE]),""),_xlfn.IFNA(_xlfn.XLOOKUP($A337&amp;AnswerSheet!$Q$11,Table1[TRIMQuestion],Table1[SUB-RESPONSE]),""),_xlfn.IFNA(_xlfn.XLOOKUP($A337&amp;AnswerSheet!$Q$12,Table1[TRIMQuestion],Table1[SUB-RESPONSE]),""),_xlfn.IFNA(_xlfn.XLOOKUP($A337&amp;AnswerSheet!$Q$13,Table1[TRIMQuestion],Table1[SUB-RESPONSE]),""),_xlfn.IFNA(_xlfn.XLOOKUP($A337&amp;AnswerSheet!$Q$14,Table1[TRIMQuestion],Table1[SUB-RESPONSE]),""),_xlfn.IFNA(_xlfn.XLOOKUP($A337&amp;AnswerSheet!$Q$15,Table1[TRIMQuestion],Table1[SUB-RESPONSE]),""),_xlfn.IFNA(_xlfn.XLOOKUP($A337&amp;AnswerSheet!$Q$16,Table1[TRIMQuestion],Table1[SUB-RESPONSE]),""),_xlfn.IFNA(_xlfn.XLOOKUP($A337&amp;AnswerSheet!$Q$17,Table1[TRIMQuestion],Table1[SUB-RESPONSE]),""),_xlfn.IFNA(_xlfn.XLOOKUP($A337&amp;AnswerSheet!$Q$18,Table1[TRIMQuestion],Table1[SUB-RESPONSE]),""),""),""))</f>
        <v/>
      </c>
      <c r="E337" s="179"/>
      <c r="F337" s="205"/>
      <c r="G337" s="206"/>
      <c r="H337" s="179"/>
      <c r="I337" s="174"/>
      <c r="J337" s="180"/>
      <c r="K337" s="181"/>
      <c r="L337" s="152"/>
      <c r="M337" s="179"/>
    </row>
    <row r="338" spans="1:13" s="20" customFormat="1" ht="26.15" customHeight="1" x14ac:dyDescent="0.35">
      <c r="A338" s="103" t="s">
        <v>23</v>
      </c>
      <c r="B338" s="71" t="str">
        <f>_xlfn.SINGLE(IF(_xlfn.XLOOKUP(A337, WH_Aggregte!$E$1:$E$317, WH_Aggregte!$J$1:$J$317, "", 0)= "", "",_xlfn.XLOOKUP(A337, WH_Aggregte!$E$1:$E$317, WH_Aggregte!$J$1:$J$317, "", 0)))</f>
        <v>Day of Service Notice of Funding Opportunity; General Terms and Conditions</v>
      </c>
      <c r="C338" s="176"/>
      <c r="D338" s="179"/>
      <c r="E338" s="179"/>
      <c r="F338" s="207"/>
      <c r="G338" s="208"/>
      <c r="H338" s="179"/>
      <c r="I338" s="175"/>
      <c r="J338" s="180"/>
      <c r="K338" s="181"/>
      <c r="L338" s="152"/>
      <c r="M338" s="179"/>
    </row>
    <row r="339" spans="1:13" s="20" customFormat="1" ht="33" customHeight="1" x14ac:dyDescent="0.35">
      <c r="A339" s="103" t="s">
        <v>716</v>
      </c>
      <c r="B339" s="71" t="str">
        <f>_xlfn.SINGLE(IF(_xlfn.XLOOKUP(A339, WH_Aggregte!$E$1:$E$317, WH_Aggregte!$D$1:$D$317, "", 0)= "", "",_xlfn.XLOOKUP(A339, WH_Aggregte!$E$1:$E$317, WH_Aggregte!$D$1:$D$317, "", 0)))</f>
        <v xml:space="preserve">Did service activities occur either on September 11th or MLK Day as applicable or in close proximity to that date? _x000D_
_x000D_
</v>
      </c>
      <c r="C339" s="176" t="str">
        <f>_xlfn.SINGLE(IF(_xlfn.XLOOKUP(A339, WH_Aggregte!$E$1:$E$317, WH_Aggregte!$F$1:$F$317, "N/A", 0)= "", "N/A",_xlfn.XLOOKUP(A339, WH_Aggregte!$E$1:$E$317, WH_Aggregte!$F$1:$F$317, "N/A", 0)))</f>
        <v>N/A</v>
      </c>
      <c r="D339" s="179" t="str">
        <f>_xlfn.SINGLE(IF(C339="Not Compliant",_xlfn.TEXTJOIN(CHAR(10),TRUE,_xlfn.XLOOKUP($A339,Table1[QNUM],Table1[SUB-RESPONSE]),_xlfn.IFNA(_xlfn.XLOOKUP($A339&amp;AnswerSheet!$Q$1,Table1[TRIMQuestion],Table1[SUB-RESPONSE]),""),_xlfn.IFNA(_xlfn.XLOOKUP($A339&amp;AnswerSheet!$Q$2,Table1[TRIMQuestion],Table1[SUB-RESPONSE]),""),_xlfn.IFNA(_xlfn.XLOOKUP($A339&amp;AnswerSheet!$Q$3,Table1[TRIMQuestion],Table1[SUB-RESPONSE]),""),_xlfn.IFNA(_xlfn.XLOOKUP($A339&amp;AnswerSheet!$Q$4,Table1[TRIMQuestion],Table1[SUB-RESPONSE]),""),_xlfn.IFNA(_xlfn.XLOOKUP($A339&amp;AnswerSheet!$Q$5,Table1[TRIMQuestion],Table1[SUB-RESPONSE]),""),_xlfn.IFNA(_xlfn.XLOOKUP($A339&amp;AnswerSheet!$Q$6,Table1[TRIMQuestion],Table1[SUB-RESPONSE]),""),_xlfn.IFNA(_xlfn.XLOOKUP($A339&amp;AnswerSheet!$Q$7,Table1[TRIMQuestion],Table1[SUB-RESPONSE]),""),_xlfn.IFNA(_xlfn.XLOOKUP($A339&amp;AnswerSheet!$Q$8,Table1[TRIMQuestion],Table1[SUB-RESPONSE]),""),_xlfn.IFNA(_xlfn.XLOOKUP($A339&amp;AnswerSheet!$Q$9,Table1[TRIMQuestion],Table1[SUB-RESPONSE]),""),_xlfn.IFNA(_xlfn.XLOOKUP($A339&amp;AnswerSheet!$Q$10,Table1[TRIMQuestion],Table1[SUB-RESPONSE]),""),_xlfn.IFNA(_xlfn.XLOOKUP($A339&amp;AnswerSheet!$Q$11,Table1[TRIMQuestion],Table1[SUB-RESPONSE]),""),_xlfn.IFNA(_xlfn.XLOOKUP($A339&amp;AnswerSheet!$Q$12,Table1[TRIMQuestion],Table1[SUB-RESPONSE]),""),_xlfn.IFNA(_xlfn.XLOOKUP($A339&amp;AnswerSheet!$Q$13,Table1[TRIMQuestion],Table1[SUB-RESPONSE]),""),_xlfn.IFNA(_xlfn.XLOOKUP($A339&amp;AnswerSheet!$Q$14,Table1[TRIMQuestion],Table1[SUB-RESPONSE]),""),_xlfn.IFNA(_xlfn.XLOOKUP($A339&amp;AnswerSheet!$Q$15,Table1[TRIMQuestion],Table1[SUB-RESPONSE]),""),_xlfn.IFNA(_xlfn.XLOOKUP($A339&amp;AnswerSheet!$Q$16,Table1[TRIMQuestion],Table1[SUB-RESPONSE]),""),_xlfn.IFNA(_xlfn.XLOOKUP($A339&amp;AnswerSheet!$Q$17,Table1[TRIMQuestion],Table1[SUB-RESPONSE]),""),_xlfn.IFNA(_xlfn.XLOOKUP($A339&amp;AnswerSheet!$Q$18,Table1[TRIMQuestion],Table1[SUB-RESPONSE]),""),""),""))</f>
        <v/>
      </c>
      <c r="E339" s="179"/>
      <c r="F339" s="205"/>
      <c r="G339" s="206"/>
      <c r="H339" s="179"/>
      <c r="I339" s="174"/>
      <c r="J339" s="180"/>
      <c r="K339" s="181"/>
      <c r="L339" s="152"/>
      <c r="M339" s="179"/>
    </row>
    <row r="340" spans="1:13" s="20" customFormat="1" ht="26.15" customHeight="1" x14ac:dyDescent="0.35">
      <c r="A340" s="103" t="s">
        <v>23</v>
      </c>
      <c r="B340" s="71" t="str">
        <f>_xlfn.SINGLE(IF(_xlfn.XLOOKUP(A339, WH_Aggregte!$E$1:$E$317, WH_Aggregte!$J$1:$J$317, "", 0)= "", "",_xlfn.XLOOKUP(A339, WH_Aggregte!$E$1:$E$317, WH_Aggregte!$J$1:$J$317, "", 0)))</f>
        <v>42 U.S.C. § 12653; Day of Service Notice of Funding Opportunity; General Terms and Conditions</v>
      </c>
      <c r="C340" s="176"/>
      <c r="D340" s="179"/>
      <c r="E340" s="179"/>
      <c r="F340" s="207"/>
      <c r="G340" s="208"/>
      <c r="H340" s="179"/>
      <c r="I340" s="175"/>
      <c r="J340" s="180"/>
      <c r="K340" s="181"/>
      <c r="L340" s="152"/>
      <c r="M340" s="179"/>
    </row>
    <row r="341" spans="1:13" s="20" customFormat="1" ht="116.9" customHeight="1" x14ac:dyDescent="0.35">
      <c r="A341" s="103" t="s">
        <v>717</v>
      </c>
      <c r="B341" s="71" t="str">
        <f>_xlfn.SINGLE(IF(_xlfn.XLOOKUP(A341, WH_Aggregte!$E$1:$E$317, WH_Aggregte!$D$1:$D$317, "", 0)= "", "",_xlfn.XLOOKUP(A341, WH_Aggregte!$E$1:$E$317, WH_Aggregte!$D$1:$D$317, "", 0)))</f>
        <v xml:space="preserve">Does the grantee recognize AmeriCorps support? _x000D_
• Are projects visually identified as AmeriCorps (including, but not limited to logos, websites, social media, service gear and clothing) and following AmeriCorps brand guidelines?_x000D_
• Are volunteers provided information that projects are part of AmeriCorps?_x000D_
• Are there alterations to AmeriCorps logos or other brand identities? If yes, did the grantee receive prior written approval from AmeriCorps?_x000D_
• If applicable, do agreements with subrecipients or service locations explicitly state that the program is an AmeriCorps program?_x000D_
_x000D_
</v>
      </c>
      <c r="C341" s="176" t="str">
        <f>_xlfn.SINGLE(IF(_xlfn.XLOOKUP(A341, WH_Aggregte!$E$1:$E$317, WH_Aggregte!$F$1:$F$317, "N/A", 0)= "", "N/A",_xlfn.XLOOKUP(A341, WH_Aggregte!$E$1:$E$317, WH_Aggregte!$F$1:$F$317, "N/A", 0)))</f>
        <v>N/A</v>
      </c>
      <c r="D341" s="179" t="str">
        <f>_xlfn.SINGLE(IF(C341="Not Compliant",_xlfn.TEXTJOIN(CHAR(10),TRUE,_xlfn.XLOOKUP($A341,Table1[QNUM],Table1[SUB-RESPONSE]),_xlfn.IFNA(_xlfn.XLOOKUP($A341&amp;AnswerSheet!$Q$1,Table1[TRIMQuestion],Table1[SUB-RESPONSE]),""),_xlfn.IFNA(_xlfn.XLOOKUP($A341&amp;AnswerSheet!$Q$2,Table1[TRIMQuestion],Table1[SUB-RESPONSE]),""),_xlfn.IFNA(_xlfn.XLOOKUP($A341&amp;AnswerSheet!$Q$3,Table1[TRIMQuestion],Table1[SUB-RESPONSE]),""),_xlfn.IFNA(_xlfn.XLOOKUP($A341&amp;AnswerSheet!$Q$4,Table1[TRIMQuestion],Table1[SUB-RESPONSE]),""),_xlfn.IFNA(_xlfn.XLOOKUP($A341&amp;AnswerSheet!$Q$5,Table1[TRIMQuestion],Table1[SUB-RESPONSE]),""),_xlfn.IFNA(_xlfn.XLOOKUP($A341&amp;AnswerSheet!$Q$6,Table1[TRIMQuestion],Table1[SUB-RESPONSE]),""),_xlfn.IFNA(_xlfn.XLOOKUP($A341&amp;AnswerSheet!$Q$7,Table1[TRIMQuestion],Table1[SUB-RESPONSE]),""),_xlfn.IFNA(_xlfn.XLOOKUP($A341&amp;AnswerSheet!$Q$8,Table1[TRIMQuestion],Table1[SUB-RESPONSE]),""),_xlfn.IFNA(_xlfn.XLOOKUP($A341&amp;AnswerSheet!$Q$9,Table1[TRIMQuestion],Table1[SUB-RESPONSE]),""),_xlfn.IFNA(_xlfn.XLOOKUP($A341&amp;AnswerSheet!$Q$10,Table1[TRIMQuestion],Table1[SUB-RESPONSE]),""),_xlfn.IFNA(_xlfn.XLOOKUP($A341&amp;AnswerSheet!$Q$11,Table1[TRIMQuestion],Table1[SUB-RESPONSE]),""),_xlfn.IFNA(_xlfn.XLOOKUP($A341&amp;AnswerSheet!$Q$12,Table1[TRIMQuestion],Table1[SUB-RESPONSE]),""),_xlfn.IFNA(_xlfn.XLOOKUP($A341&amp;AnswerSheet!$Q$13,Table1[TRIMQuestion],Table1[SUB-RESPONSE]),""),_xlfn.IFNA(_xlfn.XLOOKUP($A341&amp;AnswerSheet!$Q$14,Table1[TRIMQuestion],Table1[SUB-RESPONSE]),""),_xlfn.IFNA(_xlfn.XLOOKUP($A341&amp;AnswerSheet!$Q$15,Table1[TRIMQuestion],Table1[SUB-RESPONSE]),""),_xlfn.IFNA(_xlfn.XLOOKUP($A341&amp;AnswerSheet!$Q$16,Table1[TRIMQuestion],Table1[SUB-RESPONSE]),""),_xlfn.IFNA(_xlfn.XLOOKUP($A341&amp;AnswerSheet!$Q$17,Table1[TRIMQuestion],Table1[SUB-RESPONSE]),""),_xlfn.IFNA(_xlfn.XLOOKUP($A341&amp;AnswerSheet!$Q$18,Table1[TRIMQuestion],Table1[SUB-RESPONSE]),""),""),""))</f>
        <v/>
      </c>
      <c r="E341" s="179"/>
      <c r="F341" s="205"/>
      <c r="G341" s="206"/>
      <c r="H341" s="179"/>
      <c r="I341" s="174"/>
      <c r="J341" s="180"/>
      <c r="K341" s="181"/>
      <c r="L341" s="152"/>
      <c r="M341" s="179"/>
    </row>
    <row r="342" spans="1:13" s="20" customFormat="1" ht="26.15" customHeight="1" x14ac:dyDescent="0.35">
      <c r="A342" s="103" t="s">
        <v>23</v>
      </c>
      <c r="B342" s="71" t="str">
        <f>_xlfn.SINGLE(IF(_xlfn.XLOOKUP(A341, WH_Aggregte!$E$1:$E$317, WH_Aggregte!$J$1:$J$317, "", 0)= "", "",_xlfn.XLOOKUP(A341, WH_Aggregte!$E$1:$E$317, WH_Aggregte!$J$1:$J$317, "", 0)))</f>
        <v>General Terms and Conditions</v>
      </c>
      <c r="C342" s="176"/>
      <c r="D342" s="179"/>
      <c r="E342" s="179"/>
      <c r="F342" s="207"/>
      <c r="G342" s="208"/>
      <c r="H342" s="179"/>
      <c r="I342" s="175"/>
      <c r="J342" s="180"/>
      <c r="K342" s="181"/>
      <c r="L342" s="152"/>
      <c r="M342" s="179"/>
    </row>
    <row r="343" spans="1:13" s="20" customFormat="1" ht="32.9" customHeight="1" x14ac:dyDescent="0.35">
      <c r="A343" s="103" t="s">
        <v>720</v>
      </c>
      <c r="B343" s="71" t="str">
        <f>_xlfn.SINGLE(IF(_xlfn.XLOOKUP(A343, WH_Aggregte!$E$1:$E$317, WH_Aggregte!$D$1:$D$317, "", 0)= "", "",_xlfn.XLOOKUP(A343, WH_Aggregte!$E$1:$E$317, WH_Aggregte!$D$1:$D$317, "", 0)))</f>
        <v xml:space="preserve">Does the raw/source data provided demonstrate accuracy and validity of performance measure progress reported?_x000D_
_x000D_
</v>
      </c>
      <c r="C343" s="176" t="str">
        <f>_xlfn.SINGLE(IF(_xlfn.XLOOKUP(A343, WH_Aggregte!$E$1:$E$317, WH_Aggregte!$F$1:$F$317, "N/A", 0)= "", "N/A",_xlfn.XLOOKUP(A343, WH_Aggregte!$E$1:$E$317, WH_Aggregte!$F$1:$F$317, "N/A", 0)))</f>
        <v>N/A</v>
      </c>
      <c r="D343" s="179" t="str">
        <f>_xlfn.SINGLE(IF(C343="Not Compliant",_xlfn.TEXTJOIN(CHAR(10),TRUE,_xlfn.XLOOKUP($A343,Table1[QNUM],Table1[SUB-RESPONSE]),_xlfn.IFNA(_xlfn.XLOOKUP($A343&amp;AnswerSheet!$Q$1,Table1[TRIMQuestion],Table1[SUB-RESPONSE]),""),_xlfn.IFNA(_xlfn.XLOOKUP($A343&amp;AnswerSheet!$Q$2,Table1[TRIMQuestion],Table1[SUB-RESPONSE]),""),_xlfn.IFNA(_xlfn.XLOOKUP($A343&amp;AnswerSheet!$Q$3,Table1[TRIMQuestion],Table1[SUB-RESPONSE]),""),_xlfn.IFNA(_xlfn.XLOOKUP($A343&amp;AnswerSheet!$Q$4,Table1[TRIMQuestion],Table1[SUB-RESPONSE]),""),_xlfn.IFNA(_xlfn.XLOOKUP($A343&amp;AnswerSheet!$Q$5,Table1[TRIMQuestion],Table1[SUB-RESPONSE]),""),_xlfn.IFNA(_xlfn.XLOOKUP($A343&amp;AnswerSheet!$Q$6,Table1[TRIMQuestion],Table1[SUB-RESPONSE]),""),_xlfn.IFNA(_xlfn.XLOOKUP($A343&amp;AnswerSheet!$Q$7,Table1[TRIMQuestion],Table1[SUB-RESPONSE]),""),_xlfn.IFNA(_xlfn.XLOOKUP($A343&amp;AnswerSheet!$Q$8,Table1[TRIMQuestion],Table1[SUB-RESPONSE]),""),_xlfn.IFNA(_xlfn.XLOOKUP($A343&amp;AnswerSheet!$Q$9,Table1[TRIMQuestion],Table1[SUB-RESPONSE]),""),_xlfn.IFNA(_xlfn.XLOOKUP($A343&amp;AnswerSheet!$Q$10,Table1[TRIMQuestion],Table1[SUB-RESPONSE]),""),_xlfn.IFNA(_xlfn.XLOOKUP($A343&amp;AnswerSheet!$Q$11,Table1[TRIMQuestion],Table1[SUB-RESPONSE]),""),_xlfn.IFNA(_xlfn.XLOOKUP($A343&amp;AnswerSheet!$Q$12,Table1[TRIMQuestion],Table1[SUB-RESPONSE]),""),_xlfn.IFNA(_xlfn.XLOOKUP($A343&amp;AnswerSheet!$Q$13,Table1[TRIMQuestion],Table1[SUB-RESPONSE]),""),_xlfn.IFNA(_xlfn.XLOOKUP($A343&amp;AnswerSheet!$Q$14,Table1[TRIMQuestion],Table1[SUB-RESPONSE]),""),_xlfn.IFNA(_xlfn.XLOOKUP($A343&amp;AnswerSheet!$Q$15,Table1[TRIMQuestion],Table1[SUB-RESPONSE]),""),_xlfn.IFNA(_xlfn.XLOOKUP($A343&amp;AnswerSheet!$Q$16,Table1[TRIMQuestion],Table1[SUB-RESPONSE]),""),_xlfn.IFNA(_xlfn.XLOOKUP($A343&amp;AnswerSheet!$Q$17,Table1[TRIMQuestion],Table1[SUB-RESPONSE]),""),_xlfn.IFNA(_xlfn.XLOOKUP($A343&amp;AnswerSheet!$Q$18,Table1[TRIMQuestion],Table1[SUB-RESPONSE]),""),""),""))</f>
        <v/>
      </c>
      <c r="E343" s="179"/>
      <c r="F343" s="205"/>
      <c r="G343" s="206"/>
      <c r="H343" s="179"/>
      <c r="I343" s="174"/>
      <c r="J343" s="180"/>
      <c r="K343" s="181"/>
      <c r="L343" s="152"/>
      <c r="M343" s="179"/>
    </row>
    <row r="344" spans="1:13" s="20" customFormat="1" ht="26.15" customHeight="1" x14ac:dyDescent="0.35">
      <c r="A344" s="103" t="s">
        <v>23</v>
      </c>
      <c r="B344" s="71" t="str">
        <f>_xlfn.SINGLE(IF(_xlfn.XLOOKUP(A343, WH_Aggregte!$E$1:$E$317, WH_Aggregte!$J$1:$J$317, "", 0)= "", "",_xlfn.XLOOKUP(A343, WH_Aggregte!$E$1:$E$317, WH_Aggregte!$J$1:$J$317, "", 0)))</f>
        <v>Day of Service Notice of Funding Opportunity; General Terms and Conditions</v>
      </c>
      <c r="C344" s="176"/>
      <c r="D344" s="179"/>
      <c r="E344" s="179"/>
      <c r="F344" s="207"/>
      <c r="G344" s="208"/>
      <c r="H344" s="179"/>
      <c r="I344" s="175"/>
      <c r="J344" s="180"/>
      <c r="K344" s="181"/>
      <c r="L344" s="152"/>
      <c r="M344" s="179"/>
    </row>
    <row r="345" spans="1:13" ht="26.15" customHeight="1" x14ac:dyDescent="0.35">
      <c r="A345" s="187" t="s">
        <v>721</v>
      </c>
      <c r="B345" s="188"/>
      <c r="C345" s="189"/>
      <c r="D345" s="16"/>
      <c r="E345" s="75"/>
      <c r="F345" s="75"/>
      <c r="G345" s="75"/>
      <c r="H345" s="75"/>
      <c r="I345" s="76"/>
      <c r="J345" s="77"/>
      <c r="K345" s="78"/>
      <c r="L345" s="78"/>
      <c r="M345" s="75"/>
    </row>
    <row r="346" spans="1:13" s="20" customFormat="1" ht="26.15" customHeight="1" x14ac:dyDescent="0.35">
      <c r="A346" s="103" t="s">
        <v>722</v>
      </c>
      <c r="B346" s="71" t="str">
        <f>_xlfn.SINGLE(IF(_xlfn.XLOOKUP(A346, WH_Aggregte!$E$1:$E$317, WH_Aggregte!$D$1:$D$317, "", 0)= "", "",_xlfn.XLOOKUP(A346, WH_Aggregte!$E$1:$E$317, WH_Aggregte!$D$1:$D$317, "", 0)))</f>
        <v xml:space="preserve">If applicable, are subawards made competitively?_x000D_
_x000D_
</v>
      </c>
      <c r="C346" s="176" t="str">
        <f>_xlfn.SINGLE(IF(_xlfn.XLOOKUP(A346, WH_Aggregte!$E$1:$E$317, WH_Aggregte!$F$1:$F$317, "N/A", 0)= "", "N/A",_xlfn.XLOOKUP(A346, WH_Aggregte!$E$1:$E$317, WH_Aggregte!$F$1:$F$317, "N/A", 0)))</f>
        <v>N/A</v>
      </c>
      <c r="D346" s="179" t="str">
        <f>_xlfn.SINGLE(IF(C346="Not Compliant",_xlfn.TEXTJOIN(CHAR(10),TRUE,_xlfn.XLOOKUP($A346,Table1[QNUM],Table1[SUB-RESPONSE]),_xlfn.IFNA(_xlfn.XLOOKUP($A346&amp;AnswerSheet!$Q$1,Table1[TRIMQuestion],Table1[SUB-RESPONSE]),""),_xlfn.IFNA(_xlfn.XLOOKUP($A346&amp;AnswerSheet!$Q$2,Table1[TRIMQuestion],Table1[SUB-RESPONSE]),""),_xlfn.IFNA(_xlfn.XLOOKUP($A346&amp;AnswerSheet!$Q$3,Table1[TRIMQuestion],Table1[SUB-RESPONSE]),""),_xlfn.IFNA(_xlfn.XLOOKUP($A346&amp;AnswerSheet!$Q$4,Table1[TRIMQuestion],Table1[SUB-RESPONSE]),""),_xlfn.IFNA(_xlfn.XLOOKUP($A346&amp;AnswerSheet!$Q$5,Table1[TRIMQuestion],Table1[SUB-RESPONSE]),""),_xlfn.IFNA(_xlfn.XLOOKUP($A346&amp;AnswerSheet!$Q$6,Table1[TRIMQuestion],Table1[SUB-RESPONSE]),""),_xlfn.IFNA(_xlfn.XLOOKUP($A346&amp;AnswerSheet!$Q$7,Table1[TRIMQuestion],Table1[SUB-RESPONSE]),""),_xlfn.IFNA(_xlfn.XLOOKUP($A346&amp;AnswerSheet!$Q$8,Table1[TRIMQuestion],Table1[SUB-RESPONSE]),""),_xlfn.IFNA(_xlfn.XLOOKUP($A346&amp;AnswerSheet!$Q$9,Table1[TRIMQuestion],Table1[SUB-RESPONSE]),""),_xlfn.IFNA(_xlfn.XLOOKUP($A346&amp;AnswerSheet!$Q$10,Table1[TRIMQuestion],Table1[SUB-RESPONSE]),""),_xlfn.IFNA(_xlfn.XLOOKUP($A346&amp;AnswerSheet!$Q$11,Table1[TRIMQuestion],Table1[SUB-RESPONSE]),""),_xlfn.IFNA(_xlfn.XLOOKUP($A346&amp;AnswerSheet!$Q$12,Table1[TRIMQuestion],Table1[SUB-RESPONSE]),""),_xlfn.IFNA(_xlfn.XLOOKUP($A346&amp;AnswerSheet!$Q$13,Table1[TRIMQuestion],Table1[SUB-RESPONSE]),""),_xlfn.IFNA(_xlfn.XLOOKUP($A346&amp;AnswerSheet!$Q$14,Table1[TRIMQuestion],Table1[SUB-RESPONSE]),""),_xlfn.IFNA(_xlfn.XLOOKUP($A346&amp;AnswerSheet!$Q$15,Table1[TRIMQuestion],Table1[SUB-RESPONSE]),""),_xlfn.IFNA(_xlfn.XLOOKUP($A346&amp;AnswerSheet!$Q$16,Table1[TRIMQuestion],Table1[SUB-RESPONSE]),""),_xlfn.IFNA(_xlfn.XLOOKUP($A346&amp;AnswerSheet!$Q$17,Table1[TRIMQuestion],Table1[SUB-RESPONSE]),""),_xlfn.IFNA(_xlfn.XLOOKUP($A346&amp;AnswerSheet!$Q$18,Table1[TRIMQuestion],Table1[SUB-RESPONSE]),""),""),""))</f>
        <v/>
      </c>
      <c r="E346" s="179"/>
      <c r="F346" s="205"/>
      <c r="G346" s="206"/>
      <c r="H346" s="179"/>
      <c r="I346" s="174"/>
      <c r="J346" s="180"/>
      <c r="K346" s="181"/>
      <c r="L346" s="152"/>
      <c r="M346" s="179"/>
    </row>
    <row r="347" spans="1:13" s="20" customFormat="1" ht="26.15" customHeight="1" x14ac:dyDescent="0.35">
      <c r="A347" s="103" t="s">
        <v>23</v>
      </c>
      <c r="B347" s="71" t="str">
        <f>_xlfn.SINGLE(IF(_xlfn.XLOOKUP(A346, WH_Aggregte!$E$1:$E$317, WH_Aggregte!$J$1:$J$317, "", 0)= "", "",_xlfn.XLOOKUP(A346, WH_Aggregte!$E$1:$E$317, WH_Aggregte!$J$1:$J$317, "", 0)))</f>
        <v>Day of Service Notice of Funding Opportunity; General Terms and Conditions</v>
      </c>
      <c r="C347" s="176"/>
      <c r="D347" s="179"/>
      <c r="E347" s="179"/>
      <c r="F347" s="207"/>
      <c r="G347" s="208"/>
      <c r="H347" s="179"/>
      <c r="I347" s="175"/>
      <c r="J347" s="180"/>
      <c r="K347" s="181"/>
      <c r="L347" s="152"/>
      <c r="M347" s="179"/>
    </row>
    <row r="348" spans="1:13" s="20" customFormat="1" ht="26.15" customHeight="1" x14ac:dyDescent="0.35">
      <c r="A348" s="103" t="s">
        <v>723</v>
      </c>
      <c r="B348" s="71" t="str">
        <f>_xlfn.SINGLE(IF(_xlfn.XLOOKUP(A348, WH_Aggregte!$E$1:$E$317, WH_Aggregte!$D$1:$D$317, "", 0)= "", "",_xlfn.XLOOKUP(A348, WH_Aggregte!$E$1:$E$317, WH_Aggregte!$D$1:$D$317, "", 0)))</f>
        <v xml:space="preserve">If applicable, is each subaward greater or equal to $1,000 annually per subaward?_x000D_
_x000D_
</v>
      </c>
      <c r="C348" s="176" t="str">
        <f>_xlfn.SINGLE(IF(_xlfn.XLOOKUP(A348, WH_Aggregte!$E$1:$E$317, WH_Aggregte!$F$1:$F$317, "N/A", 0)= "", "N/A",_xlfn.XLOOKUP(A348, WH_Aggregte!$E$1:$E$317, WH_Aggregte!$F$1:$F$317, "N/A", 0)))</f>
        <v>N/A</v>
      </c>
      <c r="D348" s="179" t="str">
        <f>_xlfn.SINGLE(IF(C348="Not Compliant",_xlfn.TEXTJOIN(CHAR(10),TRUE,_xlfn.XLOOKUP($A348,Table1[QNUM],Table1[SUB-RESPONSE]),_xlfn.IFNA(_xlfn.XLOOKUP($A348&amp;AnswerSheet!$Q$1,Table1[TRIMQuestion],Table1[SUB-RESPONSE]),""),_xlfn.IFNA(_xlfn.XLOOKUP($A348&amp;AnswerSheet!$Q$2,Table1[TRIMQuestion],Table1[SUB-RESPONSE]),""),_xlfn.IFNA(_xlfn.XLOOKUP($A348&amp;AnswerSheet!$Q$3,Table1[TRIMQuestion],Table1[SUB-RESPONSE]),""),_xlfn.IFNA(_xlfn.XLOOKUP($A348&amp;AnswerSheet!$Q$4,Table1[TRIMQuestion],Table1[SUB-RESPONSE]),""),_xlfn.IFNA(_xlfn.XLOOKUP($A348&amp;AnswerSheet!$Q$5,Table1[TRIMQuestion],Table1[SUB-RESPONSE]),""),_xlfn.IFNA(_xlfn.XLOOKUP($A348&amp;AnswerSheet!$Q$6,Table1[TRIMQuestion],Table1[SUB-RESPONSE]),""),_xlfn.IFNA(_xlfn.XLOOKUP($A348&amp;AnswerSheet!$Q$7,Table1[TRIMQuestion],Table1[SUB-RESPONSE]),""),_xlfn.IFNA(_xlfn.XLOOKUP($A348&amp;AnswerSheet!$Q$8,Table1[TRIMQuestion],Table1[SUB-RESPONSE]),""),_xlfn.IFNA(_xlfn.XLOOKUP($A348&amp;AnswerSheet!$Q$9,Table1[TRIMQuestion],Table1[SUB-RESPONSE]),""),_xlfn.IFNA(_xlfn.XLOOKUP($A348&amp;AnswerSheet!$Q$10,Table1[TRIMQuestion],Table1[SUB-RESPONSE]),""),_xlfn.IFNA(_xlfn.XLOOKUP($A348&amp;AnswerSheet!$Q$11,Table1[TRIMQuestion],Table1[SUB-RESPONSE]),""),_xlfn.IFNA(_xlfn.XLOOKUP($A348&amp;AnswerSheet!$Q$12,Table1[TRIMQuestion],Table1[SUB-RESPONSE]),""),_xlfn.IFNA(_xlfn.XLOOKUP($A348&amp;AnswerSheet!$Q$13,Table1[TRIMQuestion],Table1[SUB-RESPONSE]),""),_xlfn.IFNA(_xlfn.XLOOKUP($A348&amp;AnswerSheet!$Q$14,Table1[TRIMQuestion],Table1[SUB-RESPONSE]),""),_xlfn.IFNA(_xlfn.XLOOKUP($A348&amp;AnswerSheet!$Q$15,Table1[TRIMQuestion],Table1[SUB-RESPONSE]),""),_xlfn.IFNA(_xlfn.XLOOKUP($A348&amp;AnswerSheet!$Q$16,Table1[TRIMQuestion],Table1[SUB-RESPONSE]),""),_xlfn.IFNA(_xlfn.XLOOKUP($A348&amp;AnswerSheet!$Q$17,Table1[TRIMQuestion],Table1[SUB-RESPONSE]),""),_xlfn.IFNA(_xlfn.XLOOKUP($A348&amp;AnswerSheet!$Q$18,Table1[TRIMQuestion],Table1[SUB-RESPONSE]),""),""),""))</f>
        <v/>
      </c>
      <c r="E348" s="179"/>
      <c r="F348" s="205"/>
      <c r="G348" s="206"/>
      <c r="H348" s="179"/>
      <c r="I348" s="174"/>
      <c r="J348" s="180"/>
      <c r="K348" s="181"/>
      <c r="L348" s="152"/>
      <c r="M348" s="179"/>
    </row>
    <row r="349" spans="1:13" s="20" customFormat="1" ht="26.15" customHeight="1" x14ac:dyDescent="0.35">
      <c r="A349" s="103" t="s">
        <v>23</v>
      </c>
      <c r="B349" s="71" t="str">
        <f>_xlfn.SINGLE(IF(_xlfn.XLOOKUP(A348, WH_Aggregte!$E$1:$E$317, WH_Aggregte!$J$1:$J$317, "", 0)= "", "",_xlfn.XLOOKUP(A348, WH_Aggregte!$E$1:$E$317, WH_Aggregte!$J$1:$J$317, "", 0)))</f>
        <v>Day of Service Notice of Funding Opportunity; General Terms and Conditions</v>
      </c>
      <c r="C349" s="176"/>
      <c r="D349" s="179"/>
      <c r="E349" s="179"/>
      <c r="F349" s="207"/>
      <c r="G349" s="208"/>
      <c r="H349" s="179"/>
      <c r="I349" s="175"/>
      <c r="J349" s="180"/>
      <c r="K349" s="181"/>
      <c r="L349" s="152"/>
      <c r="M349" s="179"/>
    </row>
    <row r="350" spans="1:13" ht="26.15" customHeight="1" x14ac:dyDescent="0.35">
      <c r="A350" s="187" t="s">
        <v>724</v>
      </c>
      <c r="B350" s="188"/>
      <c r="C350" s="189"/>
      <c r="D350" s="16"/>
      <c r="E350" s="75"/>
      <c r="F350" s="75"/>
      <c r="G350" s="75"/>
      <c r="H350" s="75"/>
      <c r="I350" s="76"/>
      <c r="J350" s="77"/>
      <c r="K350" s="78"/>
      <c r="L350" s="78"/>
      <c r="M350" s="75"/>
    </row>
    <row r="351" spans="1:13" s="20" customFormat="1" ht="174.65" customHeight="1" x14ac:dyDescent="0.35">
      <c r="A351" s="103" t="s">
        <v>725</v>
      </c>
      <c r="B351" s="71" t="str">
        <f>_xlfn.SINGLE(IF(_xlfn.XLOOKUP(A351, WH_Aggregte!$E$1:$E$317, WH_Aggregte!$D$1:$D$317, "", 0)= "", "",_xlfn.XLOOKUP(A351, WH_Aggregte!$E$1:$E$317, WH_Aggregte!$D$1:$D$317, "", 0)))</f>
        <v xml:space="preserve">Is there documentation to show that the recipient maintains a procedure for the filing and adjudication of grievances in alignment with 45 CFR § 1225?  _x000D_
_x000D_
Documentation should outline the following at minimum: _x000D_
- Time frames for filing and response  _x000D_
- Person who receives and responds to the complaints both informal (grantee personnel) and formal (EEOP Director of AmeriCorps or AmeriCorps designee) _x000D_
- Documentation required _x000D_
- Legal representation is allowed _x000D_
- Freedom from retaliation/reprisal _x000D_
- The process involved from initial filing, review, decisions made, corrective action, through close out _x000D_
</v>
      </c>
      <c r="C351" s="176" t="str">
        <f>_xlfn.SINGLE(IF(_xlfn.XLOOKUP(A351, WH_Aggregte!$E$1:$E$317, WH_Aggregte!$F$1:$F$317, "N/A", 0)= "", "N/A",_xlfn.XLOOKUP(A351, WH_Aggregte!$E$1:$E$317, WH_Aggregte!$F$1:$F$317, "N/A", 0)))</f>
        <v>N/A</v>
      </c>
      <c r="D351" s="179" t="str">
        <f>_xlfn.SINGLE(IF(C351="Not Compliant",_xlfn.TEXTJOIN(CHAR(10),TRUE,_xlfn.XLOOKUP($A351,Table1[QNUM],Table1[SUB-RESPONSE]),_xlfn.IFNA(_xlfn.XLOOKUP($A351&amp;AnswerSheet!$Q$1,Table1[TRIMQuestion],Table1[SUB-RESPONSE]),""),_xlfn.IFNA(_xlfn.XLOOKUP($A351&amp;AnswerSheet!$Q$2,Table1[TRIMQuestion],Table1[SUB-RESPONSE]),""),_xlfn.IFNA(_xlfn.XLOOKUP($A351&amp;AnswerSheet!$Q$3,Table1[TRIMQuestion],Table1[SUB-RESPONSE]),""),_xlfn.IFNA(_xlfn.XLOOKUP($A351&amp;AnswerSheet!$Q$4,Table1[TRIMQuestion],Table1[SUB-RESPONSE]),""),_xlfn.IFNA(_xlfn.XLOOKUP($A351&amp;AnswerSheet!$Q$5,Table1[TRIMQuestion],Table1[SUB-RESPONSE]),""),_xlfn.IFNA(_xlfn.XLOOKUP($A351&amp;AnswerSheet!$Q$6,Table1[TRIMQuestion],Table1[SUB-RESPONSE]),""),_xlfn.IFNA(_xlfn.XLOOKUP($A351&amp;AnswerSheet!$Q$7,Table1[TRIMQuestion],Table1[SUB-RESPONSE]),""),_xlfn.IFNA(_xlfn.XLOOKUP($A351&amp;AnswerSheet!$Q$8,Table1[TRIMQuestion],Table1[SUB-RESPONSE]),""),_xlfn.IFNA(_xlfn.XLOOKUP($A351&amp;AnswerSheet!$Q$9,Table1[TRIMQuestion],Table1[SUB-RESPONSE]),""),_xlfn.IFNA(_xlfn.XLOOKUP($A351&amp;AnswerSheet!$Q$10,Table1[TRIMQuestion],Table1[SUB-RESPONSE]),""),_xlfn.IFNA(_xlfn.XLOOKUP($A351&amp;AnswerSheet!$Q$11,Table1[TRIMQuestion],Table1[SUB-RESPONSE]),""),_xlfn.IFNA(_xlfn.XLOOKUP($A351&amp;AnswerSheet!$Q$12,Table1[TRIMQuestion],Table1[SUB-RESPONSE]),""),_xlfn.IFNA(_xlfn.XLOOKUP($A351&amp;AnswerSheet!$Q$13,Table1[TRIMQuestion],Table1[SUB-RESPONSE]),""),_xlfn.IFNA(_xlfn.XLOOKUP($A351&amp;AnswerSheet!$Q$14,Table1[TRIMQuestion],Table1[SUB-RESPONSE]),""),_xlfn.IFNA(_xlfn.XLOOKUP($A351&amp;AnswerSheet!$Q$15,Table1[TRIMQuestion],Table1[SUB-RESPONSE]),""),_xlfn.IFNA(_xlfn.XLOOKUP($A351&amp;AnswerSheet!$Q$16,Table1[TRIMQuestion],Table1[SUB-RESPONSE]),""),_xlfn.IFNA(_xlfn.XLOOKUP($A351&amp;AnswerSheet!$Q$17,Table1[TRIMQuestion],Table1[SUB-RESPONSE]),""),_xlfn.IFNA(_xlfn.XLOOKUP($A351&amp;AnswerSheet!$Q$18,Table1[TRIMQuestion],Table1[SUB-RESPONSE]),""),""),""))</f>
        <v/>
      </c>
      <c r="E351" s="179"/>
      <c r="F351" s="205"/>
      <c r="G351" s="206"/>
      <c r="H351" s="179"/>
      <c r="I351" s="174"/>
      <c r="J351" s="180"/>
      <c r="K351" s="181"/>
      <c r="L351" s="152"/>
      <c r="M351" s="179"/>
    </row>
    <row r="352" spans="1:13" s="20" customFormat="1" ht="26.15" customHeight="1" x14ac:dyDescent="0.35">
      <c r="A352" s="103" t="s">
        <v>23</v>
      </c>
      <c r="B352" s="71" t="str">
        <f>_xlfn.SINGLE(IF(_xlfn.XLOOKUP(A351, WH_Aggregte!$E$1:$E$317, WH_Aggregte!$J$1:$J$317, "", 0)= "", "",_xlfn.XLOOKUP(A351, WH_Aggregte!$E$1:$E$317, WH_Aggregte!$J$1:$J$317, "", 0)))</f>
        <v xml:space="preserve">45 CFR 1225                                                                                                        </v>
      </c>
      <c r="C352" s="176"/>
      <c r="D352" s="179"/>
      <c r="E352" s="179"/>
      <c r="F352" s="207"/>
      <c r="G352" s="208"/>
      <c r="H352" s="179"/>
      <c r="I352" s="175"/>
      <c r="J352" s="180"/>
      <c r="K352" s="181"/>
      <c r="L352" s="152"/>
      <c r="M352" s="179"/>
    </row>
    <row r="353" spans="1:13" s="20" customFormat="1" ht="212.9" customHeight="1" x14ac:dyDescent="0.35">
      <c r="A353" s="103" t="s">
        <v>726</v>
      </c>
      <c r="B353" s="71" t="str">
        <f>_xlfn.SINGLE(IF(_xlfn.XLOOKUP(A353, WH_Aggregte!$E$1:$E$317, WH_Aggregte!$D$1:$D$317, "", 0)= "", "",_xlfn.XLOOKUP(A353, WH_Aggregte!$E$1:$E$317, WH_Aggregte!$D$1:$D$317, "", 0)))</f>
        <v xml:space="preserve">Does the organization have a non-discrimination policy that includes all the federally required protected classes as listed below?   
*NOTE:  Updated in the AmeriCorps Program Civil Rights and Non-Harassment Policy 11/7/23. Compliance should be determined based on grant award requirements. 
•	Race  
•	Color  
•	National origin  
•	Gender/gender identity or expression/sex 
•	Age  
•	Religion   
•	Sexual orientation   
•	Disability   
•	Political affiliation   
•	Marital or parental status  
•	Reprisal*
•	Genetic information  
•	Military service  
•	Pregnancy*
•	Submission of a complaint*
</v>
      </c>
      <c r="C353" s="176" t="str">
        <f>_xlfn.SINGLE(IF(_xlfn.XLOOKUP(A353, WH_Aggregte!$E$1:$E$317, WH_Aggregte!$F$1:$F$317, "N/A", 0)= "", "N/A",_xlfn.XLOOKUP(A353, WH_Aggregte!$E$1:$E$317, WH_Aggregte!$F$1:$F$317, "N/A", 0)))</f>
        <v>N/A</v>
      </c>
      <c r="D353" s="179" t="str">
        <f>_xlfn.SINGLE(IF(C353="Not Compliant",_xlfn.TEXTJOIN(CHAR(10),TRUE,_xlfn.XLOOKUP($A353,Table1[QNUM],Table1[SUB-RESPONSE]),_xlfn.IFNA(_xlfn.XLOOKUP($A353&amp;AnswerSheet!$Q$1,Table1[TRIMQuestion],Table1[SUB-RESPONSE]),""),_xlfn.IFNA(_xlfn.XLOOKUP($A353&amp;AnswerSheet!$Q$2,Table1[TRIMQuestion],Table1[SUB-RESPONSE]),""),_xlfn.IFNA(_xlfn.XLOOKUP($A353&amp;AnswerSheet!$Q$3,Table1[TRIMQuestion],Table1[SUB-RESPONSE]),""),_xlfn.IFNA(_xlfn.XLOOKUP($A353&amp;AnswerSheet!$Q$4,Table1[TRIMQuestion],Table1[SUB-RESPONSE]),""),_xlfn.IFNA(_xlfn.XLOOKUP($A353&amp;AnswerSheet!$Q$5,Table1[TRIMQuestion],Table1[SUB-RESPONSE]),""),_xlfn.IFNA(_xlfn.XLOOKUP($A353&amp;AnswerSheet!$Q$6,Table1[TRIMQuestion],Table1[SUB-RESPONSE]),""),_xlfn.IFNA(_xlfn.XLOOKUP($A353&amp;AnswerSheet!$Q$7,Table1[TRIMQuestion],Table1[SUB-RESPONSE]),""),_xlfn.IFNA(_xlfn.XLOOKUP($A353&amp;AnswerSheet!$Q$8,Table1[TRIMQuestion],Table1[SUB-RESPONSE]),""),_xlfn.IFNA(_xlfn.XLOOKUP($A353&amp;AnswerSheet!$Q$9,Table1[TRIMQuestion],Table1[SUB-RESPONSE]),""),_xlfn.IFNA(_xlfn.XLOOKUP($A353&amp;AnswerSheet!$Q$10,Table1[TRIMQuestion],Table1[SUB-RESPONSE]),""),_xlfn.IFNA(_xlfn.XLOOKUP($A353&amp;AnswerSheet!$Q$11,Table1[TRIMQuestion],Table1[SUB-RESPONSE]),""),_xlfn.IFNA(_xlfn.XLOOKUP($A353&amp;AnswerSheet!$Q$12,Table1[TRIMQuestion],Table1[SUB-RESPONSE]),""),_xlfn.IFNA(_xlfn.XLOOKUP($A353&amp;AnswerSheet!$Q$13,Table1[TRIMQuestion],Table1[SUB-RESPONSE]),""),_xlfn.IFNA(_xlfn.XLOOKUP($A353&amp;AnswerSheet!$Q$14,Table1[TRIMQuestion],Table1[SUB-RESPONSE]),""),_xlfn.IFNA(_xlfn.XLOOKUP($A353&amp;AnswerSheet!$Q$15,Table1[TRIMQuestion],Table1[SUB-RESPONSE]),""),_xlfn.IFNA(_xlfn.XLOOKUP($A353&amp;AnswerSheet!$Q$16,Table1[TRIMQuestion],Table1[SUB-RESPONSE]),""),_xlfn.IFNA(_xlfn.XLOOKUP($A353&amp;AnswerSheet!$Q$17,Table1[TRIMQuestion],Table1[SUB-RESPONSE]),""),_xlfn.IFNA(_xlfn.XLOOKUP($A353&amp;AnswerSheet!$Q$18,Table1[TRIMQuestion],Table1[SUB-RESPONSE]),""),""),""))</f>
        <v/>
      </c>
      <c r="E353" s="179"/>
      <c r="F353" s="205"/>
      <c r="G353" s="206"/>
      <c r="H353" s="179"/>
      <c r="I353" s="174"/>
      <c r="J353" s="180"/>
      <c r="K353" s="181"/>
      <c r="L353" s="152"/>
      <c r="M353" s="179"/>
    </row>
    <row r="354" spans="1:13" s="20" customFormat="1" ht="26.15" customHeight="1" x14ac:dyDescent="0.35">
      <c r="A354" s="103" t="s">
        <v>23</v>
      </c>
      <c r="B354" s="71" t="str">
        <f>_xlfn.SINGLE(IF(_xlfn.XLOOKUP(A353, WH_Aggregte!$E$1:$E$317, WH_Aggregte!$J$1:$J$317, "", 0)= "", "",_xlfn.XLOOKUP(A353, WH_Aggregte!$E$1:$E$317, WH_Aggregte!$J$1:$J$317, "", 0)))</f>
        <v>AmeriCorps Annual General Terms and Conditions</v>
      </c>
      <c r="C354" s="176"/>
      <c r="D354" s="179"/>
      <c r="E354" s="179"/>
      <c r="F354" s="207"/>
      <c r="G354" s="208"/>
      <c r="H354" s="179"/>
      <c r="I354" s="175"/>
      <c r="J354" s="180"/>
      <c r="K354" s="181"/>
      <c r="L354" s="152"/>
      <c r="M354" s="179"/>
    </row>
    <row r="355" spans="1:13" s="20" customFormat="1" ht="164.9" customHeight="1" x14ac:dyDescent="0.35">
      <c r="A355" s="103" t="s">
        <v>728</v>
      </c>
      <c r="B355" s="71" t="str">
        <f>_xlfn.SINGLE(IF(_xlfn.XLOOKUP(A355, WH_Aggregte!$E$1:$E$317, WH_Aggregte!$D$1:$D$317, "", 0)= "", "",_xlfn.XLOOKUP(A355, WH_Aggregte!$E$1:$E$317, WH_Aggregte!$D$1:$D$317, "", 0)))</f>
        <v>Based on information available to AmeriCorps, in the last two years, did the grantee document grievances and/or discrimination/harassment complaints and the corresponding follow up/response in compliance with applicable federal statutes as embodied in the program regulations?  
Has the sponsor or any of the service sites/volunteer stations had grievances and/or discrimination/harassment complaints filed against them regarding services provided under this grant or had civil rights compliance reviews regarding services conducted? Yes/No
Has the grantee or any service site had grievances and/or /discrimination/harassment complaints filed against them? Yes/No</v>
      </c>
      <c r="C355" s="176" t="str">
        <f>_xlfn.SINGLE(IF(_xlfn.XLOOKUP(A355, WH_Aggregte!$E$1:$E$317, WH_Aggregte!$F$1:$F$317, "N/A", 0)= "", "N/A",_xlfn.XLOOKUP(A355, WH_Aggregte!$E$1:$E$317, WH_Aggregte!$F$1:$F$317, "N/A", 0)))</f>
        <v>N/A</v>
      </c>
      <c r="D355" s="179" t="str">
        <f>_xlfn.SINGLE(IF(C355="Not Compliant",_xlfn.TEXTJOIN(CHAR(10),TRUE,_xlfn.XLOOKUP($A355,Table1[QNUM],Table1[SUB-RESPONSE]),_xlfn.IFNA(_xlfn.XLOOKUP($A355&amp;AnswerSheet!$Q$1,Table1[TRIMQuestion],Table1[SUB-RESPONSE]),""),_xlfn.IFNA(_xlfn.XLOOKUP($A355&amp;AnswerSheet!$Q$2,Table1[TRIMQuestion],Table1[SUB-RESPONSE]),""),_xlfn.IFNA(_xlfn.XLOOKUP($A355&amp;AnswerSheet!$Q$3,Table1[TRIMQuestion],Table1[SUB-RESPONSE]),""),_xlfn.IFNA(_xlfn.XLOOKUP($A355&amp;AnswerSheet!$Q$4,Table1[TRIMQuestion],Table1[SUB-RESPONSE]),""),_xlfn.IFNA(_xlfn.XLOOKUP($A355&amp;AnswerSheet!$Q$5,Table1[TRIMQuestion],Table1[SUB-RESPONSE]),""),_xlfn.IFNA(_xlfn.XLOOKUP($A355&amp;AnswerSheet!$Q$6,Table1[TRIMQuestion],Table1[SUB-RESPONSE]),""),_xlfn.IFNA(_xlfn.XLOOKUP($A355&amp;AnswerSheet!$Q$7,Table1[TRIMQuestion],Table1[SUB-RESPONSE]),""),_xlfn.IFNA(_xlfn.XLOOKUP($A355&amp;AnswerSheet!$Q$8,Table1[TRIMQuestion],Table1[SUB-RESPONSE]),""),_xlfn.IFNA(_xlfn.XLOOKUP($A355&amp;AnswerSheet!$Q$9,Table1[TRIMQuestion],Table1[SUB-RESPONSE]),""),_xlfn.IFNA(_xlfn.XLOOKUP($A355&amp;AnswerSheet!$Q$10,Table1[TRIMQuestion],Table1[SUB-RESPONSE]),""),_xlfn.IFNA(_xlfn.XLOOKUP($A355&amp;AnswerSheet!$Q$11,Table1[TRIMQuestion],Table1[SUB-RESPONSE]),""),_xlfn.IFNA(_xlfn.XLOOKUP($A355&amp;AnswerSheet!$Q$12,Table1[TRIMQuestion],Table1[SUB-RESPONSE]),""),_xlfn.IFNA(_xlfn.XLOOKUP($A355&amp;AnswerSheet!$Q$13,Table1[TRIMQuestion],Table1[SUB-RESPONSE]),""),_xlfn.IFNA(_xlfn.XLOOKUP($A355&amp;AnswerSheet!$Q$14,Table1[TRIMQuestion],Table1[SUB-RESPONSE]),""),_xlfn.IFNA(_xlfn.XLOOKUP($A355&amp;AnswerSheet!$Q$15,Table1[TRIMQuestion],Table1[SUB-RESPONSE]),""),_xlfn.IFNA(_xlfn.XLOOKUP($A355&amp;AnswerSheet!$Q$16,Table1[TRIMQuestion],Table1[SUB-RESPONSE]),""),_xlfn.IFNA(_xlfn.XLOOKUP($A355&amp;AnswerSheet!$Q$17,Table1[TRIMQuestion],Table1[SUB-RESPONSE]),""),_xlfn.IFNA(_xlfn.XLOOKUP($A355&amp;AnswerSheet!$Q$18,Table1[TRIMQuestion],Table1[SUB-RESPONSE]),""),""),""))</f>
        <v/>
      </c>
      <c r="E355" s="179"/>
      <c r="F355" s="205"/>
      <c r="G355" s="206"/>
      <c r="H355" s="179"/>
      <c r="I355" s="174"/>
      <c r="J355" s="180"/>
      <c r="K355" s="181"/>
      <c r="L355" s="152"/>
      <c r="M355" s="179"/>
    </row>
    <row r="356" spans="1:13" s="20" customFormat="1" ht="26.15" customHeight="1" x14ac:dyDescent="0.35">
      <c r="A356" s="103" t="s">
        <v>23</v>
      </c>
      <c r="B356" s="71" t="str">
        <f>_xlfn.SINGLE(IF(_xlfn.XLOOKUP(A355, WH_Aggregte!$E$1:$E$317, WH_Aggregte!$J$1:$J$317, "", 0)= "", "",_xlfn.XLOOKUP(A355, WH_Aggregte!$E$1:$E$317, WH_Aggregte!$J$1:$J$317, "", 0)))</f>
        <v>45 CFR 1225, AmeriCorps Annual General Terms and Conditions</v>
      </c>
      <c r="C356" s="176"/>
      <c r="D356" s="179"/>
      <c r="E356" s="179"/>
      <c r="F356" s="207"/>
      <c r="G356" s="208"/>
      <c r="H356" s="179"/>
      <c r="I356" s="175"/>
      <c r="J356" s="180"/>
      <c r="K356" s="181"/>
      <c r="L356" s="152"/>
      <c r="M356" s="179"/>
    </row>
    <row r="357" spans="1:13" s="20" customFormat="1" ht="36" customHeight="1" x14ac:dyDescent="0.35">
      <c r="A357" s="103" t="s">
        <v>733</v>
      </c>
      <c r="B357" s="71" t="str">
        <f>_xlfn.SINGLE(IF(_xlfn.XLOOKUP(A357, WH_Aggregte!$E$1:$E$317, WH_Aggregte!$D$1:$D$317, "", 0)= "", "",_xlfn.XLOOKUP(A357, WH_Aggregte!$E$1:$E$317, WH_Aggregte!$D$1:$D$317, "", 0)))</f>
        <v xml:space="preserve">Does the grantee/sponsor have a policy and procedure in place regarding the provision of reasonable accommodation for staff and volunteers to ensure accessibility as per the federal requirements? </v>
      </c>
      <c r="C357" s="176" t="str">
        <f>_xlfn.SINGLE(IF(_xlfn.XLOOKUP(A357, WH_Aggregte!$E$1:$E$317, WH_Aggregte!$F$1:$F$317, "N/A", 0)= "", "N/A",_xlfn.XLOOKUP(A357, WH_Aggregte!$E$1:$E$317, WH_Aggregte!$F$1:$F$317, "N/A", 0)))</f>
        <v>N/A</v>
      </c>
      <c r="D357" s="179" t="str">
        <f>_xlfn.SINGLE(IF(C357="Not Compliant",_xlfn.TEXTJOIN(CHAR(10),TRUE,_xlfn.XLOOKUP($A357,Table1[QNUM],Table1[SUB-RESPONSE]),_xlfn.IFNA(_xlfn.XLOOKUP($A357&amp;AnswerSheet!$Q$1,Table1[TRIMQuestion],Table1[SUB-RESPONSE]),""),_xlfn.IFNA(_xlfn.XLOOKUP($A357&amp;AnswerSheet!$Q$2,Table1[TRIMQuestion],Table1[SUB-RESPONSE]),""),_xlfn.IFNA(_xlfn.XLOOKUP($A357&amp;AnswerSheet!$Q$3,Table1[TRIMQuestion],Table1[SUB-RESPONSE]),""),_xlfn.IFNA(_xlfn.XLOOKUP($A357&amp;AnswerSheet!$Q$4,Table1[TRIMQuestion],Table1[SUB-RESPONSE]),""),_xlfn.IFNA(_xlfn.XLOOKUP($A357&amp;AnswerSheet!$Q$5,Table1[TRIMQuestion],Table1[SUB-RESPONSE]),""),_xlfn.IFNA(_xlfn.XLOOKUP($A357&amp;AnswerSheet!$Q$6,Table1[TRIMQuestion],Table1[SUB-RESPONSE]),""),_xlfn.IFNA(_xlfn.XLOOKUP($A357&amp;AnswerSheet!$Q$7,Table1[TRIMQuestion],Table1[SUB-RESPONSE]),""),_xlfn.IFNA(_xlfn.XLOOKUP($A357&amp;AnswerSheet!$Q$8,Table1[TRIMQuestion],Table1[SUB-RESPONSE]),""),_xlfn.IFNA(_xlfn.XLOOKUP($A357&amp;AnswerSheet!$Q$9,Table1[TRIMQuestion],Table1[SUB-RESPONSE]),""),_xlfn.IFNA(_xlfn.XLOOKUP($A357&amp;AnswerSheet!$Q$10,Table1[TRIMQuestion],Table1[SUB-RESPONSE]),""),_xlfn.IFNA(_xlfn.XLOOKUP($A357&amp;AnswerSheet!$Q$11,Table1[TRIMQuestion],Table1[SUB-RESPONSE]),""),_xlfn.IFNA(_xlfn.XLOOKUP($A357&amp;AnswerSheet!$Q$12,Table1[TRIMQuestion],Table1[SUB-RESPONSE]),""),_xlfn.IFNA(_xlfn.XLOOKUP($A357&amp;AnswerSheet!$Q$13,Table1[TRIMQuestion],Table1[SUB-RESPONSE]),""),_xlfn.IFNA(_xlfn.XLOOKUP($A357&amp;AnswerSheet!$Q$14,Table1[TRIMQuestion],Table1[SUB-RESPONSE]),""),_xlfn.IFNA(_xlfn.XLOOKUP($A357&amp;AnswerSheet!$Q$15,Table1[TRIMQuestion],Table1[SUB-RESPONSE]),""),_xlfn.IFNA(_xlfn.XLOOKUP($A357&amp;AnswerSheet!$Q$16,Table1[TRIMQuestion],Table1[SUB-RESPONSE]),""),_xlfn.IFNA(_xlfn.XLOOKUP($A357&amp;AnswerSheet!$Q$17,Table1[TRIMQuestion],Table1[SUB-RESPONSE]),""),_xlfn.IFNA(_xlfn.XLOOKUP($A357&amp;AnswerSheet!$Q$18,Table1[TRIMQuestion],Table1[SUB-RESPONSE]),""),""),""))</f>
        <v/>
      </c>
      <c r="E357" s="179"/>
      <c r="F357" s="205"/>
      <c r="G357" s="206"/>
      <c r="H357" s="179"/>
      <c r="I357" s="174"/>
      <c r="J357" s="180"/>
      <c r="K357" s="181"/>
      <c r="L357" s="152"/>
      <c r="M357" s="179"/>
    </row>
    <row r="358" spans="1:13" s="20" customFormat="1" ht="26.15" customHeight="1" x14ac:dyDescent="0.35">
      <c r="A358" s="103" t="s">
        <v>23</v>
      </c>
      <c r="B358" s="71" t="str">
        <f>_xlfn.SINGLE(IF(_xlfn.XLOOKUP(A357, WH_Aggregte!$E$1:$E$317, WH_Aggregte!$J$1:$J$317, "", 0)= "", "",_xlfn.XLOOKUP(A357, WH_Aggregte!$E$1:$E$317, WH_Aggregte!$J$1:$J$317, "", 0)))</f>
        <v>45 CFR 1203/1214/1232, Rehabilitation Act of 1973: Sections 504, 508</v>
      </c>
      <c r="C358" s="176"/>
      <c r="D358" s="179"/>
      <c r="E358" s="179"/>
      <c r="F358" s="207"/>
      <c r="G358" s="208"/>
      <c r="H358" s="179"/>
      <c r="I358" s="175"/>
      <c r="J358" s="180"/>
      <c r="K358" s="181"/>
      <c r="L358" s="152"/>
      <c r="M358" s="179"/>
    </row>
    <row r="359" spans="1:13" s="20" customFormat="1" ht="38.15" customHeight="1" x14ac:dyDescent="0.35">
      <c r="A359" s="103" t="s">
        <v>734</v>
      </c>
      <c r="B359" s="71" t="str">
        <f>_xlfn.SINGLE(IF(_xlfn.XLOOKUP(A359, WH_Aggregte!$E$1:$E$317, WH_Aggregte!$D$1:$D$317, "", 0)= "", "",_xlfn.XLOOKUP(A359, WH_Aggregte!$E$1:$E$317, WH_Aggregte!$D$1:$D$317, "", 0)))</f>
        <v xml:space="preserve">Does the sponsor/grantee have a system (a plan or process) in place for ensuring accessibility to persons with Limited English Proficiency?  </v>
      </c>
      <c r="C359" s="176" t="str">
        <f>_xlfn.SINGLE(IF(_xlfn.XLOOKUP(A359, WH_Aggregte!$E$1:$E$317, WH_Aggregte!$F$1:$F$317, "N/A", 0)= "", "N/A",_xlfn.XLOOKUP(A359, WH_Aggregte!$E$1:$E$317, WH_Aggregte!$F$1:$F$317, "N/A", 0)))</f>
        <v>N/A</v>
      </c>
      <c r="D359" s="179" t="str">
        <f>_xlfn.SINGLE(IF(C359="Not Compliant",_xlfn.TEXTJOIN(CHAR(10),TRUE,_xlfn.XLOOKUP($A359,Table1[QNUM],Table1[SUB-RESPONSE]),_xlfn.IFNA(_xlfn.XLOOKUP($A359&amp;AnswerSheet!$Q$1,Table1[TRIMQuestion],Table1[SUB-RESPONSE]),""),_xlfn.IFNA(_xlfn.XLOOKUP($A359&amp;AnswerSheet!$Q$2,Table1[TRIMQuestion],Table1[SUB-RESPONSE]),""),_xlfn.IFNA(_xlfn.XLOOKUP($A359&amp;AnswerSheet!$Q$3,Table1[TRIMQuestion],Table1[SUB-RESPONSE]),""),_xlfn.IFNA(_xlfn.XLOOKUP($A359&amp;AnswerSheet!$Q$4,Table1[TRIMQuestion],Table1[SUB-RESPONSE]),""),_xlfn.IFNA(_xlfn.XLOOKUP($A359&amp;AnswerSheet!$Q$5,Table1[TRIMQuestion],Table1[SUB-RESPONSE]),""),_xlfn.IFNA(_xlfn.XLOOKUP($A359&amp;AnswerSheet!$Q$6,Table1[TRIMQuestion],Table1[SUB-RESPONSE]),""),_xlfn.IFNA(_xlfn.XLOOKUP($A359&amp;AnswerSheet!$Q$7,Table1[TRIMQuestion],Table1[SUB-RESPONSE]),""),_xlfn.IFNA(_xlfn.XLOOKUP($A359&amp;AnswerSheet!$Q$8,Table1[TRIMQuestion],Table1[SUB-RESPONSE]),""),_xlfn.IFNA(_xlfn.XLOOKUP($A359&amp;AnswerSheet!$Q$9,Table1[TRIMQuestion],Table1[SUB-RESPONSE]),""),_xlfn.IFNA(_xlfn.XLOOKUP($A359&amp;AnswerSheet!$Q$10,Table1[TRIMQuestion],Table1[SUB-RESPONSE]),""),_xlfn.IFNA(_xlfn.XLOOKUP($A359&amp;AnswerSheet!$Q$11,Table1[TRIMQuestion],Table1[SUB-RESPONSE]),""),_xlfn.IFNA(_xlfn.XLOOKUP($A359&amp;AnswerSheet!$Q$12,Table1[TRIMQuestion],Table1[SUB-RESPONSE]),""),_xlfn.IFNA(_xlfn.XLOOKUP($A359&amp;AnswerSheet!$Q$13,Table1[TRIMQuestion],Table1[SUB-RESPONSE]),""),_xlfn.IFNA(_xlfn.XLOOKUP($A359&amp;AnswerSheet!$Q$14,Table1[TRIMQuestion],Table1[SUB-RESPONSE]),""),_xlfn.IFNA(_xlfn.XLOOKUP($A359&amp;AnswerSheet!$Q$15,Table1[TRIMQuestion],Table1[SUB-RESPONSE]),""),_xlfn.IFNA(_xlfn.XLOOKUP($A359&amp;AnswerSheet!$Q$16,Table1[TRIMQuestion],Table1[SUB-RESPONSE]),""),_xlfn.IFNA(_xlfn.XLOOKUP($A359&amp;AnswerSheet!$Q$17,Table1[TRIMQuestion],Table1[SUB-RESPONSE]),""),_xlfn.IFNA(_xlfn.XLOOKUP($A359&amp;AnswerSheet!$Q$18,Table1[TRIMQuestion],Table1[SUB-RESPONSE]),""),""),""))</f>
        <v/>
      </c>
      <c r="E359" s="179"/>
      <c r="F359" s="205"/>
      <c r="G359" s="206"/>
      <c r="H359" s="179"/>
      <c r="I359" s="174"/>
      <c r="J359" s="180"/>
      <c r="K359" s="181"/>
      <c r="L359" s="152"/>
      <c r="M359" s="179"/>
    </row>
    <row r="360" spans="1:13" s="20" customFormat="1" ht="44.15" customHeight="1" x14ac:dyDescent="0.35">
      <c r="A360" s="103" t="s">
        <v>23</v>
      </c>
      <c r="B360" s="71" t="str">
        <f>_xlfn.SINGLE(IF(_xlfn.XLOOKUP(A359, WH_Aggregte!$E$1:$E$317, WH_Aggregte!$J$1:$J$317, "", 0)= "", "",_xlfn.XLOOKUP(A359, WH_Aggregte!$E$1:$E$317, WH_Aggregte!$J$1:$J$317, "", 0)))</f>
        <v>AmeriCorps Annual General Terms and Conditions, Executive Order 13166, 67 FR 64604, Title VI, Civil Rights Act 1964: Prohibition Against National Origin Discrimination Affecting Limited English Proficient Persons</v>
      </c>
      <c r="C360" s="176"/>
      <c r="D360" s="179"/>
      <c r="E360" s="179"/>
      <c r="F360" s="207"/>
      <c r="G360" s="208"/>
      <c r="H360" s="179"/>
      <c r="I360" s="175"/>
      <c r="J360" s="180"/>
      <c r="K360" s="181"/>
      <c r="L360" s="152"/>
      <c r="M360" s="179"/>
    </row>
    <row r="361" spans="1:13" s="20" customFormat="1" ht="150.65" customHeight="1" x14ac:dyDescent="0.35">
      <c r="A361" s="103" t="s">
        <v>735</v>
      </c>
      <c r="B361" s="71" t="str">
        <f>_xlfn.SINGLE(IF(_xlfn.XLOOKUP(A361, WH_Aggregte!$E$1:$E$317, WH_Aggregte!$D$1:$D$317, "", 0)= "", "",_xlfn.XLOOKUP(A361, WH_Aggregte!$E$1:$E$317, WH_Aggregte!$D$1:$D$317, "", 0)))</f>
        <v xml:space="preserve">Does the grantee notify members, community beneficiaries, applicants, program staff, and the public, including those with impaired vision or hearing, that it operates in accordance with federal and program requirements on non-discrimination and non-harassment?  
a.	Does the policy summarize the requirements, note the availability of compliance history information, and explain the procedures for filing discrimination complaints with AmeriCorps? 
b.	Does the policy include information on civil rights requirements and non-harassment, complaint procedures and the rights of beneficiaries in member/volunteer service agreements, handbooks, manuals, pamphlets, and posted in prominent locations, as appropriate?  
c.	Does the sponsor/grantee notify the public in recruitment material and application forms that it operates its program or activity subject to nondiscrimination requirements? 
</v>
      </c>
      <c r="C361" s="176" t="str">
        <f>_xlfn.SINGLE(IF(_xlfn.XLOOKUP(A361, WH_Aggregte!$E$1:$E$317, WH_Aggregte!$F$1:$F$317, "N/A", 0)= "", "N/A",_xlfn.XLOOKUP(A361, WH_Aggregte!$E$1:$E$317, WH_Aggregte!$F$1:$F$317, "N/A", 0)))</f>
        <v>N/A</v>
      </c>
      <c r="D361" s="179" t="str">
        <f>_xlfn.SINGLE(IF(C361="Not Compliant",_xlfn.TEXTJOIN(CHAR(10),TRUE,_xlfn.XLOOKUP($A361,Table1[QNUM],Table1[SUB-RESPONSE]),_xlfn.IFNA(_xlfn.XLOOKUP($A361&amp;AnswerSheet!$Q$1,Table1[TRIMQuestion],Table1[SUB-RESPONSE]),""),_xlfn.IFNA(_xlfn.XLOOKUP($A361&amp;AnswerSheet!$Q$2,Table1[TRIMQuestion],Table1[SUB-RESPONSE]),""),_xlfn.IFNA(_xlfn.XLOOKUP($A361&amp;AnswerSheet!$Q$3,Table1[TRIMQuestion],Table1[SUB-RESPONSE]),""),_xlfn.IFNA(_xlfn.XLOOKUP($A361&amp;AnswerSheet!$Q$4,Table1[TRIMQuestion],Table1[SUB-RESPONSE]),""),_xlfn.IFNA(_xlfn.XLOOKUP($A361&amp;AnswerSheet!$Q$5,Table1[TRIMQuestion],Table1[SUB-RESPONSE]),""),_xlfn.IFNA(_xlfn.XLOOKUP($A361&amp;AnswerSheet!$Q$6,Table1[TRIMQuestion],Table1[SUB-RESPONSE]),""),_xlfn.IFNA(_xlfn.XLOOKUP($A361&amp;AnswerSheet!$Q$7,Table1[TRIMQuestion],Table1[SUB-RESPONSE]),""),_xlfn.IFNA(_xlfn.XLOOKUP($A361&amp;AnswerSheet!$Q$8,Table1[TRIMQuestion],Table1[SUB-RESPONSE]),""),_xlfn.IFNA(_xlfn.XLOOKUP($A361&amp;AnswerSheet!$Q$9,Table1[TRIMQuestion],Table1[SUB-RESPONSE]),""),_xlfn.IFNA(_xlfn.XLOOKUP($A361&amp;AnswerSheet!$Q$10,Table1[TRIMQuestion],Table1[SUB-RESPONSE]),""),_xlfn.IFNA(_xlfn.XLOOKUP($A361&amp;AnswerSheet!$Q$11,Table1[TRIMQuestion],Table1[SUB-RESPONSE]),""),_xlfn.IFNA(_xlfn.XLOOKUP($A361&amp;AnswerSheet!$Q$12,Table1[TRIMQuestion],Table1[SUB-RESPONSE]),""),_xlfn.IFNA(_xlfn.XLOOKUP($A361&amp;AnswerSheet!$Q$13,Table1[TRIMQuestion],Table1[SUB-RESPONSE]),""),_xlfn.IFNA(_xlfn.XLOOKUP($A361&amp;AnswerSheet!$Q$14,Table1[TRIMQuestion],Table1[SUB-RESPONSE]),""),_xlfn.IFNA(_xlfn.XLOOKUP($A361&amp;AnswerSheet!$Q$15,Table1[TRIMQuestion],Table1[SUB-RESPONSE]),""),_xlfn.IFNA(_xlfn.XLOOKUP($A361&amp;AnswerSheet!$Q$16,Table1[TRIMQuestion],Table1[SUB-RESPONSE]),""),_xlfn.IFNA(_xlfn.XLOOKUP($A361&amp;AnswerSheet!$Q$17,Table1[TRIMQuestion],Table1[SUB-RESPONSE]),""),_xlfn.IFNA(_xlfn.XLOOKUP($A361&amp;AnswerSheet!$Q$18,Table1[TRIMQuestion],Table1[SUB-RESPONSE]),""),""),""))</f>
        <v/>
      </c>
      <c r="E361" s="179"/>
      <c r="F361" s="205"/>
      <c r="G361" s="206"/>
      <c r="H361" s="179"/>
      <c r="I361" s="174"/>
      <c r="J361" s="180"/>
      <c r="K361" s="181"/>
      <c r="L361" s="152"/>
      <c r="M361" s="179"/>
    </row>
    <row r="362" spans="1:13" s="20" customFormat="1" ht="26.15" customHeight="1" x14ac:dyDescent="0.35">
      <c r="A362" s="103" t="s">
        <v>23</v>
      </c>
      <c r="B362" s="71" t="str">
        <f>_xlfn.SINGLE(IF(_xlfn.XLOOKUP(A361, WH_Aggregte!$E$1:$E$317, WH_Aggregte!$J$1:$J$317, "", 0)= "", "",_xlfn.XLOOKUP(A361, WH_Aggregte!$E$1:$E$317, WH_Aggregte!$J$1:$J$317, "", 0)))</f>
        <v>AmeriCorps Annual General Terms and Conditions, relevant program regulations: 45 CFR Parts 2540 (ASN), 45 CFR 2551 (SCP), 45 CFR 2552 (FGP), 45 CFR 2553 (RSVP), and 45 CFR 2556 (VISTA).</v>
      </c>
      <c r="C362" s="176"/>
      <c r="D362" s="179"/>
      <c r="E362" s="179"/>
      <c r="F362" s="207"/>
      <c r="G362" s="208"/>
      <c r="H362" s="179"/>
      <c r="I362" s="175"/>
      <c r="J362" s="180"/>
      <c r="K362" s="181"/>
      <c r="L362" s="152"/>
      <c r="M362" s="179"/>
    </row>
    <row r="363" spans="1:13" ht="26.15" customHeight="1" x14ac:dyDescent="0.35">
      <c r="A363" s="187" t="s">
        <v>739</v>
      </c>
      <c r="B363" s="188"/>
      <c r="C363" s="189"/>
      <c r="D363" s="16"/>
      <c r="E363" s="75"/>
      <c r="F363" s="75"/>
      <c r="G363" s="75"/>
      <c r="H363" s="75"/>
      <c r="I363" s="76"/>
      <c r="J363" s="77"/>
      <c r="K363" s="78"/>
      <c r="L363" s="78"/>
      <c r="M363" s="75"/>
    </row>
    <row r="364" spans="1:13" s="20" customFormat="1" ht="78" customHeight="1" x14ac:dyDescent="0.35">
      <c r="A364" s="103" t="s">
        <v>740</v>
      </c>
      <c r="B364" s="71" t="str">
        <f>_xlfn.SINGLE(IF(_xlfn.XLOOKUP(A364, WH_Aggregte!$E$1:$E$317, WH_Aggregte!$D$1:$D$317, "", 0)= "", "",_xlfn.XLOOKUP(A364, WH_Aggregte!$E$1:$E$317, WH_Aggregte!$D$1:$D$317, "", 0)))</f>
        <v>Does the grantee have a policy on Prohibited Activities?
a. Are members/volunteers, site supervisors, and prime staff aware of prohibited activities applicable to their respective programs?  (Able to name at least two)
b. Does the grantee provide appropriate oversight of the staff/volunteers with regard to Prohibited Activities?  (Please Describe)</v>
      </c>
      <c r="C364" s="176" t="str">
        <f>_xlfn.SINGLE(IF(_xlfn.XLOOKUP(A364, WH_Aggregte!$E$1:$E$317, WH_Aggregte!$F$1:$F$317, "N/A", 0)= "", "N/A",_xlfn.XLOOKUP(A364, WH_Aggregte!$E$1:$E$317, WH_Aggregte!$F$1:$F$317, "N/A", 0)))</f>
        <v>N/A</v>
      </c>
      <c r="D364" s="179" t="str">
        <f>_xlfn.SINGLE(IF(C364="Not Compliant",_xlfn.TEXTJOIN(CHAR(10),TRUE,_xlfn.XLOOKUP($A364,Table1[QNUM],Table1[SUB-RESPONSE]),_xlfn.IFNA(_xlfn.XLOOKUP($A364&amp;AnswerSheet!$Q$1,Table1[TRIMQuestion],Table1[SUB-RESPONSE]),""),_xlfn.IFNA(_xlfn.XLOOKUP($A364&amp;AnswerSheet!$Q$2,Table1[TRIMQuestion],Table1[SUB-RESPONSE]),""),_xlfn.IFNA(_xlfn.XLOOKUP($A364&amp;AnswerSheet!$Q$3,Table1[TRIMQuestion],Table1[SUB-RESPONSE]),""),_xlfn.IFNA(_xlfn.XLOOKUP($A364&amp;AnswerSheet!$Q$4,Table1[TRIMQuestion],Table1[SUB-RESPONSE]),""),_xlfn.IFNA(_xlfn.XLOOKUP($A364&amp;AnswerSheet!$Q$5,Table1[TRIMQuestion],Table1[SUB-RESPONSE]),""),_xlfn.IFNA(_xlfn.XLOOKUP($A364&amp;AnswerSheet!$Q$6,Table1[TRIMQuestion],Table1[SUB-RESPONSE]),""),_xlfn.IFNA(_xlfn.XLOOKUP($A364&amp;AnswerSheet!$Q$7,Table1[TRIMQuestion],Table1[SUB-RESPONSE]),""),_xlfn.IFNA(_xlfn.XLOOKUP($A364&amp;AnswerSheet!$Q$8,Table1[TRIMQuestion],Table1[SUB-RESPONSE]),""),_xlfn.IFNA(_xlfn.XLOOKUP($A364&amp;AnswerSheet!$Q$9,Table1[TRIMQuestion],Table1[SUB-RESPONSE]),""),_xlfn.IFNA(_xlfn.XLOOKUP($A364&amp;AnswerSheet!$Q$10,Table1[TRIMQuestion],Table1[SUB-RESPONSE]),""),_xlfn.IFNA(_xlfn.XLOOKUP($A364&amp;AnswerSheet!$Q$11,Table1[TRIMQuestion],Table1[SUB-RESPONSE]),""),_xlfn.IFNA(_xlfn.XLOOKUP($A364&amp;AnswerSheet!$Q$12,Table1[TRIMQuestion],Table1[SUB-RESPONSE]),""),_xlfn.IFNA(_xlfn.XLOOKUP($A364&amp;AnswerSheet!$Q$13,Table1[TRIMQuestion],Table1[SUB-RESPONSE]),""),_xlfn.IFNA(_xlfn.XLOOKUP($A364&amp;AnswerSheet!$Q$14,Table1[TRIMQuestion],Table1[SUB-RESPONSE]),""),_xlfn.IFNA(_xlfn.XLOOKUP($A364&amp;AnswerSheet!$Q$15,Table1[TRIMQuestion],Table1[SUB-RESPONSE]),""),_xlfn.IFNA(_xlfn.XLOOKUP($A364&amp;AnswerSheet!$Q$16,Table1[TRIMQuestion],Table1[SUB-RESPONSE]),""),_xlfn.IFNA(_xlfn.XLOOKUP($A364&amp;AnswerSheet!$Q$17,Table1[TRIMQuestion],Table1[SUB-RESPONSE]),""),_xlfn.IFNA(_xlfn.XLOOKUP($A364&amp;AnswerSheet!$Q$18,Table1[TRIMQuestion],Table1[SUB-RESPONSE]),""),""),""))</f>
        <v/>
      </c>
      <c r="E364" s="179"/>
      <c r="F364" s="205"/>
      <c r="G364" s="206"/>
      <c r="H364" s="179"/>
      <c r="I364" s="174"/>
      <c r="J364" s="180"/>
      <c r="K364" s="181"/>
      <c r="L364" s="152"/>
      <c r="M364" s="179"/>
    </row>
    <row r="365" spans="1:13" s="20" customFormat="1" ht="15.5" x14ac:dyDescent="0.35">
      <c r="A365" s="103" t="s">
        <v>23</v>
      </c>
      <c r="B365" s="71" t="str">
        <f>_xlfn.SINGLE(IF(_xlfn.XLOOKUP(A364, WH_Aggregte!$E$1:$E$317, WH_Aggregte!$J$1:$J$317, "", 0)= "", "",_xlfn.XLOOKUP(A364, WH_Aggregte!$E$1:$E$317, WH_Aggregte!$J$1:$J$317, "", 0)))</f>
        <v/>
      </c>
      <c r="C365" s="176"/>
      <c r="D365" s="179"/>
      <c r="E365" s="179"/>
      <c r="F365" s="207"/>
      <c r="G365" s="208"/>
      <c r="H365" s="179"/>
      <c r="I365" s="175"/>
      <c r="J365" s="180"/>
      <c r="K365" s="181"/>
      <c r="L365" s="152"/>
      <c r="M365" s="179"/>
    </row>
    <row r="366" spans="1:13" ht="26.15" customHeight="1" x14ac:dyDescent="0.35">
      <c r="A366" s="196" t="s">
        <v>513</v>
      </c>
      <c r="B366" s="197"/>
      <c r="C366" s="198"/>
      <c r="D366" s="16"/>
      <c r="E366" s="75"/>
      <c r="F366" s="75"/>
      <c r="G366" s="75"/>
      <c r="H366" s="75"/>
      <c r="I366" s="76"/>
      <c r="J366" s="77"/>
      <c r="K366" s="78"/>
      <c r="L366" s="78"/>
      <c r="M366" s="75"/>
    </row>
    <row r="367" spans="1:13" ht="26.15" customHeight="1" x14ac:dyDescent="0.35">
      <c r="A367" s="187" t="s">
        <v>564</v>
      </c>
      <c r="B367" s="188"/>
      <c r="C367" s="189"/>
      <c r="D367" s="16"/>
      <c r="E367" s="75"/>
      <c r="F367" s="75"/>
      <c r="G367" s="75"/>
      <c r="H367" s="75"/>
      <c r="I367" s="76"/>
      <c r="J367" s="77"/>
      <c r="K367" s="78"/>
      <c r="L367" s="78"/>
      <c r="M367" s="75"/>
    </row>
    <row r="368" spans="1:13" s="20" customFormat="1" ht="30.65" customHeight="1" x14ac:dyDescent="0.35">
      <c r="A368" s="103" t="s">
        <v>515</v>
      </c>
      <c r="B368" s="71" t="str">
        <f>_xlfn.SINGLE(IF(_xlfn.XLOOKUP(A368, WH_Aggregte!$E$1:$E$317, WH_Aggregte!$D$1:$D$317, "", 0)= "", "",_xlfn.XLOOKUP(A368, WH_Aggregte!$E$1:$E$317, WH_Aggregte!$D$1:$D$317, "", 0)))</f>
        <v>Does the organization have a policy or procedure describing the internal process for conducting NSCHC?</v>
      </c>
      <c r="C368" s="176" t="str">
        <f>_xlfn.SINGLE(IF(_xlfn.XLOOKUP(A368, WH_Aggregte!$E$1:$E$317, WH_Aggregte!$F$1:$F$317, "N/A", 0)= "", "N/A",_xlfn.XLOOKUP(A368, WH_Aggregte!$E$1:$E$317, WH_Aggregte!$F$1:$F$317, "N/A", 0)))</f>
        <v>N/A</v>
      </c>
      <c r="D368" s="199" t="str">
        <f>_xlfn.SINGLE(IF(C368="Recommendation for Improvement", "Recommendation for Improvement Only (No CAP required)", ""))</f>
        <v/>
      </c>
      <c r="E368" s="200"/>
      <c r="F368" s="200"/>
      <c r="G368" s="200"/>
      <c r="H368" s="200"/>
      <c r="I368" s="200"/>
      <c r="J368" s="200"/>
      <c r="K368" s="201"/>
      <c r="L368" s="152"/>
      <c r="M368" s="179"/>
    </row>
    <row r="369" spans="1:13" s="20" customFormat="1" ht="26.15" customHeight="1" x14ac:dyDescent="0.35">
      <c r="A369" s="103" t="s">
        <v>23</v>
      </c>
      <c r="B369" s="71" t="str">
        <f>_xlfn.SINGLE(IF(_xlfn.XLOOKUP(A368, WH_Aggregte!$E$1:$E$317, WH_Aggregte!$J$1:$J$317, "", 0)= "", "",_xlfn.XLOOKUP(A368, WH_Aggregte!$E$1:$E$317, WH_Aggregte!$J$1:$J$317, "", 0)))</f>
        <v/>
      </c>
      <c r="C369" s="176"/>
      <c r="D369" s="202"/>
      <c r="E369" s="203"/>
      <c r="F369" s="203"/>
      <c r="G369" s="203"/>
      <c r="H369" s="203"/>
      <c r="I369" s="203"/>
      <c r="J369" s="203"/>
      <c r="K369" s="204"/>
      <c r="L369" s="152"/>
      <c r="M369" s="179"/>
    </row>
    <row r="370" spans="1:13" s="20" customFormat="1" ht="26.15" customHeight="1" x14ac:dyDescent="0.35">
      <c r="A370" s="103" t="s">
        <v>516</v>
      </c>
      <c r="B370" s="71" t="str">
        <f>_xlfn.SINGLE(IF(_xlfn.XLOOKUP(A370, WH_Aggregte!$E$1:$E$317, WH_Aggregte!$D$1:$D$317, "", 0)= "", "",_xlfn.XLOOKUP(A370, WH_Aggregte!$E$1:$E$317, WH_Aggregte!$D$1:$D$317, "", 0)))</f>
        <v>Does the NSCHC policy or procedure cover all recommended topics, as applicable?</v>
      </c>
      <c r="C370" s="176" t="str">
        <f>_xlfn.SINGLE(IF(_xlfn.XLOOKUP(A370, WH_Aggregte!$E$1:$E$317, WH_Aggregte!$F$1:$F$317, "N/A", 0)= "", "N/A",_xlfn.XLOOKUP(A370, WH_Aggregte!$E$1:$E$317, WH_Aggregte!$F$1:$F$317, "N/A", 0)))</f>
        <v>N/A</v>
      </c>
      <c r="D370" s="199" t="str">
        <f>_xlfn.SINGLE(IF(C370="Recommendation for Improvement", "Recommendation for Improvement Only (No CAP required)", ""))</f>
        <v/>
      </c>
      <c r="E370" s="200"/>
      <c r="F370" s="200"/>
      <c r="G370" s="200"/>
      <c r="H370" s="200"/>
      <c r="I370" s="200"/>
      <c r="J370" s="200"/>
      <c r="K370" s="201"/>
      <c r="L370" s="152"/>
      <c r="M370" s="179"/>
    </row>
    <row r="371" spans="1:13" s="20" customFormat="1" ht="26.15" customHeight="1" x14ac:dyDescent="0.35">
      <c r="A371" s="103" t="s">
        <v>23</v>
      </c>
      <c r="B371" s="71" t="str">
        <f>_xlfn.SINGLE(IF(_xlfn.XLOOKUP(A370, WH_Aggregte!$E$1:$E$317, WH_Aggregte!$J$1:$J$317, "", 0)= "", "",_xlfn.XLOOKUP(A370, WH_Aggregte!$E$1:$E$317, WH_Aggregte!$J$1:$J$317, "", 0)))</f>
        <v/>
      </c>
      <c r="C371" s="176"/>
      <c r="D371" s="202"/>
      <c r="E371" s="203"/>
      <c r="F371" s="203"/>
      <c r="G371" s="203"/>
      <c r="H371" s="203"/>
      <c r="I371" s="203"/>
      <c r="J371" s="203"/>
      <c r="K371" s="204"/>
      <c r="L371" s="152"/>
      <c r="M371" s="179"/>
    </row>
    <row r="372" spans="1:13" ht="26.15" customHeight="1" x14ac:dyDescent="0.35">
      <c r="A372" s="187" t="s">
        <v>557</v>
      </c>
      <c r="B372" s="188"/>
      <c r="C372" s="189"/>
      <c r="D372" s="16"/>
      <c r="E372" s="75"/>
      <c r="F372" s="75"/>
      <c r="G372" s="75"/>
      <c r="H372" s="75"/>
      <c r="I372" s="76"/>
      <c r="J372" s="77"/>
      <c r="K372" s="78"/>
      <c r="L372" s="78"/>
      <c r="M372" s="75"/>
    </row>
    <row r="373" spans="1:13" s="20" customFormat="1" ht="29.15" customHeight="1" x14ac:dyDescent="0.35">
      <c r="A373" s="103" t="s">
        <v>558</v>
      </c>
      <c r="B373" s="71" t="str">
        <f>_xlfn.SINGLE(IF(_xlfn.XLOOKUP(A373, WH_Aggregte!$E$1:$E$317, WH_Aggregte!$D$1:$D$317, "", 0)= "", "",_xlfn.XLOOKUP(A373, WH_Aggregte!$E$1:$E$317, WH_Aggregte!$D$1:$D$317, "", 0)))</f>
        <v>Has at least one staff member completed the required NSCHC e-course training within the past year?</v>
      </c>
      <c r="C373" s="176" t="str">
        <f>_xlfn.SINGLE(IF(_xlfn.XLOOKUP(A373, WH_Aggregte!$E$1:$E$317, WH_Aggregte!$F$1:$F$317, "N/A", 0)= "", "N/A",_xlfn.XLOOKUP(A373, WH_Aggregte!$E$1:$E$317, WH_Aggregte!$F$1:$F$317, "N/A", 0)))</f>
        <v>N/A</v>
      </c>
      <c r="D373" s="179" t="str">
        <f>_xlfn.SINGLE(IF(C373="Not Compliant",_xlfn.TEXTJOIN(CHAR(10),TRUE,_xlfn.XLOOKUP($A373,Table1[QNUM],Table1[SUB-RESPONSE]),_xlfn.IFNA(_xlfn.XLOOKUP($A373&amp;AnswerSheet!$Q$1,Table1[TRIMQuestion],Table1[SUB-RESPONSE]),""),_xlfn.IFNA(_xlfn.XLOOKUP($A373&amp;AnswerSheet!$Q$2,Table1[TRIMQuestion],Table1[SUB-RESPONSE]),""),_xlfn.IFNA(_xlfn.XLOOKUP($A373&amp;AnswerSheet!$Q$3,Table1[TRIMQuestion],Table1[SUB-RESPONSE]),""),_xlfn.IFNA(_xlfn.XLOOKUP($A373&amp;AnswerSheet!$Q$4,Table1[TRIMQuestion],Table1[SUB-RESPONSE]),""),_xlfn.IFNA(_xlfn.XLOOKUP($A373&amp;AnswerSheet!$Q$5,Table1[TRIMQuestion],Table1[SUB-RESPONSE]),""),_xlfn.IFNA(_xlfn.XLOOKUP($A373&amp;AnswerSheet!$Q$6,Table1[TRIMQuestion],Table1[SUB-RESPONSE]),""),_xlfn.IFNA(_xlfn.XLOOKUP($A373&amp;AnswerSheet!$Q$7,Table1[TRIMQuestion],Table1[SUB-RESPONSE]),""),_xlfn.IFNA(_xlfn.XLOOKUP($A373&amp;AnswerSheet!$Q$8,Table1[TRIMQuestion],Table1[SUB-RESPONSE]),""),_xlfn.IFNA(_xlfn.XLOOKUP($A373&amp;AnswerSheet!$Q$9,Table1[TRIMQuestion],Table1[SUB-RESPONSE]),""),_xlfn.IFNA(_xlfn.XLOOKUP($A373&amp;AnswerSheet!$Q$10,Table1[TRIMQuestion],Table1[SUB-RESPONSE]),""),_xlfn.IFNA(_xlfn.XLOOKUP($A373&amp;AnswerSheet!$Q$11,Table1[TRIMQuestion],Table1[SUB-RESPONSE]),""),_xlfn.IFNA(_xlfn.XLOOKUP($A373&amp;AnswerSheet!$Q$12,Table1[TRIMQuestion],Table1[SUB-RESPONSE]),""),_xlfn.IFNA(_xlfn.XLOOKUP($A373&amp;AnswerSheet!$Q$13,Table1[TRIMQuestion],Table1[SUB-RESPONSE]),""),_xlfn.IFNA(_xlfn.XLOOKUP($A373&amp;AnswerSheet!$Q$14,Table1[TRIMQuestion],Table1[SUB-RESPONSE]),""),_xlfn.IFNA(_xlfn.XLOOKUP($A373&amp;AnswerSheet!$Q$15,Table1[TRIMQuestion],Table1[SUB-RESPONSE]),""),_xlfn.IFNA(_xlfn.XLOOKUP($A373&amp;AnswerSheet!$Q$16,Table1[TRIMQuestion],Table1[SUB-RESPONSE]),""),_xlfn.IFNA(_xlfn.XLOOKUP($A373&amp;AnswerSheet!$Q$17,Table1[TRIMQuestion],Table1[SUB-RESPONSE]),""),_xlfn.IFNA(_xlfn.XLOOKUP($A373&amp;AnswerSheet!$Q$18,Table1[TRIMQuestion],Table1[SUB-RESPONSE]),""),""),""))</f>
        <v/>
      </c>
      <c r="E373" s="179"/>
      <c r="F373" s="205"/>
      <c r="G373" s="206"/>
      <c r="H373" s="179"/>
      <c r="I373" s="174"/>
      <c r="J373" s="180"/>
      <c r="K373" s="181"/>
      <c r="L373" s="152"/>
      <c r="M373" s="179"/>
    </row>
    <row r="374" spans="1:13" s="20" customFormat="1" ht="26.15" customHeight="1" x14ac:dyDescent="0.35">
      <c r="A374" s="103" t="s">
        <v>23</v>
      </c>
      <c r="B374" s="71" t="str">
        <f>_xlfn.SINGLE(IF(_xlfn.XLOOKUP(A373, WH_Aggregte!$E$1:$E$317, WH_Aggregte!$J$1:$J$317, "", 0)= "", "",_xlfn.XLOOKUP(A373, WH_Aggregte!$E$1:$E$317, WH_Aggregte!$J$1:$J$317, "", 0)))</f>
        <v>Grant Specific Terms and Conditions: Section on National Service Criminal History Check Training</v>
      </c>
      <c r="C374" s="176"/>
      <c r="D374" s="179"/>
      <c r="E374" s="179"/>
      <c r="F374" s="207"/>
      <c r="G374" s="208"/>
      <c r="H374" s="179"/>
      <c r="I374" s="175"/>
      <c r="J374" s="180"/>
      <c r="K374" s="181"/>
      <c r="L374" s="152"/>
      <c r="M374" s="179"/>
    </row>
    <row r="375" spans="1:13" ht="26.15" customHeight="1" x14ac:dyDescent="0.35">
      <c r="A375" s="187" t="s">
        <v>560</v>
      </c>
      <c r="B375" s="188"/>
      <c r="C375" s="189"/>
      <c r="D375" s="16"/>
      <c r="E375" s="75"/>
      <c r="F375" s="75"/>
      <c r="G375" s="75"/>
      <c r="H375" s="75"/>
      <c r="I375" s="76"/>
      <c r="J375" s="77"/>
      <c r="K375" s="78"/>
      <c r="L375" s="78"/>
      <c r="M375" s="75"/>
    </row>
    <row r="376" spans="1:13" s="20" customFormat="1" ht="26.25" customHeight="1" x14ac:dyDescent="0.35">
      <c r="A376" s="103" t="s">
        <v>561</v>
      </c>
      <c r="B376" s="71" t="str">
        <f>_xlfn.SINGLE(IF(_xlfn.XLOOKUP(A376, WH_Aggregte!$E$1:$E$317, WH_Aggregte!$D$1:$D$317, "", 0)= "", "",_xlfn.XLOOKUP(A376, WH_Aggregte!$E$1:$E$317, WH_Aggregte!$D$1:$D$317, "", 0)))</f>
        <v xml:space="preserve">Were all NSCHC records compliant?
Enter the number of issues found for each issue below. </v>
      </c>
      <c r="C376" s="176" t="str">
        <f>_xlfn.SINGLE(IF(_xlfn.XLOOKUP(A376, WH_Aggregte!$E$1:$E$317, WH_Aggregte!$F$1:$F$317, "N/A", 0)= "", "N/A",_xlfn.XLOOKUP(A376, WH_Aggregte!$E$1:$E$317, WH_Aggregte!$F$1:$F$317, "N/A", 0)))</f>
        <v>N/A</v>
      </c>
      <c r="D376" s="179" t="str">
        <f>_xlfn.SINGLE(IF(C376="Not Compliant",_xlfn.TEXTJOIN(CHAR(10),TRUE,_xlfn.XLOOKUP($A376,Table1[QNUM],Table1[SUB-RESPONSE]),_xlfn.IFNA(_xlfn.XLOOKUP($A376&amp;AnswerSheet!$Q$1,Table1[TRIMQuestion],Table1[SUB-RESPONSE]),""),_xlfn.IFNA(_xlfn.XLOOKUP($A376&amp;AnswerSheet!$Q$2,Table1[TRIMQuestion],Table1[SUB-RESPONSE]),""),_xlfn.IFNA(_xlfn.XLOOKUP($A376&amp;AnswerSheet!$Q$3,Table1[TRIMQuestion],Table1[SUB-RESPONSE]),""),_xlfn.IFNA(_xlfn.XLOOKUP($A376&amp;AnswerSheet!$Q$4,Table1[TRIMQuestion],Table1[SUB-RESPONSE]),""),_xlfn.IFNA(_xlfn.XLOOKUP($A376&amp;AnswerSheet!$Q$5,Table1[TRIMQuestion],Table1[SUB-RESPONSE]),""),_xlfn.IFNA(_xlfn.XLOOKUP($A376&amp;AnswerSheet!$Q$6,Table1[TRIMQuestion],Table1[SUB-RESPONSE]),""),_xlfn.IFNA(_xlfn.XLOOKUP($A376&amp;AnswerSheet!$Q$7,Table1[TRIMQuestion],Table1[SUB-RESPONSE]),""),_xlfn.IFNA(_xlfn.XLOOKUP($A376&amp;AnswerSheet!$Q$8,Table1[TRIMQuestion],Table1[SUB-RESPONSE]),""),_xlfn.IFNA(_xlfn.XLOOKUP($A376&amp;AnswerSheet!$Q$9,Table1[TRIMQuestion],Table1[SUB-RESPONSE]),""),_xlfn.IFNA(_xlfn.XLOOKUP($A376&amp;AnswerSheet!$Q$10,Table1[TRIMQuestion],Table1[SUB-RESPONSE]),""),_xlfn.IFNA(_xlfn.XLOOKUP($A376&amp;AnswerSheet!$Q$11,Table1[TRIMQuestion],Table1[SUB-RESPONSE]),""),_xlfn.IFNA(_xlfn.XLOOKUP($A376&amp;AnswerSheet!$Q$12,Table1[TRIMQuestion],Table1[SUB-RESPONSE]),""),_xlfn.IFNA(_xlfn.XLOOKUP($A376&amp;AnswerSheet!$Q$13,Table1[TRIMQuestion],Table1[SUB-RESPONSE]),""),_xlfn.IFNA(_xlfn.XLOOKUP($A376&amp;AnswerSheet!$Q$14,Table1[TRIMQuestion],Table1[SUB-RESPONSE]),""),_xlfn.IFNA(_xlfn.XLOOKUP($A376&amp;AnswerSheet!$Q$15,Table1[TRIMQuestion],Table1[SUB-RESPONSE]),""),_xlfn.IFNA(_xlfn.XLOOKUP($A376&amp;AnswerSheet!$Q$16,Table1[TRIMQuestion],Table1[SUB-RESPONSE]),""),_xlfn.IFNA(_xlfn.XLOOKUP($A376&amp;AnswerSheet!$Q$17,Table1[TRIMQuestion],Table1[SUB-RESPONSE]),""),_xlfn.IFNA(_xlfn.XLOOKUP($A376&amp;AnswerSheet!$Q$18,Table1[TRIMQuestion],Table1[SUB-RESPONSE]),""),""),""))</f>
        <v/>
      </c>
      <c r="E376" s="179"/>
      <c r="F376" s="205"/>
      <c r="G376" s="206"/>
      <c r="H376" s="179"/>
      <c r="I376" s="174"/>
      <c r="J376" s="180"/>
      <c r="K376" s="181"/>
      <c r="L376" s="152"/>
      <c r="M376" s="179"/>
    </row>
    <row r="377" spans="1:13" s="20" customFormat="1" ht="26.15" customHeight="1" x14ac:dyDescent="0.35">
      <c r="A377" s="103" t="s">
        <v>23</v>
      </c>
      <c r="B377" s="71" t="str">
        <f>_xlfn.SINGLE(IF(_xlfn.XLOOKUP(A376, WH_Aggregte!$E$1:$E$317, WH_Aggregte!$J$1:$J$317, "", 0)= "", "",_xlfn.XLOOKUP(A376, WH_Aggregte!$E$1:$E$317, WH_Aggregte!$J$1:$J$317, "", 0)))</f>
        <v xml:space="preserve">45 CFR §2540.200-207
</v>
      </c>
      <c r="C377" s="176"/>
      <c r="D377" s="179"/>
      <c r="E377" s="179"/>
      <c r="F377" s="207"/>
      <c r="G377" s="208"/>
      <c r="H377" s="179"/>
      <c r="I377" s="175"/>
      <c r="J377" s="180"/>
      <c r="K377" s="181"/>
      <c r="L377" s="152"/>
      <c r="M377" s="179"/>
    </row>
    <row r="378" spans="1:13" ht="26.15" customHeight="1" x14ac:dyDescent="0.35">
      <c r="A378" s="184" t="s">
        <v>13</v>
      </c>
      <c r="B378" s="185"/>
      <c r="C378" s="186"/>
      <c r="D378" s="79"/>
      <c r="E378" s="78"/>
      <c r="F378" s="78"/>
      <c r="G378" s="78"/>
      <c r="H378" s="78"/>
      <c r="I378" s="76"/>
      <c r="J378" s="77"/>
      <c r="K378" s="78"/>
      <c r="L378" s="78"/>
      <c r="M378" s="75"/>
    </row>
    <row r="379" spans="1:13" ht="26.15" customHeight="1" x14ac:dyDescent="0.35">
      <c r="A379" s="187" t="s">
        <v>501</v>
      </c>
      <c r="B379" s="188"/>
      <c r="C379" s="189"/>
      <c r="D379" s="79"/>
      <c r="E379" s="78"/>
      <c r="F379" s="78"/>
      <c r="G379" s="78"/>
      <c r="H379" s="78"/>
      <c r="I379" s="76"/>
      <c r="J379" s="77"/>
      <c r="K379" s="78"/>
      <c r="L379" s="78"/>
      <c r="M379" s="75"/>
    </row>
    <row r="380" spans="1:13" s="20" customFormat="1" ht="26.15" customHeight="1" x14ac:dyDescent="0.35">
      <c r="A380" s="103" t="s">
        <v>502</v>
      </c>
      <c r="B380" s="71" t="str">
        <f>_xlfn.SINGLE(IF(_xlfn.XLOOKUP(A380, WH_Aggregte!$E$1:$E$317, WH_Aggregte!$D$1:$D$317, "", 0)= "", "",_xlfn.XLOOKUP(A380, WH_Aggregte!$E$1:$E$317, WH_Aggregte!$D$1:$D$317, "", 0)))</f>
        <v>Do member/volunteer service activities align with their position descriptions/assignment plans?</v>
      </c>
      <c r="C380" s="176" t="str">
        <f>_xlfn.SINGLE(IF(_xlfn.XLOOKUP(A380, WH_Aggregte!$E$1:$E$317, WH_Aggregte!$F$1:$F$317, "N/A", 0)= "", "N/A",_xlfn.XLOOKUP(A380, WH_Aggregte!$E$1:$E$317, WH_Aggregte!$F$1:$F$317, "N/A", 0)))</f>
        <v>N/A</v>
      </c>
      <c r="D380" s="179" t="str">
        <f>_xlfn.SINGLE(IF(C380="Not Compliant",_xlfn.TEXTJOIN(CHAR(10),TRUE,_xlfn.XLOOKUP($A380,Table1[QNUM],Table1[SUB-RESPONSE]),_xlfn.IFNA(_xlfn.XLOOKUP($A380&amp;AnswerSheet!$Q$1,Table1[TRIMQuestion],Table1[SUB-RESPONSE]),""),_xlfn.IFNA(_xlfn.XLOOKUP($A380&amp;AnswerSheet!$Q$2,Table1[TRIMQuestion],Table1[SUB-RESPONSE]),""),_xlfn.IFNA(_xlfn.XLOOKUP($A380&amp;AnswerSheet!$Q$3,Table1[TRIMQuestion],Table1[SUB-RESPONSE]),""),_xlfn.IFNA(_xlfn.XLOOKUP($A380&amp;AnswerSheet!$Q$4,Table1[TRIMQuestion],Table1[SUB-RESPONSE]),""),_xlfn.IFNA(_xlfn.XLOOKUP($A380&amp;AnswerSheet!$Q$5,Table1[TRIMQuestion],Table1[SUB-RESPONSE]),""),_xlfn.IFNA(_xlfn.XLOOKUP($A380&amp;AnswerSheet!$Q$6,Table1[TRIMQuestion],Table1[SUB-RESPONSE]),""),_xlfn.IFNA(_xlfn.XLOOKUP($A380&amp;AnswerSheet!$Q$7,Table1[TRIMQuestion],Table1[SUB-RESPONSE]),""),_xlfn.IFNA(_xlfn.XLOOKUP($A380&amp;AnswerSheet!$Q$8,Table1[TRIMQuestion],Table1[SUB-RESPONSE]),""),_xlfn.IFNA(_xlfn.XLOOKUP($A380&amp;AnswerSheet!$Q$9,Table1[TRIMQuestion],Table1[SUB-RESPONSE]),""),_xlfn.IFNA(_xlfn.XLOOKUP($A380&amp;AnswerSheet!$Q$10,Table1[TRIMQuestion],Table1[SUB-RESPONSE]),""),_xlfn.IFNA(_xlfn.XLOOKUP($A380&amp;AnswerSheet!$Q$11,Table1[TRIMQuestion],Table1[SUB-RESPONSE]),""),_xlfn.IFNA(_xlfn.XLOOKUP($A380&amp;AnswerSheet!$Q$12,Table1[TRIMQuestion],Table1[SUB-RESPONSE]),""),_xlfn.IFNA(_xlfn.XLOOKUP($A380&amp;AnswerSheet!$Q$13,Table1[TRIMQuestion],Table1[SUB-RESPONSE]),""),_xlfn.IFNA(_xlfn.XLOOKUP($A380&amp;AnswerSheet!$Q$14,Table1[TRIMQuestion],Table1[SUB-RESPONSE]),""),_xlfn.IFNA(_xlfn.XLOOKUP($A380&amp;AnswerSheet!$Q$15,Table1[TRIMQuestion],Table1[SUB-RESPONSE]),""),_xlfn.IFNA(_xlfn.XLOOKUP($A380&amp;AnswerSheet!$Q$16,Table1[TRIMQuestion],Table1[SUB-RESPONSE]),""),_xlfn.IFNA(_xlfn.XLOOKUP($A380&amp;AnswerSheet!$Q$17,Table1[TRIMQuestion],Table1[SUB-RESPONSE]),""),_xlfn.IFNA(_xlfn.XLOOKUP($A380&amp;AnswerSheet!$Q$18,Table1[TRIMQuestion],Table1[SUB-RESPONSE]),""),""),""))</f>
        <v/>
      </c>
      <c r="E380" s="179"/>
      <c r="F380" s="205"/>
      <c r="G380" s="206"/>
      <c r="H380" s="179"/>
      <c r="I380" s="174"/>
      <c r="J380" s="180"/>
      <c r="K380" s="181"/>
      <c r="L380" s="152"/>
      <c r="M380" s="179"/>
    </row>
    <row r="381" spans="1:13" s="20" customFormat="1" ht="50.15" customHeight="1" x14ac:dyDescent="0.35">
      <c r="A381" s="103" t="s">
        <v>23</v>
      </c>
      <c r="B381" s="71" t="str">
        <f>_xlfn.SINGLE(IF(_xlfn.XLOOKUP(A380, WH_Aggregte!$E$1:$E$317, WH_Aggregte!$J$1:$J$317, "", 0)= "", "",_xlfn.XLOOKUP(A380, WH_Aggregte!$E$1:$E$317, WH_Aggregte!$J$1:$J$317, "", 0)))</f>
        <v xml:space="preserve">General Prohibited Activities References 
General: 45 CFR 2540.100; 45 CFR 1226.8; 45 CFR 1226.10 
Exceptions: 45 CFR 1226.9
ASN Prohibited Activities References 
General: 45 CFR 2520.65 
Fundraising: 45 CFR 2520.40; 45 CFR 2520.45
VISTA Prohibited Activities References
General: 45 CFR 2556.710; 45 CFR 2556.745-750; 45 CFR 2556.770-780; 45 CFR 2556.150; 45 CFR 2556.175 
Exceptions: 45 CFR 2556.715-740; 45 CFR 2556.755-760
AmeriCorps Seniors 
FGP: 45 CFR 2552.121 
RSVP: 45 CFR 2553.91 
SCP: 45 CFR 2551.121 </v>
      </c>
      <c r="C381" s="176"/>
      <c r="D381" s="179"/>
      <c r="E381" s="179"/>
      <c r="F381" s="207"/>
      <c r="G381" s="208"/>
      <c r="H381" s="179"/>
      <c r="I381" s="175"/>
      <c r="J381" s="180"/>
      <c r="K381" s="181"/>
      <c r="L381" s="152"/>
      <c r="M381" s="179"/>
    </row>
    <row r="382" spans="1:13" s="20" customFormat="1" ht="33" customHeight="1" x14ac:dyDescent="0.35">
      <c r="A382" s="103" t="s">
        <v>503</v>
      </c>
      <c r="B382" s="71" t="str">
        <f>_xlfn.SINGLE(IF(_xlfn.XLOOKUP(A382, WH_Aggregte!$E$1:$E$317, WH_Aggregte!$D$1:$D$317, "", 0)= "", "",_xlfn.XLOOKUP(A382, WH_Aggregte!$E$1:$E$317, WH_Aggregte!$D$1:$D$317, "", 0)))</f>
        <v>Are members/volunteers, site supervisors, and prime staff aware of prohibited activities applicable to their respective programs?</v>
      </c>
      <c r="C382" s="176" t="str">
        <f>_xlfn.SINGLE(IF(_xlfn.XLOOKUP(A382, WH_Aggregte!$E$1:$E$317, WH_Aggregte!$F$1:$F$317, "N/A", 0)= "", "N/A",_xlfn.XLOOKUP(A382, WH_Aggregte!$E$1:$E$317, WH_Aggregte!$F$1:$F$317, "N/A", 0)))</f>
        <v>N/A</v>
      </c>
      <c r="D382" s="179" t="str">
        <f>_xlfn.SINGLE(IF(C382="Not Compliant",_xlfn.TEXTJOIN(CHAR(10),TRUE,_xlfn.XLOOKUP($A382,Table1[QNUM],Table1[SUB-RESPONSE]),_xlfn.IFNA(_xlfn.XLOOKUP($A382&amp;AnswerSheet!$Q$1,Table1[TRIMQuestion],Table1[SUB-RESPONSE]),""),_xlfn.IFNA(_xlfn.XLOOKUP($A382&amp;AnswerSheet!$Q$2,Table1[TRIMQuestion],Table1[SUB-RESPONSE]),""),_xlfn.IFNA(_xlfn.XLOOKUP($A382&amp;AnswerSheet!$Q$3,Table1[TRIMQuestion],Table1[SUB-RESPONSE]),""),_xlfn.IFNA(_xlfn.XLOOKUP($A382&amp;AnswerSheet!$Q$4,Table1[TRIMQuestion],Table1[SUB-RESPONSE]),""),_xlfn.IFNA(_xlfn.XLOOKUP($A382&amp;AnswerSheet!$Q$5,Table1[TRIMQuestion],Table1[SUB-RESPONSE]),""),_xlfn.IFNA(_xlfn.XLOOKUP($A382&amp;AnswerSheet!$Q$6,Table1[TRIMQuestion],Table1[SUB-RESPONSE]),""),_xlfn.IFNA(_xlfn.XLOOKUP($A382&amp;AnswerSheet!$Q$7,Table1[TRIMQuestion],Table1[SUB-RESPONSE]),""),_xlfn.IFNA(_xlfn.XLOOKUP($A382&amp;AnswerSheet!$Q$8,Table1[TRIMQuestion],Table1[SUB-RESPONSE]),""),_xlfn.IFNA(_xlfn.XLOOKUP($A382&amp;AnswerSheet!$Q$9,Table1[TRIMQuestion],Table1[SUB-RESPONSE]),""),_xlfn.IFNA(_xlfn.XLOOKUP($A382&amp;AnswerSheet!$Q$10,Table1[TRIMQuestion],Table1[SUB-RESPONSE]),""),_xlfn.IFNA(_xlfn.XLOOKUP($A382&amp;AnswerSheet!$Q$11,Table1[TRIMQuestion],Table1[SUB-RESPONSE]),""),_xlfn.IFNA(_xlfn.XLOOKUP($A382&amp;AnswerSheet!$Q$12,Table1[TRIMQuestion],Table1[SUB-RESPONSE]),""),_xlfn.IFNA(_xlfn.XLOOKUP($A382&amp;AnswerSheet!$Q$13,Table1[TRIMQuestion],Table1[SUB-RESPONSE]),""),_xlfn.IFNA(_xlfn.XLOOKUP($A382&amp;AnswerSheet!$Q$14,Table1[TRIMQuestion],Table1[SUB-RESPONSE]),""),_xlfn.IFNA(_xlfn.XLOOKUP($A382&amp;AnswerSheet!$Q$15,Table1[TRIMQuestion],Table1[SUB-RESPONSE]),""),_xlfn.IFNA(_xlfn.XLOOKUP($A382&amp;AnswerSheet!$Q$16,Table1[TRIMQuestion],Table1[SUB-RESPONSE]),""),_xlfn.IFNA(_xlfn.XLOOKUP($A382&amp;AnswerSheet!$Q$17,Table1[TRIMQuestion],Table1[SUB-RESPONSE]),""),_xlfn.IFNA(_xlfn.XLOOKUP($A382&amp;AnswerSheet!$Q$18,Table1[TRIMQuestion],Table1[SUB-RESPONSE]),""),""),""))</f>
        <v/>
      </c>
      <c r="E382" s="179"/>
      <c r="F382" s="205"/>
      <c r="G382" s="206"/>
      <c r="H382" s="179"/>
      <c r="I382" s="174"/>
      <c r="J382" s="180"/>
      <c r="K382" s="181"/>
      <c r="L382" s="152"/>
      <c r="M382" s="179"/>
    </row>
    <row r="383" spans="1:13" s="20" customFormat="1" ht="44.9" customHeight="1" x14ac:dyDescent="0.35">
      <c r="A383" s="103" t="s">
        <v>23</v>
      </c>
      <c r="B383" s="71" t="str">
        <f>_xlfn.SINGLE(IF(_xlfn.XLOOKUP(A382, WH_Aggregte!$E$1:$E$317, WH_Aggregte!$J$1:$J$317, "", 0)= "", "",_xlfn.XLOOKUP(A382, WH_Aggregte!$E$1:$E$317, WH_Aggregte!$J$1:$J$317, "", 0)))</f>
        <v xml:space="preserve">General Prohibited Activities References 
General: 45 CFR 2540.100; 45 CFR 1226.8; 45 CFR 1226.10 
Exceptions: 45 CFR 1226.9
ASN Prohibited Activities References 
General: 45 CFR 2520.65 
Fundraising: 45 CFR 2520.40; 45 CFR 2520.45
VISTA Prohibited Activities References
General: 45 CFR 2556.710; 45 CFR 2556.745-750; 45 CFR 2556.770-780; 45 CFR 2556.150; 45 CFR 2556.175 
Exceptions: 45 CFR 2556.715-740; 45 CFR 2556.755-760
AmeriCorps Seniors 
FGP: 45 CFR 2552.121 
RSVP: 45 CFR 2553.91 
SCP: 45 CFR 2551.121 </v>
      </c>
      <c r="C383" s="176"/>
      <c r="D383" s="179"/>
      <c r="E383" s="179"/>
      <c r="F383" s="207"/>
      <c r="G383" s="208"/>
      <c r="H383" s="179"/>
      <c r="I383" s="175"/>
      <c r="J383" s="180"/>
      <c r="K383" s="181"/>
      <c r="L383" s="152"/>
      <c r="M383" s="179"/>
    </row>
    <row r="384" spans="1:13" s="20" customFormat="1" ht="26.15" customHeight="1" x14ac:dyDescent="0.35">
      <c r="A384" s="103" t="s">
        <v>504</v>
      </c>
      <c r="B384" s="71" t="str">
        <f>_xlfn.SINGLE(IF(_xlfn.XLOOKUP(A384, WH_Aggregte!$E$1:$E$317, WH_Aggregte!$D$1:$D$317, "", 0)= "", "",_xlfn.XLOOKUP(A384, WH_Aggregte!$E$1:$E$317, WH_Aggregte!$D$1:$D$317, "", 0)))</f>
        <v>Do prime staff provide appropriate training to members/volunteers on prohibited activities?</v>
      </c>
      <c r="C384" s="176" t="str">
        <f>_xlfn.SINGLE(IF(_xlfn.XLOOKUP(A384, WH_Aggregte!$E$1:$E$317, WH_Aggregte!$F$1:$F$317, "N/A", 0)= "", "N/A",_xlfn.XLOOKUP(A384, WH_Aggregte!$E$1:$E$317, WH_Aggregte!$F$1:$F$317, "N/A", 0)))</f>
        <v>N/A</v>
      </c>
      <c r="D384" s="179" t="str">
        <f>_xlfn.SINGLE(IF(C384="Not Compliant",_xlfn.TEXTJOIN(CHAR(10),TRUE,_xlfn.XLOOKUP($A384,Table1[QNUM],Table1[SUB-RESPONSE]),_xlfn.IFNA(_xlfn.XLOOKUP($A384&amp;AnswerSheet!$Q$1,Table1[TRIMQuestion],Table1[SUB-RESPONSE]),""),_xlfn.IFNA(_xlfn.XLOOKUP($A384&amp;AnswerSheet!$Q$2,Table1[TRIMQuestion],Table1[SUB-RESPONSE]),""),_xlfn.IFNA(_xlfn.XLOOKUP($A384&amp;AnswerSheet!$Q$3,Table1[TRIMQuestion],Table1[SUB-RESPONSE]),""),_xlfn.IFNA(_xlfn.XLOOKUP($A384&amp;AnswerSheet!$Q$4,Table1[TRIMQuestion],Table1[SUB-RESPONSE]),""),_xlfn.IFNA(_xlfn.XLOOKUP($A384&amp;AnswerSheet!$Q$5,Table1[TRIMQuestion],Table1[SUB-RESPONSE]),""),_xlfn.IFNA(_xlfn.XLOOKUP($A384&amp;AnswerSheet!$Q$6,Table1[TRIMQuestion],Table1[SUB-RESPONSE]),""),_xlfn.IFNA(_xlfn.XLOOKUP($A384&amp;AnswerSheet!$Q$7,Table1[TRIMQuestion],Table1[SUB-RESPONSE]),""),_xlfn.IFNA(_xlfn.XLOOKUP($A384&amp;AnswerSheet!$Q$8,Table1[TRIMQuestion],Table1[SUB-RESPONSE]),""),_xlfn.IFNA(_xlfn.XLOOKUP($A384&amp;AnswerSheet!$Q$9,Table1[TRIMQuestion],Table1[SUB-RESPONSE]),""),_xlfn.IFNA(_xlfn.XLOOKUP($A384&amp;AnswerSheet!$Q$10,Table1[TRIMQuestion],Table1[SUB-RESPONSE]),""),_xlfn.IFNA(_xlfn.XLOOKUP($A384&amp;AnswerSheet!$Q$11,Table1[TRIMQuestion],Table1[SUB-RESPONSE]),""),_xlfn.IFNA(_xlfn.XLOOKUP($A384&amp;AnswerSheet!$Q$12,Table1[TRIMQuestion],Table1[SUB-RESPONSE]),""),_xlfn.IFNA(_xlfn.XLOOKUP($A384&amp;AnswerSheet!$Q$13,Table1[TRIMQuestion],Table1[SUB-RESPONSE]),""),_xlfn.IFNA(_xlfn.XLOOKUP($A384&amp;AnswerSheet!$Q$14,Table1[TRIMQuestion],Table1[SUB-RESPONSE]),""),_xlfn.IFNA(_xlfn.XLOOKUP($A384&amp;AnswerSheet!$Q$15,Table1[TRIMQuestion],Table1[SUB-RESPONSE]),""),_xlfn.IFNA(_xlfn.XLOOKUP($A384&amp;AnswerSheet!$Q$16,Table1[TRIMQuestion],Table1[SUB-RESPONSE]),""),_xlfn.IFNA(_xlfn.XLOOKUP($A384&amp;AnswerSheet!$Q$17,Table1[TRIMQuestion],Table1[SUB-RESPONSE]),""),_xlfn.IFNA(_xlfn.XLOOKUP($A384&amp;AnswerSheet!$Q$18,Table1[TRIMQuestion],Table1[SUB-RESPONSE]),""),""),""))</f>
        <v/>
      </c>
      <c r="E384" s="179"/>
      <c r="F384" s="205"/>
      <c r="G384" s="206"/>
      <c r="H384" s="179"/>
      <c r="I384" s="174"/>
      <c r="J384" s="180"/>
      <c r="K384" s="181"/>
      <c r="L384" s="152"/>
      <c r="M384" s="179"/>
    </row>
    <row r="385" spans="1:13" s="20" customFormat="1" ht="44.15" customHeight="1" x14ac:dyDescent="0.35">
      <c r="A385" s="103" t="s">
        <v>23</v>
      </c>
      <c r="B385" s="71" t="str">
        <f>_xlfn.SINGLE(IF(_xlfn.XLOOKUP(A384, WH_Aggregte!$E$1:$E$317, WH_Aggregte!$J$1:$J$317, "", 0)= "", "",_xlfn.XLOOKUP(A384, WH_Aggregte!$E$1:$E$317, WH_Aggregte!$J$1:$J$317, "", 0)))</f>
        <v xml:space="preserve">General Prohibited Activities References 
General: 45 CFR 2540.100; 45 CFR 1226.8; 45 CFR 1226.10 
Exceptions: 45 CFR 1226.9
ASN Prohibited Activities References 
General: 45 CFR 2520.65 
Fundraising: 45 CFR 2520.40; 45 CFR 2520.45
VISTA Prohibited Activities References
General: 45 CFR 2556.710; 45 CFR 2556.745-750; 45 CFR 2556.770-780; 45 CFR 2556.150; 45 CFR 2556.175 
Exceptions: 45 CFR 2556.715-740; 45 CFR 2556.755-760
AmeriCorps Seniors 
FGP: 45 CFR 2552.121 
RSVP: 45 CFR 2553.91 
SCP: 45 CFR 2551.121 </v>
      </c>
      <c r="C385" s="176"/>
      <c r="D385" s="179"/>
      <c r="E385" s="179"/>
      <c r="F385" s="207"/>
      <c r="G385" s="208"/>
      <c r="H385" s="179"/>
      <c r="I385" s="175"/>
      <c r="J385" s="180"/>
      <c r="K385" s="181"/>
      <c r="L385" s="152"/>
      <c r="M385" s="179"/>
    </row>
    <row r="386" spans="1:13" s="20" customFormat="1" ht="26.15" customHeight="1" x14ac:dyDescent="0.35">
      <c r="A386" s="103" t="s">
        <v>505</v>
      </c>
      <c r="B386" s="71" t="str">
        <f>_xlfn.SINGLE(IF(_xlfn.XLOOKUP(A386, WH_Aggregte!$E$1:$E$317, WH_Aggregte!$D$1:$D$317, "", 0)= "", "",_xlfn.XLOOKUP(A386, WH_Aggregte!$E$1:$E$317, WH_Aggregte!$D$1:$D$317, "", 0)))</f>
        <v>Do prime staff provide appropriate training to site supervisors on prohibited activities?</v>
      </c>
      <c r="C386" s="176" t="str">
        <f>_xlfn.SINGLE(IF(_xlfn.XLOOKUP(A386, WH_Aggregte!$E$1:$E$317, WH_Aggregte!$F$1:$F$317, "N/A", 0)= "", "N/A",_xlfn.XLOOKUP(A386, WH_Aggregte!$E$1:$E$317, WH_Aggregte!$F$1:$F$317, "N/A", 0)))</f>
        <v>N/A</v>
      </c>
      <c r="D386" s="190" t="str">
        <f>_xlfn.SINGLE(IF(C386="Recommendation for Improvement", "Recommendation for Improvement Only (No CAP required)", ""))</f>
        <v/>
      </c>
      <c r="E386" s="191"/>
      <c r="F386" s="191"/>
      <c r="G386" s="191"/>
      <c r="H386" s="191"/>
      <c r="I386" s="191"/>
      <c r="J386" s="191"/>
      <c r="K386" s="192"/>
      <c r="L386" s="152"/>
      <c r="M386" s="179"/>
    </row>
    <row r="387" spans="1:13" s="20" customFormat="1" ht="46.4" customHeight="1" x14ac:dyDescent="0.35">
      <c r="A387" s="103" t="s">
        <v>23</v>
      </c>
      <c r="B387" s="71" t="str">
        <f>_xlfn.SINGLE(IF(_xlfn.XLOOKUP(A386, WH_Aggregte!$E$1:$E$317, WH_Aggregte!$J$1:$J$317, "", 0)= "", "",_xlfn.XLOOKUP(A386, WH_Aggregte!$E$1:$E$317, WH_Aggregte!$J$1:$J$317, "", 0)))</f>
        <v xml:space="preserve">General Prohibited Activities References 
General: 45 CFR 2540.100; 45 CFR 1226.8; 45 CFR 1226.10 
Exceptions: 45 CFR 1226.9
ASN Prohibited Activities References 
General: 45 CFR 2520.65 
Fundraising: 45 CFR 2520.40; 45 CFR 2520.45
VISTA Prohibited Activities References
General: 45 CFR 2556.710; 45 CFR 2556.745-750; 45 CFR 2556.770-780; 45 CFR 2556.150; 45 CFR 2556.175 
Exceptions: 45 CFR 2556.715-740; 45 CFR 2556.755-760
AmeriCorps Seniors 
FGP: 45 CFR 2552.121 
RSVP: 45 CFR 2553.91 
SCP: 45 CFR 2551.121 </v>
      </c>
      <c r="C387" s="176"/>
      <c r="D387" s="193"/>
      <c r="E387" s="194"/>
      <c r="F387" s="194"/>
      <c r="G387" s="194"/>
      <c r="H387" s="194"/>
      <c r="I387" s="194"/>
      <c r="J387" s="194"/>
      <c r="K387" s="195"/>
      <c r="L387" s="152"/>
      <c r="M387" s="179"/>
    </row>
    <row r="388" spans="1:13" s="20" customFormat="1" ht="26.15" customHeight="1" x14ac:dyDescent="0.35">
      <c r="A388" s="103" t="s">
        <v>506</v>
      </c>
      <c r="B388" s="71" t="str">
        <f>_xlfn.SINGLE(IF(_xlfn.XLOOKUP(A388, WH_Aggregte!$E$1:$E$317, WH_Aggregte!$D$1:$D$317, "", 0)= "", "",_xlfn.XLOOKUP(A388, WH_Aggregte!$E$1:$E$317, WH_Aggregte!$D$1:$D$317, "", 0)))</f>
        <v>Do site supervisors provide appropriate oversight of the members/volunteers with regard to prohibited activities?</v>
      </c>
      <c r="C388" s="176" t="str">
        <f>_xlfn.SINGLE(IF(_xlfn.XLOOKUP(A388, WH_Aggregte!$E$1:$E$317, WH_Aggregte!$F$1:$F$317, "N/A", 0)= "", "N/A",_xlfn.XLOOKUP(A388, WH_Aggregte!$E$1:$E$317, WH_Aggregte!$F$1:$F$317, "N/A", 0)))</f>
        <v>N/A</v>
      </c>
      <c r="D388" s="190" t="str">
        <f>_xlfn.SINGLE(IF(C388="Recommendation for Improvement", "Recommendation for Improvement Only (No CAP required)", ""))</f>
        <v/>
      </c>
      <c r="E388" s="191"/>
      <c r="F388" s="191"/>
      <c r="G388" s="191"/>
      <c r="H388" s="191"/>
      <c r="I388" s="191"/>
      <c r="J388" s="191"/>
      <c r="K388" s="192"/>
      <c r="L388" s="152"/>
      <c r="M388" s="179"/>
    </row>
    <row r="389" spans="1:13" s="20" customFormat="1" ht="45" customHeight="1" x14ac:dyDescent="0.35">
      <c r="A389" s="103" t="s">
        <v>23</v>
      </c>
      <c r="B389" s="71" t="str">
        <f>_xlfn.SINGLE(IF(_xlfn.XLOOKUP(A388, WH_Aggregte!$E$1:$E$317, WH_Aggregte!$J$1:$J$317, "", 0)= "", "",_xlfn.XLOOKUP(A388, WH_Aggregte!$E$1:$E$317, WH_Aggregte!$J$1:$J$317, "", 0)))</f>
        <v xml:space="preserve">General Prohibited Activities References 
General: 45 CFR 2540.100; 45 CFR 1226.8; 45 CFR 1226.10 
Exceptions: 45 CFR 1226.9
ASN Prohibited Activities References 
General: 45 CFR 2520.65 
Fundraising: 45 CFR 2520.40; 45 CFR 2520.45
VISTA Prohibited Activities References
General: 45 CFR 2556.710; 45 CFR 2556.745-750; 45 CFR 2556.770-780; 45 CFR 2556.150; 45 CFR 2556.175 
Exceptions: 45 CFR 2556.715-740; 45 CFR 2556.755-760
AmeriCorps Seniors 
FGP: 45 CFR 2552.121 
RSVP: 45 CFR 2553.91 
SCP: 45 CFR 2551.121 </v>
      </c>
      <c r="C389" s="176"/>
      <c r="D389" s="193"/>
      <c r="E389" s="194"/>
      <c r="F389" s="194"/>
      <c r="G389" s="194"/>
      <c r="H389" s="194"/>
      <c r="I389" s="194"/>
      <c r="J389" s="194"/>
      <c r="K389" s="195"/>
      <c r="L389" s="152"/>
      <c r="M389" s="179"/>
    </row>
    <row r="390" spans="1:13" s="20" customFormat="1" ht="33" customHeight="1" x14ac:dyDescent="0.35">
      <c r="A390" s="103" t="s">
        <v>507</v>
      </c>
      <c r="B390" s="71" t="str">
        <f>_xlfn.SINGLE(IF(_xlfn.XLOOKUP(A390, WH_Aggregte!$E$1:$E$317, WH_Aggregte!$D$1:$D$317, "", 0)= "", "",_xlfn.XLOOKUP(A390, WH_Aggregte!$E$1:$E$317, WH_Aggregte!$D$1:$D$317, "", 0)))</f>
        <v>Do prime staff provide appropriate monitoring and oversight of service sites with regard to prohibited activities?</v>
      </c>
      <c r="C390" s="176" t="str">
        <f>_xlfn.SINGLE(IF(_xlfn.XLOOKUP(A390, WH_Aggregte!$E$1:$E$317, WH_Aggregte!$F$1:$F$317, "N/A", 0)= "", "N/A",_xlfn.XLOOKUP(A390, WH_Aggregte!$E$1:$E$317, WH_Aggregte!$F$1:$F$317, "N/A", 0)))</f>
        <v>N/A</v>
      </c>
      <c r="D390" s="179" t="str">
        <f>_xlfn.SINGLE(IF(C390="Not Compliant",_xlfn.TEXTJOIN(CHAR(10),TRUE,_xlfn.XLOOKUP($A390,Table1[QNUM],Table1[SUB-RESPONSE]),_xlfn.IFNA(_xlfn.XLOOKUP($A390&amp;AnswerSheet!$Q$1,Table1[TRIMQuestion],Table1[SUB-RESPONSE]),""),_xlfn.IFNA(_xlfn.XLOOKUP($A390&amp;AnswerSheet!$Q$2,Table1[TRIMQuestion],Table1[SUB-RESPONSE]),""),_xlfn.IFNA(_xlfn.XLOOKUP($A390&amp;AnswerSheet!$Q$3,Table1[TRIMQuestion],Table1[SUB-RESPONSE]),""),_xlfn.IFNA(_xlfn.XLOOKUP($A390&amp;AnswerSheet!$Q$4,Table1[TRIMQuestion],Table1[SUB-RESPONSE]),""),_xlfn.IFNA(_xlfn.XLOOKUP($A390&amp;AnswerSheet!$Q$5,Table1[TRIMQuestion],Table1[SUB-RESPONSE]),""),_xlfn.IFNA(_xlfn.XLOOKUP($A390&amp;AnswerSheet!$Q$6,Table1[TRIMQuestion],Table1[SUB-RESPONSE]),""),_xlfn.IFNA(_xlfn.XLOOKUP($A390&amp;AnswerSheet!$Q$7,Table1[TRIMQuestion],Table1[SUB-RESPONSE]),""),_xlfn.IFNA(_xlfn.XLOOKUP($A390&amp;AnswerSheet!$Q$8,Table1[TRIMQuestion],Table1[SUB-RESPONSE]),""),_xlfn.IFNA(_xlfn.XLOOKUP($A390&amp;AnswerSheet!$Q$9,Table1[TRIMQuestion],Table1[SUB-RESPONSE]),""),_xlfn.IFNA(_xlfn.XLOOKUP($A390&amp;AnswerSheet!$Q$10,Table1[TRIMQuestion],Table1[SUB-RESPONSE]),""),_xlfn.IFNA(_xlfn.XLOOKUP($A390&amp;AnswerSheet!$Q$11,Table1[TRIMQuestion],Table1[SUB-RESPONSE]),""),_xlfn.IFNA(_xlfn.XLOOKUP($A390&amp;AnswerSheet!$Q$12,Table1[TRIMQuestion],Table1[SUB-RESPONSE]),""),_xlfn.IFNA(_xlfn.XLOOKUP($A390&amp;AnswerSheet!$Q$13,Table1[TRIMQuestion],Table1[SUB-RESPONSE]),""),_xlfn.IFNA(_xlfn.XLOOKUP($A390&amp;AnswerSheet!$Q$14,Table1[TRIMQuestion],Table1[SUB-RESPONSE]),""),_xlfn.IFNA(_xlfn.XLOOKUP($A390&amp;AnswerSheet!$Q$15,Table1[TRIMQuestion],Table1[SUB-RESPONSE]),""),_xlfn.IFNA(_xlfn.XLOOKUP($A390&amp;AnswerSheet!$Q$16,Table1[TRIMQuestion],Table1[SUB-RESPONSE]),""),_xlfn.IFNA(_xlfn.XLOOKUP($A390&amp;AnswerSheet!$Q$17,Table1[TRIMQuestion],Table1[SUB-RESPONSE]),""),_xlfn.IFNA(_xlfn.XLOOKUP($A390&amp;AnswerSheet!$Q$18,Table1[TRIMQuestion],Table1[SUB-RESPONSE]),""),""),""))</f>
        <v/>
      </c>
      <c r="E390" s="179"/>
      <c r="F390" s="205"/>
      <c r="G390" s="206"/>
      <c r="H390" s="179"/>
      <c r="I390" s="179"/>
      <c r="J390" s="180"/>
      <c r="K390" s="181"/>
      <c r="L390" s="152"/>
      <c r="M390" s="179"/>
    </row>
    <row r="391" spans="1:13" s="20" customFormat="1" ht="47.15" customHeight="1" x14ac:dyDescent="0.35">
      <c r="A391" s="103" t="s">
        <v>23</v>
      </c>
      <c r="B391" s="71" t="str">
        <f>_xlfn.SINGLE(IF(_xlfn.XLOOKUP(A390, WH_Aggregte!$E$1:$E$317, WH_Aggregte!$J$1:$J$317, "", 0)= "", "",_xlfn.XLOOKUP(A390, WH_Aggregte!$E$1:$E$317, WH_Aggregte!$J$1:$J$317, "", 0)))</f>
        <v>General Prohibited Activities References 
General: 45 CFR 2540.100; 45 CFR 1226.8; 45 CFR 1226.10 
Exceptions: 45 CFR 1226.9
ASN Prohibited Activities References 
General: 45 CFR 2520.65 
Fundraising: 45 CFR 2520.40; 45 CFR 2520.45
VISTA Prohibited Activities References
General: 45 CFR 2556.710; 45 CFR 2556.745-750; 45 CFR 2556.770-780; 45 CFR 2556.150; 45 CFR 2556.175 
Exceptions: 45 CFR 2556.715-740; 45 CFR 2556.755-760
AmeriCorps Seniors 
FGP: 45 CFR 2552.121 
RSVP: 45 CFR 2553.91 
SCP: 45 CFR 2551.121 
2 CFR 200.303(c) and 2 CFR 200.329(a)</v>
      </c>
      <c r="C391" s="176"/>
      <c r="D391" s="179"/>
      <c r="E391" s="179"/>
      <c r="F391" s="207"/>
      <c r="G391" s="208"/>
      <c r="H391" s="179"/>
      <c r="I391" s="179"/>
      <c r="J391" s="180"/>
      <c r="K391" s="181"/>
      <c r="L391" s="152"/>
      <c r="M391" s="179"/>
    </row>
    <row r="392" spans="1:13" s="20" customFormat="1" ht="38.15" customHeight="1" x14ac:dyDescent="0.35">
      <c r="A392" s="103" t="s">
        <v>508</v>
      </c>
      <c r="B392" s="71" t="str">
        <f>_xlfn.SINGLE(IF(_xlfn.XLOOKUP(A392, WH_Aggregte!$E$1:$E$317, WH_Aggregte!$D$1:$D$317, "", 0)= "", "",_xlfn.XLOOKUP(A392, WH_Aggregte!$E$1:$E$317, WH_Aggregte!$D$1:$D$317, "", 0)))</f>
        <v>Do interviews indicate that members/volunteers and prime staff do NOT engage in prohibited activities?</v>
      </c>
      <c r="C392" s="176" t="str">
        <f>_xlfn.SINGLE(IF(_xlfn.XLOOKUP(A392, WH_Aggregte!$E$1:$E$317, WH_Aggregte!$F$1:$F$317, "N/A", 0)= "", "N/A",_xlfn.XLOOKUP(A392, WH_Aggregte!$E$1:$E$317, WH_Aggregte!$F$1:$F$317, "N/A", 0)))</f>
        <v>N/A</v>
      </c>
      <c r="D392" s="179" t="str">
        <f>_xlfn.SINGLE(IF(C392="Not Compliant",_xlfn.TEXTJOIN(CHAR(10),TRUE,_xlfn.XLOOKUP($A392,Table1[QNUM],Table1[SUB-RESPONSE]),_xlfn.IFNA(_xlfn.XLOOKUP($A392&amp;AnswerSheet!$Q$1,Table1[TRIMQuestion],Table1[SUB-RESPONSE]),""),_xlfn.IFNA(_xlfn.XLOOKUP($A392&amp;AnswerSheet!$Q$2,Table1[TRIMQuestion],Table1[SUB-RESPONSE]),""),_xlfn.IFNA(_xlfn.XLOOKUP($A392&amp;AnswerSheet!$Q$3,Table1[TRIMQuestion],Table1[SUB-RESPONSE]),""),_xlfn.IFNA(_xlfn.XLOOKUP($A392&amp;AnswerSheet!$Q$4,Table1[TRIMQuestion],Table1[SUB-RESPONSE]),""),_xlfn.IFNA(_xlfn.XLOOKUP($A392&amp;AnswerSheet!$Q$5,Table1[TRIMQuestion],Table1[SUB-RESPONSE]),""),_xlfn.IFNA(_xlfn.XLOOKUP($A392&amp;AnswerSheet!$Q$6,Table1[TRIMQuestion],Table1[SUB-RESPONSE]),""),_xlfn.IFNA(_xlfn.XLOOKUP($A392&amp;AnswerSheet!$Q$7,Table1[TRIMQuestion],Table1[SUB-RESPONSE]),""),_xlfn.IFNA(_xlfn.XLOOKUP($A392&amp;AnswerSheet!$Q$8,Table1[TRIMQuestion],Table1[SUB-RESPONSE]),""),_xlfn.IFNA(_xlfn.XLOOKUP($A392&amp;AnswerSheet!$Q$9,Table1[TRIMQuestion],Table1[SUB-RESPONSE]),""),_xlfn.IFNA(_xlfn.XLOOKUP($A392&amp;AnswerSheet!$Q$10,Table1[TRIMQuestion],Table1[SUB-RESPONSE]),""),_xlfn.IFNA(_xlfn.XLOOKUP($A392&amp;AnswerSheet!$Q$11,Table1[TRIMQuestion],Table1[SUB-RESPONSE]),""),_xlfn.IFNA(_xlfn.XLOOKUP($A392&amp;AnswerSheet!$Q$12,Table1[TRIMQuestion],Table1[SUB-RESPONSE]),""),_xlfn.IFNA(_xlfn.XLOOKUP($A392&amp;AnswerSheet!$Q$13,Table1[TRIMQuestion],Table1[SUB-RESPONSE]),""),_xlfn.IFNA(_xlfn.XLOOKUP($A392&amp;AnswerSheet!$Q$14,Table1[TRIMQuestion],Table1[SUB-RESPONSE]),""),_xlfn.IFNA(_xlfn.XLOOKUP($A392&amp;AnswerSheet!$Q$15,Table1[TRIMQuestion],Table1[SUB-RESPONSE]),""),_xlfn.IFNA(_xlfn.XLOOKUP($A392&amp;AnswerSheet!$Q$16,Table1[TRIMQuestion],Table1[SUB-RESPONSE]),""),_xlfn.IFNA(_xlfn.XLOOKUP($A392&amp;AnswerSheet!$Q$17,Table1[TRIMQuestion],Table1[SUB-RESPONSE]),""),_xlfn.IFNA(_xlfn.XLOOKUP($A392&amp;AnswerSheet!$Q$18,Table1[TRIMQuestion],Table1[SUB-RESPONSE]),""),""),""))</f>
        <v/>
      </c>
      <c r="E392" s="179"/>
      <c r="F392" s="205"/>
      <c r="G392" s="206"/>
      <c r="H392" s="179"/>
      <c r="I392" s="174"/>
      <c r="J392" s="180"/>
      <c r="K392" s="181"/>
      <c r="L392" s="152"/>
      <c r="M392" s="179"/>
    </row>
    <row r="393" spans="1:13" s="20" customFormat="1" ht="44.9" customHeight="1" x14ac:dyDescent="0.35">
      <c r="A393" s="103" t="s">
        <v>23</v>
      </c>
      <c r="B393" s="71" t="str">
        <f>_xlfn.SINGLE(IF(_xlfn.XLOOKUP(A392, WH_Aggregte!$E$1:$E$317, WH_Aggregte!$J$1:$J$317, "", 0)= "", "",_xlfn.XLOOKUP(A392, WH_Aggregte!$E$1:$E$317, WH_Aggregte!$J$1:$J$317, "", 0)))</f>
        <v xml:space="preserve">General Prohibited Activities References 
General: 45 CFR 2540.100; 45 CFR 1226.8; 45 CFR 1226.10 
Exceptions: 45 CFR 1226.9
ASN Prohibited Activities References 
General: 45 CFR 2520.65 
Fundraising: 45 CFR 2520.40; 45 CFR 2520.45
VISTA Prohibited Activities References
General: 45 CFR 2556.710; 45 CFR 2556.745-750; 45 CFR 2556.770-780; 45 CFR 2556.150; 45 CFR 2556.175 
Exceptions: 45 CFR 2556.715-740; 45 CFR 2556.755-760
AmeriCorps Seniors 
FGP: 45 CFR 2552.121 
RSVP: 45 CFR 2553.91 
SCP: 45 CFR 2551.121 </v>
      </c>
      <c r="C393" s="176"/>
      <c r="D393" s="179"/>
      <c r="E393" s="179"/>
      <c r="F393" s="207"/>
      <c r="G393" s="208"/>
      <c r="H393" s="179"/>
      <c r="I393" s="175"/>
      <c r="J393" s="180"/>
      <c r="K393" s="181"/>
      <c r="L393" s="152"/>
      <c r="M393" s="179"/>
    </row>
    <row r="394" spans="1:13" s="20" customFormat="1" ht="26.15" customHeight="1" x14ac:dyDescent="0.35">
      <c r="A394" s="103" t="s">
        <v>509</v>
      </c>
      <c r="B394" s="71" t="str">
        <f>_xlfn.SINGLE(IF(_xlfn.XLOOKUP(A394, WH_Aggregte!$E$1:$E$317, WH_Aggregte!$D$1:$D$317, "", 0)= "", "",_xlfn.XLOOKUP(A394, WH_Aggregte!$E$1:$E$317, WH_Aggregte!$D$1:$D$317, "", 0)))</f>
        <v>Does the prime grantee or sponsor have a policy on Prohibited Activities?</v>
      </c>
      <c r="C394" s="176" t="str">
        <f>_xlfn.SINGLE(IF(_xlfn.XLOOKUP(A394, WH_Aggregte!$E$1:$E$317, WH_Aggregte!$F$1:$F$317, "N/A", 0)= "", "N/A",_xlfn.XLOOKUP(A394, WH_Aggregte!$E$1:$E$317, WH_Aggregte!$F$1:$F$317, "N/A", 0)))</f>
        <v>N/A</v>
      </c>
      <c r="D394" s="179" t="str">
        <f>_xlfn.SINGLE(IF(C394="Not Compliant",_xlfn.TEXTJOIN(CHAR(10),TRUE,_xlfn.XLOOKUP($A394,Table1[QNUM],Table1[SUB-RESPONSE]),_xlfn.IFNA(_xlfn.XLOOKUP($A394&amp;AnswerSheet!$Q$1,Table1[TRIMQuestion],Table1[SUB-RESPONSE]),""),_xlfn.IFNA(_xlfn.XLOOKUP($A394&amp;AnswerSheet!$Q$2,Table1[TRIMQuestion],Table1[SUB-RESPONSE]),""),_xlfn.IFNA(_xlfn.XLOOKUP($A394&amp;AnswerSheet!$Q$3,Table1[TRIMQuestion],Table1[SUB-RESPONSE]),""),_xlfn.IFNA(_xlfn.XLOOKUP($A394&amp;AnswerSheet!$Q$4,Table1[TRIMQuestion],Table1[SUB-RESPONSE]),""),_xlfn.IFNA(_xlfn.XLOOKUP($A394&amp;AnswerSheet!$Q$5,Table1[TRIMQuestion],Table1[SUB-RESPONSE]),""),_xlfn.IFNA(_xlfn.XLOOKUP($A394&amp;AnswerSheet!$Q$6,Table1[TRIMQuestion],Table1[SUB-RESPONSE]),""),_xlfn.IFNA(_xlfn.XLOOKUP($A394&amp;AnswerSheet!$Q$7,Table1[TRIMQuestion],Table1[SUB-RESPONSE]),""),_xlfn.IFNA(_xlfn.XLOOKUP($A394&amp;AnswerSheet!$Q$8,Table1[TRIMQuestion],Table1[SUB-RESPONSE]),""),_xlfn.IFNA(_xlfn.XLOOKUP($A394&amp;AnswerSheet!$Q$9,Table1[TRIMQuestion],Table1[SUB-RESPONSE]),""),_xlfn.IFNA(_xlfn.XLOOKUP($A394&amp;AnswerSheet!$Q$10,Table1[TRIMQuestion],Table1[SUB-RESPONSE]),""),_xlfn.IFNA(_xlfn.XLOOKUP($A394&amp;AnswerSheet!$Q$11,Table1[TRIMQuestion],Table1[SUB-RESPONSE]),""),_xlfn.IFNA(_xlfn.XLOOKUP($A394&amp;AnswerSheet!$Q$12,Table1[TRIMQuestion],Table1[SUB-RESPONSE]),""),_xlfn.IFNA(_xlfn.XLOOKUP($A394&amp;AnswerSheet!$Q$13,Table1[TRIMQuestion],Table1[SUB-RESPONSE]),""),_xlfn.IFNA(_xlfn.XLOOKUP($A394&amp;AnswerSheet!$Q$14,Table1[TRIMQuestion],Table1[SUB-RESPONSE]),""),_xlfn.IFNA(_xlfn.XLOOKUP($A394&amp;AnswerSheet!$Q$15,Table1[TRIMQuestion],Table1[SUB-RESPONSE]),""),_xlfn.IFNA(_xlfn.XLOOKUP($A394&amp;AnswerSheet!$Q$16,Table1[TRIMQuestion],Table1[SUB-RESPONSE]),""),_xlfn.IFNA(_xlfn.XLOOKUP($A394&amp;AnswerSheet!$Q$17,Table1[TRIMQuestion],Table1[SUB-RESPONSE]),""),_xlfn.IFNA(_xlfn.XLOOKUP($A394&amp;AnswerSheet!$Q$18,Table1[TRIMQuestion],Table1[SUB-RESPONSE]),""),""),""))</f>
        <v/>
      </c>
      <c r="E394" s="179"/>
      <c r="F394" s="205"/>
      <c r="G394" s="206"/>
      <c r="H394" s="179"/>
      <c r="I394" s="174"/>
      <c r="J394" s="180"/>
      <c r="K394" s="181"/>
      <c r="L394" s="152"/>
      <c r="M394" s="179"/>
    </row>
    <row r="395" spans="1:13" s="20" customFormat="1" ht="35.15" customHeight="1" x14ac:dyDescent="0.35">
      <c r="A395" s="103" t="s">
        <v>23</v>
      </c>
      <c r="B395" s="71" t="str">
        <f>_xlfn.SINGLE(IF(_xlfn.XLOOKUP(A394, WH_Aggregte!$E$1:$E$317, WH_Aggregte!$J$1:$J$317, "", 0)= "", "",_xlfn.XLOOKUP(A394, WH_Aggregte!$E$1:$E$317, WH_Aggregte!$J$1:$J$317, "", 0)))</f>
        <v>General Prohibited Activities References 
General: 45 CFR 2540.100; 45 CFR 1226.8; 45 CFR 1226.10 Exceptions: 45 CFR 1226.9 
ASN Prohibited Activities References General: 45 CFR 2520.65 
Fundraising: 45 CFR 2520.40; 45 CFR 2520.45 
VISTA Prohibited Activities References General: 45 CFR 2556.710; 45 CFR 2556.745-750; 45 CFR 2556.770-780; 45 CFR 2556.150; 45 CFR 2556.175 Exceptions: 45 CFR 2556.715-740; 45 CFR 2556.755-760 
AmeriCorps Seniors FGP: 45 CFR 2552.121 RSVP: 45 CFR 2553.91 SCP: 45 CFR 2551.121</v>
      </c>
      <c r="C395" s="176"/>
      <c r="D395" s="179"/>
      <c r="E395" s="179"/>
      <c r="F395" s="207"/>
      <c r="G395" s="208"/>
      <c r="H395" s="179"/>
      <c r="I395" s="175"/>
      <c r="J395" s="180"/>
      <c r="K395" s="181"/>
      <c r="L395" s="152"/>
      <c r="M395" s="179"/>
    </row>
    <row r="396" spans="1:13" s="20" customFormat="1" ht="38.9" customHeight="1" x14ac:dyDescent="0.35">
      <c r="A396" s="103" t="s">
        <v>510</v>
      </c>
      <c r="B396" s="71" t="str">
        <f>_xlfn.SINGLE(IF(_xlfn.XLOOKUP(A396, WH_Aggregte!$E$1:$E$317, WH_Aggregte!$D$1:$D$317, "", 0)= "", "",_xlfn.XLOOKUP(A396, WH_Aggregte!$E$1:$E$317, WH_Aggregte!$D$1:$D$317, "", 0)))</f>
        <v>Is there any evidence that individuals involved in the project misuse authority or their position for personal financial gain or the gain of an immediate or close family member or business associate?</v>
      </c>
      <c r="C396" s="176" t="str">
        <f>_xlfn.SINGLE(IF(_xlfn.XLOOKUP(A396, WH_Aggregte!$E$1:$E$317, WH_Aggregte!$F$1:$F$317, "N/A", 0)= "", "N/A",_xlfn.XLOOKUP(A396, WH_Aggregte!$E$1:$E$317, WH_Aggregte!$F$1:$F$317, "N/A", 0)))</f>
        <v>N/A</v>
      </c>
      <c r="D396" s="179" t="str">
        <f>_xlfn.SINGLE(IF(C396="Not Compliant",_xlfn.TEXTJOIN(CHAR(10),TRUE,_xlfn.XLOOKUP($A396,Table1[QNUM],Table1[SUB-RESPONSE]),_xlfn.IFNA(_xlfn.XLOOKUP($A396&amp;AnswerSheet!$Q$1,Table1[TRIMQuestion],Table1[SUB-RESPONSE]),""),_xlfn.IFNA(_xlfn.XLOOKUP($A396&amp;AnswerSheet!$Q$2,Table1[TRIMQuestion],Table1[SUB-RESPONSE]),""),_xlfn.IFNA(_xlfn.XLOOKUP($A396&amp;AnswerSheet!$Q$3,Table1[TRIMQuestion],Table1[SUB-RESPONSE]),""),_xlfn.IFNA(_xlfn.XLOOKUP($A396&amp;AnswerSheet!$Q$4,Table1[TRIMQuestion],Table1[SUB-RESPONSE]),""),_xlfn.IFNA(_xlfn.XLOOKUP($A396&amp;AnswerSheet!$Q$5,Table1[TRIMQuestion],Table1[SUB-RESPONSE]),""),_xlfn.IFNA(_xlfn.XLOOKUP($A396&amp;AnswerSheet!$Q$6,Table1[TRIMQuestion],Table1[SUB-RESPONSE]),""),_xlfn.IFNA(_xlfn.XLOOKUP($A396&amp;AnswerSheet!$Q$7,Table1[TRIMQuestion],Table1[SUB-RESPONSE]),""),_xlfn.IFNA(_xlfn.XLOOKUP($A396&amp;AnswerSheet!$Q$8,Table1[TRIMQuestion],Table1[SUB-RESPONSE]),""),_xlfn.IFNA(_xlfn.XLOOKUP($A396&amp;AnswerSheet!$Q$9,Table1[TRIMQuestion],Table1[SUB-RESPONSE]),""),_xlfn.IFNA(_xlfn.XLOOKUP($A396&amp;AnswerSheet!$Q$10,Table1[TRIMQuestion],Table1[SUB-RESPONSE]),""),_xlfn.IFNA(_xlfn.XLOOKUP($A396&amp;AnswerSheet!$Q$11,Table1[TRIMQuestion],Table1[SUB-RESPONSE]),""),_xlfn.IFNA(_xlfn.XLOOKUP($A396&amp;AnswerSheet!$Q$12,Table1[TRIMQuestion],Table1[SUB-RESPONSE]),""),_xlfn.IFNA(_xlfn.XLOOKUP($A396&amp;AnswerSheet!$Q$13,Table1[TRIMQuestion],Table1[SUB-RESPONSE]),""),_xlfn.IFNA(_xlfn.XLOOKUP($A396&amp;AnswerSheet!$Q$14,Table1[TRIMQuestion],Table1[SUB-RESPONSE]),""),_xlfn.IFNA(_xlfn.XLOOKUP($A396&amp;AnswerSheet!$Q$15,Table1[TRIMQuestion],Table1[SUB-RESPONSE]),""),_xlfn.IFNA(_xlfn.XLOOKUP($A396&amp;AnswerSheet!$Q$16,Table1[TRIMQuestion],Table1[SUB-RESPONSE]),""),_xlfn.IFNA(_xlfn.XLOOKUP($A396&amp;AnswerSheet!$Q$17,Table1[TRIMQuestion],Table1[SUB-RESPONSE]),""),_xlfn.IFNA(_xlfn.XLOOKUP($A396&amp;AnswerSheet!$Q$18,Table1[TRIMQuestion],Table1[SUB-RESPONSE]),""),""),""))</f>
        <v/>
      </c>
      <c r="E396" s="179"/>
      <c r="F396" s="205"/>
      <c r="G396" s="206"/>
      <c r="H396" s="179"/>
      <c r="I396" s="174"/>
      <c r="J396" s="180"/>
      <c r="K396" s="181"/>
      <c r="L396" s="152"/>
      <c r="M396" s="179"/>
    </row>
    <row r="397" spans="1:13" s="20" customFormat="1" ht="45" customHeight="1" x14ac:dyDescent="0.35">
      <c r="A397" s="103" t="s">
        <v>23</v>
      </c>
      <c r="B397" s="71" t="str">
        <f>_xlfn.SINGLE(IF(_xlfn.XLOOKUP(A396, WH_Aggregte!$E$1:$E$317, WH_Aggregte!$J$1:$J$317, "", 0)= "", "",_xlfn.XLOOKUP(A396, WH_Aggregte!$E$1:$E$317, WH_Aggregte!$J$1:$J$317, "", 0)))</f>
        <v>Annual General Terms and Conditions, 2 CFR 200.318(c)(1), FGP and SCP Terms and Conditions, RSVP Terms and Conditions, 45 CFR 2551.121, 45 CFR 2552.121, 45 CFR 2553.91, VISTA Memorandum of Agreement</v>
      </c>
      <c r="C397" s="176"/>
      <c r="D397" s="179"/>
      <c r="E397" s="179"/>
      <c r="F397" s="207"/>
      <c r="G397" s="208"/>
      <c r="H397" s="179"/>
      <c r="I397" s="175"/>
      <c r="J397" s="180"/>
      <c r="K397" s="181"/>
      <c r="L397" s="152"/>
      <c r="M397" s="179"/>
    </row>
    <row r="398" spans="1:13" s="20" customFormat="1" ht="26.15" customHeight="1" x14ac:dyDescent="0.35">
      <c r="A398" s="103" t="s">
        <v>511</v>
      </c>
      <c r="B398" s="71" t="str">
        <f>_xlfn.SINGLE(IF(_xlfn.XLOOKUP(A398, WH_Aggregte!$E$1:$E$317, WH_Aggregte!$D$1:$D$317, "", 0)= "", "",_xlfn.XLOOKUP(A398, WH_Aggregte!$E$1:$E$317, WH_Aggregte!$D$1:$D$317, "", 0)))</f>
        <v>Is there evidence the grantee is falsely enrolling service members?</v>
      </c>
      <c r="C398" s="176" t="str">
        <f>_xlfn.SINGLE(IF(_xlfn.XLOOKUP(A398, WH_Aggregte!$E$1:$E$317, WH_Aggregte!$F$1:$F$317, "N/A", 0)= "", "N/A",_xlfn.XLOOKUP(A398, WH_Aggregte!$E$1:$E$317, WH_Aggregte!$F$1:$F$317, "N/A", 0)))</f>
        <v>N/A</v>
      </c>
      <c r="D398" s="179" t="str">
        <f>_xlfn.SINGLE(IF(C398="Not Compliant",_xlfn.TEXTJOIN(CHAR(10),TRUE,_xlfn.XLOOKUP($A398,Table1[QNUM],Table1[SUB-RESPONSE]),_xlfn.IFNA(_xlfn.XLOOKUP($A398&amp;AnswerSheet!$Q$1,Table1[TRIMQuestion],Table1[SUB-RESPONSE]),""),_xlfn.IFNA(_xlfn.XLOOKUP($A398&amp;AnswerSheet!$Q$2,Table1[TRIMQuestion],Table1[SUB-RESPONSE]),""),_xlfn.IFNA(_xlfn.XLOOKUP($A398&amp;AnswerSheet!$Q$3,Table1[TRIMQuestion],Table1[SUB-RESPONSE]),""),_xlfn.IFNA(_xlfn.XLOOKUP($A398&amp;AnswerSheet!$Q$4,Table1[TRIMQuestion],Table1[SUB-RESPONSE]),""),_xlfn.IFNA(_xlfn.XLOOKUP($A398&amp;AnswerSheet!$Q$5,Table1[TRIMQuestion],Table1[SUB-RESPONSE]),""),_xlfn.IFNA(_xlfn.XLOOKUP($A398&amp;AnswerSheet!$Q$6,Table1[TRIMQuestion],Table1[SUB-RESPONSE]),""),_xlfn.IFNA(_xlfn.XLOOKUP($A398&amp;AnswerSheet!$Q$7,Table1[TRIMQuestion],Table1[SUB-RESPONSE]),""),_xlfn.IFNA(_xlfn.XLOOKUP($A398&amp;AnswerSheet!$Q$8,Table1[TRIMQuestion],Table1[SUB-RESPONSE]),""),_xlfn.IFNA(_xlfn.XLOOKUP($A398&amp;AnswerSheet!$Q$9,Table1[TRIMQuestion],Table1[SUB-RESPONSE]),""),_xlfn.IFNA(_xlfn.XLOOKUP($A398&amp;AnswerSheet!$Q$10,Table1[TRIMQuestion],Table1[SUB-RESPONSE]),""),_xlfn.IFNA(_xlfn.XLOOKUP($A398&amp;AnswerSheet!$Q$11,Table1[TRIMQuestion],Table1[SUB-RESPONSE]),""),_xlfn.IFNA(_xlfn.XLOOKUP($A398&amp;AnswerSheet!$Q$12,Table1[TRIMQuestion],Table1[SUB-RESPONSE]),""),_xlfn.IFNA(_xlfn.XLOOKUP($A398&amp;AnswerSheet!$Q$13,Table1[TRIMQuestion],Table1[SUB-RESPONSE]),""),_xlfn.IFNA(_xlfn.XLOOKUP($A398&amp;AnswerSheet!$Q$14,Table1[TRIMQuestion],Table1[SUB-RESPONSE]),""),_xlfn.IFNA(_xlfn.XLOOKUP($A398&amp;AnswerSheet!$Q$15,Table1[TRIMQuestion],Table1[SUB-RESPONSE]),""),_xlfn.IFNA(_xlfn.XLOOKUP($A398&amp;AnswerSheet!$Q$16,Table1[TRIMQuestion],Table1[SUB-RESPONSE]),""),_xlfn.IFNA(_xlfn.XLOOKUP($A398&amp;AnswerSheet!$Q$17,Table1[TRIMQuestion],Table1[SUB-RESPONSE]),""),_xlfn.IFNA(_xlfn.XLOOKUP($A398&amp;AnswerSheet!$Q$18,Table1[TRIMQuestion],Table1[SUB-RESPONSE]),""),""),""))</f>
        <v/>
      </c>
      <c r="E398" s="179"/>
      <c r="F398" s="205"/>
      <c r="G398" s="206"/>
      <c r="H398" s="179"/>
      <c r="I398" s="174"/>
      <c r="J398" s="180"/>
      <c r="K398" s="181"/>
      <c r="L398" s="152"/>
      <c r="M398" s="179"/>
    </row>
    <row r="399" spans="1:13" s="20" customFormat="1" ht="31.4" customHeight="1" x14ac:dyDescent="0.35">
      <c r="A399" s="103" t="s">
        <v>23</v>
      </c>
      <c r="B399" s="71" t="str">
        <f>_xlfn.SINGLE(IF(_xlfn.XLOOKUP(A398, WH_Aggregte!$E$1:$E$317, WH_Aggregte!$J$1:$J$317, "", 0)= "", "",_xlfn.XLOOKUP(A398, WH_Aggregte!$E$1:$E$317, WH_Aggregte!$J$1:$J$317, "", 0)))</f>
        <v>AmeriCorps Annual General Terms and Conditions; Agency Fraud Risk Priority based on risk assessment</v>
      </c>
      <c r="C399" s="176"/>
      <c r="D399" s="179"/>
      <c r="E399" s="179"/>
      <c r="F399" s="207"/>
      <c r="G399" s="208"/>
      <c r="H399" s="179"/>
      <c r="I399" s="175"/>
      <c r="J399" s="180"/>
      <c r="K399" s="181"/>
      <c r="L399" s="152"/>
      <c r="M399" s="179"/>
    </row>
    <row r="400" spans="1:13" ht="26.15" customHeight="1" x14ac:dyDescent="0.35">
      <c r="A400" s="184" t="s">
        <v>15</v>
      </c>
      <c r="B400" s="185"/>
      <c r="C400" s="186"/>
      <c r="D400" s="79"/>
      <c r="E400" s="78"/>
      <c r="F400" s="78"/>
      <c r="G400" s="78"/>
      <c r="H400" s="78"/>
      <c r="I400" s="76"/>
      <c r="J400" s="77"/>
      <c r="K400" s="78"/>
      <c r="L400" s="78"/>
      <c r="M400" s="75"/>
    </row>
    <row r="401" spans="1:13" ht="26.15" customHeight="1" x14ac:dyDescent="0.35">
      <c r="A401" s="187" t="s">
        <v>769</v>
      </c>
      <c r="B401" s="188"/>
      <c r="C401" s="189"/>
      <c r="D401" s="79"/>
      <c r="E401" s="78"/>
      <c r="F401" s="78"/>
      <c r="G401" s="78"/>
      <c r="H401" s="78"/>
      <c r="I401" s="76"/>
      <c r="J401" s="77"/>
      <c r="K401" s="78"/>
      <c r="L401" s="78"/>
      <c r="M401" s="75"/>
    </row>
    <row r="402" spans="1:13" s="20" customFormat="1" ht="38.9" customHeight="1" x14ac:dyDescent="0.35">
      <c r="A402" s="103" t="s">
        <v>568</v>
      </c>
      <c r="B402" s="71" t="str">
        <f>_xlfn.SINGLE(IF(_xlfn.XLOOKUP(A402, WH_Aggregte!$E$1:$E$317, WH_Aggregte!$D$1:$D$317, "", 0)= "", "",_xlfn.XLOOKUP(A402, WH_Aggregte!$E$1:$E$317, WH_Aggregte!$D$1:$D$317, "", 0)))</f>
        <v>Review the sponsor’s/grantee’s chart of accounts. Can the sponsor/grantee segregate revenue and expenses by project or grant?  
If NO, describe the deficiency in the notes section below.</v>
      </c>
      <c r="C402" s="176" t="str">
        <f>_xlfn.SINGLE(IF(_xlfn.XLOOKUP(A402, WH_Aggregte!$E$1:$E$317, WH_Aggregte!$F$1:$F$317, "N/A", 0)= "", "N/A",_xlfn.XLOOKUP(A402, WH_Aggregte!$E$1:$E$317, WH_Aggregte!$F$1:$F$317, "N/A", 0)))</f>
        <v>N/A</v>
      </c>
      <c r="D402" s="177" t="str">
        <f>_xlfn.SINGLE(IF(C402="Not Compliant",_xlfn.TEXTJOIN(CHAR(10),TRUE,_xlfn.XLOOKUP($A402,Table1[QNUM],Table1[SUB-RESPONSE]),_xlfn.IFNA(_xlfn.XLOOKUP($A402&amp;AnswerSheet!$Q$1,Table1[TRIMQuestion],Table1[SUB-RESPONSE]),""),_xlfn.IFNA(_xlfn.XLOOKUP($A402&amp;AnswerSheet!$Q$2,Table1[TRIMQuestion],Table1[SUB-RESPONSE]),""),_xlfn.IFNA(_xlfn.XLOOKUP($A402&amp;AnswerSheet!$Q$3,Table1[TRIMQuestion],Table1[SUB-RESPONSE]),""),_xlfn.IFNA(_xlfn.XLOOKUP($A402&amp;AnswerSheet!$Q$4,Table1[TRIMQuestion],Table1[SUB-RESPONSE]),""),_xlfn.IFNA(_xlfn.XLOOKUP($A402&amp;AnswerSheet!$Q$5,Table1[TRIMQuestion],Table1[SUB-RESPONSE]),""),_xlfn.IFNA(_xlfn.XLOOKUP($A402&amp;AnswerSheet!$Q$6,Table1[TRIMQuestion],Table1[SUB-RESPONSE]),""),_xlfn.IFNA(_xlfn.XLOOKUP($A402&amp;AnswerSheet!$Q$7,Table1[TRIMQuestion],Table1[SUB-RESPONSE]),""),_xlfn.IFNA(_xlfn.XLOOKUP($A402&amp;AnswerSheet!$Q$8,Table1[TRIMQuestion],Table1[SUB-RESPONSE]),""),_xlfn.IFNA(_xlfn.XLOOKUP($A402&amp;AnswerSheet!$Q$9,Table1[TRIMQuestion],Table1[SUB-RESPONSE]),""),_xlfn.IFNA(_xlfn.XLOOKUP($A402&amp;AnswerSheet!$Q$10,Table1[TRIMQuestion],Table1[SUB-RESPONSE]),""),_xlfn.IFNA(_xlfn.XLOOKUP($A402&amp;AnswerSheet!$Q$11,Table1[TRIMQuestion],Table1[SUB-RESPONSE]),""),_xlfn.IFNA(_xlfn.XLOOKUP($A402&amp;AnswerSheet!$Q$12,Table1[TRIMQuestion],Table1[SUB-RESPONSE]),""),_xlfn.IFNA(_xlfn.XLOOKUP($A402&amp;AnswerSheet!$Q$13,Table1[TRIMQuestion],Table1[SUB-RESPONSE]),""),_xlfn.IFNA(_xlfn.XLOOKUP($A402&amp;AnswerSheet!$Q$14,Table1[TRIMQuestion],Table1[SUB-RESPONSE]),""),_xlfn.IFNA(_xlfn.XLOOKUP($A402&amp;AnswerSheet!$Q$15,Table1[TRIMQuestion],Table1[SUB-RESPONSE]),""),_xlfn.IFNA(_xlfn.XLOOKUP($A402&amp;AnswerSheet!$Q$16,Table1[TRIMQuestion],Table1[SUB-RESPONSE]),""),_xlfn.IFNA(_xlfn.XLOOKUP($A402&amp;AnswerSheet!$Q$17,Table1[TRIMQuestion],Table1[SUB-RESPONSE]),""),_xlfn.IFNA(_xlfn.XLOOKUP($A402&amp;AnswerSheet!$Q$18,Table1[TRIMQuestion],Table1[SUB-RESPONSE]),""),""),""))</f>
        <v/>
      </c>
      <c r="E402" s="179"/>
      <c r="F402" s="205"/>
      <c r="G402" s="206"/>
      <c r="H402" s="179"/>
      <c r="I402" s="174"/>
      <c r="J402" s="180"/>
      <c r="K402" s="181"/>
      <c r="L402" s="152"/>
      <c r="M402" s="179"/>
    </row>
    <row r="403" spans="1:13" s="20" customFormat="1" ht="45" customHeight="1" x14ac:dyDescent="0.35">
      <c r="A403" s="103" t="s">
        <v>23</v>
      </c>
      <c r="B403" s="71" t="str">
        <f>_xlfn.SINGLE(IF(_xlfn.XLOOKUP(A402, WH_Aggregte!$E$1:$E$317, WH_Aggregte!$J$1:$J$317, "", 0)= "", "",_xlfn.XLOOKUP(A402, WH_Aggregte!$E$1:$E$317, WH_Aggregte!$J$1:$J$317, "", 0)))</f>
        <v>2 CFR 200.302; 2 CFR 200.328</v>
      </c>
      <c r="C403" s="176"/>
      <c r="D403" s="178"/>
      <c r="E403" s="179"/>
      <c r="F403" s="207"/>
      <c r="G403" s="208"/>
      <c r="H403" s="179"/>
      <c r="I403" s="175"/>
      <c r="J403" s="180"/>
      <c r="K403" s="181"/>
      <c r="L403" s="152"/>
      <c r="M403" s="179"/>
    </row>
    <row r="404" spans="1:13" s="20" customFormat="1" ht="38.9" customHeight="1" x14ac:dyDescent="0.35">
      <c r="A404" s="103" t="s">
        <v>569</v>
      </c>
      <c r="B404" s="71" t="str">
        <f>_xlfn.SINGLE(IF(_xlfn.XLOOKUP(A404, WH_Aggregte!$E$1:$E$317, WH_Aggregte!$D$1:$D$317, "", 0)= "", "",_xlfn.XLOOKUP(A404, WH_Aggregte!$E$1:$E$317, WH_Aggregte!$D$1:$D$317, "", 0)))</f>
        <v>Does the sponsor/grantee have a policy and procedure to manage Federal cash drawdowns?</v>
      </c>
      <c r="C404" s="176" t="str">
        <f>_xlfn.SINGLE(IF(_xlfn.XLOOKUP(A404, WH_Aggregte!$E$1:$E$317, WH_Aggregte!$F$1:$F$317, "N/A", 0)= "", "N/A",_xlfn.XLOOKUP(A404, WH_Aggregte!$E$1:$E$317, WH_Aggregte!$F$1:$F$317, "N/A", 0)))</f>
        <v>N/A</v>
      </c>
      <c r="D404" s="177" t="str">
        <f>_xlfn.SINGLE(IF(C404="Not Compliant",_xlfn.TEXTJOIN(CHAR(10),TRUE,_xlfn.XLOOKUP($A404,Table1[QNUM],Table1[SUB-RESPONSE]),_xlfn.IFNA(_xlfn.XLOOKUP($A404&amp;AnswerSheet!$Q$1,Table1[TRIMQuestion],Table1[SUB-RESPONSE]),""),_xlfn.IFNA(_xlfn.XLOOKUP($A404&amp;AnswerSheet!$Q$2,Table1[TRIMQuestion],Table1[SUB-RESPONSE]),""),_xlfn.IFNA(_xlfn.XLOOKUP($A404&amp;AnswerSheet!$Q$3,Table1[TRIMQuestion],Table1[SUB-RESPONSE]),""),_xlfn.IFNA(_xlfn.XLOOKUP($A404&amp;AnswerSheet!$Q$4,Table1[TRIMQuestion],Table1[SUB-RESPONSE]),""),_xlfn.IFNA(_xlfn.XLOOKUP($A404&amp;AnswerSheet!$Q$5,Table1[TRIMQuestion],Table1[SUB-RESPONSE]),""),_xlfn.IFNA(_xlfn.XLOOKUP($A404&amp;AnswerSheet!$Q$6,Table1[TRIMQuestion],Table1[SUB-RESPONSE]),""),_xlfn.IFNA(_xlfn.XLOOKUP($A404&amp;AnswerSheet!$Q$7,Table1[TRIMQuestion],Table1[SUB-RESPONSE]),""),_xlfn.IFNA(_xlfn.XLOOKUP($A404&amp;AnswerSheet!$Q$8,Table1[TRIMQuestion],Table1[SUB-RESPONSE]),""),_xlfn.IFNA(_xlfn.XLOOKUP($A404&amp;AnswerSheet!$Q$9,Table1[TRIMQuestion],Table1[SUB-RESPONSE]),""),_xlfn.IFNA(_xlfn.XLOOKUP($A404&amp;AnswerSheet!$Q$10,Table1[TRIMQuestion],Table1[SUB-RESPONSE]),""),_xlfn.IFNA(_xlfn.XLOOKUP($A404&amp;AnswerSheet!$Q$11,Table1[TRIMQuestion],Table1[SUB-RESPONSE]),""),_xlfn.IFNA(_xlfn.XLOOKUP($A404&amp;AnswerSheet!$Q$12,Table1[TRIMQuestion],Table1[SUB-RESPONSE]),""),_xlfn.IFNA(_xlfn.XLOOKUP($A404&amp;AnswerSheet!$Q$13,Table1[TRIMQuestion],Table1[SUB-RESPONSE]),""),_xlfn.IFNA(_xlfn.XLOOKUP($A404&amp;AnswerSheet!$Q$14,Table1[TRIMQuestion],Table1[SUB-RESPONSE]),""),_xlfn.IFNA(_xlfn.XLOOKUP($A404&amp;AnswerSheet!$Q$15,Table1[TRIMQuestion],Table1[SUB-RESPONSE]),""),_xlfn.IFNA(_xlfn.XLOOKUP($A404&amp;AnswerSheet!$Q$16,Table1[TRIMQuestion],Table1[SUB-RESPONSE]),""),_xlfn.IFNA(_xlfn.XLOOKUP($A404&amp;AnswerSheet!$Q$17,Table1[TRIMQuestion],Table1[SUB-RESPONSE]),""),_xlfn.IFNA(_xlfn.XLOOKUP($A404&amp;AnswerSheet!$Q$18,Table1[TRIMQuestion],Table1[SUB-RESPONSE]),""),""),""))</f>
        <v/>
      </c>
      <c r="E404" s="179"/>
      <c r="F404" s="205"/>
      <c r="G404" s="206"/>
      <c r="H404" s="179"/>
      <c r="I404" s="174"/>
      <c r="J404" s="180"/>
      <c r="K404" s="181"/>
      <c r="L404" s="152"/>
      <c r="M404" s="179"/>
    </row>
    <row r="405" spans="1:13" s="20" customFormat="1" ht="45" customHeight="1" x14ac:dyDescent="0.35">
      <c r="A405" s="103" t="s">
        <v>23</v>
      </c>
      <c r="B405" s="71" t="str">
        <f>_xlfn.SINGLE(IF(_xlfn.XLOOKUP(A404, WH_Aggregte!$E$1:$E$317, WH_Aggregte!$J$1:$J$317, "", 0)= "", "",_xlfn.XLOOKUP(A404, WH_Aggregte!$E$1:$E$317, WH_Aggregte!$J$1:$J$317, "", 0)))</f>
        <v>2 CFR 200.305</v>
      </c>
      <c r="C405" s="176"/>
      <c r="D405" s="178"/>
      <c r="E405" s="179"/>
      <c r="F405" s="207"/>
      <c r="G405" s="208"/>
      <c r="H405" s="179"/>
      <c r="I405" s="175"/>
      <c r="J405" s="180"/>
      <c r="K405" s="181"/>
      <c r="L405" s="152"/>
      <c r="M405" s="179"/>
    </row>
    <row r="406" spans="1:13" s="20" customFormat="1" ht="89.9" customHeight="1" x14ac:dyDescent="0.35">
      <c r="A406" s="103" t="s">
        <v>570</v>
      </c>
      <c r="B406" s="71" t="str">
        <f>_xlfn.SINGLE(IF(_xlfn.XLOOKUP(A406, WH_Aggregte!$E$1:$E$317, WH_Aggregte!$D$1:$D$317, "", 0)= "", "",_xlfn.XLOOKUP(A406, WH_Aggregte!$E$1:$E$317, WH_Aggregte!$D$1:$D$317, "", 0)))</f>
        <v>If there is a policy and procedure to manage cash drawdowns, do they include the following minimum elements? 
• Cash is drawn on a reimbursement or 'as-needed' basis, and not drawn in advance of need
• The Non-Federal entity minimizes the time between drawing down and dispersal of cash 
• Procedural steps that outline the approval and drawdown process, including who is responsible for each action</v>
      </c>
      <c r="C406" s="176" t="str">
        <f>_xlfn.SINGLE(IF(_xlfn.XLOOKUP(A406, WH_Aggregte!$E$1:$E$317, WH_Aggregte!$F$1:$F$317, "N/A", 0)= "", "N/A",_xlfn.XLOOKUP(A406, WH_Aggregte!$E$1:$E$317, WH_Aggregte!$F$1:$F$317, "N/A", 0)))</f>
        <v>N/A</v>
      </c>
      <c r="D406" s="177" t="str">
        <f>_xlfn.SINGLE(IF(C406="Not Compliant",_xlfn.TEXTJOIN(CHAR(10),TRUE,_xlfn.XLOOKUP($A406,Table1[QNUM],Table1[SUB-RESPONSE]),_xlfn.IFNA(_xlfn.XLOOKUP($A406&amp;AnswerSheet!$Q$1,Table1[TRIMQuestion],Table1[SUB-RESPONSE]),""),_xlfn.IFNA(_xlfn.XLOOKUP($A406&amp;AnswerSheet!$Q$2,Table1[TRIMQuestion],Table1[SUB-RESPONSE]),""),_xlfn.IFNA(_xlfn.XLOOKUP($A406&amp;AnswerSheet!$Q$3,Table1[TRIMQuestion],Table1[SUB-RESPONSE]),""),_xlfn.IFNA(_xlfn.XLOOKUP($A406&amp;AnswerSheet!$Q$4,Table1[TRIMQuestion],Table1[SUB-RESPONSE]),""),_xlfn.IFNA(_xlfn.XLOOKUP($A406&amp;AnswerSheet!$Q$5,Table1[TRIMQuestion],Table1[SUB-RESPONSE]),""),_xlfn.IFNA(_xlfn.XLOOKUP($A406&amp;AnswerSheet!$Q$6,Table1[TRIMQuestion],Table1[SUB-RESPONSE]),""),_xlfn.IFNA(_xlfn.XLOOKUP($A406&amp;AnswerSheet!$Q$7,Table1[TRIMQuestion],Table1[SUB-RESPONSE]),""),_xlfn.IFNA(_xlfn.XLOOKUP($A406&amp;AnswerSheet!$Q$8,Table1[TRIMQuestion],Table1[SUB-RESPONSE]),""),_xlfn.IFNA(_xlfn.XLOOKUP($A406&amp;AnswerSheet!$Q$9,Table1[TRIMQuestion],Table1[SUB-RESPONSE]),""),_xlfn.IFNA(_xlfn.XLOOKUP($A406&amp;AnswerSheet!$Q$10,Table1[TRIMQuestion],Table1[SUB-RESPONSE]),""),_xlfn.IFNA(_xlfn.XLOOKUP($A406&amp;AnswerSheet!$Q$11,Table1[TRIMQuestion],Table1[SUB-RESPONSE]),""),_xlfn.IFNA(_xlfn.XLOOKUP($A406&amp;AnswerSheet!$Q$12,Table1[TRIMQuestion],Table1[SUB-RESPONSE]),""),_xlfn.IFNA(_xlfn.XLOOKUP($A406&amp;AnswerSheet!$Q$13,Table1[TRIMQuestion],Table1[SUB-RESPONSE]),""),_xlfn.IFNA(_xlfn.XLOOKUP($A406&amp;AnswerSheet!$Q$14,Table1[TRIMQuestion],Table1[SUB-RESPONSE]),""),_xlfn.IFNA(_xlfn.XLOOKUP($A406&amp;AnswerSheet!$Q$15,Table1[TRIMQuestion],Table1[SUB-RESPONSE]),""),_xlfn.IFNA(_xlfn.XLOOKUP($A406&amp;AnswerSheet!$Q$16,Table1[TRIMQuestion],Table1[SUB-RESPONSE]),""),_xlfn.IFNA(_xlfn.XLOOKUP($A406&amp;AnswerSheet!$Q$17,Table1[TRIMQuestion],Table1[SUB-RESPONSE]),""),_xlfn.IFNA(_xlfn.XLOOKUP($A406&amp;AnswerSheet!$Q$18,Table1[TRIMQuestion],Table1[SUB-RESPONSE]),""),""),""))</f>
        <v/>
      </c>
      <c r="E406" s="179"/>
      <c r="F406" s="205"/>
      <c r="G406" s="206"/>
      <c r="H406" s="179"/>
      <c r="I406" s="174"/>
      <c r="J406" s="180"/>
      <c r="K406" s="181"/>
      <c r="L406" s="152"/>
      <c r="M406" s="179"/>
    </row>
    <row r="407" spans="1:13" s="20" customFormat="1" ht="45" customHeight="1" x14ac:dyDescent="0.35">
      <c r="A407" s="103" t="s">
        <v>23</v>
      </c>
      <c r="B407" s="71" t="str">
        <f>_xlfn.SINGLE(IF(_xlfn.XLOOKUP(A406, WH_Aggregte!$E$1:$E$317, WH_Aggregte!$J$1:$J$317, "", 0)= "", "",_xlfn.XLOOKUP(A406, WH_Aggregte!$E$1:$E$317, WH_Aggregte!$J$1:$J$317, "", 0)))</f>
        <v>2 CFR 200.305</v>
      </c>
      <c r="C407" s="176"/>
      <c r="D407" s="178"/>
      <c r="E407" s="179"/>
      <c r="F407" s="207"/>
      <c r="G407" s="208"/>
      <c r="H407" s="179"/>
      <c r="I407" s="175"/>
      <c r="J407" s="180"/>
      <c r="K407" s="181"/>
      <c r="L407" s="152"/>
      <c r="M407" s="179"/>
    </row>
    <row r="408" spans="1:13" s="20" customFormat="1" ht="62" x14ac:dyDescent="0.35">
      <c r="A408" s="103" t="s">
        <v>573</v>
      </c>
      <c r="B408" s="71" t="str">
        <f>_xlfn.SINGLE(IF(_xlfn.XLOOKUP(A408, WH_Aggregte!$E$1:$E$317, WH_Aggregte!$D$1:$D$317, "", 0)= "", "",_xlfn.XLOOKUP(A408, WH_Aggregte!$E$1:$E$317, WH_Aggregte!$D$1:$D$317, "", 0)))</f>
        <v>Review the Segregation of Duties Worksheet filled out by the sponsor/grantee. 
Does there appear to be adequate segregation of duties amongst staff for key financial functions?</v>
      </c>
      <c r="C408" s="176" t="str">
        <f>_xlfn.SINGLE(IF(_xlfn.XLOOKUP(A408, WH_Aggregte!$E$1:$E$317, WH_Aggregte!$F$1:$F$317, "N/A", 0)= "", "N/A",_xlfn.XLOOKUP(A408, WH_Aggregte!$E$1:$E$317, WH_Aggregte!$F$1:$F$317, "N/A", 0)))</f>
        <v>N/A</v>
      </c>
      <c r="D408" s="177" t="str">
        <f>_xlfn.SINGLE(IF(C408="Not Compliant",_xlfn.TEXTJOIN(CHAR(10),TRUE,_xlfn.XLOOKUP($A408,Table1[QNUM],Table1[SUB-RESPONSE]),_xlfn.IFNA(_xlfn.XLOOKUP($A408&amp;AnswerSheet!$Q$1,Table1[TRIMQuestion],Table1[SUB-RESPONSE]),""),_xlfn.IFNA(_xlfn.XLOOKUP($A408&amp;AnswerSheet!$Q$2,Table1[TRIMQuestion],Table1[SUB-RESPONSE]),""),_xlfn.IFNA(_xlfn.XLOOKUP($A408&amp;AnswerSheet!$Q$3,Table1[TRIMQuestion],Table1[SUB-RESPONSE]),""),_xlfn.IFNA(_xlfn.XLOOKUP($A408&amp;AnswerSheet!$Q$4,Table1[TRIMQuestion],Table1[SUB-RESPONSE]),""),_xlfn.IFNA(_xlfn.XLOOKUP($A408&amp;AnswerSheet!$Q$5,Table1[TRIMQuestion],Table1[SUB-RESPONSE]),""),_xlfn.IFNA(_xlfn.XLOOKUP($A408&amp;AnswerSheet!$Q$6,Table1[TRIMQuestion],Table1[SUB-RESPONSE]),""),_xlfn.IFNA(_xlfn.XLOOKUP($A408&amp;AnswerSheet!$Q$7,Table1[TRIMQuestion],Table1[SUB-RESPONSE]),""),_xlfn.IFNA(_xlfn.XLOOKUP($A408&amp;AnswerSheet!$Q$8,Table1[TRIMQuestion],Table1[SUB-RESPONSE]),""),_xlfn.IFNA(_xlfn.XLOOKUP($A408&amp;AnswerSheet!$Q$9,Table1[TRIMQuestion],Table1[SUB-RESPONSE]),""),_xlfn.IFNA(_xlfn.XLOOKUP($A408&amp;AnswerSheet!$Q$10,Table1[TRIMQuestion],Table1[SUB-RESPONSE]),""),_xlfn.IFNA(_xlfn.XLOOKUP($A408&amp;AnswerSheet!$Q$11,Table1[TRIMQuestion],Table1[SUB-RESPONSE]),""),_xlfn.IFNA(_xlfn.XLOOKUP($A408&amp;AnswerSheet!$Q$12,Table1[TRIMQuestion],Table1[SUB-RESPONSE]),""),_xlfn.IFNA(_xlfn.XLOOKUP($A408&amp;AnswerSheet!$Q$13,Table1[TRIMQuestion],Table1[SUB-RESPONSE]),""),_xlfn.IFNA(_xlfn.XLOOKUP($A408&amp;AnswerSheet!$Q$14,Table1[TRIMQuestion],Table1[SUB-RESPONSE]),""),_xlfn.IFNA(_xlfn.XLOOKUP($A408&amp;AnswerSheet!$Q$15,Table1[TRIMQuestion],Table1[SUB-RESPONSE]),""),_xlfn.IFNA(_xlfn.XLOOKUP($A408&amp;AnswerSheet!$Q$16,Table1[TRIMQuestion],Table1[SUB-RESPONSE]),""),_xlfn.IFNA(_xlfn.XLOOKUP($A408&amp;AnswerSheet!$Q$17,Table1[TRIMQuestion],Table1[SUB-RESPONSE]),""),_xlfn.IFNA(_xlfn.XLOOKUP($A408&amp;AnswerSheet!$Q$18,Table1[TRIMQuestion],Table1[SUB-RESPONSE]),""),""),""))</f>
        <v/>
      </c>
      <c r="E408" s="179"/>
      <c r="F408" s="205"/>
      <c r="G408" s="206"/>
      <c r="H408" s="179"/>
      <c r="I408" s="174"/>
      <c r="J408" s="180"/>
      <c r="K408" s="181"/>
      <c r="L408" s="152"/>
      <c r="M408" s="179"/>
    </row>
    <row r="409" spans="1:13" s="20" customFormat="1" ht="45" customHeight="1" x14ac:dyDescent="0.35">
      <c r="A409" s="103" t="s">
        <v>23</v>
      </c>
      <c r="B409" s="71" t="str">
        <f>_xlfn.SINGLE(IF(_xlfn.XLOOKUP(A408, WH_Aggregte!$E$1:$E$317, WH_Aggregte!$J$1:$J$317, "", 0)= "", "",_xlfn.XLOOKUP(A408, WH_Aggregte!$E$1:$E$317, WH_Aggregte!$J$1:$J$317, "", 0)))</f>
        <v>2 CFR 200.303</v>
      </c>
      <c r="C409" s="176"/>
      <c r="D409" s="178"/>
      <c r="E409" s="179"/>
      <c r="F409" s="207"/>
      <c r="G409" s="208"/>
      <c r="H409" s="179"/>
      <c r="I409" s="175"/>
      <c r="J409" s="180"/>
      <c r="K409" s="181"/>
      <c r="L409" s="152"/>
      <c r="M409" s="179"/>
    </row>
    <row r="410" spans="1:13" s="20" customFormat="1" ht="38.9" customHeight="1" x14ac:dyDescent="0.35">
      <c r="A410" s="103" t="s">
        <v>574</v>
      </c>
      <c r="B410" s="71" t="str">
        <f>_xlfn.SINGLE(IF(_xlfn.XLOOKUP(A410, WH_Aggregte!$E$1:$E$317, WH_Aggregte!$D$1:$D$317, "", 0)= "", "",_xlfn.XLOOKUP(A410, WH_Aggregte!$E$1:$E$317, WH_Aggregte!$D$1:$D$317, "", 0)))</f>
        <v>Does the sponsor's/grantee's written financial polices explicitly state the internal controls in place, consistent with the workbook's results?</v>
      </c>
      <c r="C410" s="176" t="str">
        <f>_xlfn.SINGLE(IF(_xlfn.XLOOKUP(A410, WH_Aggregte!$E$1:$E$317, WH_Aggregte!$F$1:$F$317, "N/A", 0)= "", "N/A",_xlfn.XLOOKUP(A410, WH_Aggregte!$E$1:$E$317, WH_Aggregte!$F$1:$F$317, "N/A", 0)))</f>
        <v>N/A</v>
      </c>
      <c r="D410" s="177" t="str">
        <f>_xlfn.SINGLE(IF(C410="Not Compliant",_xlfn.TEXTJOIN(CHAR(10),TRUE,_xlfn.XLOOKUP($A410,Table1[QNUM],Table1[SUB-RESPONSE]),_xlfn.IFNA(_xlfn.XLOOKUP($A410&amp;AnswerSheet!$Q$1,Table1[TRIMQuestion],Table1[SUB-RESPONSE]),""),_xlfn.IFNA(_xlfn.XLOOKUP($A410&amp;AnswerSheet!$Q$2,Table1[TRIMQuestion],Table1[SUB-RESPONSE]),""),_xlfn.IFNA(_xlfn.XLOOKUP($A410&amp;AnswerSheet!$Q$3,Table1[TRIMQuestion],Table1[SUB-RESPONSE]),""),_xlfn.IFNA(_xlfn.XLOOKUP($A410&amp;AnswerSheet!$Q$4,Table1[TRIMQuestion],Table1[SUB-RESPONSE]),""),_xlfn.IFNA(_xlfn.XLOOKUP($A410&amp;AnswerSheet!$Q$5,Table1[TRIMQuestion],Table1[SUB-RESPONSE]),""),_xlfn.IFNA(_xlfn.XLOOKUP($A410&amp;AnswerSheet!$Q$6,Table1[TRIMQuestion],Table1[SUB-RESPONSE]),""),_xlfn.IFNA(_xlfn.XLOOKUP($A410&amp;AnswerSheet!$Q$7,Table1[TRIMQuestion],Table1[SUB-RESPONSE]),""),_xlfn.IFNA(_xlfn.XLOOKUP($A410&amp;AnswerSheet!$Q$8,Table1[TRIMQuestion],Table1[SUB-RESPONSE]),""),_xlfn.IFNA(_xlfn.XLOOKUP($A410&amp;AnswerSheet!$Q$9,Table1[TRIMQuestion],Table1[SUB-RESPONSE]),""),_xlfn.IFNA(_xlfn.XLOOKUP($A410&amp;AnswerSheet!$Q$10,Table1[TRIMQuestion],Table1[SUB-RESPONSE]),""),_xlfn.IFNA(_xlfn.XLOOKUP($A410&amp;AnswerSheet!$Q$11,Table1[TRIMQuestion],Table1[SUB-RESPONSE]),""),_xlfn.IFNA(_xlfn.XLOOKUP($A410&amp;AnswerSheet!$Q$12,Table1[TRIMQuestion],Table1[SUB-RESPONSE]),""),_xlfn.IFNA(_xlfn.XLOOKUP($A410&amp;AnswerSheet!$Q$13,Table1[TRIMQuestion],Table1[SUB-RESPONSE]),""),_xlfn.IFNA(_xlfn.XLOOKUP($A410&amp;AnswerSheet!$Q$14,Table1[TRIMQuestion],Table1[SUB-RESPONSE]),""),_xlfn.IFNA(_xlfn.XLOOKUP($A410&amp;AnswerSheet!$Q$15,Table1[TRIMQuestion],Table1[SUB-RESPONSE]),""),_xlfn.IFNA(_xlfn.XLOOKUP($A410&amp;AnswerSheet!$Q$16,Table1[TRIMQuestion],Table1[SUB-RESPONSE]),""),_xlfn.IFNA(_xlfn.XLOOKUP($A410&amp;AnswerSheet!$Q$17,Table1[TRIMQuestion],Table1[SUB-RESPONSE]),""),_xlfn.IFNA(_xlfn.XLOOKUP($A410&amp;AnswerSheet!$Q$18,Table1[TRIMQuestion],Table1[SUB-RESPONSE]),""),""),""))</f>
        <v/>
      </c>
      <c r="E410" s="179"/>
      <c r="F410" s="205"/>
      <c r="G410" s="206"/>
      <c r="H410" s="179"/>
      <c r="I410" s="174"/>
      <c r="J410" s="180"/>
      <c r="K410" s="181"/>
      <c r="L410" s="152"/>
      <c r="M410" s="179"/>
    </row>
    <row r="411" spans="1:13" s="20" customFormat="1" ht="45" customHeight="1" x14ac:dyDescent="0.35">
      <c r="A411" s="103" t="s">
        <v>23</v>
      </c>
      <c r="B411" s="71" t="str">
        <f>_xlfn.SINGLE(IF(_xlfn.XLOOKUP(A410, WH_Aggregte!$E$1:$E$317, WH_Aggregte!$J$1:$J$317, "", 0)= "", "",_xlfn.XLOOKUP(A410, WH_Aggregte!$E$1:$E$317, WH_Aggregte!$J$1:$J$317, "", 0)))</f>
        <v>2 CFR 200.303</v>
      </c>
      <c r="C411" s="176"/>
      <c r="D411" s="178"/>
      <c r="E411" s="179"/>
      <c r="F411" s="207"/>
      <c r="G411" s="208"/>
      <c r="H411" s="179"/>
      <c r="I411" s="175"/>
      <c r="J411" s="180"/>
      <c r="K411" s="181"/>
      <c r="L411" s="152"/>
      <c r="M411" s="179"/>
    </row>
    <row r="412" spans="1:13" s="20" customFormat="1" ht="235.4" customHeight="1" x14ac:dyDescent="0.35">
      <c r="A412" s="103" t="s">
        <v>575</v>
      </c>
      <c r="B412" s="71" t="str">
        <f>_xlfn.SINGLE(IF(_xlfn.XLOOKUP(A412, WH_Aggregte!$E$1:$E$317, WH_Aggregte!$D$1:$D$317, "", 0)= "", "",_xlfn.XLOOKUP(A412, WH_Aggregte!$E$1:$E$317, WH_Aggregte!$D$1:$D$317, "", 0)))</f>
        <v>Is the grantee compliant with the Standards for Documentation of Personnel Expenses (e.g. Timekeeping)?  
Consider the sponsor’s/grantee’s policies around documentation of personnel expenses and sample timesheet. Does the combination of the provided information reflect the necessary components for documentation of personnel expenses as outlined below?  
• Charges to the grant for salaries and wages are based on records (e.g., timesheets) that accurately reflect the work performed. These records must:
  o Be supported by a system of internal control that provides reasonable assurance that charges are accurate, allowable, and properly allocated. 
  o Incorporated into the official records of the organization
  o Reasonably reflects the total activity for which employee is compensated
  o Comply with the grantee’s accounting policies and practices
• For an employee who is billed less than 100% to the grant, salary or wages are allocated to specific activities or cost objectives</v>
      </c>
      <c r="C412" s="176" t="str">
        <f>_xlfn.SINGLE(IF(_xlfn.XLOOKUP(A412, WH_Aggregte!$E$1:$E$317, WH_Aggregte!$F$1:$F$317, "N/A", 0)= "", "N/A",_xlfn.XLOOKUP(A412, WH_Aggregte!$E$1:$E$317, WH_Aggregte!$F$1:$F$317, "N/A", 0)))</f>
        <v>N/A</v>
      </c>
      <c r="D412" s="177" t="str">
        <f>_xlfn.SINGLE(IF(C412="Not Compliant",_xlfn.TEXTJOIN(CHAR(10),TRUE,_xlfn.XLOOKUP($A412,Table1[QNUM],Table1[SUB-RESPONSE]),_xlfn.IFNA(_xlfn.XLOOKUP($A412&amp;AnswerSheet!$Q$1,Table1[TRIMQuestion],Table1[SUB-RESPONSE]),""),_xlfn.IFNA(_xlfn.XLOOKUP($A412&amp;AnswerSheet!$Q$2,Table1[TRIMQuestion],Table1[SUB-RESPONSE]),""),_xlfn.IFNA(_xlfn.XLOOKUP($A412&amp;AnswerSheet!$Q$3,Table1[TRIMQuestion],Table1[SUB-RESPONSE]),""),_xlfn.IFNA(_xlfn.XLOOKUP($A412&amp;AnswerSheet!$Q$4,Table1[TRIMQuestion],Table1[SUB-RESPONSE]),""),_xlfn.IFNA(_xlfn.XLOOKUP($A412&amp;AnswerSheet!$Q$5,Table1[TRIMQuestion],Table1[SUB-RESPONSE]),""),_xlfn.IFNA(_xlfn.XLOOKUP($A412&amp;AnswerSheet!$Q$6,Table1[TRIMQuestion],Table1[SUB-RESPONSE]),""),_xlfn.IFNA(_xlfn.XLOOKUP($A412&amp;AnswerSheet!$Q$7,Table1[TRIMQuestion],Table1[SUB-RESPONSE]),""),_xlfn.IFNA(_xlfn.XLOOKUP($A412&amp;AnswerSheet!$Q$8,Table1[TRIMQuestion],Table1[SUB-RESPONSE]),""),_xlfn.IFNA(_xlfn.XLOOKUP($A412&amp;AnswerSheet!$Q$9,Table1[TRIMQuestion],Table1[SUB-RESPONSE]),""),_xlfn.IFNA(_xlfn.XLOOKUP($A412&amp;AnswerSheet!$Q$10,Table1[TRIMQuestion],Table1[SUB-RESPONSE]),""),_xlfn.IFNA(_xlfn.XLOOKUP($A412&amp;AnswerSheet!$Q$11,Table1[TRIMQuestion],Table1[SUB-RESPONSE]),""),_xlfn.IFNA(_xlfn.XLOOKUP($A412&amp;AnswerSheet!$Q$12,Table1[TRIMQuestion],Table1[SUB-RESPONSE]),""),_xlfn.IFNA(_xlfn.XLOOKUP($A412&amp;AnswerSheet!$Q$13,Table1[TRIMQuestion],Table1[SUB-RESPONSE]),""),_xlfn.IFNA(_xlfn.XLOOKUP($A412&amp;AnswerSheet!$Q$14,Table1[TRIMQuestion],Table1[SUB-RESPONSE]),""),_xlfn.IFNA(_xlfn.XLOOKUP($A412&amp;AnswerSheet!$Q$15,Table1[TRIMQuestion],Table1[SUB-RESPONSE]),""),_xlfn.IFNA(_xlfn.XLOOKUP($A412&amp;AnswerSheet!$Q$16,Table1[TRIMQuestion],Table1[SUB-RESPONSE]),""),_xlfn.IFNA(_xlfn.XLOOKUP($A412&amp;AnswerSheet!$Q$17,Table1[TRIMQuestion],Table1[SUB-RESPONSE]),""),_xlfn.IFNA(_xlfn.XLOOKUP($A412&amp;AnswerSheet!$Q$18,Table1[TRIMQuestion],Table1[SUB-RESPONSE]),""),""),""))</f>
        <v/>
      </c>
      <c r="E412" s="179"/>
      <c r="F412" s="205"/>
      <c r="G412" s="206"/>
      <c r="H412" s="179"/>
      <c r="I412" s="174"/>
      <c r="J412" s="180"/>
      <c r="K412" s="181"/>
      <c r="L412" s="152"/>
      <c r="M412" s="179"/>
    </row>
    <row r="413" spans="1:13" s="20" customFormat="1" ht="55.4" customHeight="1" x14ac:dyDescent="0.35">
      <c r="A413" s="103" t="s">
        <v>23</v>
      </c>
      <c r="B413" s="71" t="str">
        <f>_xlfn.SINGLE(IF(_xlfn.XLOOKUP(A412, WH_Aggregte!$E$1:$E$317, WH_Aggregte!$J$1:$J$317, "", 0)= "", "",_xlfn.XLOOKUP(A412, WH_Aggregte!$E$1:$E$317, WH_Aggregte!$J$1:$J$317, "", 0)))</f>
        <v>2 CFR 200.430,  2 CFR 200.431, 2 CFR 200.413(c), 2 CFR 200.416, 2 CFR 200.430(i)</v>
      </c>
      <c r="C413" s="176"/>
      <c r="D413" s="178"/>
      <c r="E413" s="179"/>
      <c r="F413" s="207"/>
      <c r="G413" s="208"/>
      <c r="H413" s="179"/>
      <c r="I413" s="175"/>
      <c r="J413" s="180"/>
      <c r="K413" s="181"/>
      <c r="L413" s="152"/>
      <c r="M413" s="179"/>
    </row>
    <row r="414" spans="1:13" s="20" customFormat="1" ht="38.9" customHeight="1" x14ac:dyDescent="0.35">
      <c r="A414" s="103" t="s">
        <v>577</v>
      </c>
      <c r="B414" s="71" t="str">
        <f>_xlfn.SINGLE(IF(_xlfn.XLOOKUP(A414, WH_Aggregte!$E$1:$E$317, WH_Aggregte!$D$1:$D$317, "", 0)= "", "",_xlfn.XLOOKUP(A414, WH_Aggregte!$E$1:$E$317, WH_Aggregte!$D$1:$D$317, "", 0)))</f>
        <v>Does the sponsor/grantee have a procurement policy?</v>
      </c>
      <c r="C414" s="176" t="str">
        <f>_xlfn.SINGLE(IF(_xlfn.XLOOKUP(A414, WH_Aggregte!$E$1:$E$317, WH_Aggregte!$F$1:$F$317, "N/A", 0)= "", "N/A",_xlfn.XLOOKUP(A414, WH_Aggregte!$E$1:$E$317, WH_Aggregte!$F$1:$F$317, "N/A", 0)))</f>
        <v>N/A</v>
      </c>
      <c r="D414" s="177" t="str">
        <f>_xlfn.SINGLE(IF(C414="Not Compliant",_xlfn.TEXTJOIN(CHAR(10),TRUE,_xlfn.XLOOKUP($A414,Table1[QNUM],Table1[SUB-RESPONSE]),_xlfn.IFNA(_xlfn.XLOOKUP($A414&amp;AnswerSheet!$Q$1,Table1[TRIMQuestion],Table1[SUB-RESPONSE]),""),_xlfn.IFNA(_xlfn.XLOOKUP($A414&amp;AnswerSheet!$Q$2,Table1[TRIMQuestion],Table1[SUB-RESPONSE]),""),_xlfn.IFNA(_xlfn.XLOOKUP($A414&amp;AnswerSheet!$Q$3,Table1[TRIMQuestion],Table1[SUB-RESPONSE]),""),_xlfn.IFNA(_xlfn.XLOOKUP($A414&amp;AnswerSheet!$Q$4,Table1[TRIMQuestion],Table1[SUB-RESPONSE]),""),_xlfn.IFNA(_xlfn.XLOOKUP($A414&amp;AnswerSheet!$Q$5,Table1[TRIMQuestion],Table1[SUB-RESPONSE]),""),_xlfn.IFNA(_xlfn.XLOOKUP($A414&amp;AnswerSheet!$Q$6,Table1[TRIMQuestion],Table1[SUB-RESPONSE]),""),_xlfn.IFNA(_xlfn.XLOOKUP($A414&amp;AnswerSheet!$Q$7,Table1[TRIMQuestion],Table1[SUB-RESPONSE]),""),_xlfn.IFNA(_xlfn.XLOOKUP($A414&amp;AnswerSheet!$Q$8,Table1[TRIMQuestion],Table1[SUB-RESPONSE]),""),_xlfn.IFNA(_xlfn.XLOOKUP($A414&amp;AnswerSheet!$Q$9,Table1[TRIMQuestion],Table1[SUB-RESPONSE]),""),_xlfn.IFNA(_xlfn.XLOOKUP($A414&amp;AnswerSheet!$Q$10,Table1[TRIMQuestion],Table1[SUB-RESPONSE]),""),_xlfn.IFNA(_xlfn.XLOOKUP($A414&amp;AnswerSheet!$Q$11,Table1[TRIMQuestion],Table1[SUB-RESPONSE]),""),_xlfn.IFNA(_xlfn.XLOOKUP($A414&amp;AnswerSheet!$Q$12,Table1[TRIMQuestion],Table1[SUB-RESPONSE]),""),_xlfn.IFNA(_xlfn.XLOOKUP($A414&amp;AnswerSheet!$Q$13,Table1[TRIMQuestion],Table1[SUB-RESPONSE]),""),_xlfn.IFNA(_xlfn.XLOOKUP($A414&amp;AnswerSheet!$Q$14,Table1[TRIMQuestion],Table1[SUB-RESPONSE]),""),_xlfn.IFNA(_xlfn.XLOOKUP($A414&amp;AnswerSheet!$Q$15,Table1[TRIMQuestion],Table1[SUB-RESPONSE]),""),_xlfn.IFNA(_xlfn.XLOOKUP($A414&amp;AnswerSheet!$Q$16,Table1[TRIMQuestion],Table1[SUB-RESPONSE]),""),_xlfn.IFNA(_xlfn.XLOOKUP($A414&amp;AnswerSheet!$Q$17,Table1[TRIMQuestion],Table1[SUB-RESPONSE]),""),_xlfn.IFNA(_xlfn.XLOOKUP($A414&amp;AnswerSheet!$Q$18,Table1[TRIMQuestion],Table1[SUB-RESPONSE]),""),""),""))</f>
        <v/>
      </c>
      <c r="E414" s="179"/>
      <c r="F414" s="205"/>
      <c r="G414" s="206"/>
      <c r="H414" s="179"/>
      <c r="I414" s="174"/>
      <c r="J414" s="180"/>
      <c r="K414" s="181"/>
      <c r="L414" s="152"/>
      <c r="M414" s="179"/>
    </row>
    <row r="415" spans="1:13" s="20" customFormat="1" ht="56.15" customHeight="1" x14ac:dyDescent="0.35">
      <c r="A415" s="103" t="s">
        <v>23</v>
      </c>
      <c r="B415" s="71" t="str">
        <f>_xlfn.SINGLE(IF(_xlfn.XLOOKUP(A414, WH_Aggregte!$E$1:$E$317, WH_Aggregte!$J$1:$J$317, "", 0)= "", "",_xlfn.XLOOKUP(A414, WH_Aggregte!$E$1:$E$317, WH_Aggregte!$J$1:$J$317, "", 0)))</f>
        <v>2 CFR 200.317-327</v>
      </c>
      <c r="C415" s="176"/>
      <c r="D415" s="178"/>
      <c r="E415" s="179"/>
      <c r="F415" s="207"/>
      <c r="G415" s="208"/>
      <c r="H415" s="179"/>
      <c r="I415" s="175"/>
      <c r="J415" s="180"/>
      <c r="K415" s="181"/>
      <c r="L415" s="152"/>
      <c r="M415" s="179"/>
    </row>
    <row r="416" spans="1:13" s="20" customFormat="1" ht="120.65" customHeight="1" x14ac:dyDescent="0.35">
      <c r="A416" s="103" t="s">
        <v>578</v>
      </c>
      <c r="B416" s="71" t="str">
        <f>_xlfn.SINGLE(IF(_xlfn.XLOOKUP(A416, WH_Aggregte!$E$1:$E$317, WH_Aggregte!$D$1:$D$317, "", 0)= "", "",_xlfn.XLOOKUP(A416, WH_Aggregte!$E$1:$E$317, WH_Aggregte!$D$1:$D$317, "", 0)))</f>
        <v xml:space="preserve">If there is a policy, does it include the following minimum elements? 
• Standards of conduct that cover at minimum conflicts of interest and disciplinary actions to be applied for violations of such standards
• Delineation of purchase thresholds,
• Single source provisions, and 
• Necessary affirmative steps to assure minority businesses, women's business enterprises, and labor surplus area firms are used when possible
</v>
      </c>
      <c r="C416" s="176" t="str">
        <f>_xlfn.SINGLE(IF(_xlfn.XLOOKUP(A416, WH_Aggregte!$E$1:$E$317, WH_Aggregte!$F$1:$F$317, "N/A", 0)= "", "N/A",_xlfn.XLOOKUP(A416, WH_Aggregte!$E$1:$E$317, WH_Aggregte!$F$1:$F$317, "N/A", 0)))</f>
        <v>N/A</v>
      </c>
      <c r="D416" s="177" t="str">
        <f>_xlfn.SINGLE(IF(C416="Not Compliant",_xlfn.TEXTJOIN(CHAR(10),TRUE,_xlfn.XLOOKUP($A416,Table1[QNUM],Table1[SUB-RESPONSE]),_xlfn.IFNA(_xlfn.XLOOKUP($A416&amp;AnswerSheet!$Q$1,Table1[TRIMQuestion],Table1[SUB-RESPONSE]),""),_xlfn.IFNA(_xlfn.XLOOKUP($A416&amp;AnswerSheet!$Q$2,Table1[TRIMQuestion],Table1[SUB-RESPONSE]),""),_xlfn.IFNA(_xlfn.XLOOKUP($A416&amp;AnswerSheet!$Q$3,Table1[TRIMQuestion],Table1[SUB-RESPONSE]),""),_xlfn.IFNA(_xlfn.XLOOKUP($A416&amp;AnswerSheet!$Q$4,Table1[TRIMQuestion],Table1[SUB-RESPONSE]),""),_xlfn.IFNA(_xlfn.XLOOKUP($A416&amp;AnswerSheet!$Q$5,Table1[TRIMQuestion],Table1[SUB-RESPONSE]),""),_xlfn.IFNA(_xlfn.XLOOKUP($A416&amp;AnswerSheet!$Q$6,Table1[TRIMQuestion],Table1[SUB-RESPONSE]),""),_xlfn.IFNA(_xlfn.XLOOKUP($A416&amp;AnswerSheet!$Q$7,Table1[TRIMQuestion],Table1[SUB-RESPONSE]),""),_xlfn.IFNA(_xlfn.XLOOKUP($A416&amp;AnswerSheet!$Q$8,Table1[TRIMQuestion],Table1[SUB-RESPONSE]),""),_xlfn.IFNA(_xlfn.XLOOKUP($A416&amp;AnswerSheet!$Q$9,Table1[TRIMQuestion],Table1[SUB-RESPONSE]),""),_xlfn.IFNA(_xlfn.XLOOKUP($A416&amp;AnswerSheet!$Q$10,Table1[TRIMQuestion],Table1[SUB-RESPONSE]),""),_xlfn.IFNA(_xlfn.XLOOKUP($A416&amp;AnswerSheet!$Q$11,Table1[TRIMQuestion],Table1[SUB-RESPONSE]),""),_xlfn.IFNA(_xlfn.XLOOKUP($A416&amp;AnswerSheet!$Q$12,Table1[TRIMQuestion],Table1[SUB-RESPONSE]),""),_xlfn.IFNA(_xlfn.XLOOKUP($A416&amp;AnswerSheet!$Q$13,Table1[TRIMQuestion],Table1[SUB-RESPONSE]),""),_xlfn.IFNA(_xlfn.XLOOKUP($A416&amp;AnswerSheet!$Q$14,Table1[TRIMQuestion],Table1[SUB-RESPONSE]),""),_xlfn.IFNA(_xlfn.XLOOKUP($A416&amp;AnswerSheet!$Q$15,Table1[TRIMQuestion],Table1[SUB-RESPONSE]),""),_xlfn.IFNA(_xlfn.XLOOKUP($A416&amp;AnswerSheet!$Q$16,Table1[TRIMQuestion],Table1[SUB-RESPONSE]),""),_xlfn.IFNA(_xlfn.XLOOKUP($A416&amp;AnswerSheet!$Q$17,Table1[TRIMQuestion],Table1[SUB-RESPONSE]),""),_xlfn.IFNA(_xlfn.XLOOKUP($A416&amp;AnswerSheet!$Q$18,Table1[TRIMQuestion],Table1[SUB-RESPONSE]),""),""),""))</f>
        <v/>
      </c>
      <c r="E416" s="179"/>
      <c r="F416" s="205"/>
      <c r="G416" s="206"/>
      <c r="H416" s="179"/>
      <c r="I416" s="174"/>
      <c r="J416" s="180"/>
      <c r="K416" s="181"/>
      <c r="L416" s="152"/>
      <c r="M416" s="179"/>
    </row>
    <row r="417" spans="1:13" s="20" customFormat="1" ht="55.4" customHeight="1" x14ac:dyDescent="0.35">
      <c r="A417" s="103" t="s">
        <v>23</v>
      </c>
      <c r="B417" s="71" t="str">
        <f>_xlfn.SINGLE(IF(_xlfn.XLOOKUP(A416, WH_Aggregte!$E$1:$E$317, WH_Aggregte!$J$1:$J$317, "", 0)= "", "",_xlfn.XLOOKUP(A416, WH_Aggregte!$E$1:$E$317, WH_Aggregte!$J$1:$J$317, "", 0)))</f>
        <v>2 CFR 200.317-327</v>
      </c>
      <c r="C417" s="176"/>
      <c r="D417" s="178"/>
      <c r="E417" s="179"/>
      <c r="F417" s="207"/>
      <c r="G417" s="208"/>
      <c r="H417" s="179"/>
      <c r="I417" s="175"/>
      <c r="J417" s="180"/>
      <c r="K417" s="181"/>
      <c r="L417" s="152"/>
      <c r="M417" s="179"/>
    </row>
    <row r="418" spans="1:13" s="20" customFormat="1" ht="42.65" customHeight="1" x14ac:dyDescent="0.35">
      <c r="A418" s="103" t="s">
        <v>579</v>
      </c>
      <c r="B418" s="71" t="str">
        <f>_xlfn.SINGLE(IF(_xlfn.XLOOKUP(A418, WH_Aggregte!$E$1:$E$317, WH_Aggregte!$D$1:$D$317, "", 0)= "", "",_xlfn.XLOOKUP(A418, WH_Aggregte!$E$1:$E$317, WH_Aggregte!$D$1:$D$317, "", 0)))</f>
        <v>Does the grantee have a policy or procedure on how they will monitor their sites (subrecipients, host sites, service locations, operating sites, etc.) to ensure compliance with AmeriCorps and grant regulations?</v>
      </c>
      <c r="C418" s="176" t="str">
        <f>_xlfn.SINGLE(IF(_xlfn.XLOOKUP(A418, WH_Aggregte!$E$1:$E$317, WH_Aggregte!$F$1:$F$317, "N/A", 0)= "", "N/A",_xlfn.XLOOKUP(A418, WH_Aggregte!$E$1:$E$317, WH_Aggregte!$F$1:$F$317, "N/A", 0)))</f>
        <v>N/A</v>
      </c>
      <c r="D418" s="177" t="str">
        <f>_xlfn.SINGLE(IF(C418="Not Compliant",_xlfn.TEXTJOIN(CHAR(10),TRUE,_xlfn.XLOOKUP($A418,Table1[QNUM],Table1[SUB-RESPONSE]),_xlfn.IFNA(_xlfn.XLOOKUP($A418&amp;AnswerSheet!$Q$1,Table1[TRIMQuestion],Table1[SUB-RESPONSE]),""),_xlfn.IFNA(_xlfn.XLOOKUP($A418&amp;AnswerSheet!$Q$2,Table1[TRIMQuestion],Table1[SUB-RESPONSE]),""),_xlfn.IFNA(_xlfn.XLOOKUP($A418&amp;AnswerSheet!$Q$3,Table1[TRIMQuestion],Table1[SUB-RESPONSE]),""),_xlfn.IFNA(_xlfn.XLOOKUP($A418&amp;AnswerSheet!$Q$4,Table1[TRIMQuestion],Table1[SUB-RESPONSE]),""),_xlfn.IFNA(_xlfn.XLOOKUP($A418&amp;AnswerSheet!$Q$5,Table1[TRIMQuestion],Table1[SUB-RESPONSE]),""),_xlfn.IFNA(_xlfn.XLOOKUP($A418&amp;AnswerSheet!$Q$6,Table1[TRIMQuestion],Table1[SUB-RESPONSE]),""),_xlfn.IFNA(_xlfn.XLOOKUP($A418&amp;AnswerSheet!$Q$7,Table1[TRIMQuestion],Table1[SUB-RESPONSE]),""),_xlfn.IFNA(_xlfn.XLOOKUP($A418&amp;AnswerSheet!$Q$8,Table1[TRIMQuestion],Table1[SUB-RESPONSE]),""),_xlfn.IFNA(_xlfn.XLOOKUP($A418&amp;AnswerSheet!$Q$9,Table1[TRIMQuestion],Table1[SUB-RESPONSE]),""),_xlfn.IFNA(_xlfn.XLOOKUP($A418&amp;AnswerSheet!$Q$10,Table1[TRIMQuestion],Table1[SUB-RESPONSE]),""),_xlfn.IFNA(_xlfn.XLOOKUP($A418&amp;AnswerSheet!$Q$11,Table1[TRIMQuestion],Table1[SUB-RESPONSE]),""),_xlfn.IFNA(_xlfn.XLOOKUP($A418&amp;AnswerSheet!$Q$12,Table1[TRIMQuestion],Table1[SUB-RESPONSE]),""),_xlfn.IFNA(_xlfn.XLOOKUP($A418&amp;AnswerSheet!$Q$13,Table1[TRIMQuestion],Table1[SUB-RESPONSE]),""),_xlfn.IFNA(_xlfn.XLOOKUP($A418&amp;AnswerSheet!$Q$14,Table1[TRIMQuestion],Table1[SUB-RESPONSE]),""),_xlfn.IFNA(_xlfn.XLOOKUP($A418&amp;AnswerSheet!$Q$15,Table1[TRIMQuestion],Table1[SUB-RESPONSE]),""),_xlfn.IFNA(_xlfn.XLOOKUP($A418&amp;AnswerSheet!$Q$16,Table1[TRIMQuestion],Table1[SUB-RESPONSE]),""),_xlfn.IFNA(_xlfn.XLOOKUP($A418&amp;AnswerSheet!$Q$17,Table1[TRIMQuestion],Table1[SUB-RESPONSE]),""),_xlfn.IFNA(_xlfn.XLOOKUP($A418&amp;AnswerSheet!$Q$18,Table1[TRIMQuestion],Table1[SUB-RESPONSE]),""),""),""))</f>
        <v/>
      </c>
      <c r="E418" s="179"/>
      <c r="F418" s="205"/>
      <c r="G418" s="206"/>
      <c r="H418" s="179"/>
      <c r="I418" s="174"/>
      <c r="J418" s="180"/>
      <c r="K418" s="181"/>
      <c r="L418" s="152"/>
      <c r="M418" s="179"/>
    </row>
    <row r="419" spans="1:13" s="20" customFormat="1" ht="55.4" customHeight="1" x14ac:dyDescent="0.35">
      <c r="A419" s="103" t="s">
        <v>23</v>
      </c>
      <c r="B419" s="71" t="str">
        <f>_xlfn.SINGLE(IF(_xlfn.XLOOKUP(A418, WH_Aggregte!$E$1:$E$317, WH_Aggregte!$J$1:$J$317, "", 0)= "", "",_xlfn.XLOOKUP(A418, WH_Aggregte!$E$1:$E$317, WH_Aggregte!$J$1:$J$317, "", 0)))</f>
        <v>2 CFR 200.332 (b, d, g-h)</v>
      </c>
      <c r="C419" s="176"/>
      <c r="D419" s="178"/>
      <c r="E419" s="179"/>
      <c r="F419" s="207"/>
      <c r="G419" s="208"/>
      <c r="H419" s="179"/>
      <c r="I419" s="175"/>
      <c r="J419" s="180"/>
      <c r="K419" s="181"/>
      <c r="L419" s="152"/>
      <c r="M419" s="179"/>
    </row>
    <row r="420" spans="1:13" s="20" customFormat="1" ht="106.4" customHeight="1" x14ac:dyDescent="0.35">
      <c r="A420" s="103" t="s">
        <v>580</v>
      </c>
      <c r="B420" s="71" t="str">
        <f>_xlfn.SINGLE(IF(_xlfn.XLOOKUP(A420, WH_Aggregte!$E$1:$E$317, WH_Aggregte!$D$1:$D$317, "", 0)= "", "",_xlfn.XLOOKUP(A420, WH_Aggregte!$E$1:$E$317, WH_Aggregte!$D$1:$D$317, "", 0)))</f>
        <v xml:space="preserve">Does the policy describe:
• The reports, both financial and programmatic, that will be collected and reviewed by the grantee;
• How the grantee will follow-up and ensure that any findings or issues uncovered during an audit, site visit, or by other means are resolved; and
• How management decision are issued for audit findings pertaining to the Federal award provided to the subrecipient from the pass-through entity. 
</v>
      </c>
      <c r="C420" s="176" t="str">
        <f>_xlfn.SINGLE(IF(_xlfn.XLOOKUP(A420, WH_Aggregte!$E$1:$E$317, WH_Aggregte!$F$1:$F$317, "N/A", 0)= "", "N/A",_xlfn.XLOOKUP(A420, WH_Aggregte!$E$1:$E$317, WH_Aggregte!$F$1:$F$317, "N/A", 0)))</f>
        <v>N/A</v>
      </c>
      <c r="D420" s="177" t="str">
        <f>_xlfn.SINGLE(IF(C420="Not Compliant",_xlfn.TEXTJOIN(CHAR(10),TRUE,_xlfn.XLOOKUP($A420,Table1[QNUM],Table1[SUB-RESPONSE]),_xlfn.IFNA(_xlfn.XLOOKUP($A420&amp;AnswerSheet!$Q$1,Table1[TRIMQuestion],Table1[SUB-RESPONSE]),""),_xlfn.IFNA(_xlfn.XLOOKUP($A420&amp;AnswerSheet!$Q$2,Table1[TRIMQuestion],Table1[SUB-RESPONSE]),""),_xlfn.IFNA(_xlfn.XLOOKUP($A420&amp;AnswerSheet!$Q$3,Table1[TRIMQuestion],Table1[SUB-RESPONSE]),""),_xlfn.IFNA(_xlfn.XLOOKUP($A420&amp;AnswerSheet!$Q$4,Table1[TRIMQuestion],Table1[SUB-RESPONSE]),""),_xlfn.IFNA(_xlfn.XLOOKUP($A420&amp;AnswerSheet!$Q$5,Table1[TRIMQuestion],Table1[SUB-RESPONSE]),""),_xlfn.IFNA(_xlfn.XLOOKUP($A420&amp;AnswerSheet!$Q$6,Table1[TRIMQuestion],Table1[SUB-RESPONSE]),""),_xlfn.IFNA(_xlfn.XLOOKUP($A420&amp;AnswerSheet!$Q$7,Table1[TRIMQuestion],Table1[SUB-RESPONSE]),""),_xlfn.IFNA(_xlfn.XLOOKUP($A420&amp;AnswerSheet!$Q$8,Table1[TRIMQuestion],Table1[SUB-RESPONSE]),""),_xlfn.IFNA(_xlfn.XLOOKUP($A420&amp;AnswerSheet!$Q$9,Table1[TRIMQuestion],Table1[SUB-RESPONSE]),""),_xlfn.IFNA(_xlfn.XLOOKUP($A420&amp;AnswerSheet!$Q$10,Table1[TRIMQuestion],Table1[SUB-RESPONSE]),""),_xlfn.IFNA(_xlfn.XLOOKUP($A420&amp;AnswerSheet!$Q$11,Table1[TRIMQuestion],Table1[SUB-RESPONSE]),""),_xlfn.IFNA(_xlfn.XLOOKUP($A420&amp;AnswerSheet!$Q$12,Table1[TRIMQuestion],Table1[SUB-RESPONSE]),""),_xlfn.IFNA(_xlfn.XLOOKUP($A420&amp;AnswerSheet!$Q$13,Table1[TRIMQuestion],Table1[SUB-RESPONSE]),""),_xlfn.IFNA(_xlfn.XLOOKUP($A420&amp;AnswerSheet!$Q$14,Table1[TRIMQuestion],Table1[SUB-RESPONSE]),""),_xlfn.IFNA(_xlfn.XLOOKUP($A420&amp;AnswerSheet!$Q$15,Table1[TRIMQuestion],Table1[SUB-RESPONSE]),""),_xlfn.IFNA(_xlfn.XLOOKUP($A420&amp;AnswerSheet!$Q$16,Table1[TRIMQuestion],Table1[SUB-RESPONSE]),""),_xlfn.IFNA(_xlfn.XLOOKUP($A420&amp;AnswerSheet!$Q$17,Table1[TRIMQuestion],Table1[SUB-RESPONSE]),""),_xlfn.IFNA(_xlfn.XLOOKUP($A420&amp;AnswerSheet!$Q$18,Table1[TRIMQuestion],Table1[SUB-RESPONSE]),""),""),""))</f>
        <v/>
      </c>
      <c r="E420" s="179"/>
      <c r="F420" s="205"/>
      <c r="G420" s="206"/>
      <c r="H420" s="179"/>
      <c r="I420" s="174"/>
      <c r="J420" s="180"/>
      <c r="K420" s="181"/>
      <c r="L420" s="152"/>
      <c r="M420" s="179"/>
    </row>
    <row r="421" spans="1:13" s="20" customFormat="1" ht="55.4" customHeight="1" x14ac:dyDescent="0.35">
      <c r="A421" s="103" t="s">
        <v>23</v>
      </c>
      <c r="B421" s="71" t="str">
        <f>_xlfn.SINGLE(IF(_xlfn.XLOOKUP(A420, WH_Aggregte!$E$1:$E$317, WH_Aggregte!$J$1:$J$317, "", 0)= "", "",_xlfn.XLOOKUP(A420, WH_Aggregte!$E$1:$E$317, WH_Aggregte!$J$1:$J$317, "", 0)))</f>
        <v>2 CFR §200.332 (d);2 CFR §200.521</v>
      </c>
      <c r="C421" s="176"/>
      <c r="D421" s="178"/>
      <c r="E421" s="179"/>
      <c r="F421" s="207"/>
      <c r="G421" s="208"/>
      <c r="H421" s="179"/>
      <c r="I421" s="175"/>
      <c r="J421" s="180"/>
      <c r="K421" s="181"/>
      <c r="L421" s="152"/>
      <c r="M421" s="179"/>
    </row>
    <row r="422" spans="1:13" ht="26.15" customHeight="1" x14ac:dyDescent="0.35">
      <c r="A422" s="187" t="s">
        <v>770</v>
      </c>
      <c r="B422" s="188"/>
      <c r="C422" s="189"/>
      <c r="D422" s="16"/>
      <c r="E422" s="75"/>
      <c r="F422" s="75"/>
      <c r="G422" s="75"/>
      <c r="H422" s="75"/>
      <c r="I422" s="76"/>
      <c r="J422" s="77"/>
      <c r="K422" s="78"/>
      <c r="L422" s="78"/>
      <c r="M422" s="75"/>
    </row>
    <row r="423" spans="1:13" s="20" customFormat="1" ht="201.5" x14ac:dyDescent="0.35">
      <c r="A423" s="103" t="s">
        <v>584</v>
      </c>
      <c r="B423" s="71" t="str">
        <f>_xlfn.SINGLE(IF(_xlfn.XLOOKUP(A423, WH_Aggregte!$E$1:$E$317, WH_Aggregte!$D$1:$D$317, "", 0)= "", "",_xlfn.XLOOKUP(A423, WH_Aggregte!$E$1:$E$317, WH_Aggregte!$D$1:$D$317, "", 0)))</f>
        <v xml:space="preserve">Is there documentation to show that the recipient maintains a procedure for the filing and adjudication of grievances in alignment with 45 CFR § 1225?  
Documentation should outline the following at minimum: 
• Time frames for filing and response  
• Person who receives and responds to the complaints both informal (grantee personnel) and formal (EEOP Director of AmeriCorps or AmeriCorps designee) 
• Documentation required 
• Legal representation is allowed 
• Freedom from retaliation/reprisal 
• The process involved from initial filing, review, decisions made, corrective action, through close out 
If NO, write a brief explanation in the notes section below. </v>
      </c>
      <c r="C423" s="176" t="str">
        <f>_xlfn.SINGLE(IF(_xlfn.XLOOKUP(A423, WH_Aggregte!$E$1:$E$317, WH_Aggregte!$F$1:$F$317, "N/A", 0)= "", "N/A",_xlfn.XLOOKUP(A423, WH_Aggregte!$E$1:$E$317, WH_Aggregte!$F$1:$F$317, "N/A", 0)))</f>
        <v>N/A</v>
      </c>
      <c r="D423" s="177" t="str">
        <f>_xlfn.SINGLE(IF(C423="Not Compliant",_xlfn.TEXTJOIN(CHAR(10),TRUE,_xlfn.XLOOKUP($A423,Table1[QNUM],Table1[SUB-RESPONSE]),_xlfn.IFNA(_xlfn.XLOOKUP($A423&amp;AnswerSheet!$Q$1,Table1[TRIMQuestion],Table1[SUB-RESPONSE]),""),_xlfn.IFNA(_xlfn.XLOOKUP($A423&amp;AnswerSheet!$Q$2,Table1[TRIMQuestion],Table1[SUB-RESPONSE]),""),_xlfn.IFNA(_xlfn.XLOOKUP($A423&amp;AnswerSheet!$Q$3,Table1[TRIMQuestion],Table1[SUB-RESPONSE]),""),_xlfn.IFNA(_xlfn.XLOOKUP($A423&amp;AnswerSheet!$Q$4,Table1[TRIMQuestion],Table1[SUB-RESPONSE]),""),_xlfn.IFNA(_xlfn.XLOOKUP($A423&amp;AnswerSheet!$Q$5,Table1[TRIMQuestion],Table1[SUB-RESPONSE]),""),_xlfn.IFNA(_xlfn.XLOOKUP($A423&amp;AnswerSheet!$Q$6,Table1[TRIMQuestion],Table1[SUB-RESPONSE]),""),_xlfn.IFNA(_xlfn.XLOOKUP($A423&amp;AnswerSheet!$Q$7,Table1[TRIMQuestion],Table1[SUB-RESPONSE]),""),_xlfn.IFNA(_xlfn.XLOOKUP($A423&amp;AnswerSheet!$Q$8,Table1[TRIMQuestion],Table1[SUB-RESPONSE]),""),_xlfn.IFNA(_xlfn.XLOOKUP($A423&amp;AnswerSheet!$Q$9,Table1[TRIMQuestion],Table1[SUB-RESPONSE]),""),_xlfn.IFNA(_xlfn.XLOOKUP($A423&amp;AnswerSheet!$Q$10,Table1[TRIMQuestion],Table1[SUB-RESPONSE]),""),_xlfn.IFNA(_xlfn.XLOOKUP($A423&amp;AnswerSheet!$Q$11,Table1[TRIMQuestion],Table1[SUB-RESPONSE]),""),_xlfn.IFNA(_xlfn.XLOOKUP($A423&amp;AnswerSheet!$Q$12,Table1[TRIMQuestion],Table1[SUB-RESPONSE]),""),_xlfn.IFNA(_xlfn.XLOOKUP($A423&amp;AnswerSheet!$Q$13,Table1[TRIMQuestion],Table1[SUB-RESPONSE]),""),_xlfn.IFNA(_xlfn.XLOOKUP($A423&amp;AnswerSheet!$Q$14,Table1[TRIMQuestion],Table1[SUB-RESPONSE]),""),_xlfn.IFNA(_xlfn.XLOOKUP($A423&amp;AnswerSheet!$Q$15,Table1[TRIMQuestion],Table1[SUB-RESPONSE]),""),_xlfn.IFNA(_xlfn.XLOOKUP($A423&amp;AnswerSheet!$Q$16,Table1[TRIMQuestion],Table1[SUB-RESPONSE]),""),_xlfn.IFNA(_xlfn.XLOOKUP($A423&amp;AnswerSheet!$Q$17,Table1[TRIMQuestion],Table1[SUB-RESPONSE]),""),_xlfn.IFNA(_xlfn.XLOOKUP($A423&amp;AnswerSheet!$Q$18,Table1[TRIMQuestion],Table1[SUB-RESPONSE]),""),""),""))</f>
        <v/>
      </c>
      <c r="E423" s="179"/>
      <c r="F423" s="205"/>
      <c r="G423" s="206"/>
      <c r="H423" s="179"/>
      <c r="I423" s="174"/>
      <c r="J423" s="180"/>
      <c r="K423" s="181"/>
      <c r="L423" s="152"/>
      <c r="M423" s="179"/>
    </row>
    <row r="424" spans="1:13" s="20" customFormat="1" ht="55.4" customHeight="1" x14ac:dyDescent="0.35">
      <c r="A424" s="103" t="s">
        <v>23</v>
      </c>
      <c r="B424" s="71" t="str">
        <f>_xlfn.SINGLE(IF(_xlfn.XLOOKUP(A423, WH_Aggregte!$E$1:$E$317, WH_Aggregte!$J$1:$J$317, "", 0)= "", "",_xlfn.XLOOKUP(A423, WH_Aggregte!$E$1:$E$317, WH_Aggregte!$J$1:$J$317, "", 0)))</f>
        <v>45 CFR 1225</v>
      </c>
      <c r="C424" s="176"/>
      <c r="D424" s="178"/>
      <c r="E424" s="179"/>
      <c r="F424" s="207"/>
      <c r="G424" s="208"/>
      <c r="H424" s="179"/>
      <c r="I424" s="175"/>
      <c r="J424" s="180"/>
      <c r="K424" s="181"/>
      <c r="L424" s="152"/>
      <c r="M424" s="179"/>
    </row>
    <row r="425" spans="1:13" s="20" customFormat="1" ht="203.15" customHeight="1" x14ac:dyDescent="0.35">
      <c r="A425" s="103" t="s">
        <v>587</v>
      </c>
      <c r="B425" s="71" t="str">
        <f>_xlfn.SINGLE(IF(_xlfn.XLOOKUP(A425, WH_Aggregte!$E$1:$E$317, WH_Aggregte!$D$1:$D$317, "", 0)= "", "",_xlfn.XLOOKUP(A425, WH_Aggregte!$E$1:$E$317, WH_Aggregte!$D$1:$D$317, "", 0)))</f>
        <v xml:space="preserve">Does the organization have a non-discrimination policy that includes all the federally required protected classes as listed below?   
*NOTE:  Updated in the AmeriCorps Program Civil Rights and Non-Harassment Policy 11/7/23. Compliance should be determined based on grant award requirements. 
•	Race  
•	Color  
•	National origin  
•	Gender/gender identity or expression/sex 
•	Age  
•	Religion   
•	Sexual orientation   
•	Disability   
•	Political affiliation   
•	Marital or parental status  
•	Reprisal*
•	Genetic information  
•	Military service  
•	Pregnancy*
•	Submission of a complaint*
</v>
      </c>
      <c r="C425" s="176" t="str">
        <f>_xlfn.SINGLE(IF(_xlfn.XLOOKUP(A425, WH_Aggregte!$E$1:$E$317, WH_Aggregte!$F$1:$F$317, "N/A", 0)= "", "N/A",_xlfn.XLOOKUP(A425, WH_Aggregte!$E$1:$E$317, WH_Aggregte!$F$1:$F$317, "N/A", 0)))</f>
        <v>N/A</v>
      </c>
      <c r="D425" s="179" t="str">
        <f>_xlfn.SINGLE(IF(C425="Not Compliant",_xlfn.TEXTJOIN(CHAR(10),TRUE,_xlfn.XLOOKUP($A425,Table1[QNUM],Table1[SUB-RESPONSE]),_xlfn.IFNA(_xlfn.XLOOKUP($A425&amp;AnswerSheet!$Q$1,Table1[TRIMQuestion],Table1[SUB-RESPONSE]),""),_xlfn.IFNA(_xlfn.XLOOKUP($A425&amp;AnswerSheet!$Q$2,Table1[TRIMQuestion],Table1[SUB-RESPONSE]),""),_xlfn.IFNA(_xlfn.XLOOKUP($A425&amp;AnswerSheet!$Q$3,Table1[TRIMQuestion],Table1[SUB-RESPONSE]),""),_xlfn.IFNA(_xlfn.XLOOKUP($A425&amp;AnswerSheet!$Q$4,Table1[TRIMQuestion],Table1[SUB-RESPONSE]),""),_xlfn.IFNA(_xlfn.XLOOKUP($A425&amp;AnswerSheet!$Q$5,Table1[TRIMQuestion],Table1[SUB-RESPONSE]),""),_xlfn.IFNA(_xlfn.XLOOKUP($A425&amp;AnswerSheet!$Q$6,Table1[TRIMQuestion],Table1[SUB-RESPONSE]),""),_xlfn.IFNA(_xlfn.XLOOKUP($A425&amp;AnswerSheet!$Q$7,Table1[TRIMQuestion],Table1[SUB-RESPONSE]),""),_xlfn.IFNA(_xlfn.XLOOKUP($A425&amp;AnswerSheet!$Q$8,Table1[TRIMQuestion],Table1[SUB-RESPONSE]),""),_xlfn.IFNA(_xlfn.XLOOKUP($A425&amp;AnswerSheet!$Q$9,Table1[TRIMQuestion],Table1[SUB-RESPONSE]),""),_xlfn.IFNA(_xlfn.XLOOKUP($A425&amp;AnswerSheet!$Q$10,Table1[TRIMQuestion],Table1[SUB-RESPONSE]),""),_xlfn.IFNA(_xlfn.XLOOKUP($A425&amp;AnswerSheet!$Q$11,Table1[TRIMQuestion],Table1[SUB-RESPONSE]),""),_xlfn.IFNA(_xlfn.XLOOKUP($A425&amp;AnswerSheet!$Q$12,Table1[TRIMQuestion],Table1[SUB-RESPONSE]),""),_xlfn.IFNA(_xlfn.XLOOKUP($A425&amp;AnswerSheet!$Q$13,Table1[TRIMQuestion],Table1[SUB-RESPONSE]),""),_xlfn.IFNA(_xlfn.XLOOKUP($A425&amp;AnswerSheet!$Q$14,Table1[TRIMQuestion],Table1[SUB-RESPONSE]),""),_xlfn.IFNA(_xlfn.XLOOKUP($A425&amp;AnswerSheet!$Q$15,Table1[TRIMQuestion],Table1[SUB-RESPONSE]),""),_xlfn.IFNA(_xlfn.XLOOKUP($A425&amp;AnswerSheet!$Q$16,Table1[TRIMQuestion],Table1[SUB-RESPONSE]),""),_xlfn.IFNA(_xlfn.XLOOKUP($A425&amp;AnswerSheet!$Q$17,Table1[TRIMQuestion],Table1[SUB-RESPONSE]),""),_xlfn.IFNA(_xlfn.XLOOKUP($A425&amp;AnswerSheet!$Q$18,Table1[TRIMQuestion],Table1[SUB-RESPONSE]),""),""),""))</f>
        <v/>
      </c>
      <c r="E425" s="179"/>
      <c r="F425" s="205"/>
      <c r="G425" s="206"/>
      <c r="H425" s="179"/>
      <c r="I425" s="174"/>
      <c r="J425" s="180"/>
      <c r="K425" s="181"/>
      <c r="L425" s="152"/>
      <c r="M425" s="179"/>
    </row>
    <row r="426" spans="1:13" s="20" customFormat="1" ht="55.4" customHeight="1" x14ac:dyDescent="0.35">
      <c r="A426" s="103" t="s">
        <v>23</v>
      </c>
      <c r="B426" s="71" t="str">
        <f>_xlfn.SINGLE(IF(_xlfn.XLOOKUP(A425, WH_Aggregte!$E$1:$E$317, WH_Aggregte!$J$1:$J$317, "", 0)= "", "",_xlfn.XLOOKUP(A425, WH_Aggregte!$E$1:$E$317, WH_Aggregte!$J$1:$J$317, "", 0)))</f>
        <v>AmeriCorps Annual General Terms and Conditions</v>
      </c>
      <c r="C426" s="176"/>
      <c r="D426" s="179"/>
      <c r="E426" s="179"/>
      <c r="F426" s="207"/>
      <c r="G426" s="208"/>
      <c r="H426" s="179"/>
      <c r="I426" s="175"/>
      <c r="J426" s="180"/>
      <c r="K426" s="181"/>
      <c r="L426" s="152"/>
      <c r="M426" s="179"/>
    </row>
    <row r="427" spans="1:13" s="20" customFormat="1" ht="217" x14ac:dyDescent="0.35">
      <c r="A427" s="103" t="s">
        <v>589</v>
      </c>
      <c r="B427" s="71" t="str">
        <f>_xlfn.SINGLE(IF(_xlfn.XLOOKUP(A427, WH_Aggregte!$E$1:$E$317, WH_Aggregte!$D$1:$D$317, "", 0)= "", "",_xlfn.XLOOKUP(A427, WH_Aggregte!$E$1:$E$317, WH_Aggregte!$D$1:$D$317, "", 0)))</f>
        <v xml:space="preserve">
Does the grantee notify members, community beneficiaries, applicants, program staff, and the public, including those with impaired vision or hearing, that it operates in accordance with federal and program requirements on non-discrimination? 
• Does the policy summarize the requirements, note the availability of compliance history information, and explain the procedures for filing discrimination complaints with AmeriCorps? 
• Does the policy include information on civil rights requirements, complaint procedures and the rights of beneficiaries in member/volunteer service agreements, handbooks, manuals, pamphlets, and post it in prominent locations, as appropriate?
• Does the sponsor/grantee notify the public in recruitment material and application forms that it operates its program or activity subject to nondiscrimination requirements?
</v>
      </c>
      <c r="C427" s="176" t="str">
        <f>_xlfn.SINGLE(IF(_xlfn.XLOOKUP(A427, WH_Aggregte!$E$1:$E$317, WH_Aggregte!$F$1:$F$317, "N/A", 0)= "", "N/A",_xlfn.XLOOKUP(A427, WH_Aggregte!$E$1:$E$317, WH_Aggregte!$F$1:$F$317, "N/A", 0)))</f>
        <v>N/A</v>
      </c>
      <c r="D427" s="177" t="str">
        <f>_xlfn.SINGLE(IF(C427="Not Compliant",_xlfn.TEXTJOIN(CHAR(10),TRUE,_xlfn.XLOOKUP($A427,Table1[QNUM],Table1[SUB-RESPONSE]),_xlfn.IFNA(_xlfn.XLOOKUP($A427&amp;AnswerSheet!$Q$1,Table1[TRIMQuestion],Table1[SUB-RESPONSE]),""),_xlfn.IFNA(_xlfn.XLOOKUP($A427&amp;AnswerSheet!$Q$2,Table1[TRIMQuestion],Table1[SUB-RESPONSE]),""),_xlfn.IFNA(_xlfn.XLOOKUP($A427&amp;AnswerSheet!$Q$3,Table1[TRIMQuestion],Table1[SUB-RESPONSE]),""),_xlfn.IFNA(_xlfn.XLOOKUP($A427&amp;AnswerSheet!$Q$4,Table1[TRIMQuestion],Table1[SUB-RESPONSE]),""),_xlfn.IFNA(_xlfn.XLOOKUP($A427&amp;AnswerSheet!$Q$5,Table1[TRIMQuestion],Table1[SUB-RESPONSE]),""),_xlfn.IFNA(_xlfn.XLOOKUP($A427&amp;AnswerSheet!$Q$6,Table1[TRIMQuestion],Table1[SUB-RESPONSE]),""),_xlfn.IFNA(_xlfn.XLOOKUP($A427&amp;AnswerSheet!$Q$7,Table1[TRIMQuestion],Table1[SUB-RESPONSE]),""),_xlfn.IFNA(_xlfn.XLOOKUP($A427&amp;AnswerSheet!$Q$8,Table1[TRIMQuestion],Table1[SUB-RESPONSE]),""),_xlfn.IFNA(_xlfn.XLOOKUP($A427&amp;AnswerSheet!$Q$9,Table1[TRIMQuestion],Table1[SUB-RESPONSE]),""),_xlfn.IFNA(_xlfn.XLOOKUP($A427&amp;AnswerSheet!$Q$10,Table1[TRIMQuestion],Table1[SUB-RESPONSE]),""),_xlfn.IFNA(_xlfn.XLOOKUP($A427&amp;AnswerSheet!$Q$11,Table1[TRIMQuestion],Table1[SUB-RESPONSE]),""),_xlfn.IFNA(_xlfn.XLOOKUP($A427&amp;AnswerSheet!$Q$12,Table1[TRIMQuestion],Table1[SUB-RESPONSE]),""),_xlfn.IFNA(_xlfn.XLOOKUP($A427&amp;AnswerSheet!$Q$13,Table1[TRIMQuestion],Table1[SUB-RESPONSE]),""),_xlfn.IFNA(_xlfn.XLOOKUP($A427&amp;AnswerSheet!$Q$14,Table1[TRIMQuestion],Table1[SUB-RESPONSE]),""),_xlfn.IFNA(_xlfn.XLOOKUP($A427&amp;AnswerSheet!$Q$15,Table1[TRIMQuestion],Table1[SUB-RESPONSE]),""),_xlfn.IFNA(_xlfn.XLOOKUP($A427&amp;AnswerSheet!$Q$16,Table1[TRIMQuestion],Table1[SUB-RESPONSE]),""),_xlfn.IFNA(_xlfn.XLOOKUP($A427&amp;AnswerSheet!$Q$17,Table1[TRIMQuestion],Table1[SUB-RESPONSE]),""),_xlfn.IFNA(_xlfn.XLOOKUP($A427&amp;AnswerSheet!$Q$18,Table1[TRIMQuestion],Table1[SUB-RESPONSE]),""),""),""))</f>
        <v/>
      </c>
      <c r="E427" s="179"/>
      <c r="F427" s="205"/>
      <c r="G427" s="206"/>
      <c r="H427" s="179"/>
      <c r="I427" s="174"/>
      <c r="J427" s="180"/>
      <c r="K427" s="181"/>
      <c r="L427" s="152"/>
      <c r="M427" s="179"/>
    </row>
    <row r="428" spans="1:13" s="20" customFormat="1" ht="55.4" customHeight="1" x14ac:dyDescent="0.35">
      <c r="A428" s="103" t="s">
        <v>23</v>
      </c>
      <c r="B428" s="71" t="str">
        <f>_xlfn.SINGLE(IF(_xlfn.XLOOKUP(A427, WH_Aggregte!$E$1:$E$317, WH_Aggregte!$J$1:$J$317, "", 0)= "", "",_xlfn.XLOOKUP(A427, WH_Aggregte!$E$1:$E$317, WH_Aggregte!$J$1:$J$317, "", 0)))</f>
        <v>AmeriCorps Annual General Terms and Conditions, relevant program regulations: 45 CFR Parts 2540 (ASN), 45 CFR 2551 (SCP), 45 CFR 2552 (FGP), 45 CFR 2553 (RSVP), and 45 CFR 2556 (VISTA).</v>
      </c>
      <c r="C428" s="176"/>
      <c r="D428" s="178"/>
      <c r="E428" s="179"/>
      <c r="F428" s="207"/>
      <c r="G428" s="208"/>
      <c r="H428" s="179"/>
      <c r="I428" s="175"/>
      <c r="J428" s="180"/>
      <c r="K428" s="181"/>
      <c r="L428" s="152"/>
      <c r="M428" s="179"/>
    </row>
    <row r="429" spans="1:13" s="20" customFormat="1" ht="300.64999999999998" customHeight="1" x14ac:dyDescent="0.35">
      <c r="A429" s="103" t="s">
        <v>594</v>
      </c>
      <c r="B429" s="71" t="str">
        <f>_xlfn.SINGLE(IF(_xlfn.XLOOKUP(A429, WH_Aggregte!$E$1:$E$317, WH_Aggregte!$D$1:$D$317, "", 0)= "", "",_xlfn.XLOOKUP(A429, WH_Aggregte!$E$1:$E$317, WH_Aggregte!$D$1:$D$317, "", 0)))</f>
        <v xml:space="preserve">Does the grantee have a system to follow required timekeeping practices for their members/volunteers? 
For ASN: 
Member fundraising time is limited to 10% of the maximum allowable number of service hours, and member training is limited to 20% or less of the total aggregate agreed-upon member service hours in the program.  Does the program have a process and corresponding timekeeping documentation for ensuring member hours are tracked and do not exceed the percentage limits for:  
• Fundraising 
• Member education and training 
 For VISTA: 
• Is there evidence that VISTAs, Summer Associates, and/or VISTA Leaders are serving full-time, as defined by the host site? (Does the sponsor define full-time service? Does timekeeping documentation reflect full-time service of members?) 
• Is there evidence that the grantee is documenting time attendance in relation to all variations of allowed Leave benefits for VISTA members? (Does timekeeping documentation show a way to document all variations of leave?) 
 For AmeriCorps Seniors: 
Does the grantee maintain timesheets or electronic time and attendance records that: 
• Display the actual hours served by each volunteer 
• Are signed or validated by the individual volunteer and the responsible volunteer station supervisor (on the template, is there a place for signatures / certification?) </v>
      </c>
      <c r="C429" s="176" t="str">
        <f>_xlfn.SINGLE(IF(_xlfn.XLOOKUP(A429, WH_Aggregte!$E$1:$E$317, WH_Aggregte!$F$1:$F$317, "N/A", 0)= "", "N/A",_xlfn.XLOOKUP(A429, WH_Aggregte!$E$1:$E$317, WH_Aggregte!$F$1:$F$317, "N/A", 0)))</f>
        <v>N/A</v>
      </c>
      <c r="D429" s="177" t="str">
        <f>_xlfn.SINGLE(IF(C429="Not Compliant",_xlfn.TEXTJOIN(CHAR(10),TRUE,_xlfn.XLOOKUP($A429,Table1[QNUM],Table1[SUB-RESPONSE]),_xlfn.IFNA(_xlfn.XLOOKUP($A429&amp;AnswerSheet!$Q$1,Table1[TRIMQuestion],Table1[SUB-RESPONSE]),""),_xlfn.IFNA(_xlfn.XLOOKUP($A429&amp;AnswerSheet!$Q$2,Table1[TRIMQuestion],Table1[SUB-RESPONSE]),""),_xlfn.IFNA(_xlfn.XLOOKUP($A429&amp;AnswerSheet!$Q$3,Table1[TRIMQuestion],Table1[SUB-RESPONSE]),""),_xlfn.IFNA(_xlfn.XLOOKUP($A429&amp;AnswerSheet!$Q$4,Table1[TRIMQuestion],Table1[SUB-RESPONSE]),""),_xlfn.IFNA(_xlfn.XLOOKUP($A429&amp;AnswerSheet!$Q$5,Table1[TRIMQuestion],Table1[SUB-RESPONSE]),""),_xlfn.IFNA(_xlfn.XLOOKUP($A429&amp;AnswerSheet!$Q$6,Table1[TRIMQuestion],Table1[SUB-RESPONSE]),""),_xlfn.IFNA(_xlfn.XLOOKUP($A429&amp;AnswerSheet!$Q$7,Table1[TRIMQuestion],Table1[SUB-RESPONSE]),""),_xlfn.IFNA(_xlfn.XLOOKUP($A429&amp;AnswerSheet!$Q$8,Table1[TRIMQuestion],Table1[SUB-RESPONSE]),""),_xlfn.IFNA(_xlfn.XLOOKUP($A429&amp;AnswerSheet!$Q$9,Table1[TRIMQuestion],Table1[SUB-RESPONSE]),""),_xlfn.IFNA(_xlfn.XLOOKUP($A429&amp;AnswerSheet!$Q$10,Table1[TRIMQuestion],Table1[SUB-RESPONSE]),""),_xlfn.IFNA(_xlfn.XLOOKUP($A429&amp;AnswerSheet!$Q$11,Table1[TRIMQuestion],Table1[SUB-RESPONSE]),""),_xlfn.IFNA(_xlfn.XLOOKUP($A429&amp;AnswerSheet!$Q$12,Table1[TRIMQuestion],Table1[SUB-RESPONSE]),""),_xlfn.IFNA(_xlfn.XLOOKUP($A429&amp;AnswerSheet!$Q$13,Table1[TRIMQuestion],Table1[SUB-RESPONSE]),""),_xlfn.IFNA(_xlfn.XLOOKUP($A429&amp;AnswerSheet!$Q$14,Table1[TRIMQuestion],Table1[SUB-RESPONSE]),""),_xlfn.IFNA(_xlfn.XLOOKUP($A429&amp;AnswerSheet!$Q$15,Table1[TRIMQuestion],Table1[SUB-RESPONSE]),""),_xlfn.IFNA(_xlfn.XLOOKUP($A429&amp;AnswerSheet!$Q$16,Table1[TRIMQuestion],Table1[SUB-RESPONSE]),""),_xlfn.IFNA(_xlfn.XLOOKUP($A429&amp;AnswerSheet!$Q$17,Table1[TRIMQuestion],Table1[SUB-RESPONSE]),""),_xlfn.IFNA(_xlfn.XLOOKUP($A429&amp;AnswerSheet!$Q$18,Table1[TRIMQuestion],Table1[SUB-RESPONSE]),""),""),""))</f>
        <v/>
      </c>
      <c r="E429" s="179"/>
      <c r="F429" s="205"/>
      <c r="G429" s="206"/>
      <c r="H429" s="179"/>
      <c r="I429" s="174"/>
      <c r="J429" s="180"/>
      <c r="K429" s="181"/>
      <c r="L429" s="152"/>
      <c r="M429" s="179"/>
    </row>
    <row r="430" spans="1:13" s="20" customFormat="1" ht="55.4" customHeight="1" x14ac:dyDescent="0.35">
      <c r="A430" s="103" t="s">
        <v>23</v>
      </c>
      <c r="B430" s="71" t="str">
        <f>_xlfn.SINGLE(IF(_xlfn.XLOOKUP(A429, WH_Aggregte!$E$1:$E$317, WH_Aggregte!$J$1:$J$317, "", 0)= "", "",_xlfn.XLOOKUP(A429, WH_Aggregte!$E$1:$E$317, WH_Aggregte!$J$1:$J$317, "", 0)))</f>
        <v>ASN - 45 CFR 2520.45 and 45 CFR 2530.50
ACS: 45 CFR 2552.51
VISTA: DVSA Sec. 104, 42 U.S.C. § 4954 (a), 45 CFR 2556.205, VISTA Member Handbook Chapter 1</v>
      </c>
      <c r="C430" s="176"/>
      <c r="D430" s="178"/>
      <c r="E430" s="179"/>
      <c r="F430" s="207"/>
      <c r="G430" s="208"/>
      <c r="H430" s="179"/>
      <c r="I430" s="175"/>
      <c r="J430" s="180"/>
      <c r="K430" s="181"/>
      <c r="L430" s="152"/>
      <c r="M430" s="179"/>
    </row>
    <row r="431" spans="1:13" s="20" customFormat="1" ht="60" customHeight="1" x14ac:dyDescent="0.35">
      <c r="A431" s="103" t="s">
        <v>605</v>
      </c>
      <c r="B431" s="71" t="str">
        <f>_xlfn.SINGLE(IF(_xlfn.XLOOKUP(A431, WH_Aggregte!$E$1:$E$317, WH_Aggregte!$D$1:$D$317, "", 0)= "", "",_xlfn.XLOOKUP(A431, WH_Aggregte!$E$1:$E$317, WH_Aggregte!$D$1:$D$317, "", 0)))</f>
        <v>Does the prime sponsor/grantee provide appropriate training to site supervisors regarding prohibited activities?</v>
      </c>
      <c r="C431" s="176" t="str">
        <f>_xlfn.SINGLE(IF(_xlfn.XLOOKUP(A431, WH_Aggregte!$E$1:$E$317, WH_Aggregte!$F$1:$F$317, "N/A", 0)= "", "N/A",_xlfn.XLOOKUP(A431, WH_Aggregte!$E$1:$E$317, WH_Aggregte!$F$1:$F$317, "N/A", 0)))</f>
        <v>N/A</v>
      </c>
      <c r="D431" s="177" t="str">
        <f>_xlfn.SINGLE(IF(C431="Not Compliant",_xlfn.TEXTJOIN(CHAR(10),TRUE,_xlfn.XLOOKUP($A431,Table1[QNUM],Table1[SUB-RESPONSE]),_xlfn.IFNA(_xlfn.XLOOKUP($A431&amp;AnswerSheet!$Q$1,Table1[TRIMQuestion],Table1[SUB-RESPONSE]),""),_xlfn.IFNA(_xlfn.XLOOKUP($A431&amp;AnswerSheet!$Q$2,Table1[TRIMQuestion],Table1[SUB-RESPONSE]),""),_xlfn.IFNA(_xlfn.XLOOKUP($A431&amp;AnswerSheet!$Q$3,Table1[TRIMQuestion],Table1[SUB-RESPONSE]),""),_xlfn.IFNA(_xlfn.XLOOKUP($A431&amp;AnswerSheet!$Q$4,Table1[TRIMQuestion],Table1[SUB-RESPONSE]),""),_xlfn.IFNA(_xlfn.XLOOKUP($A431&amp;AnswerSheet!$Q$5,Table1[TRIMQuestion],Table1[SUB-RESPONSE]),""),_xlfn.IFNA(_xlfn.XLOOKUP($A431&amp;AnswerSheet!$Q$6,Table1[TRIMQuestion],Table1[SUB-RESPONSE]),""),_xlfn.IFNA(_xlfn.XLOOKUP($A431&amp;AnswerSheet!$Q$7,Table1[TRIMQuestion],Table1[SUB-RESPONSE]),""),_xlfn.IFNA(_xlfn.XLOOKUP($A431&amp;AnswerSheet!$Q$8,Table1[TRIMQuestion],Table1[SUB-RESPONSE]),""),_xlfn.IFNA(_xlfn.XLOOKUP($A431&amp;AnswerSheet!$Q$9,Table1[TRIMQuestion],Table1[SUB-RESPONSE]),""),_xlfn.IFNA(_xlfn.XLOOKUP($A431&amp;AnswerSheet!$Q$10,Table1[TRIMQuestion],Table1[SUB-RESPONSE]),""),_xlfn.IFNA(_xlfn.XLOOKUP($A431&amp;AnswerSheet!$Q$11,Table1[TRIMQuestion],Table1[SUB-RESPONSE]),""),_xlfn.IFNA(_xlfn.XLOOKUP($A431&amp;AnswerSheet!$Q$12,Table1[TRIMQuestion],Table1[SUB-RESPONSE]),""),_xlfn.IFNA(_xlfn.XLOOKUP($A431&amp;AnswerSheet!$Q$13,Table1[TRIMQuestion],Table1[SUB-RESPONSE]),""),_xlfn.IFNA(_xlfn.XLOOKUP($A431&amp;AnswerSheet!$Q$14,Table1[TRIMQuestion],Table1[SUB-RESPONSE]),""),_xlfn.IFNA(_xlfn.XLOOKUP($A431&amp;AnswerSheet!$Q$15,Table1[TRIMQuestion],Table1[SUB-RESPONSE]),""),_xlfn.IFNA(_xlfn.XLOOKUP($A431&amp;AnswerSheet!$Q$16,Table1[TRIMQuestion],Table1[SUB-RESPONSE]),""),_xlfn.IFNA(_xlfn.XLOOKUP($A431&amp;AnswerSheet!$Q$17,Table1[TRIMQuestion],Table1[SUB-RESPONSE]),""),_xlfn.IFNA(_xlfn.XLOOKUP($A431&amp;AnswerSheet!$Q$18,Table1[TRIMQuestion],Table1[SUB-RESPONSE]),""),""),""))</f>
        <v/>
      </c>
      <c r="E431" s="179"/>
      <c r="F431" s="205"/>
      <c r="G431" s="206"/>
      <c r="H431" s="179"/>
      <c r="I431" s="174"/>
      <c r="J431" s="180"/>
      <c r="K431" s="181"/>
      <c r="L431" s="152"/>
      <c r="M431" s="179"/>
    </row>
    <row r="432" spans="1:13" s="20" customFormat="1" ht="55.4" customHeight="1" x14ac:dyDescent="0.35">
      <c r="A432" s="103" t="s">
        <v>23</v>
      </c>
      <c r="B432" s="71" t="str">
        <f>_xlfn.SINGLE(IF(_xlfn.XLOOKUP(A431, WH_Aggregte!$E$1:$E$317, WH_Aggregte!$J$1:$J$317, "", 0)= "", "",_xlfn.XLOOKUP(A431, WH_Aggregte!$E$1:$E$317, WH_Aggregte!$J$1:$J$317, "", 0)))</f>
        <v xml:space="preserve">General: 45 CFR 2540.100/45 CFR 1226.8; 45 CFR 1226.10; 45 CFR 1226.11 (training); 2 CFR 200.303(c), 2 CFR 200.329(a)
Exceptions: 45 CFR 1226.9  </v>
      </c>
      <c r="C432" s="176"/>
      <c r="D432" s="178"/>
      <c r="E432" s="179"/>
      <c r="F432" s="207"/>
      <c r="G432" s="208"/>
      <c r="H432" s="179"/>
      <c r="I432" s="175"/>
      <c r="J432" s="180"/>
      <c r="K432" s="181"/>
      <c r="L432" s="152"/>
      <c r="M432" s="179"/>
    </row>
    <row r="433" spans="1:13" s="20" customFormat="1" ht="60" customHeight="1" x14ac:dyDescent="0.35">
      <c r="A433" s="103" t="s">
        <v>607</v>
      </c>
      <c r="B433" s="71" t="str">
        <f>_xlfn.SINGLE(IF(_xlfn.XLOOKUP(A433, WH_Aggregte!$E$1:$E$317, WH_Aggregte!$D$1:$D$317, "", 0)= "", "",_xlfn.XLOOKUP(A433, WH_Aggregte!$E$1:$E$317, WH_Aggregte!$D$1:$D$317, "", 0)))</f>
        <v>If applicable, does the grantee/sponsor have a finalized template for subrecipient agreements?</v>
      </c>
      <c r="C433" s="176" t="str">
        <f>_xlfn.SINGLE(IF(_xlfn.XLOOKUP(A433, WH_Aggregte!$E$1:$E$317, WH_Aggregte!$F$1:$F$317, "N/A", 0)= "", "N/A",_xlfn.XLOOKUP(A433, WH_Aggregte!$E$1:$E$317, WH_Aggregte!$F$1:$F$317, "N/A", 0)))</f>
        <v>N/A</v>
      </c>
      <c r="D433" s="177" t="str">
        <f>_xlfn.SINGLE(IF(C433="Not Compliant",_xlfn.TEXTJOIN(CHAR(10),TRUE,_xlfn.XLOOKUP($A433,Table1[QNUM],Table1[SUB-RESPONSE]),_xlfn.IFNA(_xlfn.XLOOKUP($A433&amp;AnswerSheet!$Q$1,Table1[TRIMQuestion],Table1[SUB-RESPONSE]),""),_xlfn.IFNA(_xlfn.XLOOKUP($A433&amp;AnswerSheet!$Q$2,Table1[TRIMQuestion],Table1[SUB-RESPONSE]),""),_xlfn.IFNA(_xlfn.XLOOKUP($A433&amp;AnswerSheet!$Q$3,Table1[TRIMQuestion],Table1[SUB-RESPONSE]),""),_xlfn.IFNA(_xlfn.XLOOKUP($A433&amp;AnswerSheet!$Q$4,Table1[TRIMQuestion],Table1[SUB-RESPONSE]),""),_xlfn.IFNA(_xlfn.XLOOKUP($A433&amp;AnswerSheet!$Q$5,Table1[TRIMQuestion],Table1[SUB-RESPONSE]),""),_xlfn.IFNA(_xlfn.XLOOKUP($A433&amp;AnswerSheet!$Q$6,Table1[TRIMQuestion],Table1[SUB-RESPONSE]),""),_xlfn.IFNA(_xlfn.XLOOKUP($A433&amp;AnswerSheet!$Q$7,Table1[TRIMQuestion],Table1[SUB-RESPONSE]),""),_xlfn.IFNA(_xlfn.XLOOKUP($A433&amp;AnswerSheet!$Q$8,Table1[TRIMQuestion],Table1[SUB-RESPONSE]),""),_xlfn.IFNA(_xlfn.XLOOKUP($A433&amp;AnswerSheet!$Q$9,Table1[TRIMQuestion],Table1[SUB-RESPONSE]),""),_xlfn.IFNA(_xlfn.XLOOKUP($A433&amp;AnswerSheet!$Q$10,Table1[TRIMQuestion],Table1[SUB-RESPONSE]),""),_xlfn.IFNA(_xlfn.XLOOKUP($A433&amp;AnswerSheet!$Q$11,Table1[TRIMQuestion],Table1[SUB-RESPONSE]),""),_xlfn.IFNA(_xlfn.XLOOKUP($A433&amp;AnswerSheet!$Q$12,Table1[TRIMQuestion],Table1[SUB-RESPONSE]),""),_xlfn.IFNA(_xlfn.XLOOKUP($A433&amp;AnswerSheet!$Q$13,Table1[TRIMQuestion],Table1[SUB-RESPONSE]),""),_xlfn.IFNA(_xlfn.XLOOKUP($A433&amp;AnswerSheet!$Q$14,Table1[TRIMQuestion],Table1[SUB-RESPONSE]),""),_xlfn.IFNA(_xlfn.XLOOKUP($A433&amp;AnswerSheet!$Q$15,Table1[TRIMQuestion],Table1[SUB-RESPONSE]),""),_xlfn.IFNA(_xlfn.XLOOKUP($A433&amp;AnswerSheet!$Q$16,Table1[TRIMQuestion],Table1[SUB-RESPONSE]),""),_xlfn.IFNA(_xlfn.XLOOKUP($A433&amp;AnswerSheet!$Q$17,Table1[TRIMQuestion],Table1[SUB-RESPONSE]),""),_xlfn.IFNA(_xlfn.XLOOKUP($A433&amp;AnswerSheet!$Q$18,Table1[TRIMQuestion],Table1[SUB-RESPONSE]),""),""),""))</f>
        <v/>
      </c>
      <c r="E433" s="179"/>
      <c r="F433" s="205"/>
      <c r="G433" s="206"/>
      <c r="H433" s="179"/>
      <c r="I433" s="174"/>
      <c r="J433" s="180"/>
      <c r="K433" s="181"/>
      <c r="L433" s="152"/>
      <c r="M433" s="179"/>
    </row>
    <row r="434" spans="1:13" s="20" customFormat="1" ht="55.4" customHeight="1" x14ac:dyDescent="0.35">
      <c r="A434" s="103" t="s">
        <v>23</v>
      </c>
      <c r="B434" s="71" t="str">
        <f>_xlfn.SINGLE(IF(_xlfn.XLOOKUP(A433, WH_Aggregte!$E$1:$E$317, WH_Aggregte!$J$1:$J$317, "", 0)= "", "",_xlfn.XLOOKUP(A433, WH_Aggregte!$E$1:$E$317, WH_Aggregte!$J$1:$J$317, "", 0)))</f>
        <v>2 CFR 200.332</v>
      </c>
      <c r="C434" s="176"/>
      <c r="D434" s="178"/>
      <c r="E434" s="179"/>
      <c r="F434" s="207"/>
      <c r="G434" s="208"/>
      <c r="H434" s="179"/>
      <c r="I434" s="175"/>
      <c r="J434" s="180"/>
      <c r="K434" s="181"/>
      <c r="L434" s="152"/>
      <c r="M434" s="179"/>
    </row>
    <row r="435" spans="1:13" s="20" customFormat="1" ht="245.75" customHeight="1" x14ac:dyDescent="0.35">
      <c r="A435" s="103" t="s">
        <v>608</v>
      </c>
      <c r="B435" s="71" t="str">
        <f>_xlfn.SINGLE(IF(_xlfn.XLOOKUP(A435, WH_Aggregte!$E$1:$E$317, WH_Aggregte!$D$1:$D$317, "", 0)= "", "",_xlfn.XLOOKUP(A435, WH_Aggregte!$E$1:$E$317, WH_Aggregte!$D$1:$D$317, "", 0)))</f>
        <v>Does the subrecipient agreement template contain all the required elements:
• Clear identification as a subaward
• Federal Award Identification
• All requirements imposed by the pass-through entity on the subrecipient so that the Federal award is used in accordance with Federal statutes, regulations and the terms and conditions of the Federal award
• Any additional requirements that the pass-through entity imposes on the subrecipient in order for the pass-through entity to meet its own responsibility to the Federal awarding agency including identification of any required financial and performance reports
• An approved federally recognized indirect cost rate negotiated between the subrecipient and the Federal Government or, if no such rate exists, either a rate negotiated between the pass-through entity and the subrecipient (in compliance with this part), or a de minimis indirect cost rate as defined in §200.414 Indirect (F&amp;A) costs, paragraph (f)
• A requirement that the subrecipient permit the pass-through entity and auditors to have access to the subrecipient's records and financial statements as necessary for the pass-through entity to meet the requirements of this part
• Appropriate terms and conditions concerning closeout of the subaward</v>
      </c>
      <c r="C435" s="176" t="str">
        <f>_xlfn.SINGLE(IF(_xlfn.XLOOKUP(A435, WH_Aggregte!$E$1:$E$317, WH_Aggregte!$F$1:$F$317, "N/A", 0)= "", "N/A",_xlfn.XLOOKUP(A435, WH_Aggregte!$E$1:$E$317, WH_Aggregte!$F$1:$F$317, "N/A", 0)))</f>
        <v>N/A</v>
      </c>
      <c r="D435" s="177" t="str">
        <f>_xlfn.SINGLE(IF(C435="Not Compliant",_xlfn.TEXTJOIN(CHAR(10),TRUE,_xlfn.XLOOKUP($A435,Table1[QNUM],Table1[SUB-RESPONSE]),_xlfn.IFNA(_xlfn.XLOOKUP($A435&amp;AnswerSheet!$Q$1,Table1[TRIMQuestion],Table1[SUB-RESPONSE]),""),_xlfn.IFNA(_xlfn.XLOOKUP($A435&amp;AnswerSheet!$Q$2,Table1[TRIMQuestion],Table1[SUB-RESPONSE]),""),_xlfn.IFNA(_xlfn.XLOOKUP($A435&amp;AnswerSheet!$Q$3,Table1[TRIMQuestion],Table1[SUB-RESPONSE]),""),_xlfn.IFNA(_xlfn.XLOOKUP($A435&amp;AnswerSheet!$Q$4,Table1[TRIMQuestion],Table1[SUB-RESPONSE]),""),_xlfn.IFNA(_xlfn.XLOOKUP($A435&amp;AnswerSheet!$Q$5,Table1[TRIMQuestion],Table1[SUB-RESPONSE]),""),_xlfn.IFNA(_xlfn.XLOOKUP($A435&amp;AnswerSheet!$Q$6,Table1[TRIMQuestion],Table1[SUB-RESPONSE]),""),_xlfn.IFNA(_xlfn.XLOOKUP($A435&amp;AnswerSheet!$Q$7,Table1[TRIMQuestion],Table1[SUB-RESPONSE]),""),_xlfn.IFNA(_xlfn.XLOOKUP($A435&amp;AnswerSheet!$Q$8,Table1[TRIMQuestion],Table1[SUB-RESPONSE]),""),_xlfn.IFNA(_xlfn.XLOOKUP($A435&amp;AnswerSheet!$Q$9,Table1[TRIMQuestion],Table1[SUB-RESPONSE]),""),_xlfn.IFNA(_xlfn.XLOOKUP($A435&amp;AnswerSheet!$Q$10,Table1[TRIMQuestion],Table1[SUB-RESPONSE]),""),_xlfn.IFNA(_xlfn.XLOOKUP($A435&amp;AnswerSheet!$Q$11,Table1[TRIMQuestion],Table1[SUB-RESPONSE]),""),_xlfn.IFNA(_xlfn.XLOOKUP($A435&amp;AnswerSheet!$Q$12,Table1[TRIMQuestion],Table1[SUB-RESPONSE]),""),_xlfn.IFNA(_xlfn.XLOOKUP($A435&amp;AnswerSheet!$Q$13,Table1[TRIMQuestion],Table1[SUB-RESPONSE]),""),_xlfn.IFNA(_xlfn.XLOOKUP($A435&amp;AnswerSheet!$Q$14,Table1[TRIMQuestion],Table1[SUB-RESPONSE]),""),_xlfn.IFNA(_xlfn.XLOOKUP($A435&amp;AnswerSheet!$Q$15,Table1[TRIMQuestion],Table1[SUB-RESPONSE]),""),_xlfn.IFNA(_xlfn.XLOOKUP($A435&amp;AnswerSheet!$Q$16,Table1[TRIMQuestion],Table1[SUB-RESPONSE]),""),_xlfn.IFNA(_xlfn.XLOOKUP($A435&amp;AnswerSheet!$Q$17,Table1[TRIMQuestion],Table1[SUB-RESPONSE]),""),_xlfn.IFNA(_xlfn.XLOOKUP($A435&amp;AnswerSheet!$Q$18,Table1[TRIMQuestion],Table1[SUB-RESPONSE]),""),""),""))</f>
        <v/>
      </c>
      <c r="E435" s="179"/>
      <c r="F435" s="205"/>
      <c r="G435" s="206"/>
      <c r="H435" s="179"/>
      <c r="I435" s="174"/>
      <c r="J435" s="180"/>
      <c r="K435" s="181"/>
      <c r="L435" s="152"/>
      <c r="M435" s="179"/>
    </row>
    <row r="436" spans="1:13" s="20" customFormat="1" ht="55.4" customHeight="1" x14ac:dyDescent="0.35">
      <c r="A436" s="103" t="s">
        <v>23</v>
      </c>
      <c r="B436" s="71" t="str">
        <f>_xlfn.SINGLE(IF(_xlfn.XLOOKUP(A435, WH_Aggregte!$E$1:$E$317, WH_Aggregte!$J$1:$J$317, "", 0)= "", "",_xlfn.XLOOKUP(A435, WH_Aggregte!$E$1:$E$317, WH_Aggregte!$J$1:$J$317, "", 0)))</f>
        <v>2 CFR §200.332 (a); 2 CFR § 200.344</v>
      </c>
      <c r="C436" s="176"/>
      <c r="D436" s="178"/>
      <c r="E436" s="179"/>
      <c r="F436" s="207"/>
      <c r="G436" s="208"/>
      <c r="H436" s="179"/>
      <c r="I436" s="175"/>
      <c r="J436" s="180"/>
      <c r="K436" s="181"/>
      <c r="L436" s="152"/>
      <c r="M436" s="179"/>
    </row>
    <row r="437" spans="1:13" s="20" customFormat="1" ht="60" customHeight="1" x14ac:dyDescent="0.35">
      <c r="A437" s="103" t="s">
        <v>617</v>
      </c>
      <c r="B437" s="71" t="str">
        <f>_xlfn.SINGLE(IF(_xlfn.XLOOKUP(A437, WH_Aggregte!$E$1:$E$317, WH_Aggregte!$D$1:$D$317, "", 0)= "", "",_xlfn.XLOOKUP(A437, WH_Aggregte!$E$1:$E$317, WH_Aggregte!$D$1:$D$317, "", 0)))</f>
        <v>If applicable, does the grantee/sponsor have a finalized template for service site/volunteer station agreements/MOU’s? (For ASN select Compliant; if there is no template, select Compliant and write in a Recommendation for Improvement.)</v>
      </c>
      <c r="C437" s="176" t="str">
        <f>_xlfn.SINGLE(IF(_xlfn.XLOOKUP(A437, WH_Aggregte!$E$1:$E$317, WH_Aggregte!$F$1:$F$317, "N/A", 0)= "", "N/A",_xlfn.XLOOKUP(A437, WH_Aggregte!$E$1:$E$317, WH_Aggregte!$F$1:$F$317, "N/A", 0)))</f>
        <v>N/A</v>
      </c>
      <c r="D437" s="177" t="str">
        <f>_xlfn.SINGLE(IF(C437="Not Compliant",_xlfn.TEXTJOIN(CHAR(10),TRUE,_xlfn.XLOOKUP($A437,Table1[QNUM],Table1[SUB-RESPONSE]),_xlfn.IFNA(_xlfn.XLOOKUP($A437&amp;AnswerSheet!$Q$1,Table1[TRIMQuestion],Table1[SUB-RESPONSE]),""),_xlfn.IFNA(_xlfn.XLOOKUP($A437&amp;AnswerSheet!$Q$2,Table1[TRIMQuestion],Table1[SUB-RESPONSE]),""),_xlfn.IFNA(_xlfn.XLOOKUP($A437&amp;AnswerSheet!$Q$3,Table1[TRIMQuestion],Table1[SUB-RESPONSE]),""),_xlfn.IFNA(_xlfn.XLOOKUP($A437&amp;AnswerSheet!$Q$4,Table1[TRIMQuestion],Table1[SUB-RESPONSE]),""),_xlfn.IFNA(_xlfn.XLOOKUP($A437&amp;AnswerSheet!$Q$5,Table1[TRIMQuestion],Table1[SUB-RESPONSE]),""),_xlfn.IFNA(_xlfn.XLOOKUP($A437&amp;AnswerSheet!$Q$6,Table1[TRIMQuestion],Table1[SUB-RESPONSE]),""),_xlfn.IFNA(_xlfn.XLOOKUP($A437&amp;AnswerSheet!$Q$7,Table1[TRIMQuestion],Table1[SUB-RESPONSE]),""),_xlfn.IFNA(_xlfn.XLOOKUP($A437&amp;AnswerSheet!$Q$8,Table1[TRIMQuestion],Table1[SUB-RESPONSE]),""),_xlfn.IFNA(_xlfn.XLOOKUP($A437&amp;AnswerSheet!$Q$9,Table1[TRIMQuestion],Table1[SUB-RESPONSE]),""),_xlfn.IFNA(_xlfn.XLOOKUP($A437&amp;AnswerSheet!$Q$10,Table1[TRIMQuestion],Table1[SUB-RESPONSE]),""),_xlfn.IFNA(_xlfn.XLOOKUP($A437&amp;AnswerSheet!$Q$11,Table1[TRIMQuestion],Table1[SUB-RESPONSE]),""),_xlfn.IFNA(_xlfn.XLOOKUP($A437&amp;AnswerSheet!$Q$12,Table1[TRIMQuestion],Table1[SUB-RESPONSE]),""),_xlfn.IFNA(_xlfn.XLOOKUP($A437&amp;AnswerSheet!$Q$13,Table1[TRIMQuestion],Table1[SUB-RESPONSE]),""),_xlfn.IFNA(_xlfn.XLOOKUP($A437&amp;AnswerSheet!$Q$14,Table1[TRIMQuestion],Table1[SUB-RESPONSE]),""),_xlfn.IFNA(_xlfn.XLOOKUP($A437&amp;AnswerSheet!$Q$15,Table1[TRIMQuestion],Table1[SUB-RESPONSE]),""),_xlfn.IFNA(_xlfn.XLOOKUP($A437&amp;AnswerSheet!$Q$16,Table1[TRIMQuestion],Table1[SUB-RESPONSE]),""),_xlfn.IFNA(_xlfn.XLOOKUP($A437&amp;AnswerSheet!$Q$17,Table1[TRIMQuestion],Table1[SUB-RESPONSE]),""),_xlfn.IFNA(_xlfn.XLOOKUP($A437&amp;AnswerSheet!$Q$18,Table1[TRIMQuestion],Table1[SUB-RESPONSE]),""),""),""))</f>
        <v/>
      </c>
      <c r="E437" s="179"/>
      <c r="F437" s="205"/>
      <c r="G437" s="206"/>
      <c r="H437" s="179"/>
      <c r="I437" s="174"/>
      <c r="J437" s="180"/>
      <c r="K437" s="181"/>
      <c r="L437" s="152"/>
      <c r="M437" s="179"/>
    </row>
    <row r="438" spans="1:13" s="20" customFormat="1" ht="55.4" customHeight="1" x14ac:dyDescent="0.35">
      <c r="A438" s="103" t="s">
        <v>23</v>
      </c>
      <c r="B438" s="71" t="str">
        <f>_xlfn.SINGLE(IF(_xlfn.XLOOKUP(A437, WH_Aggregte!$E$1:$E$317, WH_Aggregte!$J$1:$J$317, "", 0)= "", "",_xlfn.XLOOKUP(A437, WH_Aggregte!$E$1:$E$317, WH_Aggregte!$J$1:$J$317, "", 0)))</f>
        <v>45 CFR 2551.23
45 CFR 2552.23
45 CFR 2553.23</v>
      </c>
      <c r="C438" s="176"/>
      <c r="D438" s="178"/>
      <c r="E438" s="179"/>
      <c r="F438" s="207"/>
      <c r="G438" s="208"/>
      <c r="H438" s="179"/>
      <c r="I438" s="175"/>
      <c r="J438" s="180"/>
      <c r="K438" s="181"/>
      <c r="L438" s="152"/>
      <c r="M438" s="179"/>
    </row>
    <row r="439" spans="1:13" s="20" customFormat="1" ht="71.150000000000006" customHeight="1" x14ac:dyDescent="0.35">
      <c r="A439" s="103" t="s">
        <v>618</v>
      </c>
      <c r="B439" s="71" t="str">
        <f>_xlfn.SINGLE(IF(_xlfn.XLOOKUP(A439, WH_Aggregte!$E$1:$E$317, WH_Aggregte!$D$1:$D$317, "", 0)= "", "",_xlfn.XLOOKUP(A439, WH_Aggregte!$E$1:$E$317, WH_Aggregte!$D$1:$D$317, "", 0)))</f>
        <v>Does the service site agreement template contain all the required elements (compliant and recommendation for improvement for ASN if no)? 
Please refer to the guide for requirements for each stream of service. If any elements are missing for ACS or VISTA, mark non-compliant, and indicate what is missing in the MO notes section.</v>
      </c>
      <c r="C439" s="176" t="str">
        <f>_xlfn.SINGLE(IF(_xlfn.XLOOKUP(A439, WH_Aggregte!$E$1:$E$317, WH_Aggregte!$F$1:$F$317, "N/A", 0)= "", "N/A",_xlfn.XLOOKUP(A439, WH_Aggregte!$E$1:$E$317, WH_Aggregte!$F$1:$F$317, "N/A", 0)))</f>
        <v>N/A</v>
      </c>
      <c r="D439" s="177" t="str">
        <f>_xlfn.SINGLE(IF(C439="Not Compliant",_xlfn.TEXTJOIN(CHAR(10),TRUE,_xlfn.XLOOKUP($A439,Table1[QNUM],Table1[SUB-RESPONSE]),_xlfn.IFNA(_xlfn.XLOOKUP($A439&amp;AnswerSheet!$Q$1,Table1[TRIMQuestion],Table1[SUB-RESPONSE]),""),_xlfn.IFNA(_xlfn.XLOOKUP($A439&amp;AnswerSheet!$Q$2,Table1[TRIMQuestion],Table1[SUB-RESPONSE]),""),_xlfn.IFNA(_xlfn.XLOOKUP($A439&amp;AnswerSheet!$Q$3,Table1[TRIMQuestion],Table1[SUB-RESPONSE]),""),_xlfn.IFNA(_xlfn.XLOOKUP($A439&amp;AnswerSheet!$Q$4,Table1[TRIMQuestion],Table1[SUB-RESPONSE]),""),_xlfn.IFNA(_xlfn.XLOOKUP($A439&amp;AnswerSheet!$Q$5,Table1[TRIMQuestion],Table1[SUB-RESPONSE]),""),_xlfn.IFNA(_xlfn.XLOOKUP($A439&amp;AnswerSheet!$Q$6,Table1[TRIMQuestion],Table1[SUB-RESPONSE]),""),_xlfn.IFNA(_xlfn.XLOOKUP($A439&amp;AnswerSheet!$Q$7,Table1[TRIMQuestion],Table1[SUB-RESPONSE]),""),_xlfn.IFNA(_xlfn.XLOOKUP($A439&amp;AnswerSheet!$Q$8,Table1[TRIMQuestion],Table1[SUB-RESPONSE]),""),_xlfn.IFNA(_xlfn.XLOOKUP($A439&amp;AnswerSheet!$Q$9,Table1[TRIMQuestion],Table1[SUB-RESPONSE]),""),_xlfn.IFNA(_xlfn.XLOOKUP($A439&amp;AnswerSheet!$Q$10,Table1[TRIMQuestion],Table1[SUB-RESPONSE]),""),_xlfn.IFNA(_xlfn.XLOOKUP($A439&amp;AnswerSheet!$Q$11,Table1[TRIMQuestion],Table1[SUB-RESPONSE]),""),_xlfn.IFNA(_xlfn.XLOOKUP($A439&amp;AnswerSheet!$Q$12,Table1[TRIMQuestion],Table1[SUB-RESPONSE]),""),_xlfn.IFNA(_xlfn.XLOOKUP($A439&amp;AnswerSheet!$Q$13,Table1[TRIMQuestion],Table1[SUB-RESPONSE]),""),_xlfn.IFNA(_xlfn.XLOOKUP($A439&amp;AnswerSheet!$Q$14,Table1[TRIMQuestion],Table1[SUB-RESPONSE]),""),_xlfn.IFNA(_xlfn.XLOOKUP($A439&amp;AnswerSheet!$Q$15,Table1[TRIMQuestion],Table1[SUB-RESPONSE]),""),_xlfn.IFNA(_xlfn.XLOOKUP($A439&amp;AnswerSheet!$Q$16,Table1[TRIMQuestion],Table1[SUB-RESPONSE]),""),_xlfn.IFNA(_xlfn.XLOOKUP($A439&amp;AnswerSheet!$Q$17,Table1[TRIMQuestion],Table1[SUB-RESPONSE]),""),_xlfn.IFNA(_xlfn.XLOOKUP($A439&amp;AnswerSheet!$Q$18,Table1[TRIMQuestion],Table1[SUB-RESPONSE]),""),""),""))</f>
        <v/>
      </c>
      <c r="E439" s="179"/>
      <c r="F439" s="205"/>
      <c r="G439" s="206"/>
      <c r="H439" s="179"/>
      <c r="I439" s="174"/>
      <c r="J439" s="180"/>
      <c r="K439" s="181"/>
      <c r="L439" s="152"/>
      <c r="M439" s="179"/>
    </row>
    <row r="440" spans="1:13" s="20" customFormat="1" ht="55.4" customHeight="1" x14ac:dyDescent="0.35">
      <c r="A440" s="103" t="s">
        <v>23</v>
      </c>
      <c r="B440" s="71" t="str">
        <f>_xlfn.SINGLE(IF(_xlfn.XLOOKUP(A439, WH_Aggregte!$E$1:$E$317, WH_Aggregte!$J$1:$J$317, "", 0)= "", "",_xlfn.XLOOKUP(A439, WH_Aggregte!$E$1:$E$317, WH_Aggregte!$J$1:$J$317, "", 0)))</f>
        <v>45 CFR §2551.23(c)(2)
45 CFR 2552.23
45 CFR 2553.23</v>
      </c>
      <c r="C440" s="176"/>
      <c r="D440" s="178"/>
      <c r="E440" s="179"/>
      <c r="F440" s="207"/>
      <c r="G440" s="208"/>
      <c r="H440" s="179"/>
      <c r="I440" s="175"/>
      <c r="J440" s="180"/>
      <c r="K440" s="181"/>
      <c r="L440" s="152"/>
      <c r="M440" s="179"/>
    </row>
    <row r="441" spans="1:13" s="20" customFormat="1" ht="60" customHeight="1" x14ac:dyDescent="0.35">
      <c r="A441" s="103" t="s">
        <v>619</v>
      </c>
      <c r="B441" s="71" t="str">
        <f>_xlfn.SINGLE(IF(_xlfn.XLOOKUP(A441, WH_Aggregte!$E$1:$E$317, WH_Aggregte!$D$1:$D$317, "", 0)= "", "",_xlfn.XLOOKUP(A441, WH_Aggregte!$E$1:$E$317, WH_Aggregte!$D$1:$D$317, "", 0)))</f>
        <v xml:space="preserve">(ASN Only) Does the grantee have a template for member service agreements? </v>
      </c>
      <c r="C441" s="176" t="str">
        <f>_xlfn.SINGLE(IF(_xlfn.XLOOKUP(A441, WH_Aggregte!$E$1:$E$317, WH_Aggregte!$F$1:$F$317, "N/A", 0)= "", "N/A",_xlfn.XLOOKUP(A441, WH_Aggregte!$E$1:$E$317, WH_Aggregte!$F$1:$F$317, "N/A", 0)))</f>
        <v>N/A</v>
      </c>
      <c r="D441" s="177" t="str">
        <f>_xlfn.SINGLE(IF(C441="Not Compliant",_xlfn.TEXTJOIN(CHAR(10),TRUE,_xlfn.XLOOKUP($A441,Table1[QNUM],Table1[SUB-RESPONSE]),_xlfn.IFNA(_xlfn.XLOOKUP($A441&amp;AnswerSheet!$Q$1,Table1[TRIMQuestion],Table1[SUB-RESPONSE]),""),_xlfn.IFNA(_xlfn.XLOOKUP($A441&amp;AnswerSheet!$Q$2,Table1[TRIMQuestion],Table1[SUB-RESPONSE]),""),_xlfn.IFNA(_xlfn.XLOOKUP($A441&amp;AnswerSheet!$Q$3,Table1[TRIMQuestion],Table1[SUB-RESPONSE]),""),_xlfn.IFNA(_xlfn.XLOOKUP($A441&amp;AnswerSheet!$Q$4,Table1[TRIMQuestion],Table1[SUB-RESPONSE]),""),_xlfn.IFNA(_xlfn.XLOOKUP($A441&amp;AnswerSheet!$Q$5,Table1[TRIMQuestion],Table1[SUB-RESPONSE]),""),_xlfn.IFNA(_xlfn.XLOOKUP($A441&amp;AnswerSheet!$Q$6,Table1[TRIMQuestion],Table1[SUB-RESPONSE]),""),_xlfn.IFNA(_xlfn.XLOOKUP($A441&amp;AnswerSheet!$Q$7,Table1[TRIMQuestion],Table1[SUB-RESPONSE]),""),_xlfn.IFNA(_xlfn.XLOOKUP($A441&amp;AnswerSheet!$Q$8,Table1[TRIMQuestion],Table1[SUB-RESPONSE]),""),_xlfn.IFNA(_xlfn.XLOOKUP($A441&amp;AnswerSheet!$Q$9,Table1[TRIMQuestion],Table1[SUB-RESPONSE]),""),_xlfn.IFNA(_xlfn.XLOOKUP($A441&amp;AnswerSheet!$Q$10,Table1[TRIMQuestion],Table1[SUB-RESPONSE]),""),_xlfn.IFNA(_xlfn.XLOOKUP($A441&amp;AnswerSheet!$Q$11,Table1[TRIMQuestion],Table1[SUB-RESPONSE]),""),_xlfn.IFNA(_xlfn.XLOOKUP($A441&amp;AnswerSheet!$Q$12,Table1[TRIMQuestion],Table1[SUB-RESPONSE]),""),_xlfn.IFNA(_xlfn.XLOOKUP($A441&amp;AnswerSheet!$Q$13,Table1[TRIMQuestion],Table1[SUB-RESPONSE]),""),_xlfn.IFNA(_xlfn.XLOOKUP($A441&amp;AnswerSheet!$Q$14,Table1[TRIMQuestion],Table1[SUB-RESPONSE]),""),_xlfn.IFNA(_xlfn.XLOOKUP($A441&amp;AnswerSheet!$Q$15,Table1[TRIMQuestion],Table1[SUB-RESPONSE]),""),_xlfn.IFNA(_xlfn.XLOOKUP($A441&amp;AnswerSheet!$Q$16,Table1[TRIMQuestion],Table1[SUB-RESPONSE]),""),_xlfn.IFNA(_xlfn.XLOOKUP($A441&amp;AnswerSheet!$Q$17,Table1[TRIMQuestion],Table1[SUB-RESPONSE]),""),_xlfn.IFNA(_xlfn.XLOOKUP($A441&amp;AnswerSheet!$Q$18,Table1[TRIMQuestion],Table1[SUB-RESPONSE]),""),""),""))</f>
        <v/>
      </c>
      <c r="E441" s="179"/>
      <c r="F441" s="205"/>
      <c r="G441" s="206"/>
      <c r="H441" s="179"/>
      <c r="I441" s="174"/>
      <c r="J441" s="180"/>
      <c r="K441" s="181"/>
      <c r="L441" s="152"/>
      <c r="M441" s="179"/>
    </row>
    <row r="442" spans="1:13" s="20" customFormat="1" ht="55.4" customHeight="1" x14ac:dyDescent="0.35">
      <c r="A442" s="103" t="s">
        <v>23</v>
      </c>
      <c r="B442" s="71" t="str">
        <f>_xlfn.SINGLE(IF(_xlfn.XLOOKUP(A441, WH_Aggregte!$E$1:$E$317, WH_Aggregte!$J$1:$J$317, "", 0)= "", "",_xlfn.XLOOKUP(A441, WH_Aggregte!$E$1:$E$317, WH_Aggregte!$J$1:$J$317, "", 0)))</f>
        <v xml:space="preserve">ASN Terms and Conditions </v>
      </c>
      <c r="C442" s="176"/>
      <c r="D442" s="178"/>
      <c r="E442" s="179"/>
      <c r="F442" s="207"/>
      <c r="G442" s="208"/>
      <c r="H442" s="179"/>
      <c r="I442" s="175"/>
      <c r="J442" s="180"/>
      <c r="K442" s="181"/>
      <c r="L442" s="152"/>
      <c r="M442" s="179"/>
    </row>
    <row r="443" spans="1:13" s="20" customFormat="1" ht="332.9" customHeight="1" x14ac:dyDescent="0.35">
      <c r="A443" s="103" t="s">
        <v>620</v>
      </c>
      <c r="B443" s="71" t="str">
        <f>_xlfn.SINGLE(IF(_xlfn.XLOOKUP(A443, WH_Aggregte!$E$1:$E$317, WH_Aggregte!$D$1:$D$317, "", 0)= "", "",_xlfn.XLOOKUP(A443, WH_Aggregte!$E$1:$E$317, WH_Aggregte!$D$1:$D$317, "", 0)))</f>
        <v xml:space="preserve">Does the service agreement template contain all the required elements as follows (ASN only - N/A for VISTA and ASC)? 
• Description of the member’s role 
• The minimum number of service hours (as required by statute) and other requirements (as developed by the recipient) necessary to successfully complete the term of service and to be eligible for the education award 
• The amount of the education award being offered for successful completion of the terms of service in which the individual is enrolling  
• Standards of conduct, as developed by the recipient or sub recipient;
• The list of prohibited activities, including those specified in the regulations at 45 CFR § 2520.65 (see paragraph C, below);
• The text of 45 CFR §§ 2540.100(e)-(f), which relates to Nonduplication and
Nondisplacement;
• The text of 45 CFR §§ 2520.40-.45, which relates to fundraising by members;
• Requirements under the Drug-Free Workplace Act (41 U.S.C. § 701 et seq.);
• Civil rights requirements, complaint procedures, and rights of beneficiaries;
• Suspension and termination rules;
• The specific circumstances under which a member may be released for cause;
• Grievance procedures; and
• Other requirements established by the recipient. </v>
      </c>
      <c r="C443" s="176" t="str">
        <f>_xlfn.SINGLE(IF(_xlfn.XLOOKUP(A443, WH_Aggregte!$E$1:$E$317, WH_Aggregte!$F$1:$F$317, "N/A", 0)= "", "N/A",_xlfn.XLOOKUP(A443, WH_Aggregte!$E$1:$E$317, WH_Aggregte!$F$1:$F$317, "N/A", 0)))</f>
        <v>N/A</v>
      </c>
      <c r="D443" s="177" t="str">
        <f>_xlfn.SINGLE(IF(C443="Not Compliant",_xlfn.TEXTJOIN(CHAR(10),TRUE,_xlfn.XLOOKUP($A443,Table1[QNUM],Table1[SUB-RESPONSE]),_xlfn.IFNA(_xlfn.XLOOKUP($A443&amp;AnswerSheet!$Q$1,Table1[TRIMQuestion],Table1[SUB-RESPONSE]),""),_xlfn.IFNA(_xlfn.XLOOKUP($A443&amp;AnswerSheet!$Q$2,Table1[TRIMQuestion],Table1[SUB-RESPONSE]),""),_xlfn.IFNA(_xlfn.XLOOKUP($A443&amp;AnswerSheet!$Q$3,Table1[TRIMQuestion],Table1[SUB-RESPONSE]),""),_xlfn.IFNA(_xlfn.XLOOKUP($A443&amp;AnswerSheet!$Q$4,Table1[TRIMQuestion],Table1[SUB-RESPONSE]),""),_xlfn.IFNA(_xlfn.XLOOKUP($A443&amp;AnswerSheet!$Q$5,Table1[TRIMQuestion],Table1[SUB-RESPONSE]),""),_xlfn.IFNA(_xlfn.XLOOKUP($A443&amp;AnswerSheet!$Q$6,Table1[TRIMQuestion],Table1[SUB-RESPONSE]),""),_xlfn.IFNA(_xlfn.XLOOKUP($A443&amp;AnswerSheet!$Q$7,Table1[TRIMQuestion],Table1[SUB-RESPONSE]),""),_xlfn.IFNA(_xlfn.XLOOKUP($A443&amp;AnswerSheet!$Q$8,Table1[TRIMQuestion],Table1[SUB-RESPONSE]),""),_xlfn.IFNA(_xlfn.XLOOKUP($A443&amp;AnswerSheet!$Q$9,Table1[TRIMQuestion],Table1[SUB-RESPONSE]),""),_xlfn.IFNA(_xlfn.XLOOKUP($A443&amp;AnswerSheet!$Q$10,Table1[TRIMQuestion],Table1[SUB-RESPONSE]),""),_xlfn.IFNA(_xlfn.XLOOKUP($A443&amp;AnswerSheet!$Q$11,Table1[TRIMQuestion],Table1[SUB-RESPONSE]),""),_xlfn.IFNA(_xlfn.XLOOKUP($A443&amp;AnswerSheet!$Q$12,Table1[TRIMQuestion],Table1[SUB-RESPONSE]),""),_xlfn.IFNA(_xlfn.XLOOKUP($A443&amp;AnswerSheet!$Q$13,Table1[TRIMQuestion],Table1[SUB-RESPONSE]),""),_xlfn.IFNA(_xlfn.XLOOKUP($A443&amp;AnswerSheet!$Q$14,Table1[TRIMQuestion],Table1[SUB-RESPONSE]),""),_xlfn.IFNA(_xlfn.XLOOKUP($A443&amp;AnswerSheet!$Q$15,Table1[TRIMQuestion],Table1[SUB-RESPONSE]),""),_xlfn.IFNA(_xlfn.XLOOKUP($A443&amp;AnswerSheet!$Q$16,Table1[TRIMQuestion],Table1[SUB-RESPONSE]),""),_xlfn.IFNA(_xlfn.XLOOKUP($A443&amp;AnswerSheet!$Q$17,Table1[TRIMQuestion],Table1[SUB-RESPONSE]),""),_xlfn.IFNA(_xlfn.XLOOKUP($A443&amp;AnswerSheet!$Q$18,Table1[TRIMQuestion],Table1[SUB-RESPONSE]),""),""),""))</f>
        <v/>
      </c>
      <c r="E443" s="179"/>
      <c r="F443" s="205"/>
      <c r="G443" s="206"/>
      <c r="H443" s="179"/>
      <c r="I443" s="174"/>
      <c r="J443" s="180"/>
      <c r="K443" s="181"/>
      <c r="L443" s="152"/>
      <c r="M443" s="179"/>
    </row>
    <row r="444" spans="1:13" s="20" customFormat="1" ht="98.15" customHeight="1" x14ac:dyDescent="0.35">
      <c r="A444" s="103" t="s">
        <v>23</v>
      </c>
      <c r="B444" s="71" t="str">
        <f>_xlfn.SINGLE(IF(_xlfn.XLOOKUP(A443, WH_Aggregte!$E$1:$E$317, WH_Aggregte!$J$1:$J$317, "", 0)= "", "",_xlfn.XLOOKUP(A443, WH_Aggregte!$E$1:$E$317, WH_Aggregte!$J$1:$J$317, "", 0)))</f>
        <v xml:space="preserve">ASN Terms and Conditions </v>
      </c>
      <c r="C444" s="176"/>
      <c r="D444" s="178"/>
      <c r="E444" s="179"/>
      <c r="F444" s="207"/>
      <c r="G444" s="208"/>
      <c r="H444" s="179"/>
      <c r="I444" s="175"/>
      <c r="J444" s="180"/>
      <c r="K444" s="181"/>
      <c r="L444" s="152"/>
      <c r="M444" s="179"/>
    </row>
    <row r="445" spans="1:13" s="20" customFormat="1" ht="147" customHeight="1" x14ac:dyDescent="0.35">
      <c r="A445" s="103" t="s">
        <v>635</v>
      </c>
      <c r="B445" s="71" t="str">
        <f>_xlfn.SINGLE(IF(_xlfn.XLOOKUP(A445, WH_Aggregte!$E$1:$E$317, WH_Aggregte!$D$1:$D$317, "", 0)= "", "",_xlfn.XLOOKUP(A445, WH_Aggregte!$E$1:$E$317, WH_Aggregte!$D$1:$D$317, "", 0)))</f>
        <v>Does the grantee recognize AmeriCorps support? 
• Are projects visually identified as AmeriCorps (including, but not limited to logos, websites, social media, service gear and clothing) and following AmeriCorps brand guidelines?
• Are members provided information that projects are part of AmeriCorps?
• Are there alterations to AmeriCorps logos or other brand identities? If yes, did the grantee receive prior written approval from AmeriCorps?
• If applicable, do agreements with subsites explicitly state the program is an AmeriCorps program?</v>
      </c>
      <c r="C445" s="176" t="str">
        <f>_xlfn.SINGLE(IF(_xlfn.XLOOKUP(A445, WH_Aggregte!$E$1:$E$317, WH_Aggregte!$F$1:$F$317, "N/A", 0)= "", "N/A",_xlfn.XLOOKUP(A445, WH_Aggregte!$E$1:$E$317, WH_Aggregte!$F$1:$F$317, "N/A", 0)))</f>
        <v>N/A</v>
      </c>
      <c r="D445" s="177" t="str">
        <f>_xlfn.SINGLE(IF(C445="Not Compliant",_xlfn.TEXTJOIN(CHAR(10),TRUE,_xlfn.XLOOKUP($A445,Table1[QNUM],Table1[SUB-RESPONSE]),_xlfn.IFNA(_xlfn.XLOOKUP($A445&amp;AnswerSheet!$Q$1,Table1[TRIMQuestion],Table1[SUB-RESPONSE]),""),_xlfn.IFNA(_xlfn.XLOOKUP($A445&amp;AnswerSheet!$Q$2,Table1[TRIMQuestion],Table1[SUB-RESPONSE]),""),_xlfn.IFNA(_xlfn.XLOOKUP($A445&amp;AnswerSheet!$Q$3,Table1[TRIMQuestion],Table1[SUB-RESPONSE]),""),_xlfn.IFNA(_xlfn.XLOOKUP($A445&amp;AnswerSheet!$Q$4,Table1[TRIMQuestion],Table1[SUB-RESPONSE]),""),_xlfn.IFNA(_xlfn.XLOOKUP($A445&amp;AnswerSheet!$Q$5,Table1[TRIMQuestion],Table1[SUB-RESPONSE]),""),_xlfn.IFNA(_xlfn.XLOOKUP($A445&amp;AnswerSheet!$Q$6,Table1[TRIMQuestion],Table1[SUB-RESPONSE]),""),_xlfn.IFNA(_xlfn.XLOOKUP($A445&amp;AnswerSheet!$Q$7,Table1[TRIMQuestion],Table1[SUB-RESPONSE]),""),_xlfn.IFNA(_xlfn.XLOOKUP($A445&amp;AnswerSheet!$Q$8,Table1[TRIMQuestion],Table1[SUB-RESPONSE]),""),_xlfn.IFNA(_xlfn.XLOOKUP($A445&amp;AnswerSheet!$Q$9,Table1[TRIMQuestion],Table1[SUB-RESPONSE]),""),_xlfn.IFNA(_xlfn.XLOOKUP($A445&amp;AnswerSheet!$Q$10,Table1[TRIMQuestion],Table1[SUB-RESPONSE]),""),_xlfn.IFNA(_xlfn.XLOOKUP($A445&amp;AnswerSheet!$Q$11,Table1[TRIMQuestion],Table1[SUB-RESPONSE]),""),_xlfn.IFNA(_xlfn.XLOOKUP($A445&amp;AnswerSheet!$Q$12,Table1[TRIMQuestion],Table1[SUB-RESPONSE]),""),_xlfn.IFNA(_xlfn.XLOOKUP($A445&amp;AnswerSheet!$Q$13,Table1[TRIMQuestion],Table1[SUB-RESPONSE]),""),_xlfn.IFNA(_xlfn.XLOOKUP($A445&amp;AnswerSheet!$Q$14,Table1[TRIMQuestion],Table1[SUB-RESPONSE]),""),_xlfn.IFNA(_xlfn.XLOOKUP($A445&amp;AnswerSheet!$Q$15,Table1[TRIMQuestion],Table1[SUB-RESPONSE]),""),_xlfn.IFNA(_xlfn.XLOOKUP($A445&amp;AnswerSheet!$Q$16,Table1[TRIMQuestion],Table1[SUB-RESPONSE]),""),_xlfn.IFNA(_xlfn.XLOOKUP($A445&amp;AnswerSheet!$Q$17,Table1[TRIMQuestion],Table1[SUB-RESPONSE]),""),_xlfn.IFNA(_xlfn.XLOOKUP($A445&amp;AnswerSheet!$Q$18,Table1[TRIMQuestion],Table1[SUB-RESPONSE]),""),""),""))</f>
        <v/>
      </c>
      <c r="E445" s="179"/>
      <c r="F445" s="205"/>
      <c r="G445" s="206"/>
      <c r="H445" s="179"/>
      <c r="I445" s="174"/>
      <c r="J445" s="180"/>
      <c r="K445" s="181"/>
      <c r="L445" s="152"/>
      <c r="M445" s="179"/>
    </row>
    <row r="446" spans="1:13" s="20" customFormat="1" ht="34.25" customHeight="1" x14ac:dyDescent="0.35">
      <c r="A446" s="103" t="s">
        <v>23</v>
      </c>
      <c r="B446" s="71" t="str">
        <f>_xlfn.SINGLE(IF(_xlfn.XLOOKUP(A445, WH_Aggregte!$E$1:$E$317, WH_Aggregte!$J$1:$J$317, "", 0)= "", "",_xlfn.XLOOKUP(A445, WH_Aggregte!$E$1:$E$317, WH_Aggregte!$J$1:$J$317, "", 0)))</f>
        <v>General Terms and Conditions</v>
      </c>
      <c r="C446" s="176"/>
      <c r="D446" s="178"/>
      <c r="E446" s="179"/>
      <c r="F446" s="207"/>
      <c r="G446" s="208"/>
      <c r="H446" s="179"/>
      <c r="I446" s="175"/>
      <c r="J446" s="180"/>
      <c r="K446" s="181"/>
      <c r="L446" s="152"/>
      <c r="M446" s="179"/>
    </row>
    <row r="447" spans="1:13" s="20" customFormat="1" ht="98.4" customHeight="1" x14ac:dyDescent="0.35">
      <c r="A447" s="103" t="s">
        <v>638</v>
      </c>
      <c r="B447" s="71" t="str">
        <f>_xlfn.SINGLE(IF(_xlfn.XLOOKUP(A447, WH_Aggregte!$E$1:$E$317, WH_Aggregte!$D$1:$D$317, "", 0)= "", "",_xlfn.XLOOKUP(A447, WH_Aggregte!$E$1:$E$317, WH_Aggregte!$D$1:$D$317, "", 0)))</f>
        <v>Has the VISTA Project Director completed the VISTA Sponsor Orientation and have site supervisors been adequately trained  to manage members by the sponsor?
If NO, write a brief explanation in the notes section below.</v>
      </c>
      <c r="C447" s="176" t="str">
        <f>_xlfn.SINGLE(IF(_xlfn.XLOOKUP(A447, WH_Aggregte!$E$1:$E$317, WH_Aggregte!$F$1:$F$317, "N/A", 0)= "", "N/A",_xlfn.XLOOKUP(A447, WH_Aggregte!$E$1:$E$317, WH_Aggregte!$F$1:$F$317, "N/A", 0)))</f>
        <v>N/A</v>
      </c>
      <c r="D447" s="177" t="str">
        <f>_xlfn.SINGLE(IF(C447="Not Compliant",_xlfn.TEXTJOIN(CHAR(10),TRUE,_xlfn.XLOOKUP($A447,Table1[QNUM],Table1[SUB-RESPONSE]),_xlfn.IFNA(_xlfn.XLOOKUP($A447&amp;AnswerSheet!$Q$1,Table1[TRIMQuestion],Table1[SUB-RESPONSE]),""),_xlfn.IFNA(_xlfn.XLOOKUP($A447&amp;AnswerSheet!$Q$2,Table1[TRIMQuestion],Table1[SUB-RESPONSE]),""),_xlfn.IFNA(_xlfn.XLOOKUP($A447&amp;AnswerSheet!$Q$3,Table1[TRIMQuestion],Table1[SUB-RESPONSE]),""),_xlfn.IFNA(_xlfn.XLOOKUP($A447&amp;AnswerSheet!$Q$4,Table1[TRIMQuestion],Table1[SUB-RESPONSE]),""),_xlfn.IFNA(_xlfn.XLOOKUP($A447&amp;AnswerSheet!$Q$5,Table1[TRIMQuestion],Table1[SUB-RESPONSE]),""),_xlfn.IFNA(_xlfn.XLOOKUP($A447&amp;AnswerSheet!$Q$6,Table1[TRIMQuestion],Table1[SUB-RESPONSE]),""),_xlfn.IFNA(_xlfn.XLOOKUP($A447&amp;AnswerSheet!$Q$7,Table1[TRIMQuestion],Table1[SUB-RESPONSE]),""),_xlfn.IFNA(_xlfn.XLOOKUP($A447&amp;AnswerSheet!$Q$8,Table1[TRIMQuestion],Table1[SUB-RESPONSE]),""),_xlfn.IFNA(_xlfn.XLOOKUP($A447&amp;AnswerSheet!$Q$9,Table1[TRIMQuestion],Table1[SUB-RESPONSE]),""),_xlfn.IFNA(_xlfn.XLOOKUP($A447&amp;AnswerSheet!$Q$10,Table1[TRIMQuestion],Table1[SUB-RESPONSE]),""),_xlfn.IFNA(_xlfn.XLOOKUP($A447&amp;AnswerSheet!$Q$11,Table1[TRIMQuestion],Table1[SUB-RESPONSE]),""),_xlfn.IFNA(_xlfn.XLOOKUP($A447&amp;AnswerSheet!$Q$12,Table1[TRIMQuestion],Table1[SUB-RESPONSE]),""),_xlfn.IFNA(_xlfn.XLOOKUP($A447&amp;AnswerSheet!$Q$13,Table1[TRIMQuestion],Table1[SUB-RESPONSE]),""),_xlfn.IFNA(_xlfn.XLOOKUP($A447&amp;AnswerSheet!$Q$14,Table1[TRIMQuestion],Table1[SUB-RESPONSE]),""),_xlfn.IFNA(_xlfn.XLOOKUP($A447&amp;AnswerSheet!$Q$15,Table1[TRIMQuestion],Table1[SUB-RESPONSE]),""),_xlfn.IFNA(_xlfn.XLOOKUP($A447&amp;AnswerSheet!$Q$16,Table1[TRIMQuestion],Table1[SUB-RESPONSE]),""),_xlfn.IFNA(_xlfn.XLOOKUP($A447&amp;AnswerSheet!$Q$17,Table1[TRIMQuestion],Table1[SUB-RESPONSE]),""),_xlfn.IFNA(_xlfn.XLOOKUP($A447&amp;AnswerSheet!$Q$18,Table1[TRIMQuestion],Table1[SUB-RESPONSE]),""),""),""))</f>
        <v/>
      </c>
      <c r="E447" s="179"/>
      <c r="F447" s="205"/>
      <c r="G447" s="206"/>
      <c r="H447" s="179"/>
      <c r="I447" s="174"/>
      <c r="J447" s="180"/>
      <c r="K447" s="181"/>
      <c r="L447" s="152"/>
      <c r="M447" s="179"/>
    </row>
    <row r="448" spans="1:13" s="20" customFormat="1" ht="34.25" customHeight="1" x14ac:dyDescent="0.35">
      <c r="A448" s="103" t="s">
        <v>23</v>
      </c>
      <c r="B448" s="71" t="str">
        <f>_xlfn.SINGLE(IF(_xlfn.XLOOKUP(A447, WH_Aggregte!$E$1:$E$317, WH_Aggregte!$J$1:$J$317, "", 0)= "", "",_xlfn.XLOOKUP(A447, WH_Aggregte!$E$1:$E$317, WH_Aggregte!$J$1:$J$317, "", 0)))</f>
        <v>Memorandum of Agreement</v>
      </c>
      <c r="C448" s="176"/>
      <c r="D448" s="178"/>
      <c r="E448" s="179"/>
      <c r="F448" s="207"/>
      <c r="G448" s="208"/>
      <c r="H448" s="179"/>
      <c r="I448" s="175"/>
      <c r="J448" s="180"/>
      <c r="K448" s="181"/>
      <c r="L448" s="152"/>
      <c r="M448" s="179"/>
    </row>
    <row r="449" spans="1:13" s="20" customFormat="1" ht="64.25" customHeight="1" x14ac:dyDescent="0.35">
      <c r="A449" s="103" t="s">
        <v>639</v>
      </c>
      <c r="B449" s="71" t="str">
        <f>_xlfn.SINGLE(IF(_xlfn.XLOOKUP(A449, WH_Aggregte!$E$1:$E$317, WH_Aggregte!$D$1:$D$317, "", 0)= "", "",_xlfn.XLOOKUP(A449, WH_Aggregte!$E$1:$E$317, WH_Aggregte!$D$1:$D$317, "", 0)))</f>
        <v>Does the grantee/sponsor have a policy and procedure in place regarding the provision of reasonable accommodation for members and staff to ensure accessibility as per the federal requirements?</v>
      </c>
      <c r="C449" s="176" t="str">
        <f>_xlfn.SINGLE(IF(_xlfn.XLOOKUP(A449, WH_Aggregte!$E$1:$E$317, WH_Aggregte!$F$1:$F$317, "N/A", 0)= "", "N/A",_xlfn.XLOOKUP(A449, WH_Aggregte!$E$1:$E$317, WH_Aggregte!$F$1:$F$317, "N/A", 0)))</f>
        <v>N/A</v>
      </c>
      <c r="D449" s="177" t="str">
        <f>_xlfn.SINGLE(IF(C449="Not Compliant",_xlfn.TEXTJOIN(CHAR(10),TRUE,_xlfn.XLOOKUP($A449,Table1[QNUM],Table1[SUB-RESPONSE]),_xlfn.IFNA(_xlfn.XLOOKUP($A449&amp;AnswerSheet!$Q$1,Table1[TRIMQuestion],Table1[SUB-RESPONSE]),""),_xlfn.IFNA(_xlfn.XLOOKUP($A449&amp;AnswerSheet!$Q$2,Table1[TRIMQuestion],Table1[SUB-RESPONSE]),""),_xlfn.IFNA(_xlfn.XLOOKUP($A449&amp;AnswerSheet!$Q$3,Table1[TRIMQuestion],Table1[SUB-RESPONSE]),""),_xlfn.IFNA(_xlfn.XLOOKUP($A449&amp;AnswerSheet!$Q$4,Table1[TRIMQuestion],Table1[SUB-RESPONSE]),""),_xlfn.IFNA(_xlfn.XLOOKUP($A449&amp;AnswerSheet!$Q$5,Table1[TRIMQuestion],Table1[SUB-RESPONSE]),""),_xlfn.IFNA(_xlfn.XLOOKUP($A449&amp;AnswerSheet!$Q$6,Table1[TRIMQuestion],Table1[SUB-RESPONSE]),""),_xlfn.IFNA(_xlfn.XLOOKUP($A449&amp;AnswerSheet!$Q$7,Table1[TRIMQuestion],Table1[SUB-RESPONSE]),""),_xlfn.IFNA(_xlfn.XLOOKUP($A449&amp;AnswerSheet!$Q$8,Table1[TRIMQuestion],Table1[SUB-RESPONSE]),""),_xlfn.IFNA(_xlfn.XLOOKUP($A449&amp;AnswerSheet!$Q$9,Table1[TRIMQuestion],Table1[SUB-RESPONSE]),""),_xlfn.IFNA(_xlfn.XLOOKUP($A449&amp;AnswerSheet!$Q$10,Table1[TRIMQuestion],Table1[SUB-RESPONSE]),""),_xlfn.IFNA(_xlfn.XLOOKUP($A449&amp;AnswerSheet!$Q$11,Table1[TRIMQuestion],Table1[SUB-RESPONSE]),""),_xlfn.IFNA(_xlfn.XLOOKUP($A449&amp;AnswerSheet!$Q$12,Table1[TRIMQuestion],Table1[SUB-RESPONSE]),""),_xlfn.IFNA(_xlfn.XLOOKUP($A449&amp;AnswerSheet!$Q$13,Table1[TRIMQuestion],Table1[SUB-RESPONSE]),""),_xlfn.IFNA(_xlfn.XLOOKUP($A449&amp;AnswerSheet!$Q$14,Table1[TRIMQuestion],Table1[SUB-RESPONSE]),""),_xlfn.IFNA(_xlfn.XLOOKUP($A449&amp;AnswerSheet!$Q$15,Table1[TRIMQuestion],Table1[SUB-RESPONSE]),""),_xlfn.IFNA(_xlfn.XLOOKUP($A449&amp;AnswerSheet!$Q$16,Table1[TRIMQuestion],Table1[SUB-RESPONSE]),""),_xlfn.IFNA(_xlfn.XLOOKUP($A449&amp;AnswerSheet!$Q$17,Table1[TRIMQuestion],Table1[SUB-RESPONSE]),""),_xlfn.IFNA(_xlfn.XLOOKUP($A449&amp;AnswerSheet!$Q$18,Table1[TRIMQuestion],Table1[SUB-RESPONSE]),""),""),""))</f>
        <v/>
      </c>
      <c r="E449" s="179"/>
      <c r="F449" s="205"/>
      <c r="G449" s="206"/>
      <c r="H449" s="179"/>
      <c r="I449" s="174"/>
      <c r="J449" s="180"/>
      <c r="K449" s="181"/>
      <c r="L449" s="152"/>
      <c r="M449" s="179"/>
    </row>
    <row r="450" spans="1:13" s="20" customFormat="1" ht="34.25" customHeight="1" x14ac:dyDescent="0.35">
      <c r="A450" s="103" t="s">
        <v>23</v>
      </c>
      <c r="B450" s="71" t="str">
        <f>_xlfn.SINGLE(IF(_xlfn.XLOOKUP(A449, WH_Aggregte!$E$1:$E$317, WH_Aggregte!$J$1:$J$317, "", 0)= "", "",_xlfn.XLOOKUP(A449, WH_Aggregte!$E$1:$E$317, WH_Aggregte!$J$1:$J$317, "", 0)))</f>
        <v>45 CFR 1203, 45 CFR 1214, 45 CFR 1232, Rehabilitation Act of 1973: Sections 504, 508, Program Specific Terms and Conditions, Americans with Disabilities Act of 1990</v>
      </c>
      <c r="C450" s="176"/>
      <c r="D450" s="178"/>
      <c r="E450" s="179"/>
      <c r="F450" s="207"/>
      <c r="G450" s="208"/>
      <c r="H450" s="179"/>
      <c r="I450" s="175"/>
      <c r="J450" s="180"/>
      <c r="K450" s="181"/>
      <c r="L450" s="152"/>
      <c r="M450" s="179"/>
    </row>
    <row r="451" spans="1:13" s="20" customFormat="1" ht="46.25" customHeight="1" x14ac:dyDescent="0.35">
      <c r="A451" s="103" t="s">
        <v>640</v>
      </c>
      <c r="B451" s="71" t="str">
        <f>_xlfn.SINGLE(IF(_xlfn.XLOOKUP(A451, WH_Aggregte!$E$1:$E$317, WH_Aggregte!$D$1:$D$317, "", 0)= "", "",_xlfn.XLOOKUP(A451, WH_Aggregte!$E$1:$E$317, WH_Aggregte!$D$1:$D$317, "", 0)))</f>
        <v xml:space="preserve">Does the sponsor/grantee have a system (a plan or process) in place for ensuring accessibility to persons with Limited English Proficiency?  </v>
      </c>
      <c r="C451" s="176" t="str">
        <f>_xlfn.SINGLE(IF(_xlfn.XLOOKUP(A451, WH_Aggregte!$E$1:$E$317, WH_Aggregte!$F$1:$F$317, "N/A", 0)= "", "N/A",_xlfn.XLOOKUP(A451, WH_Aggregte!$E$1:$E$317, WH_Aggregte!$F$1:$F$317, "N/A", 0)))</f>
        <v>N/A</v>
      </c>
      <c r="D451" s="177" t="str">
        <f>_xlfn.SINGLE(IF(C451="Not Compliant",_xlfn.TEXTJOIN(CHAR(10),TRUE,_xlfn.XLOOKUP($A451,Table1[QNUM],Table1[SUB-RESPONSE]),_xlfn.IFNA(_xlfn.XLOOKUP($A451&amp;AnswerSheet!$Q$1,Table1[TRIMQuestion],Table1[SUB-RESPONSE]),""),_xlfn.IFNA(_xlfn.XLOOKUP($A451&amp;AnswerSheet!$Q$2,Table1[TRIMQuestion],Table1[SUB-RESPONSE]),""),_xlfn.IFNA(_xlfn.XLOOKUP($A451&amp;AnswerSheet!$Q$3,Table1[TRIMQuestion],Table1[SUB-RESPONSE]),""),_xlfn.IFNA(_xlfn.XLOOKUP($A451&amp;AnswerSheet!$Q$4,Table1[TRIMQuestion],Table1[SUB-RESPONSE]),""),_xlfn.IFNA(_xlfn.XLOOKUP($A451&amp;AnswerSheet!$Q$5,Table1[TRIMQuestion],Table1[SUB-RESPONSE]),""),_xlfn.IFNA(_xlfn.XLOOKUP($A451&amp;AnswerSheet!$Q$6,Table1[TRIMQuestion],Table1[SUB-RESPONSE]),""),_xlfn.IFNA(_xlfn.XLOOKUP($A451&amp;AnswerSheet!$Q$7,Table1[TRIMQuestion],Table1[SUB-RESPONSE]),""),_xlfn.IFNA(_xlfn.XLOOKUP($A451&amp;AnswerSheet!$Q$8,Table1[TRIMQuestion],Table1[SUB-RESPONSE]),""),_xlfn.IFNA(_xlfn.XLOOKUP($A451&amp;AnswerSheet!$Q$9,Table1[TRIMQuestion],Table1[SUB-RESPONSE]),""),_xlfn.IFNA(_xlfn.XLOOKUP($A451&amp;AnswerSheet!$Q$10,Table1[TRIMQuestion],Table1[SUB-RESPONSE]),""),_xlfn.IFNA(_xlfn.XLOOKUP($A451&amp;AnswerSheet!$Q$11,Table1[TRIMQuestion],Table1[SUB-RESPONSE]),""),_xlfn.IFNA(_xlfn.XLOOKUP($A451&amp;AnswerSheet!$Q$12,Table1[TRIMQuestion],Table1[SUB-RESPONSE]),""),_xlfn.IFNA(_xlfn.XLOOKUP($A451&amp;AnswerSheet!$Q$13,Table1[TRIMQuestion],Table1[SUB-RESPONSE]),""),_xlfn.IFNA(_xlfn.XLOOKUP($A451&amp;AnswerSheet!$Q$14,Table1[TRIMQuestion],Table1[SUB-RESPONSE]),""),_xlfn.IFNA(_xlfn.XLOOKUP($A451&amp;AnswerSheet!$Q$15,Table1[TRIMQuestion],Table1[SUB-RESPONSE]),""),_xlfn.IFNA(_xlfn.XLOOKUP($A451&amp;AnswerSheet!$Q$16,Table1[TRIMQuestion],Table1[SUB-RESPONSE]),""),_xlfn.IFNA(_xlfn.XLOOKUP($A451&amp;AnswerSheet!$Q$17,Table1[TRIMQuestion],Table1[SUB-RESPONSE]),""),_xlfn.IFNA(_xlfn.XLOOKUP($A451&amp;AnswerSheet!$Q$18,Table1[TRIMQuestion],Table1[SUB-RESPONSE]),""),""),""))</f>
        <v/>
      </c>
      <c r="E451" s="179"/>
      <c r="F451" s="205"/>
      <c r="G451" s="206"/>
      <c r="H451" s="179"/>
      <c r="I451" s="174"/>
      <c r="J451" s="180"/>
      <c r="K451" s="181"/>
      <c r="L451" s="152"/>
      <c r="M451" s="179"/>
    </row>
    <row r="452" spans="1:13" s="20" customFormat="1" ht="34.25" customHeight="1" x14ac:dyDescent="0.35">
      <c r="A452" s="103" t="s">
        <v>23</v>
      </c>
      <c r="B452" s="71" t="str">
        <f>_xlfn.SINGLE(IF(_xlfn.XLOOKUP(A451, WH_Aggregte!$E$1:$E$317, WH_Aggregte!$J$1:$J$317, "", 0)= "", "",_xlfn.XLOOKUP(A451, WH_Aggregte!$E$1:$E$317, WH_Aggregte!$J$1:$J$317, "", 0)))</f>
        <v>General Terms and Conditions, Executive Order 13166, 67 FR 64604, Title VI, Civil Rights Act 1964: Prohibition Against National Origin Discrimination Affecting Limited English Proficient Persons</v>
      </c>
      <c r="C452" s="176"/>
      <c r="D452" s="178"/>
      <c r="E452" s="179"/>
      <c r="F452" s="207"/>
      <c r="G452" s="208"/>
      <c r="H452" s="179"/>
      <c r="I452" s="175"/>
      <c r="J452" s="180"/>
      <c r="K452" s="181"/>
      <c r="L452" s="152"/>
      <c r="M452" s="179"/>
    </row>
    <row r="453" spans="1:13" ht="26.15" customHeight="1" x14ac:dyDescent="0.35">
      <c r="A453" s="187" t="s">
        <v>771</v>
      </c>
      <c r="B453" s="188"/>
      <c r="C453" s="189"/>
      <c r="D453" s="16"/>
      <c r="E453" s="75"/>
      <c r="F453" s="75"/>
      <c r="G453" s="75"/>
      <c r="H453" s="75"/>
      <c r="I453" s="76"/>
      <c r="J453" s="77"/>
      <c r="K453" s="78"/>
      <c r="L453" s="78"/>
      <c r="M453" s="75"/>
    </row>
    <row r="454" spans="1:13" s="20" customFormat="1" ht="60" customHeight="1" x14ac:dyDescent="0.35">
      <c r="A454" s="103" t="s">
        <v>642</v>
      </c>
      <c r="B454" s="71" t="str">
        <f>_xlfn.SINGLE(IF(_xlfn.XLOOKUP(A454, WH_Aggregte!$E$1:$E$317, WH_Aggregte!$D$1:$D$317, "", 0)= "", "",_xlfn.XLOOKUP(A454, WH_Aggregte!$E$1:$E$317, WH_Aggregte!$D$1:$D$317, "", 0)))</f>
        <v>Does the organization have a policy or procedure describing the internal process for conducting NSCHC?</v>
      </c>
      <c r="C454" s="176" t="str">
        <f>_xlfn.SINGLE(IF(_xlfn.XLOOKUP(A454, WH_Aggregte!$E$1:$E$317, WH_Aggregte!$F$1:$F$317, "N/A", 0)= "", "N/A",_xlfn.XLOOKUP(A454, WH_Aggregte!$E$1:$E$317, WH_Aggregte!$F$1:$F$317, "N/A", 0)))</f>
        <v>N/A</v>
      </c>
      <c r="D454" s="177" t="str">
        <f>_xlfn.SINGLE(IF(C454="Not Compliant",_xlfn.TEXTJOIN(CHAR(10),TRUE,_xlfn.XLOOKUP($A454,Table1[QNUM],Table1[SUB-RESPONSE]),_xlfn.IFNA(_xlfn.XLOOKUP($A454&amp;AnswerSheet!$Q$1,Table1[TRIMQuestion],Table1[SUB-RESPONSE]),""),_xlfn.IFNA(_xlfn.XLOOKUP($A454&amp;AnswerSheet!$Q$2,Table1[TRIMQuestion],Table1[SUB-RESPONSE]),""),_xlfn.IFNA(_xlfn.XLOOKUP($A454&amp;AnswerSheet!$Q$3,Table1[TRIMQuestion],Table1[SUB-RESPONSE]),""),_xlfn.IFNA(_xlfn.XLOOKUP($A454&amp;AnswerSheet!$Q$4,Table1[TRIMQuestion],Table1[SUB-RESPONSE]),""),_xlfn.IFNA(_xlfn.XLOOKUP($A454&amp;AnswerSheet!$Q$5,Table1[TRIMQuestion],Table1[SUB-RESPONSE]),""),_xlfn.IFNA(_xlfn.XLOOKUP($A454&amp;AnswerSheet!$Q$6,Table1[TRIMQuestion],Table1[SUB-RESPONSE]),""),_xlfn.IFNA(_xlfn.XLOOKUP($A454&amp;AnswerSheet!$Q$7,Table1[TRIMQuestion],Table1[SUB-RESPONSE]),""),_xlfn.IFNA(_xlfn.XLOOKUP($A454&amp;AnswerSheet!$Q$8,Table1[TRIMQuestion],Table1[SUB-RESPONSE]),""),_xlfn.IFNA(_xlfn.XLOOKUP($A454&amp;AnswerSheet!$Q$9,Table1[TRIMQuestion],Table1[SUB-RESPONSE]),""),_xlfn.IFNA(_xlfn.XLOOKUP($A454&amp;AnswerSheet!$Q$10,Table1[TRIMQuestion],Table1[SUB-RESPONSE]),""),_xlfn.IFNA(_xlfn.XLOOKUP($A454&amp;AnswerSheet!$Q$11,Table1[TRIMQuestion],Table1[SUB-RESPONSE]),""),_xlfn.IFNA(_xlfn.XLOOKUP($A454&amp;AnswerSheet!$Q$12,Table1[TRIMQuestion],Table1[SUB-RESPONSE]),""),_xlfn.IFNA(_xlfn.XLOOKUP($A454&amp;AnswerSheet!$Q$13,Table1[TRIMQuestion],Table1[SUB-RESPONSE]),""),_xlfn.IFNA(_xlfn.XLOOKUP($A454&amp;AnswerSheet!$Q$14,Table1[TRIMQuestion],Table1[SUB-RESPONSE]),""),_xlfn.IFNA(_xlfn.XLOOKUP($A454&amp;AnswerSheet!$Q$15,Table1[TRIMQuestion],Table1[SUB-RESPONSE]),""),_xlfn.IFNA(_xlfn.XLOOKUP($A454&amp;AnswerSheet!$Q$16,Table1[TRIMQuestion],Table1[SUB-RESPONSE]),""),_xlfn.IFNA(_xlfn.XLOOKUP($A454&amp;AnswerSheet!$Q$17,Table1[TRIMQuestion],Table1[SUB-RESPONSE]),""),_xlfn.IFNA(_xlfn.XLOOKUP($A454&amp;AnswerSheet!$Q$18,Table1[TRIMQuestion],Table1[SUB-RESPONSE]),""),""),""))</f>
        <v/>
      </c>
      <c r="E454" s="179"/>
      <c r="F454" s="205"/>
      <c r="G454" s="206"/>
      <c r="H454" s="179"/>
      <c r="I454" s="174"/>
      <c r="J454" s="180"/>
      <c r="K454" s="181"/>
      <c r="L454" s="152"/>
      <c r="M454" s="179"/>
    </row>
    <row r="455" spans="1:13" s="20" customFormat="1" ht="55.4" customHeight="1" x14ac:dyDescent="0.35">
      <c r="A455" s="103" t="s">
        <v>23</v>
      </c>
      <c r="B455" s="71" t="str">
        <f>_xlfn.SINGLE(IF(_xlfn.XLOOKUP(A454, WH_Aggregte!$E$1:$E$317, WH_Aggregte!$J$1:$J$317, "", 0)= "", "",_xlfn.XLOOKUP(A454, WH_Aggregte!$E$1:$E$317, WH_Aggregte!$J$1:$J$317, "", 0)))</f>
        <v/>
      </c>
      <c r="C455" s="176"/>
      <c r="D455" s="178"/>
      <c r="E455" s="179"/>
      <c r="F455" s="207"/>
      <c r="G455" s="208"/>
      <c r="H455" s="179"/>
      <c r="I455" s="175"/>
      <c r="J455" s="180"/>
      <c r="K455" s="181"/>
      <c r="L455" s="152"/>
      <c r="M455" s="179"/>
    </row>
    <row r="456" spans="1:13" s="20" customFormat="1" ht="57.65" customHeight="1" x14ac:dyDescent="0.35">
      <c r="A456" s="103" t="s">
        <v>643</v>
      </c>
      <c r="B456" s="71" t="str">
        <f>_xlfn.SINGLE(IF(_xlfn.XLOOKUP(A456, WH_Aggregte!$E$1:$E$317, WH_Aggregte!$D$1:$D$317, "", 0)= "", "",_xlfn.XLOOKUP(A456, WH_Aggregte!$E$1:$E$317, WH_Aggregte!$D$1:$D$317, "", 0)))</f>
        <v>Does the NSCHC policy or procedure cover all recommended topics, as applicable?</v>
      </c>
      <c r="C456" s="176" t="str">
        <f>_xlfn.SINGLE(IF(_xlfn.XLOOKUP(A456, WH_Aggregte!$E$1:$E$317, WH_Aggregte!$F$1:$F$317, "N/A", 0)= "", "N/A",_xlfn.XLOOKUP(A456, WH_Aggregte!$E$1:$E$317, WH_Aggregte!$F$1:$F$317, "N/A", 0)))</f>
        <v>N/A</v>
      </c>
      <c r="D456" s="177" t="str">
        <f>_xlfn.SINGLE(IF(C456="Not Compliant",_xlfn.TEXTJOIN(CHAR(10),TRUE,_xlfn.XLOOKUP($A456,Table1[QNUM],Table1[SUB-RESPONSE]),_xlfn.IFNA(_xlfn.XLOOKUP($A456&amp;AnswerSheet!$Q$1,Table1[TRIMQuestion],Table1[SUB-RESPONSE]),""),_xlfn.IFNA(_xlfn.XLOOKUP($A456&amp;AnswerSheet!$Q$2,Table1[TRIMQuestion],Table1[SUB-RESPONSE]),""),_xlfn.IFNA(_xlfn.XLOOKUP($A456&amp;AnswerSheet!$Q$3,Table1[TRIMQuestion],Table1[SUB-RESPONSE]),""),_xlfn.IFNA(_xlfn.XLOOKUP($A456&amp;AnswerSheet!$Q$4,Table1[TRIMQuestion],Table1[SUB-RESPONSE]),""),_xlfn.IFNA(_xlfn.XLOOKUP($A456&amp;AnswerSheet!$Q$5,Table1[TRIMQuestion],Table1[SUB-RESPONSE]),""),_xlfn.IFNA(_xlfn.XLOOKUP($A456&amp;AnswerSheet!$Q$6,Table1[TRIMQuestion],Table1[SUB-RESPONSE]),""),_xlfn.IFNA(_xlfn.XLOOKUP($A456&amp;AnswerSheet!$Q$7,Table1[TRIMQuestion],Table1[SUB-RESPONSE]),""),_xlfn.IFNA(_xlfn.XLOOKUP($A456&amp;AnswerSheet!$Q$8,Table1[TRIMQuestion],Table1[SUB-RESPONSE]),""),_xlfn.IFNA(_xlfn.XLOOKUP($A456&amp;AnswerSheet!$Q$9,Table1[TRIMQuestion],Table1[SUB-RESPONSE]),""),_xlfn.IFNA(_xlfn.XLOOKUP($A456&amp;AnswerSheet!$Q$10,Table1[TRIMQuestion],Table1[SUB-RESPONSE]),""),_xlfn.IFNA(_xlfn.XLOOKUP($A456&amp;AnswerSheet!$Q$11,Table1[TRIMQuestion],Table1[SUB-RESPONSE]),""),_xlfn.IFNA(_xlfn.XLOOKUP($A456&amp;AnswerSheet!$Q$12,Table1[TRIMQuestion],Table1[SUB-RESPONSE]),""),_xlfn.IFNA(_xlfn.XLOOKUP($A456&amp;AnswerSheet!$Q$13,Table1[TRIMQuestion],Table1[SUB-RESPONSE]),""),_xlfn.IFNA(_xlfn.XLOOKUP($A456&amp;AnswerSheet!$Q$14,Table1[TRIMQuestion],Table1[SUB-RESPONSE]),""),_xlfn.IFNA(_xlfn.XLOOKUP($A456&amp;AnswerSheet!$Q$15,Table1[TRIMQuestion],Table1[SUB-RESPONSE]),""),_xlfn.IFNA(_xlfn.XLOOKUP($A456&amp;AnswerSheet!$Q$16,Table1[TRIMQuestion],Table1[SUB-RESPONSE]),""),_xlfn.IFNA(_xlfn.XLOOKUP($A456&amp;AnswerSheet!$Q$17,Table1[TRIMQuestion],Table1[SUB-RESPONSE]),""),_xlfn.IFNA(_xlfn.XLOOKUP($A456&amp;AnswerSheet!$Q$18,Table1[TRIMQuestion],Table1[SUB-RESPONSE]),""),""),""))</f>
        <v/>
      </c>
      <c r="E456" s="179"/>
      <c r="F456" s="205"/>
      <c r="G456" s="206"/>
      <c r="H456" s="179"/>
      <c r="I456" s="174"/>
      <c r="J456" s="180"/>
      <c r="K456" s="181"/>
      <c r="L456" s="152"/>
      <c r="M456" s="179"/>
    </row>
    <row r="457" spans="1:13" s="20" customFormat="1" ht="55.4" customHeight="1" x14ac:dyDescent="0.35">
      <c r="A457" s="103" t="s">
        <v>23</v>
      </c>
      <c r="B457" s="71" t="str">
        <f>_xlfn.SINGLE(IF(_xlfn.XLOOKUP(A456, WH_Aggregte!$E$1:$E$317, WH_Aggregte!$J$1:$J$317, "", 0)= "", "",_xlfn.XLOOKUP(A456, WH_Aggregte!$E$1:$E$317, WH_Aggregte!$J$1:$J$317, "", 0)))</f>
        <v/>
      </c>
      <c r="C457" s="176"/>
      <c r="D457" s="178"/>
      <c r="E457" s="179"/>
      <c r="F457" s="207"/>
      <c r="G457" s="208"/>
      <c r="H457" s="179"/>
      <c r="I457" s="175"/>
      <c r="J457" s="180"/>
      <c r="K457" s="181"/>
      <c r="L457" s="152"/>
      <c r="M457" s="179"/>
    </row>
    <row r="458" spans="1:13" s="20" customFormat="1" ht="77.5" x14ac:dyDescent="0.35">
      <c r="A458" s="103" t="s">
        <v>671</v>
      </c>
      <c r="B458" s="71" t="str">
        <f>_xlfn.SINGLE(IF(_xlfn.XLOOKUP(A458, WH_Aggregte!$E$1:$E$317, WH_Aggregte!$D$1:$D$317, "", 0)= "", "",_xlfn.XLOOKUP(A458, WH_Aggregte!$E$1:$E$317, WH_Aggregte!$D$1:$D$317, "", 0)))</f>
        <v>Do the grantee’s responses to the NSCHC Record Review Form align with the submitted NSCHC policy when it comes to the following NSCHC components? 
• Process for obtaining consent 
• Process for running each check (vendor / repository)
• Process for documenting adjudication</v>
      </c>
      <c r="C458" s="176" t="str">
        <f>_xlfn.SINGLE(IF(_xlfn.XLOOKUP(A458, WH_Aggregte!$E$1:$E$317, WH_Aggregte!$F$1:$F$317, "N/A", 0)= "", "N/A",_xlfn.XLOOKUP(A458, WH_Aggregte!$E$1:$E$317, WH_Aggregte!$F$1:$F$317, "N/A", 0)))</f>
        <v>N/A</v>
      </c>
      <c r="D458" s="177" t="str">
        <f>_xlfn.SINGLE(IF(C458="Not Compliant",_xlfn.TEXTJOIN(CHAR(10),TRUE,_xlfn.XLOOKUP($A458,Table1[QNUM],Table1[SUB-RESPONSE]),_xlfn.IFNA(_xlfn.XLOOKUP($A458&amp;AnswerSheet!$Q$1,Table1[TRIMQuestion],Table1[SUB-RESPONSE]),""),_xlfn.IFNA(_xlfn.XLOOKUP($A458&amp;AnswerSheet!$Q$2,Table1[TRIMQuestion],Table1[SUB-RESPONSE]),""),_xlfn.IFNA(_xlfn.XLOOKUP($A458&amp;AnswerSheet!$Q$3,Table1[TRIMQuestion],Table1[SUB-RESPONSE]),""),_xlfn.IFNA(_xlfn.XLOOKUP($A458&amp;AnswerSheet!$Q$4,Table1[TRIMQuestion],Table1[SUB-RESPONSE]),""),_xlfn.IFNA(_xlfn.XLOOKUP($A458&amp;AnswerSheet!$Q$5,Table1[TRIMQuestion],Table1[SUB-RESPONSE]),""),_xlfn.IFNA(_xlfn.XLOOKUP($A458&amp;AnswerSheet!$Q$6,Table1[TRIMQuestion],Table1[SUB-RESPONSE]),""),_xlfn.IFNA(_xlfn.XLOOKUP($A458&amp;AnswerSheet!$Q$7,Table1[TRIMQuestion],Table1[SUB-RESPONSE]),""),_xlfn.IFNA(_xlfn.XLOOKUP($A458&amp;AnswerSheet!$Q$8,Table1[TRIMQuestion],Table1[SUB-RESPONSE]),""),_xlfn.IFNA(_xlfn.XLOOKUP($A458&amp;AnswerSheet!$Q$9,Table1[TRIMQuestion],Table1[SUB-RESPONSE]),""),_xlfn.IFNA(_xlfn.XLOOKUP($A458&amp;AnswerSheet!$Q$10,Table1[TRIMQuestion],Table1[SUB-RESPONSE]),""),_xlfn.IFNA(_xlfn.XLOOKUP($A458&amp;AnswerSheet!$Q$11,Table1[TRIMQuestion],Table1[SUB-RESPONSE]),""),_xlfn.IFNA(_xlfn.XLOOKUP($A458&amp;AnswerSheet!$Q$12,Table1[TRIMQuestion],Table1[SUB-RESPONSE]),""),_xlfn.IFNA(_xlfn.XLOOKUP($A458&amp;AnswerSheet!$Q$13,Table1[TRIMQuestion],Table1[SUB-RESPONSE]),""),_xlfn.IFNA(_xlfn.XLOOKUP($A458&amp;AnswerSheet!$Q$14,Table1[TRIMQuestion],Table1[SUB-RESPONSE]),""),_xlfn.IFNA(_xlfn.XLOOKUP($A458&amp;AnswerSheet!$Q$15,Table1[TRIMQuestion],Table1[SUB-RESPONSE]),""),_xlfn.IFNA(_xlfn.XLOOKUP($A458&amp;AnswerSheet!$Q$16,Table1[TRIMQuestion],Table1[SUB-RESPONSE]),""),_xlfn.IFNA(_xlfn.XLOOKUP($A458&amp;AnswerSheet!$Q$17,Table1[TRIMQuestion],Table1[SUB-RESPONSE]),""),_xlfn.IFNA(_xlfn.XLOOKUP($A458&amp;AnswerSheet!$Q$18,Table1[TRIMQuestion],Table1[SUB-RESPONSE]),""),""),""))</f>
        <v/>
      </c>
      <c r="E458" s="179"/>
      <c r="F458" s="205"/>
      <c r="G458" s="206"/>
      <c r="H458" s="179"/>
      <c r="I458" s="174"/>
      <c r="J458" s="180"/>
      <c r="K458" s="181"/>
      <c r="L458" s="152"/>
      <c r="M458" s="179"/>
    </row>
    <row r="459" spans="1:13" s="20" customFormat="1" ht="15.5" x14ac:dyDescent="0.35">
      <c r="A459" s="103" t="s">
        <v>23</v>
      </c>
      <c r="B459" s="71" t="str">
        <f>_xlfn.SINGLE(IF(_xlfn.XLOOKUP(A458, WH_Aggregte!$E$1:$E$317, WH_Aggregte!$J$1:$J$317, "", 0)= "", "",_xlfn.XLOOKUP(A458, WH_Aggregte!$E$1:$E$317, WH_Aggregte!$J$1:$J$317, "", 0)))</f>
        <v/>
      </c>
      <c r="C459" s="176"/>
      <c r="D459" s="178"/>
      <c r="E459" s="179"/>
      <c r="F459" s="207"/>
      <c r="G459" s="208"/>
      <c r="H459" s="179"/>
      <c r="I459" s="175"/>
      <c r="J459" s="180"/>
      <c r="K459" s="181"/>
      <c r="L459" s="152"/>
      <c r="M459" s="179"/>
    </row>
    <row r="460" spans="1:13" s="20" customFormat="1" ht="77.900000000000006" customHeight="1" x14ac:dyDescent="0.35">
      <c r="A460" s="103" t="s">
        <v>676</v>
      </c>
      <c r="B460" s="71" t="str">
        <f>_xlfn.SINGLE(IF(_xlfn.XLOOKUP(A460, WH_Aggregte!$E$1:$E$317, WH_Aggregte!$D$1:$D$317, "", 0)= "", "",_xlfn.XLOOKUP(A460, WH_Aggregte!$E$1:$E$317, WH_Aggregte!$D$1:$D$317, "", 0)))</f>
        <v>Does the submitted NSCHC record demonstrate implementation of the organization’s NSCHC policy when it comes to the following NSCHC components?  
• Process for obtaining consent 
• Process for running each check (vendor / repository)
• Process for documenting adjudication</v>
      </c>
      <c r="C460" s="176" t="str">
        <f>_xlfn.SINGLE(IF(_xlfn.XLOOKUP(A460, WH_Aggregte!$E$1:$E$317, WH_Aggregte!$F$1:$F$317, "N/A", 0)= "", "N/A",_xlfn.XLOOKUP(A460, WH_Aggregte!$E$1:$E$317, WH_Aggregte!$F$1:$F$317, "N/A", 0)))</f>
        <v>N/A</v>
      </c>
      <c r="D460" s="177" t="str">
        <f>_xlfn.SINGLE(IF(C460="Not Compliant",_xlfn.TEXTJOIN(CHAR(10),TRUE,_xlfn.XLOOKUP($A460,Table1[QNUM],Table1[SUB-RESPONSE]),_xlfn.IFNA(_xlfn.XLOOKUP($A460&amp;AnswerSheet!$Q$1,Table1[TRIMQuestion],Table1[SUB-RESPONSE]),""),_xlfn.IFNA(_xlfn.XLOOKUP($A460&amp;AnswerSheet!$Q$2,Table1[TRIMQuestion],Table1[SUB-RESPONSE]),""),_xlfn.IFNA(_xlfn.XLOOKUP($A460&amp;AnswerSheet!$Q$3,Table1[TRIMQuestion],Table1[SUB-RESPONSE]),""),_xlfn.IFNA(_xlfn.XLOOKUP($A460&amp;AnswerSheet!$Q$4,Table1[TRIMQuestion],Table1[SUB-RESPONSE]),""),_xlfn.IFNA(_xlfn.XLOOKUP($A460&amp;AnswerSheet!$Q$5,Table1[TRIMQuestion],Table1[SUB-RESPONSE]),""),_xlfn.IFNA(_xlfn.XLOOKUP($A460&amp;AnswerSheet!$Q$6,Table1[TRIMQuestion],Table1[SUB-RESPONSE]),""),_xlfn.IFNA(_xlfn.XLOOKUP($A460&amp;AnswerSheet!$Q$7,Table1[TRIMQuestion],Table1[SUB-RESPONSE]),""),_xlfn.IFNA(_xlfn.XLOOKUP($A460&amp;AnswerSheet!$Q$8,Table1[TRIMQuestion],Table1[SUB-RESPONSE]),""),_xlfn.IFNA(_xlfn.XLOOKUP($A460&amp;AnswerSheet!$Q$9,Table1[TRIMQuestion],Table1[SUB-RESPONSE]),""),_xlfn.IFNA(_xlfn.XLOOKUP($A460&amp;AnswerSheet!$Q$10,Table1[TRIMQuestion],Table1[SUB-RESPONSE]),""),_xlfn.IFNA(_xlfn.XLOOKUP($A460&amp;AnswerSheet!$Q$11,Table1[TRIMQuestion],Table1[SUB-RESPONSE]),""),_xlfn.IFNA(_xlfn.XLOOKUP($A460&amp;AnswerSheet!$Q$12,Table1[TRIMQuestion],Table1[SUB-RESPONSE]),""),_xlfn.IFNA(_xlfn.XLOOKUP($A460&amp;AnswerSheet!$Q$13,Table1[TRIMQuestion],Table1[SUB-RESPONSE]),""),_xlfn.IFNA(_xlfn.XLOOKUP($A460&amp;AnswerSheet!$Q$14,Table1[TRIMQuestion],Table1[SUB-RESPONSE]),""),_xlfn.IFNA(_xlfn.XLOOKUP($A460&amp;AnswerSheet!$Q$15,Table1[TRIMQuestion],Table1[SUB-RESPONSE]),""),_xlfn.IFNA(_xlfn.XLOOKUP($A460&amp;AnswerSheet!$Q$16,Table1[TRIMQuestion],Table1[SUB-RESPONSE]),""),_xlfn.IFNA(_xlfn.XLOOKUP($A460&amp;AnswerSheet!$Q$17,Table1[TRIMQuestion],Table1[SUB-RESPONSE]),""),_xlfn.IFNA(_xlfn.XLOOKUP($A460&amp;AnswerSheet!$Q$18,Table1[TRIMQuestion],Table1[SUB-RESPONSE]),""),""),""))</f>
        <v/>
      </c>
      <c r="E460" s="179"/>
      <c r="F460" s="205"/>
      <c r="G460" s="206"/>
      <c r="H460" s="179"/>
      <c r="I460" s="174"/>
      <c r="J460" s="180"/>
      <c r="K460" s="181"/>
      <c r="L460" s="152"/>
      <c r="M460" s="179"/>
    </row>
    <row r="461" spans="1:13" s="20" customFormat="1" ht="55.4" customHeight="1" x14ac:dyDescent="0.35">
      <c r="A461" s="103" t="s">
        <v>23</v>
      </c>
      <c r="B461" s="71" t="str">
        <f>_xlfn.SINGLE(IF(_xlfn.XLOOKUP(A460, WH_Aggregte!$E$1:$E$317, WH_Aggregte!$J$1:$J$317, "", 0)= "", "",_xlfn.XLOOKUP(A460, WH_Aggregte!$E$1:$E$317, WH_Aggregte!$J$1:$J$317, "", 0)))</f>
        <v/>
      </c>
      <c r="C461" s="176"/>
      <c r="D461" s="178"/>
      <c r="E461" s="179"/>
      <c r="F461" s="207"/>
      <c r="G461" s="208"/>
      <c r="H461" s="179"/>
      <c r="I461" s="175"/>
      <c r="J461" s="180"/>
      <c r="K461" s="181"/>
      <c r="L461" s="152"/>
      <c r="M461" s="179"/>
    </row>
    <row r="462" spans="1:13" s="20" customFormat="1" ht="60" customHeight="1" x14ac:dyDescent="0.35">
      <c r="A462" s="103" t="s">
        <v>678</v>
      </c>
      <c r="B462" s="71" t="str">
        <f>_xlfn.SINGLE(IF(_xlfn.XLOOKUP(A462, WH_Aggregte!$E$1:$E$317, WH_Aggregte!$D$1:$D$317, "", 0)= "", "",_xlfn.XLOOKUP(A462, WH_Aggregte!$E$1:$E$317, WH_Aggregte!$D$1:$D$317, "", 0)))</f>
        <v>Are all components of the submitted NSCHC record compliant?</v>
      </c>
      <c r="C462" s="176" t="str">
        <f>_xlfn.SINGLE(IF(_xlfn.XLOOKUP(A462, WH_Aggregte!$E$1:$E$317, WH_Aggregte!$F$1:$F$317, "N/A", 0)= "", "N/A",_xlfn.XLOOKUP(A462, WH_Aggregte!$E$1:$E$317, WH_Aggregte!$F$1:$F$317, "N/A", 0)))</f>
        <v>N/A</v>
      </c>
      <c r="D462" s="177" t="str">
        <f>_xlfn.SINGLE(IF(C462="Not Compliant",_xlfn.TEXTJOIN(CHAR(10),TRUE,_xlfn.XLOOKUP($A462,Table1[QNUM],Table1[SUB-RESPONSE]),_xlfn.IFNA(_xlfn.XLOOKUP($A462&amp;AnswerSheet!$Q$1,Table1[TRIMQuestion],Table1[SUB-RESPONSE]),""),_xlfn.IFNA(_xlfn.XLOOKUP($A462&amp;AnswerSheet!$Q$2,Table1[TRIMQuestion],Table1[SUB-RESPONSE]),""),_xlfn.IFNA(_xlfn.XLOOKUP($A462&amp;AnswerSheet!$Q$3,Table1[TRIMQuestion],Table1[SUB-RESPONSE]),""),_xlfn.IFNA(_xlfn.XLOOKUP($A462&amp;AnswerSheet!$Q$4,Table1[TRIMQuestion],Table1[SUB-RESPONSE]),""),_xlfn.IFNA(_xlfn.XLOOKUP($A462&amp;AnswerSheet!$Q$5,Table1[TRIMQuestion],Table1[SUB-RESPONSE]),""),_xlfn.IFNA(_xlfn.XLOOKUP($A462&amp;AnswerSheet!$Q$6,Table1[TRIMQuestion],Table1[SUB-RESPONSE]),""),_xlfn.IFNA(_xlfn.XLOOKUP($A462&amp;AnswerSheet!$Q$7,Table1[TRIMQuestion],Table1[SUB-RESPONSE]),""),_xlfn.IFNA(_xlfn.XLOOKUP($A462&amp;AnswerSheet!$Q$8,Table1[TRIMQuestion],Table1[SUB-RESPONSE]),""),_xlfn.IFNA(_xlfn.XLOOKUP($A462&amp;AnswerSheet!$Q$9,Table1[TRIMQuestion],Table1[SUB-RESPONSE]),""),_xlfn.IFNA(_xlfn.XLOOKUP($A462&amp;AnswerSheet!$Q$10,Table1[TRIMQuestion],Table1[SUB-RESPONSE]),""),_xlfn.IFNA(_xlfn.XLOOKUP($A462&amp;AnswerSheet!$Q$11,Table1[TRIMQuestion],Table1[SUB-RESPONSE]),""),_xlfn.IFNA(_xlfn.XLOOKUP($A462&amp;AnswerSheet!$Q$12,Table1[TRIMQuestion],Table1[SUB-RESPONSE]),""),_xlfn.IFNA(_xlfn.XLOOKUP($A462&amp;AnswerSheet!$Q$13,Table1[TRIMQuestion],Table1[SUB-RESPONSE]),""),_xlfn.IFNA(_xlfn.XLOOKUP($A462&amp;AnswerSheet!$Q$14,Table1[TRIMQuestion],Table1[SUB-RESPONSE]),""),_xlfn.IFNA(_xlfn.XLOOKUP($A462&amp;AnswerSheet!$Q$15,Table1[TRIMQuestion],Table1[SUB-RESPONSE]),""),_xlfn.IFNA(_xlfn.XLOOKUP($A462&amp;AnswerSheet!$Q$16,Table1[TRIMQuestion],Table1[SUB-RESPONSE]),""),_xlfn.IFNA(_xlfn.XLOOKUP($A462&amp;AnswerSheet!$Q$17,Table1[TRIMQuestion],Table1[SUB-RESPONSE]),""),_xlfn.IFNA(_xlfn.XLOOKUP($A462&amp;AnswerSheet!$Q$18,Table1[TRIMQuestion],Table1[SUB-RESPONSE]),""),""),""))</f>
        <v/>
      </c>
      <c r="E462" s="179"/>
      <c r="F462" s="205"/>
      <c r="G462" s="206"/>
      <c r="H462" s="179"/>
      <c r="I462" s="174"/>
      <c r="J462" s="180"/>
      <c r="K462" s="181"/>
      <c r="L462" s="152"/>
      <c r="M462" s="179"/>
    </row>
    <row r="463" spans="1:13" s="20" customFormat="1" ht="55.4" customHeight="1" x14ac:dyDescent="0.35">
      <c r="A463" s="103" t="s">
        <v>23</v>
      </c>
      <c r="B463" s="71" t="str">
        <f>_xlfn.SINGLE(IF(_xlfn.XLOOKUP(A462, WH_Aggregte!$E$1:$E$317, WH_Aggregte!$J$1:$J$317, "", 0)= "", "",_xlfn.XLOOKUP(A462, WH_Aggregte!$E$1:$E$317, WH_Aggregte!$J$1:$J$317, "", 0)))</f>
        <v>45 CFR 2540 200-207</v>
      </c>
      <c r="C463" s="176"/>
      <c r="D463" s="178"/>
      <c r="E463" s="179"/>
      <c r="F463" s="207"/>
      <c r="G463" s="208"/>
      <c r="H463" s="179"/>
      <c r="I463" s="175"/>
      <c r="J463" s="180"/>
      <c r="K463" s="181"/>
      <c r="L463" s="152"/>
      <c r="M463" s="179"/>
    </row>
    <row r="464" spans="1:13" s="20" customFormat="1" ht="60" customHeight="1" x14ac:dyDescent="0.35">
      <c r="A464" s="103" t="s">
        <v>707</v>
      </c>
      <c r="B464" s="71" t="str">
        <f>_xlfn.SINGLE(IF(_xlfn.XLOOKUP(A464, WH_Aggregte!$E$1:$E$317, WH_Aggregte!$D$1:$D$317, "", 0)= "", "",_xlfn.XLOOKUP(A464, WH_Aggregte!$E$1:$E$317, WH_Aggregte!$D$1:$D$317, "", 0)))</f>
        <v>Has at least one staff member completed the required NSCHC e-course training within the past year?
The grant recipient and, if applicable, any sampled subrecipients must each provide at least one staff person’s e-Course certificate demonstrating that the course was completed within the year leading up to the request for documentation under this monitoring activity.</v>
      </c>
      <c r="C464" s="176" t="str">
        <f>_xlfn.SINGLE(IF(_xlfn.XLOOKUP(A464, WH_Aggregte!$E$1:$E$317, WH_Aggregte!$F$1:$F$317, "N/A", 0)= "", "N/A",_xlfn.XLOOKUP(A464, WH_Aggregte!$E$1:$E$317, WH_Aggregte!$F$1:$F$317, "N/A", 0)))</f>
        <v>N/A</v>
      </c>
      <c r="D464" s="177" t="str">
        <f>_xlfn.SINGLE(IF(C464="Not Compliant",_xlfn.TEXTJOIN(CHAR(10),TRUE,_xlfn.XLOOKUP($A464,Table1[QNUM],Table1[SUB-RESPONSE]),_xlfn.IFNA(_xlfn.XLOOKUP($A464&amp;AnswerSheet!$Q$1,Table1[TRIMQuestion],Table1[SUB-RESPONSE]),""),_xlfn.IFNA(_xlfn.XLOOKUP($A464&amp;AnswerSheet!$Q$2,Table1[TRIMQuestion],Table1[SUB-RESPONSE]),""),_xlfn.IFNA(_xlfn.XLOOKUP($A464&amp;AnswerSheet!$Q$3,Table1[TRIMQuestion],Table1[SUB-RESPONSE]),""),_xlfn.IFNA(_xlfn.XLOOKUP($A464&amp;AnswerSheet!$Q$4,Table1[TRIMQuestion],Table1[SUB-RESPONSE]),""),_xlfn.IFNA(_xlfn.XLOOKUP($A464&amp;AnswerSheet!$Q$5,Table1[TRIMQuestion],Table1[SUB-RESPONSE]),""),_xlfn.IFNA(_xlfn.XLOOKUP($A464&amp;AnswerSheet!$Q$6,Table1[TRIMQuestion],Table1[SUB-RESPONSE]),""),_xlfn.IFNA(_xlfn.XLOOKUP($A464&amp;AnswerSheet!$Q$7,Table1[TRIMQuestion],Table1[SUB-RESPONSE]),""),_xlfn.IFNA(_xlfn.XLOOKUP($A464&amp;AnswerSheet!$Q$8,Table1[TRIMQuestion],Table1[SUB-RESPONSE]),""),_xlfn.IFNA(_xlfn.XLOOKUP($A464&amp;AnswerSheet!$Q$9,Table1[TRIMQuestion],Table1[SUB-RESPONSE]),""),_xlfn.IFNA(_xlfn.XLOOKUP($A464&amp;AnswerSheet!$Q$10,Table1[TRIMQuestion],Table1[SUB-RESPONSE]),""),_xlfn.IFNA(_xlfn.XLOOKUP($A464&amp;AnswerSheet!$Q$11,Table1[TRIMQuestion],Table1[SUB-RESPONSE]),""),_xlfn.IFNA(_xlfn.XLOOKUP($A464&amp;AnswerSheet!$Q$12,Table1[TRIMQuestion],Table1[SUB-RESPONSE]),""),_xlfn.IFNA(_xlfn.XLOOKUP($A464&amp;AnswerSheet!$Q$13,Table1[TRIMQuestion],Table1[SUB-RESPONSE]),""),_xlfn.IFNA(_xlfn.XLOOKUP($A464&amp;AnswerSheet!$Q$14,Table1[TRIMQuestion],Table1[SUB-RESPONSE]),""),_xlfn.IFNA(_xlfn.XLOOKUP($A464&amp;AnswerSheet!$Q$15,Table1[TRIMQuestion],Table1[SUB-RESPONSE]),""),_xlfn.IFNA(_xlfn.XLOOKUP($A464&amp;AnswerSheet!$Q$16,Table1[TRIMQuestion],Table1[SUB-RESPONSE]),""),_xlfn.IFNA(_xlfn.XLOOKUP($A464&amp;AnswerSheet!$Q$17,Table1[TRIMQuestion],Table1[SUB-RESPONSE]),""),_xlfn.IFNA(_xlfn.XLOOKUP($A464&amp;AnswerSheet!$Q$18,Table1[TRIMQuestion],Table1[SUB-RESPONSE]),""),""),""))</f>
        <v/>
      </c>
      <c r="E464" s="179"/>
      <c r="F464" s="205"/>
      <c r="G464" s="206"/>
      <c r="H464" s="179"/>
      <c r="I464" s="174"/>
      <c r="J464" s="180"/>
      <c r="K464" s="181"/>
      <c r="L464" s="152"/>
      <c r="M464" s="179"/>
    </row>
    <row r="465" spans="1:13" s="20" customFormat="1" ht="55.4" customHeight="1" x14ac:dyDescent="0.35">
      <c r="A465" s="103" t="s">
        <v>23</v>
      </c>
      <c r="B465" s="71" t="str">
        <f>_xlfn.SINGLE(IF(_xlfn.XLOOKUP(A464, WH_Aggregte!$E$1:$E$317, WH_Aggregte!$J$1:$J$317, "", 0)= "", "",_xlfn.XLOOKUP(A464, WH_Aggregte!$E$1:$E$317, WH_Aggregte!$J$1:$J$317, "", 0)))</f>
        <v>Grant Specific Terms and Conditions: National Service Criminal History Check Training</v>
      </c>
      <c r="C465" s="176"/>
      <c r="D465" s="178"/>
      <c r="E465" s="179"/>
      <c r="F465" s="207"/>
      <c r="G465" s="208"/>
      <c r="H465" s="179"/>
      <c r="I465" s="175"/>
      <c r="J465" s="180"/>
      <c r="K465" s="181"/>
      <c r="L465" s="152"/>
      <c r="M465" s="179"/>
    </row>
    <row r="466" spans="1:13" ht="26.15" customHeight="1" x14ac:dyDescent="0.35">
      <c r="A466" s="184" t="s">
        <v>19</v>
      </c>
      <c r="B466" s="185"/>
      <c r="C466" s="186"/>
      <c r="D466" s="79"/>
      <c r="E466" s="78"/>
      <c r="F466" s="78"/>
      <c r="G466" s="78"/>
      <c r="H466" s="78"/>
      <c r="I466" s="76"/>
      <c r="J466" s="77"/>
      <c r="K466" s="78"/>
      <c r="L466" s="78"/>
      <c r="M466" s="75"/>
    </row>
    <row r="467" spans="1:13" ht="26.15" customHeight="1" x14ac:dyDescent="0.35">
      <c r="A467" s="187" t="s">
        <v>21</v>
      </c>
      <c r="B467" s="188"/>
      <c r="C467" s="189"/>
      <c r="D467" s="79"/>
      <c r="E467" s="78"/>
      <c r="F467" s="78"/>
      <c r="G467" s="78"/>
      <c r="H467" s="78"/>
      <c r="I467" s="76"/>
      <c r="J467" s="77"/>
      <c r="K467" s="78"/>
      <c r="L467" s="78"/>
      <c r="M467" s="75"/>
    </row>
    <row r="468" spans="1:13" s="20" customFormat="1" ht="38.9" customHeight="1" x14ac:dyDescent="0.35">
      <c r="A468" s="103" t="s">
        <v>22</v>
      </c>
      <c r="B468" s="71" t="str">
        <f>_xlfn.SINGLE(IF(_xlfn.XLOOKUP(A468, WH_Aggregte!$E$1:$E$317, WH_Aggregte!$D$1:$D$317, "", 0)= "", "",_xlfn.XLOOKUP(A468, WH_Aggregte!$E$1:$E$317, WH_Aggregte!$D$1:$D$317, "", 0)))</f>
        <v>Does the Commission have current, completed subrecipient agreements on file for the sampled subrecipients?</v>
      </c>
      <c r="C468" s="176" t="str">
        <f>_xlfn.SINGLE(IF(_xlfn.XLOOKUP(A468, WH_Aggregte!$E$1:$E$317, WH_Aggregte!$F$1:$F$317, "N/A", 0)= "", "N/A",_xlfn.XLOOKUP(A468, WH_Aggregte!$E$1:$E$317, WH_Aggregte!$F$1:$F$317, "N/A", 0)))</f>
        <v>N/A</v>
      </c>
      <c r="D468" s="177" t="str">
        <f>_xlfn.SINGLE(IF(C468="Not Compliant",_xlfn.TEXTJOIN(CHAR(10),TRUE,_xlfn.XLOOKUP($A468,Table1[QNUM],Table1[SUB-RESPONSE]),_xlfn.IFNA(_xlfn.XLOOKUP($A468&amp;AnswerSheet!$Q$1,Table1[TRIMQuestion],Table1[SUB-RESPONSE]),""),_xlfn.IFNA(_xlfn.XLOOKUP($A468&amp;AnswerSheet!$Q$2,Table1[TRIMQuestion],Table1[SUB-RESPONSE]),""),_xlfn.IFNA(_xlfn.XLOOKUP($A468&amp;AnswerSheet!$Q$3,Table1[TRIMQuestion],Table1[SUB-RESPONSE]),""),_xlfn.IFNA(_xlfn.XLOOKUP($A468&amp;AnswerSheet!$Q$4,Table1[TRIMQuestion],Table1[SUB-RESPONSE]),""),_xlfn.IFNA(_xlfn.XLOOKUP($A468&amp;AnswerSheet!$Q$5,Table1[TRIMQuestion],Table1[SUB-RESPONSE]),""),_xlfn.IFNA(_xlfn.XLOOKUP($A468&amp;AnswerSheet!$Q$6,Table1[TRIMQuestion],Table1[SUB-RESPONSE]),""),_xlfn.IFNA(_xlfn.XLOOKUP($A468&amp;AnswerSheet!$Q$7,Table1[TRIMQuestion],Table1[SUB-RESPONSE]),""),_xlfn.IFNA(_xlfn.XLOOKUP($A468&amp;AnswerSheet!$Q$8,Table1[TRIMQuestion],Table1[SUB-RESPONSE]),""),_xlfn.IFNA(_xlfn.XLOOKUP($A468&amp;AnswerSheet!$Q$9,Table1[TRIMQuestion],Table1[SUB-RESPONSE]),""),_xlfn.IFNA(_xlfn.XLOOKUP($A468&amp;AnswerSheet!$Q$10,Table1[TRIMQuestion],Table1[SUB-RESPONSE]),""),_xlfn.IFNA(_xlfn.XLOOKUP($A468&amp;AnswerSheet!$Q$11,Table1[TRIMQuestion],Table1[SUB-RESPONSE]),""),_xlfn.IFNA(_xlfn.XLOOKUP($A468&amp;AnswerSheet!$Q$12,Table1[TRIMQuestion],Table1[SUB-RESPONSE]),""),_xlfn.IFNA(_xlfn.XLOOKUP($A468&amp;AnswerSheet!$Q$13,Table1[TRIMQuestion],Table1[SUB-RESPONSE]),""),_xlfn.IFNA(_xlfn.XLOOKUP($A468&amp;AnswerSheet!$Q$14,Table1[TRIMQuestion],Table1[SUB-RESPONSE]),""),_xlfn.IFNA(_xlfn.XLOOKUP($A468&amp;AnswerSheet!$Q$15,Table1[TRIMQuestion],Table1[SUB-RESPONSE]),""),_xlfn.IFNA(_xlfn.XLOOKUP($A468&amp;AnswerSheet!$Q$16,Table1[TRIMQuestion],Table1[SUB-RESPONSE]),""),_xlfn.IFNA(_xlfn.XLOOKUP($A468&amp;AnswerSheet!$Q$17,Table1[TRIMQuestion],Table1[SUB-RESPONSE]),""),_xlfn.IFNA(_xlfn.XLOOKUP($A468&amp;AnswerSheet!$Q$18,Table1[TRIMQuestion],Table1[SUB-RESPONSE]),""),""),""))</f>
        <v/>
      </c>
      <c r="E468" s="179"/>
      <c r="F468" s="205"/>
      <c r="G468" s="206"/>
      <c r="H468" s="179"/>
      <c r="I468" s="174"/>
      <c r="J468" s="180"/>
      <c r="K468" s="181"/>
      <c r="L468" s="152"/>
      <c r="M468" s="179"/>
    </row>
    <row r="469" spans="1:13" s="20" customFormat="1" ht="45" customHeight="1" x14ac:dyDescent="0.35">
      <c r="A469" s="103" t="s">
        <v>23</v>
      </c>
      <c r="B469" s="71" t="str">
        <f>_xlfn.SINGLE(IF(_xlfn.XLOOKUP(A468, WH_Aggregte!$E$1:$E$317, WH_Aggregte!$J$1:$J$317, "", 0)= "", "",_xlfn.XLOOKUP(A468, WH_Aggregte!$E$1:$E$317, WH_Aggregte!$J$1:$J$317, "", 0)))</f>
        <v xml:space="preserve">2 CFR §200.332   </v>
      </c>
      <c r="C469" s="176"/>
      <c r="D469" s="178"/>
      <c r="E469" s="179"/>
      <c r="F469" s="207"/>
      <c r="G469" s="208"/>
      <c r="H469" s="179"/>
      <c r="I469" s="175"/>
      <c r="J469" s="180"/>
      <c r="K469" s="181"/>
      <c r="L469" s="152"/>
      <c r="M469" s="179"/>
    </row>
    <row r="470" spans="1:13" s="20" customFormat="1" ht="38.9" customHeight="1" x14ac:dyDescent="0.35">
      <c r="A470" s="103" t="s">
        <v>26</v>
      </c>
      <c r="B470" s="71" t="str">
        <f>_xlfn.SINGLE(IF(_xlfn.XLOOKUP(A470, WH_Aggregte!$E$1:$E$317, WH_Aggregte!$D$1:$D$317, "", 0)= "", "",_xlfn.XLOOKUP(A470, WH_Aggregte!$E$1:$E$317, WH_Aggregte!$D$1:$D$317, "", 0)))</f>
        <v>Does the agreement contain all required elements listed below?</v>
      </c>
      <c r="C470" s="176" t="str">
        <f>_xlfn.SINGLE(IF(_xlfn.XLOOKUP(A470, WH_Aggregte!$E$1:$E$317, WH_Aggregte!$F$1:$F$317, "N/A", 0)= "", "N/A",_xlfn.XLOOKUP(A470, WH_Aggregte!$E$1:$E$317, WH_Aggregte!$F$1:$F$317, "N/A", 0)))</f>
        <v>N/A</v>
      </c>
      <c r="D470" s="177" t="str">
        <f>_xlfn.SINGLE(IF(C470="Not Compliant",_xlfn.TEXTJOIN(CHAR(10),TRUE,_xlfn.XLOOKUP($A470,Table1[QNUM],Table1[SUB-RESPONSE]),_xlfn.IFNA(_xlfn.XLOOKUP($A470&amp;AnswerSheet!$Q$1,Table1[TRIMQuestion],Table1[SUB-RESPONSE]),""),_xlfn.IFNA(_xlfn.XLOOKUP($A470&amp;AnswerSheet!$Q$2,Table1[TRIMQuestion],Table1[SUB-RESPONSE]),""),_xlfn.IFNA(_xlfn.XLOOKUP($A470&amp;AnswerSheet!$Q$3,Table1[TRIMQuestion],Table1[SUB-RESPONSE]),""),_xlfn.IFNA(_xlfn.XLOOKUP($A470&amp;AnswerSheet!$Q$4,Table1[TRIMQuestion],Table1[SUB-RESPONSE]),""),_xlfn.IFNA(_xlfn.XLOOKUP($A470&amp;AnswerSheet!$Q$5,Table1[TRIMQuestion],Table1[SUB-RESPONSE]),""),_xlfn.IFNA(_xlfn.XLOOKUP($A470&amp;AnswerSheet!$Q$6,Table1[TRIMQuestion],Table1[SUB-RESPONSE]),""),_xlfn.IFNA(_xlfn.XLOOKUP($A470&amp;AnswerSheet!$Q$7,Table1[TRIMQuestion],Table1[SUB-RESPONSE]),""),_xlfn.IFNA(_xlfn.XLOOKUP($A470&amp;AnswerSheet!$Q$8,Table1[TRIMQuestion],Table1[SUB-RESPONSE]),""),_xlfn.IFNA(_xlfn.XLOOKUP($A470&amp;AnswerSheet!$Q$9,Table1[TRIMQuestion],Table1[SUB-RESPONSE]),""),_xlfn.IFNA(_xlfn.XLOOKUP($A470&amp;AnswerSheet!$Q$10,Table1[TRIMQuestion],Table1[SUB-RESPONSE]),""),_xlfn.IFNA(_xlfn.XLOOKUP($A470&amp;AnswerSheet!$Q$11,Table1[TRIMQuestion],Table1[SUB-RESPONSE]),""),_xlfn.IFNA(_xlfn.XLOOKUP($A470&amp;AnswerSheet!$Q$12,Table1[TRIMQuestion],Table1[SUB-RESPONSE]),""),_xlfn.IFNA(_xlfn.XLOOKUP($A470&amp;AnswerSheet!$Q$13,Table1[TRIMQuestion],Table1[SUB-RESPONSE]),""),_xlfn.IFNA(_xlfn.XLOOKUP($A470&amp;AnswerSheet!$Q$14,Table1[TRIMQuestion],Table1[SUB-RESPONSE]),""),_xlfn.IFNA(_xlfn.XLOOKUP($A470&amp;AnswerSheet!$Q$15,Table1[TRIMQuestion],Table1[SUB-RESPONSE]),""),_xlfn.IFNA(_xlfn.XLOOKUP($A470&amp;AnswerSheet!$Q$16,Table1[TRIMQuestion],Table1[SUB-RESPONSE]),""),_xlfn.IFNA(_xlfn.XLOOKUP($A470&amp;AnswerSheet!$Q$17,Table1[TRIMQuestion],Table1[SUB-RESPONSE]),""),_xlfn.IFNA(_xlfn.XLOOKUP($A470&amp;AnswerSheet!$Q$18,Table1[TRIMQuestion],Table1[SUB-RESPONSE]),""),""),""))</f>
        <v/>
      </c>
      <c r="E470" s="179"/>
      <c r="F470" s="205"/>
      <c r="G470" s="206"/>
      <c r="H470" s="179"/>
      <c r="I470" s="174"/>
      <c r="J470" s="180"/>
      <c r="K470" s="181"/>
      <c r="L470" s="152"/>
      <c r="M470" s="179"/>
    </row>
    <row r="471" spans="1:13" s="20" customFormat="1" ht="45" customHeight="1" x14ac:dyDescent="0.35">
      <c r="A471" s="103" t="s">
        <v>23</v>
      </c>
      <c r="B471" s="71" t="str">
        <f>_xlfn.SINGLE(IF(_xlfn.XLOOKUP(A470, WH_Aggregte!$E$1:$E$317, WH_Aggregte!$J$1:$J$317, "", 0)= "", "",_xlfn.XLOOKUP(A470, WH_Aggregte!$E$1:$E$317, WH_Aggregte!$J$1:$J$317, "", 0)))</f>
        <v>2 CFR §200.332 (a), 2 CFR §200.344</v>
      </c>
      <c r="C471" s="176"/>
      <c r="D471" s="178"/>
      <c r="E471" s="179"/>
      <c r="F471" s="207"/>
      <c r="G471" s="208"/>
      <c r="H471" s="179"/>
      <c r="I471" s="175"/>
      <c r="J471" s="180"/>
      <c r="K471" s="181"/>
      <c r="L471" s="152"/>
      <c r="M471" s="179"/>
    </row>
    <row r="472" spans="1:13" s="20" customFormat="1" ht="89.9" customHeight="1" x14ac:dyDescent="0.35">
      <c r="A472" s="103" t="s">
        <v>40</v>
      </c>
      <c r="B472" s="71" t="str">
        <f>_xlfn.SINGLE(IF(_xlfn.XLOOKUP(A472, WH_Aggregte!$E$1:$E$317, WH_Aggregte!$D$1:$D$317, "", 0)= "", "",_xlfn.XLOOKUP(A472, WH_Aggregte!$E$1:$E$317, WH_Aggregte!$D$1:$D$317, "", 0)))</f>
        <v xml:space="preserve">Does the Commission assess each subrecipient's risk of noncompliance, for the purpose of tailoring subrecipient monitoring activities? </v>
      </c>
      <c r="C472" s="176" t="str">
        <f>_xlfn.SINGLE(IF(_xlfn.XLOOKUP(A472, WH_Aggregte!$E$1:$E$317, WH_Aggregte!$F$1:$F$317, "N/A", 0)= "", "N/A",_xlfn.XLOOKUP(A472, WH_Aggregte!$E$1:$E$317, WH_Aggregte!$F$1:$F$317, "N/A", 0)))</f>
        <v>N/A</v>
      </c>
      <c r="D472" s="177" t="str">
        <f>_xlfn.SINGLE(IF(C472="Not Compliant",_xlfn.TEXTJOIN(CHAR(10),TRUE,_xlfn.XLOOKUP($A472,Table1[QNUM],Table1[SUB-RESPONSE]),_xlfn.IFNA(_xlfn.XLOOKUP($A472&amp;AnswerSheet!$Q$1,Table1[TRIMQuestion],Table1[SUB-RESPONSE]),""),_xlfn.IFNA(_xlfn.XLOOKUP($A472&amp;AnswerSheet!$Q$2,Table1[TRIMQuestion],Table1[SUB-RESPONSE]),""),_xlfn.IFNA(_xlfn.XLOOKUP($A472&amp;AnswerSheet!$Q$3,Table1[TRIMQuestion],Table1[SUB-RESPONSE]),""),_xlfn.IFNA(_xlfn.XLOOKUP($A472&amp;AnswerSheet!$Q$4,Table1[TRIMQuestion],Table1[SUB-RESPONSE]),""),_xlfn.IFNA(_xlfn.XLOOKUP($A472&amp;AnswerSheet!$Q$5,Table1[TRIMQuestion],Table1[SUB-RESPONSE]),""),_xlfn.IFNA(_xlfn.XLOOKUP($A472&amp;AnswerSheet!$Q$6,Table1[TRIMQuestion],Table1[SUB-RESPONSE]),""),_xlfn.IFNA(_xlfn.XLOOKUP($A472&amp;AnswerSheet!$Q$7,Table1[TRIMQuestion],Table1[SUB-RESPONSE]),""),_xlfn.IFNA(_xlfn.XLOOKUP($A472&amp;AnswerSheet!$Q$8,Table1[TRIMQuestion],Table1[SUB-RESPONSE]),""),_xlfn.IFNA(_xlfn.XLOOKUP($A472&amp;AnswerSheet!$Q$9,Table1[TRIMQuestion],Table1[SUB-RESPONSE]),""),_xlfn.IFNA(_xlfn.XLOOKUP($A472&amp;AnswerSheet!$Q$10,Table1[TRIMQuestion],Table1[SUB-RESPONSE]),""),_xlfn.IFNA(_xlfn.XLOOKUP($A472&amp;AnswerSheet!$Q$11,Table1[TRIMQuestion],Table1[SUB-RESPONSE]),""),_xlfn.IFNA(_xlfn.XLOOKUP($A472&amp;AnswerSheet!$Q$12,Table1[TRIMQuestion],Table1[SUB-RESPONSE]),""),_xlfn.IFNA(_xlfn.XLOOKUP($A472&amp;AnswerSheet!$Q$13,Table1[TRIMQuestion],Table1[SUB-RESPONSE]),""),_xlfn.IFNA(_xlfn.XLOOKUP($A472&amp;AnswerSheet!$Q$14,Table1[TRIMQuestion],Table1[SUB-RESPONSE]),""),_xlfn.IFNA(_xlfn.XLOOKUP($A472&amp;AnswerSheet!$Q$15,Table1[TRIMQuestion],Table1[SUB-RESPONSE]),""),_xlfn.IFNA(_xlfn.XLOOKUP($A472&amp;AnswerSheet!$Q$16,Table1[TRIMQuestion],Table1[SUB-RESPONSE]),""),_xlfn.IFNA(_xlfn.XLOOKUP($A472&amp;AnswerSheet!$Q$17,Table1[TRIMQuestion],Table1[SUB-RESPONSE]),""),_xlfn.IFNA(_xlfn.XLOOKUP($A472&amp;AnswerSheet!$Q$18,Table1[TRIMQuestion],Table1[SUB-RESPONSE]),""),""),""))</f>
        <v/>
      </c>
      <c r="E472" s="179"/>
      <c r="F472" s="205"/>
      <c r="G472" s="206"/>
      <c r="H472" s="179"/>
      <c r="I472" s="174"/>
      <c r="J472" s="180"/>
      <c r="K472" s="181"/>
      <c r="L472" s="152"/>
      <c r="M472" s="179"/>
    </row>
    <row r="473" spans="1:13" s="20" customFormat="1" ht="45" customHeight="1" x14ac:dyDescent="0.35">
      <c r="A473" s="103" t="s">
        <v>23</v>
      </c>
      <c r="B473" s="71" t="str">
        <f>_xlfn.SINGLE(IF(_xlfn.XLOOKUP(A472, WH_Aggregte!$E$1:$E$317, WH_Aggregte!$J$1:$J$317, "", 0)= "", "",_xlfn.XLOOKUP(A472, WH_Aggregte!$E$1:$E$317, WH_Aggregte!$J$1:$J$317, "", 0)))</f>
        <v>2 CFR 200.332 (b)</v>
      </c>
      <c r="C473" s="176"/>
      <c r="D473" s="178"/>
      <c r="E473" s="179"/>
      <c r="F473" s="207"/>
      <c r="G473" s="208"/>
      <c r="H473" s="179"/>
      <c r="I473" s="175"/>
      <c r="J473" s="180"/>
      <c r="K473" s="181"/>
      <c r="L473" s="152"/>
      <c r="M473" s="179"/>
    </row>
    <row r="474" spans="1:13" s="20" customFormat="1" ht="31" x14ac:dyDescent="0.35">
      <c r="A474" s="103" t="s">
        <v>44</v>
      </c>
      <c r="B474" s="71" t="str">
        <f>_xlfn.SINGLE(IF(_xlfn.XLOOKUP(A474, WH_Aggregte!$E$1:$E$317, WH_Aggregte!$D$1:$D$317, "", 0)= "", "",_xlfn.XLOOKUP(A474, WH_Aggregte!$E$1:$E$317, WH_Aggregte!$D$1:$D$317, "", 0)))</f>
        <v>Is there evidence in the Commission's monitoring materials (monitoring policy, plan, packages, tools) that they monitor the following items and topics?</v>
      </c>
      <c r="C474" s="176" t="str">
        <f>_xlfn.SINGLE(IF(_xlfn.XLOOKUP(A474, WH_Aggregte!$E$1:$E$317, WH_Aggregte!$F$1:$F$317, "N/A", 0)= "", "N/A",_xlfn.XLOOKUP(A474, WH_Aggregte!$E$1:$E$317, WH_Aggregte!$F$1:$F$317, "N/A", 0)))</f>
        <v>N/A</v>
      </c>
      <c r="D474" s="177" t="str">
        <f>_xlfn.SINGLE(IF(C474="Not Compliant",_xlfn.TEXTJOIN(CHAR(10),TRUE,_xlfn.XLOOKUP($A474,Table1[QNUM],Table1[SUB-RESPONSE]),_xlfn.IFNA(_xlfn.XLOOKUP($A474&amp;AnswerSheet!$Q$1,Table1[TRIMQuestion],Table1[SUB-RESPONSE]),""),_xlfn.IFNA(_xlfn.XLOOKUP($A474&amp;AnswerSheet!$Q$2,Table1[TRIMQuestion],Table1[SUB-RESPONSE]),""),_xlfn.IFNA(_xlfn.XLOOKUP($A474&amp;AnswerSheet!$Q$3,Table1[TRIMQuestion],Table1[SUB-RESPONSE]),""),_xlfn.IFNA(_xlfn.XLOOKUP($A474&amp;AnswerSheet!$Q$4,Table1[TRIMQuestion],Table1[SUB-RESPONSE]),""),_xlfn.IFNA(_xlfn.XLOOKUP($A474&amp;AnswerSheet!$Q$5,Table1[TRIMQuestion],Table1[SUB-RESPONSE]),""),_xlfn.IFNA(_xlfn.XLOOKUP($A474&amp;AnswerSheet!$Q$6,Table1[TRIMQuestion],Table1[SUB-RESPONSE]),""),_xlfn.IFNA(_xlfn.XLOOKUP($A474&amp;AnswerSheet!$Q$7,Table1[TRIMQuestion],Table1[SUB-RESPONSE]),""),_xlfn.IFNA(_xlfn.XLOOKUP($A474&amp;AnswerSheet!$Q$8,Table1[TRIMQuestion],Table1[SUB-RESPONSE]),""),_xlfn.IFNA(_xlfn.XLOOKUP($A474&amp;AnswerSheet!$Q$9,Table1[TRIMQuestion],Table1[SUB-RESPONSE]),""),_xlfn.IFNA(_xlfn.XLOOKUP($A474&amp;AnswerSheet!$Q$10,Table1[TRIMQuestion],Table1[SUB-RESPONSE]),""),_xlfn.IFNA(_xlfn.XLOOKUP($A474&amp;AnswerSheet!$Q$11,Table1[TRIMQuestion],Table1[SUB-RESPONSE]),""),_xlfn.IFNA(_xlfn.XLOOKUP($A474&amp;AnswerSheet!$Q$12,Table1[TRIMQuestion],Table1[SUB-RESPONSE]),""),_xlfn.IFNA(_xlfn.XLOOKUP($A474&amp;AnswerSheet!$Q$13,Table1[TRIMQuestion],Table1[SUB-RESPONSE]),""),_xlfn.IFNA(_xlfn.XLOOKUP($A474&amp;AnswerSheet!$Q$14,Table1[TRIMQuestion],Table1[SUB-RESPONSE]),""),_xlfn.IFNA(_xlfn.XLOOKUP($A474&amp;AnswerSheet!$Q$15,Table1[TRIMQuestion],Table1[SUB-RESPONSE]),""),_xlfn.IFNA(_xlfn.XLOOKUP($A474&amp;AnswerSheet!$Q$16,Table1[TRIMQuestion],Table1[SUB-RESPONSE]),""),_xlfn.IFNA(_xlfn.XLOOKUP($A474&amp;AnswerSheet!$Q$17,Table1[TRIMQuestion],Table1[SUB-RESPONSE]),""),_xlfn.IFNA(_xlfn.XLOOKUP($A474&amp;AnswerSheet!$Q$18,Table1[TRIMQuestion],Table1[SUB-RESPONSE]),""),""),""))</f>
        <v/>
      </c>
      <c r="E474" s="179"/>
      <c r="F474" s="205"/>
      <c r="G474" s="206"/>
      <c r="H474" s="179"/>
      <c r="I474" s="174"/>
      <c r="J474" s="180"/>
      <c r="K474" s="181"/>
      <c r="L474" s="152"/>
      <c r="M474" s="179"/>
    </row>
    <row r="475" spans="1:13" s="20" customFormat="1" ht="45" customHeight="1" x14ac:dyDescent="0.35">
      <c r="A475" s="103" t="s">
        <v>23</v>
      </c>
      <c r="B475" s="71" t="str">
        <f>_xlfn.SINGLE(IF(_xlfn.XLOOKUP(A474, WH_Aggregte!$E$1:$E$317, WH_Aggregte!$J$1:$J$317, "", 0)= "", "",_xlfn.XLOOKUP(A474, WH_Aggregte!$E$1:$E$317, WH_Aggregte!$J$1:$J$317, "", 0)))</f>
        <v xml:space="preserve">2 CFR 200.332(d) </v>
      </c>
      <c r="C475" s="176"/>
      <c r="D475" s="178"/>
      <c r="E475" s="179"/>
      <c r="F475" s="207"/>
      <c r="G475" s="208"/>
      <c r="H475" s="179"/>
      <c r="I475" s="175"/>
      <c r="J475" s="180"/>
      <c r="K475" s="181"/>
      <c r="L475" s="152"/>
      <c r="M475" s="179"/>
    </row>
    <row r="476" spans="1:13" s="20" customFormat="1" ht="38.9" customHeight="1" x14ac:dyDescent="0.35">
      <c r="A476" s="103" t="s">
        <v>50</v>
      </c>
      <c r="B476" s="71" t="str">
        <f>_xlfn.SINGLE(IF(_xlfn.XLOOKUP(A476, WH_Aggregte!$E$1:$E$317, WH_Aggregte!$D$1:$D$317, "", 0)= "", "",_xlfn.XLOOKUP(A476, WH_Aggregte!$E$1:$E$317, WH_Aggregte!$D$1:$D$317, "", 0)))</f>
        <v xml:space="preserve">Does the Commission track its subrecipients’ audit requirements? </v>
      </c>
      <c r="C476" s="176" t="str">
        <f>_xlfn.SINGLE(IF(_xlfn.XLOOKUP(A476, WH_Aggregte!$E$1:$E$317, WH_Aggregte!$F$1:$F$317, "N/A", 0)= "", "N/A",_xlfn.XLOOKUP(A476, WH_Aggregte!$E$1:$E$317, WH_Aggregte!$F$1:$F$317, "N/A", 0)))</f>
        <v>N/A</v>
      </c>
      <c r="D476" s="177" t="str">
        <f>_xlfn.SINGLE(IF(C476="Not Compliant",_xlfn.TEXTJOIN(CHAR(10),TRUE,_xlfn.XLOOKUP($A476,Table1[QNUM],Table1[SUB-RESPONSE]),_xlfn.IFNA(_xlfn.XLOOKUP($A476&amp;AnswerSheet!$Q$1,Table1[TRIMQuestion],Table1[SUB-RESPONSE]),""),_xlfn.IFNA(_xlfn.XLOOKUP($A476&amp;AnswerSheet!$Q$2,Table1[TRIMQuestion],Table1[SUB-RESPONSE]),""),_xlfn.IFNA(_xlfn.XLOOKUP($A476&amp;AnswerSheet!$Q$3,Table1[TRIMQuestion],Table1[SUB-RESPONSE]),""),_xlfn.IFNA(_xlfn.XLOOKUP($A476&amp;AnswerSheet!$Q$4,Table1[TRIMQuestion],Table1[SUB-RESPONSE]),""),_xlfn.IFNA(_xlfn.XLOOKUP($A476&amp;AnswerSheet!$Q$5,Table1[TRIMQuestion],Table1[SUB-RESPONSE]),""),_xlfn.IFNA(_xlfn.XLOOKUP($A476&amp;AnswerSheet!$Q$6,Table1[TRIMQuestion],Table1[SUB-RESPONSE]),""),_xlfn.IFNA(_xlfn.XLOOKUP($A476&amp;AnswerSheet!$Q$7,Table1[TRIMQuestion],Table1[SUB-RESPONSE]),""),_xlfn.IFNA(_xlfn.XLOOKUP($A476&amp;AnswerSheet!$Q$8,Table1[TRIMQuestion],Table1[SUB-RESPONSE]),""),_xlfn.IFNA(_xlfn.XLOOKUP($A476&amp;AnswerSheet!$Q$9,Table1[TRIMQuestion],Table1[SUB-RESPONSE]),""),_xlfn.IFNA(_xlfn.XLOOKUP($A476&amp;AnswerSheet!$Q$10,Table1[TRIMQuestion],Table1[SUB-RESPONSE]),""),_xlfn.IFNA(_xlfn.XLOOKUP($A476&amp;AnswerSheet!$Q$11,Table1[TRIMQuestion],Table1[SUB-RESPONSE]),""),_xlfn.IFNA(_xlfn.XLOOKUP($A476&amp;AnswerSheet!$Q$12,Table1[TRIMQuestion],Table1[SUB-RESPONSE]),""),_xlfn.IFNA(_xlfn.XLOOKUP($A476&amp;AnswerSheet!$Q$13,Table1[TRIMQuestion],Table1[SUB-RESPONSE]),""),_xlfn.IFNA(_xlfn.XLOOKUP($A476&amp;AnswerSheet!$Q$14,Table1[TRIMQuestion],Table1[SUB-RESPONSE]),""),_xlfn.IFNA(_xlfn.XLOOKUP($A476&amp;AnswerSheet!$Q$15,Table1[TRIMQuestion],Table1[SUB-RESPONSE]),""),_xlfn.IFNA(_xlfn.XLOOKUP($A476&amp;AnswerSheet!$Q$16,Table1[TRIMQuestion],Table1[SUB-RESPONSE]),""),_xlfn.IFNA(_xlfn.XLOOKUP($A476&amp;AnswerSheet!$Q$17,Table1[TRIMQuestion],Table1[SUB-RESPONSE]),""),_xlfn.IFNA(_xlfn.XLOOKUP($A476&amp;AnswerSheet!$Q$18,Table1[TRIMQuestion],Table1[SUB-RESPONSE]),""),""),""))</f>
        <v/>
      </c>
      <c r="E476" s="179"/>
      <c r="F476" s="205"/>
      <c r="G476" s="206"/>
      <c r="H476" s="179"/>
      <c r="I476" s="174"/>
      <c r="J476" s="180"/>
      <c r="K476" s="181"/>
      <c r="L476" s="152"/>
      <c r="M476" s="179"/>
    </row>
    <row r="477" spans="1:13" s="20" customFormat="1" ht="45" customHeight="1" x14ac:dyDescent="0.35">
      <c r="A477" s="103" t="s">
        <v>23</v>
      </c>
      <c r="B477" s="71" t="str">
        <f>_xlfn.SINGLE(IF(_xlfn.XLOOKUP(A476, WH_Aggregte!$E$1:$E$317, WH_Aggregte!$J$1:$J$317, "", 0)= "", "",_xlfn.XLOOKUP(A476, WH_Aggregte!$E$1:$E$317, WH_Aggregte!$J$1:$J$317, "", 0)))</f>
        <v>2 CFR §200.332 (f), 2 CFR § 200.501(a)</v>
      </c>
      <c r="C477" s="176"/>
      <c r="D477" s="178"/>
      <c r="E477" s="179"/>
      <c r="F477" s="207"/>
      <c r="G477" s="208"/>
      <c r="H477" s="179"/>
      <c r="I477" s="175"/>
      <c r="J477" s="180"/>
      <c r="K477" s="181"/>
      <c r="L477" s="152"/>
      <c r="M477" s="179"/>
    </row>
    <row r="478" spans="1:13" s="20" customFormat="1" ht="65.400000000000006" customHeight="1" x14ac:dyDescent="0.35">
      <c r="A478" s="103" t="s">
        <v>51</v>
      </c>
      <c r="B478" s="71" t="str">
        <f>_xlfn.SINGLE(IF(_xlfn.XLOOKUP(A478, WH_Aggregte!$E$1:$E$317, WH_Aggregte!$D$1:$D$317, "", 0)= "", "",_xlfn.XLOOKUP(A478, WH_Aggregte!$E$1:$E$317, WH_Aggregte!$D$1:$D$317, "", 0)))</f>
        <v>If any subrecipients had any findings with financial implications in their audit or during the course of subrecipient monitoring by the Commission, did the Commission adjust its internal records to reflect the issue?</v>
      </c>
      <c r="C478" s="176" t="str">
        <f>_xlfn.SINGLE(IF(_xlfn.XLOOKUP(A478, WH_Aggregte!$E$1:$E$317, WH_Aggregte!$F$1:$F$317, "N/A", 0)= "", "N/A",_xlfn.XLOOKUP(A478, WH_Aggregte!$E$1:$E$317, WH_Aggregte!$F$1:$F$317, "N/A", 0)))</f>
        <v>N/A</v>
      </c>
      <c r="D478" s="177" t="str">
        <f>_xlfn.SINGLE(IF(C478="Not Compliant",_xlfn.TEXTJOIN(CHAR(10),TRUE,_xlfn.XLOOKUP($A478,Table1[QNUM],Table1[SUB-RESPONSE]),_xlfn.IFNA(_xlfn.XLOOKUP($A478&amp;AnswerSheet!$Q$1,Table1[TRIMQuestion],Table1[SUB-RESPONSE]),""),_xlfn.IFNA(_xlfn.XLOOKUP($A478&amp;AnswerSheet!$Q$2,Table1[TRIMQuestion],Table1[SUB-RESPONSE]),""),_xlfn.IFNA(_xlfn.XLOOKUP($A478&amp;AnswerSheet!$Q$3,Table1[TRIMQuestion],Table1[SUB-RESPONSE]),""),_xlfn.IFNA(_xlfn.XLOOKUP($A478&amp;AnswerSheet!$Q$4,Table1[TRIMQuestion],Table1[SUB-RESPONSE]),""),_xlfn.IFNA(_xlfn.XLOOKUP($A478&amp;AnswerSheet!$Q$5,Table1[TRIMQuestion],Table1[SUB-RESPONSE]),""),_xlfn.IFNA(_xlfn.XLOOKUP($A478&amp;AnswerSheet!$Q$6,Table1[TRIMQuestion],Table1[SUB-RESPONSE]),""),_xlfn.IFNA(_xlfn.XLOOKUP($A478&amp;AnswerSheet!$Q$7,Table1[TRIMQuestion],Table1[SUB-RESPONSE]),""),_xlfn.IFNA(_xlfn.XLOOKUP($A478&amp;AnswerSheet!$Q$8,Table1[TRIMQuestion],Table1[SUB-RESPONSE]),""),_xlfn.IFNA(_xlfn.XLOOKUP($A478&amp;AnswerSheet!$Q$9,Table1[TRIMQuestion],Table1[SUB-RESPONSE]),""),_xlfn.IFNA(_xlfn.XLOOKUP($A478&amp;AnswerSheet!$Q$10,Table1[TRIMQuestion],Table1[SUB-RESPONSE]),""),_xlfn.IFNA(_xlfn.XLOOKUP($A478&amp;AnswerSheet!$Q$11,Table1[TRIMQuestion],Table1[SUB-RESPONSE]),""),_xlfn.IFNA(_xlfn.XLOOKUP($A478&amp;AnswerSheet!$Q$12,Table1[TRIMQuestion],Table1[SUB-RESPONSE]),""),_xlfn.IFNA(_xlfn.XLOOKUP($A478&amp;AnswerSheet!$Q$13,Table1[TRIMQuestion],Table1[SUB-RESPONSE]),""),_xlfn.IFNA(_xlfn.XLOOKUP($A478&amp;AnswerSheet!$Q$14,Table1[TRIMQuestion],Table1[SUB-RESPONSE]),""),_xlfn.IFNA(_xlfn.XLOOKUP($A478&amp;AnswerSheet!$Q$15,Table1[TRIMQuestion],Table1[SUB-RESPONSE]),""),_xlfn.IFNA(_xlfn.XLOOKUP($A478&amp;AnswerSheet!$Q$16,Table1[TRIMQuestion],Table1[SUB-RESPONSE]),""),_xlfn.IFNA(_xlfn.XLOOKUP($A478&amp;AnswerSheet!$Q$17,Table1[TRIMQuestion],Table1[SUB-RESPONSE]),""),_xlfn.IFNA(_xlfn.XLOOKUP($A478&amp;AnswerSheet!$Q$18,Table1[TRIMQuestion],Table1[SUB-RESPONSE]),""),""),""))</f>
        <v/>
      </c>
      <c r="E478" s="179"/>
      <c r="F478" s="205"/>
      <c r="G478" s="206"/>
      <c r="H478" s="179"/>
      <c r="I478" s="174"/>
      <c r="J478" s="180"/>
      <c r="K478" s="181"/>
      <c r="L478" s="152"/>
      <c r="M478" s="179"/>
    </row>
    <row r="479" spans="1:13" s="20" customFormat="1" ht="55.4" customHeight="1" x14ac:dyDescent="0.35">
      <c r="A479" s="103" t="s">
        <v>23</v>
      </c>
      <c r="B479" s="71" t="str">
        <f>_xlfn.SINGLE(IF(_xlfn.XLOOKUP(A478, WH_Aggregte!$E$1:$E$317, WH_Aggregte!$J$1:$J$317, "", 0)= "", "",_xlfn.XLOOKUP(A478, WH_Aggregte!$E$1:$E$317, WH_Aggregte!$J$1:$J$317, "", 0)))</f>
        <v xml:space="preserve">2 CFR 200.332(g) </v>
      </c>
      <c r="C479" s="176"/>
      <c r="D479" s="178"/>
      <c r="E479" s="179"/>
      <c r="F479" s="207"/>
      <c r="G479" s="208"/>
      <c r="H479" s="179"/>
      <c r="I479" s="175"/>
      <c r="J479" s="180"/>
      <c r="K479" s="181"/>
      <c r="L479" s="152"/>
      <c r="M479" s="179"/>
    </row>
    <row r="480" spans="1:13" s="20" customFormat="1" ht="38.9" customHeight="1" x14ac:dyDescent="0.35">
      <c r="A480" s="103" t="s">
        <v>52</v>
      </c>
      <c r="B480" s="71" t="str">
        <f>_xlfn.SINGLE(IF(_xlfn.XLOOKUP(A480, WH_Aggregte!$E$1:$E$317, WH_Aggregte!$D$1:$D$317, "", 0)= "", "",_xlfn.XLOOKUP(A480, WH_Aggregte!$E$1:$E$317, WH_Aggregte!$D$1:$D$317, "", 0)))</f>
        <v>Does the recipient make individual subawards in amounts greater than $30,000?</v>
      </c>
      <c r="C480" s="176" t="str">
        <f>_xlfn.SINGLE(IF(_xlfn.XLOOKUP(A480, WH_Aggregte!$E$1:$E$317, WH_Aggregte!$F$1:$F$317, "N/A", 0)= "", "N/A",_xlfn.XLOOKUP(A480, WH_Aggregte!$E$1:$E$317, WH_Aggregte!$F$1:$F$317, "N/A", 0)))</f>
        <v>N/A</v>
      </c>
      <c r="D480" s="177" t="str">
        <f>_xlfn.SINGLE(IF(C480="Not Compliant",_xlfn.TEXTJOIN(CHAR(10),TRUE,_xlfn.XLOOKUP($A480,Table1[QNUM],Table1[SUB-RESPONSE]),_xlfn.IFNA(_xlfn.XLOOKUP($A480&amp;AnswerSheet!$Q$1,Table1[TRIMQuestion],Table1[SUB-RESPONSE]),""),_xlfn.IFNA(_xlfn.XLOOKUP($A480&amp;AnswerSheet!$Q$2,Table1[TRIMQuestion],Table1[SUB-RESPONSE]),""),_xlfn.IFNA(_xlfn.XLOOKUP($A480&amp;AnswerSheet!$Q$3,Table1[TRIMQuestion],Table1[SUB-RESPONSE]),""),_xlfn.IFNA(_xlfn.XLOOKUP($A480&amp;AnswerSheet!$Q$4,Table1[TRIMQuestion],Table1[SUB-RESPONSE]),""),_xlfn.IFNA(_xlfn.XLOOKUP($A480&amp;AnswerSheet!$Q$5,Table1[TRIMQuestion],Table1[SUB-RESPONSE]),""),_xlfn.IFNA(_xlfn.XLOOKUP($A480&amp;AnswerSheet!$Q$6,Table1[TRIMQuestion],Table1[SUB-RESPONSE]),""),_xlfn.IFNA(_xlfn.XLOOKUP($A480&amp;AnswerSheet!$Q$7,Table1[TRIMQuestion],Table1[SUB-RESPONSE]),""),_xlfn.IFNA(_xlfn.XLOOKUP($A480&amp;AnswerSheet!$Q$8,Table1[TRIMQuestion],Table1[SUB-RESPONSE]),""),_xlfn.IFNA(_xlfn.XLOOKUP($A480&amp;AnswerSheet!$Q$9,Table1[TRIMQuestion],Table1[SUB-RESPONSE]),""),_xlfn.IFNA(_xlfn.XLOOKUP($A480&amp;AnswerSheet!$Q$10,Table1[TRIMQuestion],Table1[SUB-RESPONSE]),""),_xlfn.IFNA(_xlfn.XLOOKUP($A480&amp;AnswerSheet!$Q$11,Table1[TRIMQuestion],Table1[SUB-RESPONSE]),""),_xlfn.IFNA(_xlfn.XLOOKUP($A480&amp;AnswerSheet!$Q$12,Table1[TRIMQuestion],Table1[SUB-RESPONSE]),""),_xlfn.IFNA(_xlfn.XLOOKUP($A480&amp;AnswerSheet!$Q$13,Table1[TRIMQuestion],Table1[SUB-RESPONSE]),""),_xlfn.IFNA(_xlfn.XLOOKUP($A480&amp;AnswerSheet!$Q$14,Table1[TRIMQuestion],Table1[SUB-RESPONSE]),""),_xlfn.IFNA(_xlfn.XLOOKUP($A480&amp;AnswerSheet!$Q$15,Table1[TRIMQuestion],Table1[SUB-RESPONSE]),""),_xlfn.IFNA(_xlfn.XLOOKUP($A480&amp;AnswerSheet!$Q$16,Table1[TRIMQuestion],Table1[SUB-RESPONSE]),""),_xlfn.IFNA(_xlfn.XLOOKUP($A480&amp;AnswerSheet!$Q$17,Table1[TRIMQuestion],Table1[SUB-RESPONSE]),""),_xlfn.IFNA(_xlfn.XLOOKUP($A480&amp;AnswerSheet!$Q$18,Table1[TRIMQuestion],Table1[SUB-RESPONSE]),""),""),""))</f>
        <v/>
      </c>
      <c r="E480" s="179"/>
      <c r="F480" s="205"/>
      <c r="G480" s="206"/>
      <c r="H480" s="179"/>
      <c r="I480" s="174"/>
      <c r="J480" s="180"/>
      <c r="K480" s="181"/>
      <c r="L480" s="152"/>
      <c r="M480" s="179"/>
    </row>
    <row r="481" spans="1:13" s="20" customFormat="1" ht="56.15" customHeight="1" x14ac:dyDescent="0.35">
      <c r="A481" s="103" t="s">
        <v>23</v>
      </c>
      <c r="B481" s="71" t="str">
        <f>_xlfn.SINGLE(IF(_xlfn.XLOOKUP(A480, WH_Aggregte!$E$1:$E$317, WH_Aggregte!$J$1:$J$317, "", 0)= "", "",_xlfn.XLOOKUP(A480, WH_Aggregte!$E$1:$E$317, WH_Aggregte!$J$1:$J$317, "", 0)))</f>
        <v xml:space="preserve">AmeriCorps General Terms and Conditions </v>
      </c>
      <c r="C481" s="176"/>
      <c r="D481" s="178"/>
      <c r="E481" s="179"/>
      <c r="F481" s="207"/>
      <c r="G481" s="208"/>
      <c r="H481" s="179"/>
      <c r="I481" s="175"/>
      <c r="J481" s="180"/>
      <c r="K481" s="181"/>
      <c r="L481" s="152"/>
      <c r="M481" s="179"/>
    </row>
    <row r="482" spans="1:13" s="20" customFormat="1" ht="48" customHeight="1" x14ac:dyDescent="0.35">
      <c r="A482" s="103" t="s">
        <v>53</v>
      </c>
      <c r="B482" s="71" t="str">
        <f>_xlfn.SINGLE(IF(_xlfn.XLOOKUP(A482, WH_Aggregte!$E$1:$E$317, WH_Aggregte!$D$1:$D$317, "", 0)= "", "",_xlfn.XLOOKUP(A482, WH_Aggregte!$E$1:$E$317, WH_Aggregte!$D$1:$D$317, "", 0)))</f>
        <v>If subawards are made in amounts greater or equal to $30,000, is each subaward reported through http//www.fsrs.gov?</v>
      </c>
      <c r="C482" s="176" t="str">
        <f>_xlfn.SINGLE(IF(_xlfn.XLOOKUP(A482, WH_Aggregte!$E$1:$E$317, WH_Aggregte!$F$1:$F$317, "N/A", 0)= "", "N/A",_xlfn.XLOOKUP(A482, WH_Aggregte!$E$1:$E$317, WH_Aggregte!$F$1:$F$317, "N/A", 0)))</f>
        <v>N/A</v>
      </c>
      <c r="D482" s="177" t="str">
        <f>_xlfn.SINGLE(IF(C482="Not Compliant",_xlfn.TEXTJOIN(CHAR(10),TRUE,_xlfn.XLOOKUP($A482,Table1[QNUM],Table1[SUB-RESPONSE]),_xlfn.IFNA(_xlfn.XLOOKUP($A482&amp;AnswerSheet!$Q$1,Table1[TRIMQuestion],Table1[SUB-RESPONSE]),""),_xlfn.IFNA(_xlfn.XLOOKUP($A482&amp;AnswerSheet!$Q$2,Table1[TRIMQuestion],Table1[SUB-RESPONSE]),""),_xlfn.IFNA(_xlfn.XLOOKUP($A482&amp;AnswerSheet!$Q$3,Table1[TRIMQuestion],Table1[SUB-RESPONSE]),""),_xlfn.IFNA(_xlfn.XLOOKUP($A482&amp;AnswerSheet!$Q$4,Table1[TRIMQuestion],Table1[SUB-RESPONSE]),""),_xlfn.IFNA(_xlfn.XLOOKUP($A482&amp;AnswerSheet!$Q$5,Table1[TRIMQuestion],Table1[SUB-RESPONSE]),""),_xlfn.IFNA(_xlfn.XLOOKUP($A482&amp;AnswerSheet!$Q$6,Table1[TRIMQuestion],Table1[SUB-RESPONSE]),""),_xlfn.IFNA(_xlfn.XLOOKUP($A482&amp;AnswerSheet!$Q$7,Table1[TRIMQuestion],Table1[SUB-RESPONSE]),""),_xlfn.IFNA(_xlfn.XLOOKUP($A482&amp;AnswerSheet!$Q$8,Table1[TRIMQuestion],Table1[SUB-RESPONSE]),""),_xlfn.IFNA(_xlfn.XLOOKUP($A482&amp;AnswerSheet!$Q$9,Table1[TRIMQuestion],Table1[SUB-RESPONSE]),""),_xlfn.IFNA(_xlfn.XLOOKUP($A482&amp;AnswerSheet!$Q$10,Table1[TRIMQuestion],Table1[SUB-RESPONSE]),""),_xlfn.IFNA(_xlfn.XLOOKUP($A482&amp;AnswerSheet!$Q$11,Table1[TRIMQuestion],Table1[SUB-RESPONSE]),""),_xlfn.IFNA(_xlfn.XLOOKUP($A482&amp;AnswerSheet!$Q$12,Table1[TRIMQuestion],Table1[SUB-RESPONSE]),""),_xlfn.IFNA(_xlfn.XLOOKUP($A482&amp;AnswerSheet!$Q$13,Table1[TRIMQuestion],Table1[SUB-RESPONSE]),""),_xlfn.IFNA(_xlfn.XLOOKUP($A482&amp;AnswerSheet!$Q$14,Table1[TRIMQuestion],Table1[SUB-RESPONSE]),""),_xlfn.IFNA(_xlfn.XLOOKUP($A482&amp;AnswerSheet!$Q$15,Table1[TRIMQuestion],Table1[SUB-RESPONSE]),""),_xlfn.IFNA(_xlfn.XLOOKUP($A482&amp;AnswerSheet!$Q$16,Table1[TRIMQuestion],Table1[SUB-RESPONSE]),""),_xlfn.IFNA(_xlfn.XLOOKUP($A482&amp;AnswerSheet!$Q$17,Table1[TRIMQuestion],Table1[SUB-RESPONSE]),""),_xlfn.IFNA(_xlfn.XLOOKUP($A482&amp;AnswerSheet!$Q$18,Table1[TRIMQuestion],Table1[SUB-RESPONSE]),""),""),""))</f>
        <v/>
      </c>
      <c r="E482" s="179"/>
      <c r="F482" s="205"/>
      <c r="G482" s="206"/>
      <c r="H482" s="179"/>
      <c r="I482" s="174"/>
      <c r="J482" s="180"/>
      <c r="K482" s="181"/>
      <c r="L482" s="152"/>
      <c r="M482" s="179"/>
    </row>
    <row r="483" spans="1:13" s="20" customFormat="1" ht="38.4" customHeight="1" x14ac:dyDescent="0.35">
      <c r="A483" s="103" t="s">
        <v>23</v>
      </c>
      <c r="B483" s="71" t="str">
        <f>_xlfn.SINGLE(IF(_xlfn.XLOOKUP(A482, WH_Aggregte!$E$1:$E$317, WH_Aggregte!$J$1:$J$317, "", 0)= "", "",_xlfn.XLOOKUP(A482, WH_Aggregte!$E$1:$E$317, WH_Aggregte!$J$1:$J$317, "", 0)))</f>
        <v xml:space="preserve">AmeriCorps General Terms and Conditions </v>
      </c>
      <c r="C483" s="176"/>
      <c r="D483" s="178"/>
      <c r="E483" s="179"/>
      <c r="F483" s="207"/>
      <c r="G483" s="208"/>
      <c r="H483" s="179"/>
      <c r="I483" s="175"/>
      <c r="J483" s="180"/>
      <c r="K483" s="181"/>
      <c r="L483" s="152"/>
      <c r="M483" s="179"/>
    </row>
    <row r="484" spans="1:13" ht="26.15" customHeight="1" x14ac:dyDescent="0.35">
      <c r="A484" s="187" t="s">
        <v>54</v>
      </c>
      <c r="B484" s="188"/>
      <c r="C484" s="189"/>
      <c r="D484" s="79"/>
      <c r="E484" s="78"/>
      <c r="F484" s="78"/>
      <c r="G484" s="78"/>
      <c r="H484" s="78"/>
      <c r="I484" s="76"/>
      <c r="J484" s="77"/>
      <c r="K484" s="78"/>
      <c r="L484" s="78"/>
      <c r="M484" s="75"/>
    </row>
    <row r="485" spans="1:13" s="20" customFormat="1" ht="38.9" customHeight="1" x14ac:dyDescent="0.35">
      <c r="A485" s="103" t="s">
        <v>55</v>
      </c>
      <c r="B485" s="71" t="str">
        <f>_xlfn.SINGLE(IF(_xlfn.XLOOKUP(A485, WH_Aggregte!$E$1:$E$317, WH_Aggregte!$D$1:$D$317, "", 0)= "", "",_xlfn.XLOOKUP(A485, WH_Aggregte!$E$1:$E$317, WH_Aggregte!$D$1:$D$317, "", 0)))</f>
        <v>Does the Commission administer a competitive process to select national service programs for funding?</v>
      </c>
      <c r="C485" s="176" t="str">
        <f>_xlfn.SINGLE(IF(_xlfn.XLOOKUP(A485, WH_Aggregte!$E$1:$E$317, WH_Aggregte!$F$1:$F$317, "N/A", 0)= "", "N/A",_xlfn.XLOOKUP(A485, WH_Aggregte!$E$1:$E$317, WH_Aggregte!$F$1:$F$317, "N/A", 0)))</f>
        <v>N/A</v>
      </c>
      <c r="D485" s="177" t="str">
        <f>_xlfn.SINGLE(IF(C485="Not Compliant",_xlfn.TEXTJOIN(CHAR(10),TRUE,_xlfn.XLOOKUP($A485,Table1[QNUM],Table1[SUB-RESPONSE]),_xlfn.IFNA(_xlfn.XLOOKUP($A485&amp;AnswerSheet!$Q$1,Table1[TRIMQuestion],Table1[SUB-RESPONSE]),""),_xlfn.IFNA(_xlfn.XLOOKUP($A485&amp;AnswerSheet!$Q$2,Table1[TRIMQuestion],Table1[SUB-RESPONSE]),""),_xlfn.IFNA(_xlfn.XLOOKUP($A485&amp;AnswerSheet!$Q$3,Table1[TRIMQuestion],Table1[SUB-RESPONSE]),""),_xlfn.IFNA(_xlfn.XLOOKUP($A485&amp;AnswerSheet!$Q$4,Table1[TRIMQuestion],Table1[SUB-RESPONSE]),""),_xlfn.IFNA(_xlfn.XLOOKUP($A485&amp;AnswerSheet!$Q$5,Table1[TRIMQuestion],Table1[SUB-RESPONSE]),""),_xlfn.IFNA(_xlfn.XLOOKUP($A485&amp;AnswerSheet!$Q$6,Table1[TRIMQuestion],Table1[SUB-RESPONSE]),""),_xlfn.IFNA(_xlfn.XLOOKUP($A485&amp;AnswerSheet!$Q$7,Table1[TRIMQuestion],Table1[SUB-RESPONSE]),""),_xlfn.IFNA(_xlfn.XLOOKUP($A485&amp;AnswerSheet!$Q$8,Table1[TRIMQuestion],Table1[SUB-RESPONSE]),""),_xlfn.IFNA(_xlfn.XLOOKUP($A485&amp;AnswerSheet!$Q$9,Table1[TRIMQuestion],Table1[SUB-RESPONSE]),""),_xlfn.IFNA(_xlfn.XLOOKUP($A485&amp;AnswerSheet!$Q$10,Table1[TRIMQuestion],Table1[SUB-RESPONSE]),""),_xlfn.IFNA(_xlfn.XLOOKUP($A485&amp;AnswerSheet!$Q$11,Table1[TRIMQuestion],Table1[SUB-RESPONSE]),""),_xlfn.IFNA(_xlfn.XLOOKUP($A485&amp;AnswerSheet!$Q$12,Table1[TRIMQuestion],Table1[SUB-RESPONSE]),""),_xlfn.IFNA(_xlfn.XLOOKUP($A485&amp;AnswerSheet!$Q$13,Table1[TRIMQuestion],Table1[SUB-RESPONSE]),""),_xlfn.IFNA(_xlfn.XLOOKUP($A485&amp;AnswerSheet!$Q$14,Table1[TRIMQuestion],Table1[SUB-RESPONSE]),""),_xlfn.IFNA(_xlfn.XLOOKUP($A485&amp;AnswerSheet!$Q$15,Table1[TRIMQuestion],Table1[SUB-RESPONSE]),""),_xlfn.IFNA(_xlfn.XLOOKUP($A485&amp;AnswerSheet!$Q$16,Table1[TRIMQuestion],Table1[SUB-RESPONSE]),""),_xlfn.IFNA(_xlfn.XLOOKUP($A485&amp;AnswerSheet!$Q$17,Table1[TRIMQuestion],Table1[SUB-RESPONSE]),""),_xlfn.IFNA(_xlfn.XLOOKUP($A485&amp;AnswerSheet!$Q$18,Table1[TRIMQuestion],Table1[SUB-RESPONSE]),""),""),""))</f>
        <v/>
      </c>
      <c r="E485" s="179"/>
      <c r="F485" s="205"/>
      <c r="G485" s="206"/>
      <c r="H485" s="179"/>
      <c r="I485" s="174"/>
      <c r="J485" s="180"/>
      <c r="K485" s="181"/>
      <c r="L485" s="152"/>
      <c r="M485" s="179"/>
    </row>
    <row r="486" spans="1:13" s="20" customFormat="1" ht="45" customHeight="1" x14ac:dyDescent="0.35">
      <c r="A486" s="103" t="s">
        <v>23</v>
      </c>
      <c r="B486" s="71" t="str">
        <f>_xlfn.SINGLE(IF(_xlfn.XLOOKUP(A485, WH_Aggregte!$E$1:$E$317, WH_Aggregte!$J$1:$J$317, "", 0)= "", "",_xlfn.XLOOKUP(A485, WH_Aggregte!$E$1:$E$317, WH_Aggregte!$J$1:$J$317, "", 0)))</f>
        <v xml:space="preserve">45 CFR 2550.80(b)(2) </v>
      </c>
      <c r="C486" s="176"/>
      <c r="D486" s="178"/>
      <c r="E486" s="179"/>
      <c r="F486" s="207"/>
      <c r="G486" s="208"/>
      <c r="H486" s="179"/>
      <c r="I486" s="175"/>
      <c r="J486" s="180"/>
      <c r="K486" s="181"/>
      <c r="L486" s="152"/>
      <c r="M486" s="179"/>
    </row>
    <row r="487" spans="1:13" s="20" customFormat="1" ht="38.9" customHeight="1" x14ac:dyDescent="0.35">
      <c r="A487" s="103" t="s">
        <v>56</v>
      </c>
      <c r="B487" s="71" t="str">
        <f>_xlfn.SINGLE(IF(_xlfn.XLOOKUP(A487, WH_Aggregte!$E$1:$E$317, WH_Aggregte!$D$1:$D$317, "", 0)= "", "",_xlfn.XLOOKUP(A487, WH_Aggregte!$E$1:$E$317, WH_Aggregte!$D$1:$D$317, "", 0)))</f>
        <v>Does the Commission use all the required criteria when selecting formula programs?</v>
      </c>
      <c r="C487" s="176" t="str">
        <f>_xlfn.SINGLE(IF(_xlfn.XLOOKUP(A487, WH_Aggregte!$E$1:$E$317, WH_Aggregte!$F$1:$F$317, "N/A", 0)= "", "N/A",_xlfn.XLOOKUP(A487, WH_Aggregte!$E$1:$E$317, WH_Aggregte!$F$1:$F$317, "N/A", 0)))</f>
        <v>N/A</v>
      </c>
      <c r="D487" s="177" t="str">
        <f>_xlfn.SINGLE(IF(C487="Not Compliant",_xlfn.TEXTJOIN(CHAR(10),TRUE,_xlfn.XLOOKUP($A487,Table1[QNUM],Table1[SUB-RESPONSE]),_xlfn.IFNA(_xlfn.XLOOKUP($A487&amp;AnswerSheet!$Q$1,Table1[TRIMQuestion],Table1[SUB-RESPONSE]),""),_xlfn.IFNA(_xlfn.XLOOKUP($A487&amp;AnswerSheet!$Q$2,Table1[TRIMQuestion],Table1[SUB-RESPONSE]),""),_xlfn.IFNA(_xlfn.XLOOKUP($A487&amp;AnswerSheet!$Q$3,Table1[TRIMQuestion],Table1[SUB-RESPONSE]),""),_xlfn.IFNA(_xlfn.XLOOKUP($A487&amp;AnswerSheet!$Q$4,Table1[TRIMQuestion],Table1[SUB-RESPONSE]),""),_xlfn.IFNA(_xlfn.XLOOKUP($A487&amp;AnswerSheet!$Q$5,Table1[TRIMQuestion],Table1[SUB-RESPONSE]),""),_xlfn.IFNA(_xlfn.XLOOKUP($A487&amp;AnswerSheet!$Q$6,Table1[TRIMQuestion],Table1[SUB-RESPONSE]),""),_xlfn.IFNA(_xlfn.XLOOKUP($A487&amp;AnswerSheet!$Q$7,Table1[TRIMQuestion],Table1[SUB-RESPONSE]),""),_xlfn.IFNA(_xlfn.XLOOKUP($A487&amp;AnswerSheet!$Q$8,Table1[TRIMQuestion],Table1[SUB-RESPONSE]),""),_xlfn.IFNA(_xlfn.XLOOKUP($A487&amp;AnswerSheet!$Q$9,Table1[TRIMQuestion],Table1[SUB-RESPONSE]),""),_xlfn.IFNA(_xlfn.XLOOKUP($A487&amp;AnswerSheet!$Q$10,Table1[TRIMQuestion],Table1[SUB-RESPONSE]),""),_xlfn.IFNA(_xlfn.XLOOKUP($A487&amp;AnswerSheet!$Q$11,Table1[TRIMQuestion],Table1[SUB-RESPONSE]),""),_xlfn.IFNA(_xlfn.XLOOKUP($A487&amp;AnswerSheet!$Q$12,Table1[TRIMQuestion],Table1[SUB-RESPONSE]),""),_xlfn.IFNA(_xlfn.XLOOKUP($A487&amp;AnswerSheet!$Q$13,Table1[TRIMQuestion],Table1[SUB-RESPONSE]),""),_xlfn.IFNA(_xlfn.XLOOKUP($A487&amp;AnswerSheet!$Q$14,Table1[TRIMQuestion],Table1[SUB-RESPONSE]),""),_xlfn.IFNA(_xlfn.XLOOKUP($A487&amp;AnswerSheet!$Q$15,Table1[TRIMQuestion],Table1[SUB-RESPONSE]),""),_xlfn.IFNA(_xlfn.XLOOKUP($A487&amp;AnswerSheet!$Q$16,Table1[TRIMQuestion],Table1[SUB-RESPONSE]),""),_xlfn.IFNA(_xlfn.XLOOKUP($A487&amp;AnswerSheet!$Q$17,Table1[TRIMQuestion],Table1[SUB-RESPONSE]),""),_xlfn.IFNA(_xlfn.XLOOKUP($A487&amp;AnswerSheet!$Q$18,Table1[TRIMQuestion],Table1[SUB-RESPONSE]),""),""),""))</f>
        <v/>
      </c>
      <c r="E487" s="179"/>
      <c r="F487" s="205"/>
      <c r="G487" s="206"/>
      <c r="H487" s="179"/>
      <c r="I487" s="174"/>
      <c r="J487" s="180"/>
      <c r="K487" s="181"/>
      <c r="L487" s="152"/>
      <c r="M487" s="179"/>
    </row>
    <row r="488" spans="1:13" s="20" customFormat="1" ht="45" customHeight="1" x14ac:dyDescent="0.35">
      <c r="A488" s="103" t="s">
        <v>23</v>
      </c>
      <c r="B488" s="71" t="str">
        <f>_xlfn.SINGLE(IF(_xlfn.XLOOKUP(A487, WH_Aggregte!$E$1:$E$317, WH_Aggregte!$J$1:$J$317, "", 0)= "", "",_xlfn.XLOOKUP(A487, WH_Aggregte!$E$1:$E$317, WH_Aggregte!$J$1:$J$317, "", 0)))</f>
        <v xml:space="preserve">45 CFR 2522.475 </v>
      </c>
      <c r="C488" s="176"/>
      <c r="D488" s="178"/>
      <c r="E488" s="179"/>
      <c r="F488" s="207"/>
      <c r="G488" s="208"/>
      <c r="H488" s="179"/>
      <c r="I488" s="175"/>
      <c r="J488" s="180"/>
      <c r="K488" s="181"/>
      <c r="L488" s="152"/>
      <c r="M488" s="179"/>
    </row>
    <row r="489" spans="1:13" s="20" customFormat="1" ht="89.9" customHeight="1" x14ac:dyDescent="0.35">
      <c r="A489" s="103" t="s">
        <v>63</v>
      </c>
      <c r="B489" s="71" t="str">
        <f>_xlfn.SINGLE(IF(_xlfn.XLOOKUP(A489, WH_Aggregte!$E$1:$E$317, WH_Aggregte!$D$1:$D$317, "", 0)= "", "",_xlfn.XLOOKUP(A489, WH_Aggregte!$E$1:$E$317, WH_Aggregte!$D$1:$D$317, "", 0)))</f>
        <v>Does the Commission make a reasonable effort to fulfill its responsibility to develop mechanisms for recruitment and placement of people interested in participating in national service programs (as required by 45 CFR 2550.80 (h))?</v>
      </c>
      <c r="C489" s="176" t="str">
        <f>_xlfn.SINGLE(IF(_xlfn.XLOOKUP(A489, WH_Aggregte!$E$1:$E$317, WH_Aggregte!$F$1:$F$317, "N/A", 0)= "", "N/A",_xlfn.XLOOKUP(A489, WH_Aggregte!$E$1:$E$317, WH_Aggregte!$F$1:$F$317, "N/A", 0)))</f>
        <v>N/A</v>
      </c>
      <c r="D489" s="177" t="str">
        <f>_xlfn.SINGLE(IF(C489="Not Compliant",_xlfn.TEXTJOIN(CHAR(10),TRUE,_xlfn.XLOOKUP($A489,Table1[QNUM],Table1[SUB-RESPONSE]),_xlfn.IFNA(_xlfn.XLOOKUP($A489&amp;AnswerSheet!$Q$1,Table1[TRIMQuestion],Table1[SUB-RESPONSE]),""),_xlfn.IFNA(_xlfn.XLOOKUP($A489&amp;AnswerSheet!$Q$2,Table1[TRIMQuestion],Table1[SUB-RESPONSE]),""),_xlfn.IFNA(_xlfn.XLOOKUP($A489&amp;AnswerSheet!$Q$3,Table1[TRIMQuestion],Table1[SUB-RESPONSE]),""),_xlfn.IFNA(_xlfn.XLOOKUP($A489&amp;AnswerSheet!$Q$4,Table1[TRIMQuestion],Table1[SUB-RESPONSE]),""),_xlfn.IFNA(_xlfn.XLOOKUP($A489&amp;AnswerSheet!$Q$5,Table1[TRIMQuestion],Table1[SUB-RESPONSE]),""),_xlfn.IFNA(_xlfn.XLOOKUP($A489&amp;AnswerSheet!$Q$6,Table1[TRIMQuestion],Table1[SUB-RESPONSE]),""),_xlfn.IFNA(_xlfn.XLOOKUP($A489&amp;AnswerSheet!$Q$7,Table1[TRIMQuestion],Table1[SUB-RESPONSE]),""),_xlfn.IFNA(_xlfn.XLOOKUP($A489&amp;AnswerSheet!$Q$8,Table1[TRIMQuestion],Table1[SUB-RESPONSE]),""),_xlfn.IFNA(_xlfn.XLOOKUP($A489&amp;AnswerSheet!$Q$9,Table1[TRIMQuestion],Table1[SUB-RESPONSE]),""),_xlfn.IFNA(_xlfn.XLOOKUP($A489&amp;AnswerSheet!$Q$10,Table1[TRIMQuestion],Table1[SUB-RESPONSE]),""),_xlfn.IFNA(_xlfn.XLOOKUP($A489&amp;AnswerSheet!$Q$11,Table1[TRIMQuestion],Table1[SUB-RESPONSE]),""),_xlfn.IFNA(_xlfn.XLOOKUP($A489&amp;AnswerSheet!$Q$12,Table1[TRIMQuestion],Table1[SUB-RESPONSE]),""),_xlfn.IFNA(_xlfn.XLOOKUP($A489&amp;AnswerSheet!$Q$13,Table1[TRIMQuestion],Table1[SUB-RESPONSE]),""),_xlfn.IFNA(_xlfn.XLOOKUP($A489&amp;AnswerSheet!$Q$14,Table1[TRIMQuestion],Table1[SUB-RESPONSE]),""),_xlfn.IFNA(_xlfn.XLOOKUP($A489&amp;AnswerSheet!$Q$15,Table1[TRIMQuestion],Table1[SUB-RESPONSE]),""),_xlfn.IFNA(_xlfn.XLOOKUP($A489&amp;AnswerSheet!$Q$16,Table1[TRIMQuestion],Table1[SUB-RESPONSE]),""),_xlfn.IFNA(_xlfn.XLOOKUP($A489&amp;AnswerSheet!$Q$17,Table1[TRIMQuestion],Table1[SUB-RESPONSE]),""),_xlfn.IFNA(_xlfn.XLOOKUP($A489&amp;AnswerSheet!$Q$18,Table1[TRIMQuestion],Table1[SUB-RESPONSE]),""),""),""))</f>
        <v/>
      </c>
      <c r="E489" s="179"/>
      <c r="F489" s="205"/>
      <c r="G489" s="206"/>
      <c r="H489" s="179"/>
      <c r="I489" s="174"/>
      <c r="J489" s="180"/>
      <c r="K489" s="181"/>
      <c r="L489" s="152"/>
      <c r="M489" s="179"/>
    </row>
    <row r="490" spans="1:13" s="20" customFormat="1" ht="45" customHeight="1" x14ac:dyDescent="0.35">
      <c r="A490" s="103" t="s">
        <v>23</v>
      </c>
      <c r="B490" s="71" t="str">
        <f>_xlfn.SINGLE(IF(_xlfn.XLOOKUP(A489, WH_Aggregte!$E$1:$E$317, WH_Aggregte!$J$1:$J$317, "", 0)= "", "",_xlfn.XLOOKUP(A489, WH_Aggregte!$E$1:$E$317, WH_Aggregte!$J$1:$J$317, "", 0)))</f>
        <v>45 CFR 2550.80 (h)</v>
      </c>
      <c r="C490" s="176"/>
      <c r="D490" s="178"/>
      <c r="E490" s="179"/>
      <c r="F490" s="207"/>
      <c r="G490" s="208"/>
      <c r="H490" s="179"/>
      <c r="I490" s="175"/>
      <c r="J490" s="180"/>
      <c r="K490" s="181"/>
      <c r="L490" s="152"/>
      <c r="M490" s="179"/>
    </row>
    <row r="491" spans="1:13" s="20" customFormat="1" ht="46.5" x14ac:dyDescent="0.35">
      <c r="A491" s="103" t="s">
        <v>64</v>
      </c>
      <c r="B491" s="71" t="str">
        <f>_xlfn.SINGLE(IF(_xlfn.XLOOKUP(A491, WH_Aggregte!$E$1:$E$317, WH_Aggregte!$D$1:$D$317, "", 0)= "", "",_xlfn.XLOOKUP(A491, WH_Aggregte!$E$1:$E$317, WH_Aggregte!$D$1:$D$317, "", 0)))</f>
        <v xml:space="preserve">Does the Commission provide guidance to subrecipients around member supervision requirements -- in particular that each member is assigned a supervisor to provide consistent support? If yes, describe where this guidance is outlined. </v>
      </c>
      <c r="C491" s="176" t="str">
        <f>_xlfn.SINGLE(IF(_xlfn.XLOOKUP(A491, WH_Aggregte!$E$1:$E$317, WH_Aggregte!$F$1:$F$317, "N/A", 0)= "", "N/A",_xlfn.XLOOKUP(A491, WH_Aggregte!$E$1:$E$317, WH_Aggregte!$F$1:$F$317, "N/A", 0)))</f>
        <v>N/A</v>
      </c>
      <c r="D491" s="177" t="str">
        <f>_xlfn.SINGLE(IF(C491="Recommendation for Improvement",_xlfn.TEXTJOIN(CHAR(10),TRUE,_xlfn.XLOOKUP($A491,Table1[QNUM],Table1[SUB-RESPONSE]),_xlfn.IFNA(_xlfn.XLOOKUP($A491&amp;AnswerSheet!$Q$1,Table1[TRIMQuestion],Table1[SUB-RESPONSE]),""),_xlfn.IFNA(_xlfn.XLOOKUP($A491&amp;AnswerSheet!$Q$2,Table1[TRIMQuestion],Table1[SUB-RESPONSE]),""),_xlfn.IFNA(_xlfn.XLOOKUP($A491&amp;AnswerSheet!$Q$3,Table1[TRIMQuestion],Table1[SUB-RESPONSE]),""),_xlfn.IFNA(_xlfn.XLOOKUP($A491&amp;AnswerSheet!$Q$4,Table1[TRIMQuestion],Table1[SUB-RESPONSE]),""),_xlfn.IFNA(_xlfn.XLOOKUP($A491&amp;AnswerSheet!$Q$5,Table1[TRIMQuestion],Table1[SUB-RESPONSE]),""),_xlfn.IFNA(_xlfn.XLOOKUP($A491&amp;AnswerSheet!$Q$6,Table1[TRIMQuestion],Table1[SUB-RESPONSE]),""),_xlfn.IFNA(_xlfn.XLOOKUP($A491&amp;AnswerSheet!$Q$7,Table1[TRIMQuestion],Table1[SUB-RESPONSE]),""),_xlfn.IFNA(_xlfn.XLOOKUP($A491&amp;AnswerSheet!$Q$8,Table1[TRIMQuestion],Table1[SUB-RESPONSE]),""),_xlfn.IFNA(_xlfn.XLOOKUP($A491&amp;AnswerSheet!$Q$9,Table1[TRIMQuestion],Table1[SUB-RESPONSE]),""),_xlfn.IFNA(_xlfn.XLOOKUP($A491&amp;AnswerSheet!$Q$10,Table1[TRIMQuestion],Table1[SUB-RESPONSE]),""),_xlfn.IFNA(_xlfn.XLOOKUP($A491&amp;AnswerSheet!$Q$11,Table1[TRIMQuestion],Table1[SUB-RESPONSE]),""),_xlfn.IFNA(_xlfn.XLOOKUP($A491&amp;AnswerSheet!$Q$12,Table1[TRIMQuestion],Table1[SUB-RESPONSE]),""),_xlfn.IFNA(_xlfn.XLOOKUP($A491&amp;AnswerSheet!$Q$13,Table1[TRIMQuestion],Table1[SUB-RESPONSE]),""),_xlfn.IFNA(_xlfn.XLOOKUP($A491&amp;AnswerSheet!$Q$14,Table1[TRIMQuestion],Table1[SUB-RESPONSE]),""),_xlfn.IFNA(_xlfn.XLOOKUP($A491&amp;AnswerSheet!$Q$15,Table1[TRIMQuestion],Table1[SUB-RESPONSE]),""),_xlfn.IFNA(_xlfn.XLOOKUP($A491&amp;AnswerSheet!$Q$16,Table1[TRIMQuestion],Table1[SUB-RESPONSE]),""),_xlfn.IFNA(_xlfn.XLOOKUP($A491&amp;AnswerSheet!$Q$17,Table1[TRIMQuestion],Table1[SUB-RESPONSE]),""),_xlfn.IFNA(_xlfn.XLOOKUP($A491&amp;AnswerSheet!$Q$18,Table1[TRIMQuestion],Table1[SUB-RESPONSE]),""),""),""))</f>
        <v/>
      </c>
      <c r="E491" s="179"/>
      <c r="F491" s="205"/>
      <c r="G491" s="206"/>
      <c r="H491" s="179"/>
      <c r="I491" s="174"/>
      <c r="J491" s="180"/>
      <c r="K491" s="181"/>
      <c r="L491" s="152"/>
      <c r="M491" s="179"/>
    </row>
    <row r="492" spans="1:13" s="20" customFormat="1" ht="45" customHeight="1" x14ac:dyDescent="0.35">
      <c r="A492" s="103" t="s">
        <v>23</v>
      </c>
      <c r="B492" s="71" t="str">
        <f>_xlfn.SINGLE(IF(_xlfn.XLOOKUP(A491, WH_Aggregte!$E$1:$E$317, WH_Aggregte!$J$1:$J$317, "", 0)= "", "",_xlfn.XLOOKUP(A491, WH_Aggregte!$E$1:$E$317, WH_Aggregte!$J$1:$J$317, "", 0)))</f>
        <v xml:space="preserve">Grant-Specific Terms and Conditions section (V)(D) </v>
      </c>
      <c r="C492" s="176"/>
      <c r="D492" s="178"/>
      <c r="E492" s="179"/>
      <c r="F492" s="207"/>
      <c r="G492" s="208"/>
      <c r="H492" s="179"/>
      <c r="I492" s="175"/>
      <c r="J492" s="180"/>
      <c r="K492" s="181"/>
      <c r="L492" s="152"/>
      <c r="M492" s="179"/>
    </row>
    <row r="493" spans="1:13" s="20" customFormat="1" ht="38.9" customHeight="1" x14ac:dyDescent="0.35">
      <c r="A493" s="103" t="s">
        <v>65</v>
      </c>
      <c r="B493" s="71" t="str">
        <f>_xlfn.SINGLE(IF(_xlfn.XLOOKUP(A493, WH_Aggregte!$E$1:$E$317, WH_Aggregte!$D$1:$D$317, "", 0)= "", "",_xlfn.XLOOKUP(A493, WH_Aggregte!$E$1:$E$317, WH_Aggregte!$D$1:$D$317, "", 0)))</f>
        <v xml:space="preserve">Does the Commission ensure that supervisors of AmeriCorps members in the field complete training specific to overseeing AmeriCorps members? If yes, specify the documentation that supports the finding in the notes section. </v>
      </c>
      <c r="C493" s="176" t="str">
        <f>_xlfn.SINGLE(IF(_xlfn.XLOOKUP(A493, WH_Aggregte!$E$1:$E$317, WH_Aggregte!$F$1:$F$317, "N/A", 0)= "", "N/A",_xlfn.XLOOKUP(A493, WH_Aggregte!$E$1:$E$317, WH_Aggregte!$F$1:$F$317, "N/A", 0)))</f>
        <v>N/A</v>
      </c>
      <c r="D493" s="177" t="str">
        <f>_xlfn.SINGLE(IF(C493="Not Compliant",_xlfn.TEXTJOIN(CHAR(10),TRUE,_xlfn.XLOOKUP($A493,Table1[QNUM],Table1[SUB-RESPONSE]),_xlfn.IFNA(_xlfn.XLOOKUP($A493&amp;AnswerSheet!$Q$1,Table1[TRIMQuestion],Table1[SUB-RESPONSE]),""),_xlfn.IFNA(_xlfn.XLOOKUP($A493&amp;AnswerSheet!$Q$2,Table1[TRIMQuestion],Table1[SUB-RESPONSE]),""),_xlfn.IFNA(_xlfn.XLOOKUP($A493&amp;AnswerSheet!$Q$3,Table1[TRIMQuestion],Table1[SUB-RESPONSE]),""),_xlfn.IFNA(_xlfn.XLOOKUP($A493&amp;AnswerSheet!$Q$4,Table1[TRIMQuestion],Table1[SUB-RESPONSE]),""),_xlfn.IFNA(_xlfn.XLOOKUP($A493&amp;AnswerSheet!$Q$5,Table1[TRIMQuestion],Table1[SUB-RESPONSE]),""),_xlfn.IFNA(_xlfn.XLOOKUP($A493&amp;AnswerSheet!$Q$6,Table1[TRIMQuestion],Table1[SUB-RESPONSE]),""),_xlfn.IFNA(_xlfn.XLOOKUP($A493&amp;AnswerSheet!$Q$7,Table1[TRIMQuestion],Table1[SUB-RESPONSE]),""),_xlfn.IFNA(_xlfn.XLOOKUP($A493&amp;AnswerSheet!$Q$8,Table1[TRIMQuestion],Table1[SUB-RESPONSE]),""),_xlfn.IFNA(_xlfn.XLOOKUP($A493&amp;AnswerSheet!$Q$9,Table1[TRIMQuestion],Table1[SUB-RESPONSE]),""),_xlfn.IFNA(_xlfn.XLOOKUP($A493&amp;AnswerSheet!$Q$10,Table1[TRIMQuestion],Table1[SUB-RESPONSE]),""),_xlfn.IFNA(_xlfn.XLOOKUP($A493&amp;AnswerSheet!$Q$11,Table1[TRIMQuestion],Table1[SUB-RESPONSE]),""),_xlfn.IFNA(_xlfn.XLOOKUP($A493&amp;AnswerSheet!$Q$12,Table1[TRIMQuestion],Table1[SUB-RESPONSE]),""),_xlfn.IFNA(_xlfn.XLOOKUP($A493&amp;AnswerSheet!$Q$13,Table1[TRIMQuestion],Table1[SUB-RESPONSE]),""),_xlfn.IFNA(_xlfn.XLOOKUP($A493&amp;AnswerSheet!$Q$14,Table1[TRIMQuestion],Table1[SUB-RESPONSE]),""),_xlfn.IFNA(_xlfn.XLOOKUP($A493&amp;AnswerSheet!$Q$15,Table1[TRIMQuestion],Table1[SUB-RESPONSE]),""),_xlfn.IFNA(_xlfn.XLOOKUP($A493&amp;AnswerSheet!$Q$16,Table1[TRIMQuestion],Table1[SUB-RESPONSE]),""),_xlfn.IFNA(_xlfn.XLOOKUP($A493&amp;AnswerSheet!$Q$17,Table1[TRIMQuestion],Table1[SUB-RESPONSE]),""),_xlfn.IFNA(_xlfn.XLOOKUP($A493&amp;AnswerSheet!$Q$18,Table1[TRIMQuestion],Table1[SUB-RESPONSE]),""),""),""))</f>
        <v/>
      </c>
      <c r="E493" s="179"/>
      <c r="F493" s="205"/>
      <c r="G493" s="206"/>
      <c r="H493" s="179"/>
      <c r="I493" s="174"/>
      <c r="J493" s="180"/>
      <c r="K493" s="181"/>
      <c r="L493" s="152"/>
      <c r="M493" s="179"/>
    </row>
    <row r="494" spans="1:13" s="20" customFormat="1" ht="45" customHeight="1" x14ac:dyDescent="0.35">
      <c r="A494" s="103" t="s">
        <v>23</v>
      </c>
      <c r="B494" s="71" t="str">
        <f>_xlfn.SINGLE(IF(_xlfn.XLOOKUP(A493, WH_Aggregte!$E$1:$E$317, WH_Aggregte!$J$1:$J$317, "", 0)= "", "",_xlfn.XLOOKUP(A493, WH_Aggregte!$E$1:$E$317, WH_Aggregte!$J$1:$J$317, "", 0)))</f>
        <v xml:space="preserve">Grant-Specific Terms and Conditions section (V)(D) </v>
      </c>
      <c r="C494" s="176"/>
      <c r="D494" s="178"/>
      <c r="E494" s="179"/>
      <c r="F494" s="207"/>
      <c r="G494" s="208"/>
      <c r="H494" s="179"/>
      <c r="I494" s="175"/>
      <c r="J494" s="180"/>
      <c r="K494" s="181"/>
      <c r="L494" s="152"/>
      <c r="M494" s="179"/>
    </row>
    <row r="495" spans="1:13" s="20" customFormat="1" ht="65.400000000000006" customHeight="1" x14ac:dyDescent="0.35">
      <c r="A495" s="103" t="s">
        <v>66</v>
      </c>
      <c r="B495" s="71" t="str">
        <f>_xlfn.SINGLE(IF(_xlfn.XLOOKUP(A495, WH_Aggregte!$E$1:$E$317, WH_Aggregte!$D$1:$D$317, "", 0)= "", "",_xlfn.XLOOKUP(A495, WH_Aggregte!$E$1:$E$317, WH_Aggregte!$D$1:$D$317, "", 0)))</f>
        <v xml:space="preserve">Does the Commission recognize AmeriCorps support by visually identifying projects as AmeriCorps (including some combination of, but not limited to logos, websites, social media, service gear and clothing) in accordance with AmeriCorps brand guidelines? </v>
      </c>
      <c r="C495" s="176" t="str">
        <f>_xlfn.SINGLE(IF(_xlfn.XLOOKUP(A495, WH_Aggregte!$E$1:$E$317, WH_Aggregte!$F$1:$F$317, "N/A", 0)= "", "N/A",_xlfn.XLOOKUP(A495, WH_Aggregte!$E$1:$E$317, WH_Aggregte!$F$1:$F$317, "N/A", 0)))</f>
        <v>N/A</v>
      </c>
      <c r="D495" s="177" t="str">
        <f>_xlfn.SINGLE(IF(C495="Not Compliant",_xlfn.TEXTJOIN(CHAR(10),TRUE,_xlfn.XLOOKUP($A495,Table1[QNUM],Table1[SUB-RESPONSE]),_xlfn.IFNA(_xlfn.XLOOKUP($A495&amp;AnswerSheet!$Q$1,Table1[TRIMQuestion],Table1[SUB-RESPONSE]),""),_xlfn.IFNA(_xlfn.XLOOKUP($A495&amp;AnswerSheet!$Q$2,Table1[TRIMQuestion],Table1[SUB-RESPONSE]),""),_xlfn.IFNA(_xlfn.XLOOKUP($A495&amp;AnswerSheet!$Q$3,Table1[TRIMQuestion],Table1[SUB-RESPONSE]),""),_xlfn.IFNA(_xlfn.XLOOKUP($A495&amp;AnswerSheet!$Q$4,Table1[TRIMQuestion],Table1[SUB-RESPONSE]),""),_xlfn.IFNA(_xlfn.XLOOKUP($A495&amp;AnswerSheet!$Q$5,Table1[TRIMQuestion],Table1[SUB-RESPONSE]),""),_xlfn.IFNA(_xlfn.XLOOKUP($A495&amp;AnswerSheet!$Q$6,Table1[TRIMQuestion],Table1[SUB-RESPONSE]),""),_xlfn.IFNA(_xlfn.XLOOKUP($A495&amp;AnswerSheet!$Q$7,Table1[TRIMQuestion],Table1[SUB-RESPONSE]),""),_xlfn.IFNA(_xlfn.XLOOKUP($A495&amp;AnswerSheet!$Q$8,Table1[TRIMQuestion],Table1[SUB-RESPONSE]),""),_xlfn.IFNA(_xlfn.XLOOKUP($A495&amp;AnswerSheet!$Q$9,Table1[TRIMQuestion],Table1[SUB-RESPONSE]),""),_xlfn.IFNA(_xlfn.XLOOKUP($A495&amp;AnswerSheet!$Q$10,Table1[TRIMQuestion],Table1[SUB-RESPONSE]),""),_xlfn.IFNA(_xlfn.XLOOKUP($A495&amp;AnswerSheet!$Q$11,Table1[TRIMQuestion],Table1[SUB-RESPONSE]),""),_xlfn.IFNA(_xlfn.XLOOKUP($A495&amp;AnswerSheet!$Q$12,Table1[TRIMQuestion],Table1[SUB-RESPONSE]),""),_xlfn.IFNA(_xlfn.XLOOKUP($A495&amp;AnswerSheet!$Q$13,Table1[TRIMQuestion],Table1[SUB-RESPONSE]),""),_xlfn.IFNA(_xlfn.XLOOKUP($A495&amp;AnswerSheet!$Q$14,Table1[TRIMQuestion],Table1[SUB-RESPONSE]),""),_xlfn.IFNA(_xlfn.XLOOKUP($A495&amp;AnswerSheet!$Q$15,Table1[TRIMQuestion],Table1[SUB-RESPONSE]),""),_xlfn.IFNA(_xlfn.XLOOKUP($A495&amp;AnswerSheet!$Q$16,Table1[TRIMQuestion],Table1[SUB-RESPONSE]),""),_xlfn.IFNA(_xlfn.XLOOKUP($A495&amp;AnswerSheet!$Q$17,Table1[TRIMQuestion],Table1[SUB-RESPONSE]),""),_xlfn.IFNA(_xlfn.XLOOKUP($A495&amp;AnswerSheet!$Q$18,Table1[TRIMQuestion],Table1[SUB-RESPONSE]),""),""),""))</f>
        <v/>
      </c>
      <c r="E495" s="179"/>
      <c r="F495" s="205"/>
      <c r="G495" s="206"/>
      <c r="H495" s="179"/>
      <c r="I495" s="174"/>
      <c r="J495" s="180"/>
      <c r="K495" s="181"/>
      <c r="L495" s="152"/>
      <c r="M495" s="179"/>
    </row>
    <row r="496" spans="1:13" s="20" customFormat="1" ht="55.4" customHeight="1" x14ac:dyDescent="0.35">
      <c r="A496" s="103" t="s">
        <v>23</v>
      </c>
      <c r="B496" s="71" t="str">
        <f>_xlfn.SINGLE(IF(_xlfn.XLOOKUP(A495, WH_Aggregte!$E$1:$E$317, WH_Aggregte!$J$1:$J$317, "", 0)= "", "",_xlfn.XLOOKUP(A495, WH_Aggregte!$E$1:$E$317, WH_Aggregte!$J$1:$J$317, "", 0)))</f>
        <v>General Terms and Conditions – “Acknowledgment of Support” , Branding Guidelines</v>
      </c>
      <c r="C496" s="176"/>
      <c r="D496" s="178"/>
      <c r="E496" s="179"/>
      <c r="F496" s="207"/>
      <c r="G496" s="208"/>
      <c r="H496" s="179"/>
      <c r="I496" s="175"/>
      <c r="J496" s="180"/>
      <c r="K496" s="181"/>
      <c r="L496" s="152"/>
      <c r="M496" s="179"/>
    </row>
    <row r="497" spans="1:13" ht="26.15" customHeight="1" x14ac:dyDescent="0.35">
      <c r="A497" s="187" t="s">
        <v>67</v>
      </c>
      <c r="B497" s="188"/>
      <c r="C497" s="189"/>
      <c r="D497" s="79"/>
      <c r="E497" s="78"/>
      <c r="F497" s="78"/>
      <c r="G497" s="78"/>
      <c r="H497" s="78"/>
      <c r="I497" s="76"/>
      <c r="J497" s="77"/>
      <c r="K497" s="78"/>
      <c r="L497" s="78"/>
      <c r="M497" s="75"/>
    </row>
    <row r="498" spans="1:13" s="20" customFormat="1" ht="34.25" customHeight="1" x14ac:dyDescent="0.35">
      <c r="A498" s="103" t="s">
        <v>68</v>
      </c>
      <c r="B498" s="71" t="str">
        <f>_xlfn.SINGLE(IF(_xlfn.XLOOKUP(A498, WH_Aggregte!$E$1:$E$317, WH_Aggregte!$D$1:$D$317, "", 0)= "", "",_xlfn.XLOOKUP(A498, WH_Aggregte!$E$1:$E$317, WH_Aggregte!$D$1:$D$317, "", 0)))</f>
        <v>Is there evidence of duplication, supplantation, or displacement within the Commission or its subgrantees, observable through document reviews or interviews?</v>
      </c>
      <c r="C498" s="176" t="str">
        <f>_xlfn.SINGLE(IF(_xlfn.XLOOKUP(A498, WH_Aggregte!$E$1:$E$317, WH_Aggregte!$F$1:$F$317, "N/A", 0)= "", "N/A",_xlfn.XLOOKUP(A498, WH_Aggregte!$E$1:$E$317, WH_Aggregte!$F$1:$F$317, "N/A", 0)))</f>
        <v>N/A</v>
      </c>
      <c r="D498" s="177" t="str">
        <f>_xlfn.SINGLE(IF(C498="Not Compliant",_xlfn.TEXTJOIN(CHAR(10),TRUE,_xlfn.XLOOKUP($A498,Table1[QNUM],Table1[SUB-RESPONSE]),_xlfn.IFNA(_xlfn.XLOOKUP($A498&amp;AnswerSheet!$Q$1,Table1[TRIMQuestion],Table1[SUB-RESPONSE]),""),_xlfn.IFNA(_xlfn.XLOOKUP($A498&amp;AnswerSheet!$Q$2,Table1[TRIMQuestion],Table1[SUB-RESPONSE]),""),_xlfn.IFNA(_xlfn.XLOOKUP($A498&amp;AnswerSheet!$Q$3,Table1[TRIMQuestion],Table1[SUB-RESPONSE]),""),_xlfn.IFNA(_xlfn.XLOOKUP($A498&amp;AnswerSheet!$Q$4,Table1[TRIMQuestion],Table1[SUB-RESPONSE]),""),_xlfn.IFNA(_xlfn.XLOOKUP($A498&amp;AnswerSheet!$Q$5,Table1[TRIMQuestion],Table1[SUB-RESPONSE]),""),_xlfn.IFNA(_xlfn.XLOOKUP($A498&amp;AnswerSheet!$Q$6,Table1[TRIMQuestion],Table1[SUB-RESPONSE]),""),_xlfn.IFNA(_xlfn.XLOOKUP($A498&amp;AnswerSheet!$Q$7,Table1[TRIMQuestion],Table1[SUB-RESPONSE]),""),_xlfn.IFNA(_xlfn.XLOOKUP($A498&amp;AnswerSheet!$Q$8,Table1[TRIMQuestion],Table1[SUB-RESPONSE]),""),_xlfn.IFNA(_xlfn.XLOOKUP($A498&amp;AnswerSheet!$Q$9,Table1[TRIMQuestion],Table1[SUB-RESPONSE]),""),_xlfn.IFNA(_xlfn.XLOOKUP($A498&amp;AnswerSheet!$Q$10,Table1[TRIMQuestion],Table1[SUB-RESPONSE]),""),_xlfn.IFNA(_xlfn.XLOOKUP($A498&amp;AnswerSheet!$Q$11,Table1[TRIMQuestion],Table1[SUB-RESPONSE]),""),_xlfn.IFNA(_xlfn.XLOOKUP($A498&amp;AnswerSheet!$Q$12,Table1[TRIMQuestion],Table1[SUB-RESPONSE]),""),_xlfn.IFNA(_xlfn.XLOOKUP($A498&amp;AnswerSheet!$Q$13,Table1[TRIMQuestion],Table1[SUB-RESPONSE]),""),_xlfn.IFNA(_xlfn.XLOOKUP($A498&amp;AnswerSheet!$Q$14,Table1[TRIMQuestion],Table1[SUB-RESPONSE]),""),_xlfn.IFNA(_xlfn.XLOOKUP($A498&amp;AnswerSheet!$Q$15,Table1[TRIMQuestion],Table1[SUB-RESPONSE]),""),_xlfn.IFNA(_xlfn.XLOOKUP($A498&amp;AnswerSheet!$Q$16,Table1[TRIMQuestion],Table1[SUB-RESPONSE]),""),_xlfn.IFNA(_xlfn.XLOOKUP($A498&amp;AnswerSheet!$Q$17,Table1[TRIMQuestion],Table1[SUB-RESPONSE]),""),_xlfn.IFNA(_xlfn.XLOOKUP($A498&amp;AnswerSheet!$Q$18,Table1[TRIMQuestion],Table1[SUB-RESPONSE]),""),""),""))</f>
        <v/>
      </c>
      <c r="E498" s="179"/>
      <c r="F498" s="205"/>
      <c r="G498" s="206"/>
      <c r="H498" s="179"/>
      <c r="I498" s="174"/>
      <c r="J498" s="180"/>
      <c r="K498" s="181"/>
      <c r="L498" s="152"/>
      <c r="M498" s="179"/>
    </row>
    <row r="499" spans="1:13" s="20" customFormat="1" ht="45" customHeight="1" x14ac:dyDescent="0.35">
      <c r="A499" s="103" t="s">
        <v>23</v>
      </c>
      <c r="B499" s="71" t="str">
        <f>_xlfn.SINGLE(IF(_xlfn.XLOOKUP(A498, WH_Aggregte!$E$1:$E$317, WH_Aggregte!$J$1:$J$317, "", 0)= "", "",_xlfn.XLOOKUP(A498, WH_Aggregte!$E$1:$E$317, WH_Aggregte!$J$1:$J$317, "", 0)))</f>
        <v>45 CFR §2540.100 </v>
      </c>
      <c r="C499" s="176"/>
      <c r="D499" s="178"/>
      <c r="E499" s="179"/>
      <c r="F499" s="207"/>
      <c r="G499" s="208"/>
      <c r="H499" s="179"/>
      <c r="I499" s="175"/>
      <c r="J499" s="180"/>
      <c r="K499" s="181"/>
      <c r="L499" s="152"/>
      <c r="M499" s="179"/>
    </row>
    <row r="500" spans="1:13" s="20" customFormat="1" ht="38.9" customHeight="1" x14ac:dyDescent="0.35">
      <c r="A500" s="103" t="s">
        <v>772</v>
      </c>
      <c r="B500" s="71" t="str">
        <f>_xlfn.SINGLE(IF(_xlfn.XLOOKUP(A500, WH_Aggregte!$E$1:$E$317, WH_Aggregte!$D$1:$D$317, "", 0)= "", "",_xlfn.XLOOKUP(A500, WH_Aggregte!$E$1:$E$317, WH_Aggregte!$D$1:$D$317, "", 0)))</f>
        <v>Do the sampled member timesheets separate training and fundraising hours from direct service hours?</v>
      </c>
      <c r="C500" s="176" t="str">
        <f>_xlfn.SINGLE(IF(_xlfn.XLOOKUP(A500, WH_Aggregte!$E$1:$E$317, WH_Aggregte!$F$1:$F$317, "N/A", 0)= "", "N/A",_xlfn.XLOOKUP(A500, WH_Aggregte!$E$1:$E$317, WH_Aggregte!$F$1:$F$317, "N/A", 0)))</f>
        <v>N/A</v>
      </c>
      <c r="D500" s="177" t="str">
        <f>_xlfn.SINGLE(IF(C500="Not Compliant",_xlfn.TEXTJOIN(CHAR(10),TRUE,_xlfn.XLOOKUP($A500,Table1[QNUM],Table1[SUB-RESPONSE]),_xlfn.IFNA(_xlfn.XLOOKUP($A500&amp;AnswerSheet!$Q$1,Table1[TRIMQuestion],Table1[SUB-RESPONSE]),""),_xlfn.IFNA(_xlfn.XLOOKUP($A500&amp;AnswerSheet!$Q$2,Table1[TRIMQuestion],Table1[SUB-RESPONSE]),""),_xlfn.IFNA(_xlfn.XLOOKUP($A500&amp;AnswerSheet!$Q$3,Table1[TRIMQuestion],Table1[SUB-RESPONSE]),""),_xlfn.IFNA(_xlfn.XLOOKUP($A500&amp;AnswerSheet!$Q$4,Table1[TRIMQuestion],Table1[SUB-RESPONSE]),""),_xlfn.IFNA(_xlfn.XLOOKUP($A500&amp;AnswerSheet!$Q$5,Table1[TRIMQuestion],Table1[SUB-RESPONSE]),""),_xlfn.IFNA(_xlfn.XLOOKUP($A500&amp;AnswerSheet!$Q$6,Table1[TRIMQuestion],Table1[SUB-RESPONSE]),""),_xlfn.IFNA(_xlfn.XLOOKUP($A500&amp;AnswerSheet!$Q$7,Table1[TRIMQuestion],Table1[SUB-RESPONSE]),""),_xlfn.IFNA(_xlfn.XLOOKUP($A500&amp;AnswerSheet!$Q$8,Table1[TRIMQuestion],Table1[SUB-RESPONSE]),""),_xlfn.IFNA(_xlfn.XLOOKUP($A500&amp;AnswerSheet!$Q$9,Table1[TRIMQuestion],Table1[SUB-RESPONSE]),""),_xlfn.IFNA(_xlfn.XLOOKUP($A500&amp;AnswerSheet!$Q$10,Table1[TRIMQuestion],Table1[SUB-RESPONSE]),""),_xlfn.IFNA(_xlfn.XLOOKUP($A500&amp;AnswerSheet!$Q$11,Table1[TRIMQuestion],Table1[SUB-RESPONSE]),""),_xlfn.IFNA(_xlfn.XLOOKUP($A500&amp;AnswerSheet!$Q$12,Table1[TRIMQuestion],Table1[SUB-RESPONSE]),""),_xlfn.IFNA(_xlfn.XLOOKUP($A500&amp;AnswerSheet!$Q$13,Table1[TRIMQuestion],Table1[SUB-RESPONSE]),""),_xlfn.IFNA(_xlfn.XLOOKUP($A500&amp;AnswerSheet!$Q$14,Table1[TRIMQuestion],Table1[SUB-RESPONSE]),""),_xlfn.IFNA(_xlfn.XLOOKUP($A500&amp;AnswerSheet!$Q$15,Table1[TRIMQuestion],Table1[SUB-RESPONSE]),""),_xlfn.IFNA(_xlfn.XLOOKUP($A500&amp;AnswerSheet!$Q$16,Table1[TRIMQuestion],Table1[SUB-RESPONSE]),""),_xlfn.IFNA(_xlfn.XLOOKUP($A500&amp;AnswerSheet!$Q$17,Table1[TRIMQuestion],Table1[SUB-RESPONSE]),""),_xlfn.IFNA(_xlfn.XLOOKUP($A500&amp;AnswerSheet!$Q$18,Table1[TRIMQuestion],Table1[SUB-RESPONSE]),""),""),""))</f>
        <v/>
      </c>
      <c r="E500" s="179"/>
      <c r="F500" s="205"/>
      <c r="G500" s="206"/>
      <c r="H500" s="179"/>
      <c r="I500" s="174"/>
      <c r="J500" s="180"/>
      <c r="K500" s="181"/>
      <c r="L500" s="152"/>
      <c r="M500" s="179"/>
    </row>
    <row r="501" spans="1:13" s="20" customFormat="1" ht="45" customHeight="1" x14ac:dyDescent="0.35">
      <c r="A501" s="103" t="s">
        <v>23</v>
      </c>
      <c r="B501" s="71" t="str">
        <f>_xlfn.SINGLE(IF(_xlfn.XLOOKUP(A500, WH_Aggregte!$E$1:$E$317, WH_Aggregte!$J$1:$J$317, "", 0)= "", "",_xlfn.XLOOKUP(A500, WH_Aggregte!$E$1:$E$317, WH_Aggregte!$J$1:$J$317, "", 0)))</f>
        <v>45 CFR §2520.40, 45 CFR §2520.45,  45 CFR §2520.50</v>
      </c>
      <c r="C501" s="176"/>
      <c r="D501" s="178"/>
      <c r="E501" s="179"/>
      <c r="F501" s="207"/>
      <c r="G501" s="208"/>
      <c r="H501" s="179"/>
      <c r="I501" s="175"/>
      <c r="J501" s="180"/>
      <c r="K501" s="181"/>
      <c r="L501" s="152"/>
      <c r="M501" s="179"/>
    </row>
    <row r="502" spans="1:13" s="20" customFormat="1" ht="89.9" customHeight="1" x14ac:dyDescent="0.35">
      <c r="A502" s="103" t="s">
        <v>73</v>
      </c>
      <c r="B502" s="71" t="str">
        <f>_xlfn.SINGLE(IF(_xlfn.XLOOKUP(A502, WH_Aggregte!$E$1:$E$317, WH_Aggregte!$D$1:$D$317, "", 0)= "", "",_xlfn.XLOOKUP(A502, WH_Aggregte!$E$1:$E$317, WH_Aggregte!$D$1:$D$317, "", 0)))</f>
        <v>Are all activities included in the sampled member position descriptions allowable?</v>
      </c>
      <c r="C502" s="176" t="str">
        <f>_xlfn.SINGLE(IF(_xlfn.XLOOKUP(A502, WH_Aggregte!$E$1:$E$317, WH_Aggregte!$F$1:$F$317, "N/A", 0)= "", "N/A",_xlfn.XLOOKUP(A502, WH_Aggregte!$E$1:$E$317, WH_Aggregte!$F$1:$F$317, "N/A", 0)))</f>
        <v>N/A</v>
      </c>
      <c r="D502" s="177" t="str">
        <f>_xlfn.SINGLE(IF(C502="Not Compliant",_xlfn.TEXTJOIN(CHAR(10),TRUE,_xlfn.XLOOKUP($A502,Table1[QNUM],Table1[SUB-RESPONSE]),_xlfn.IFNA(_xlfn.XLOOKUP($A502&amp;AnswerSheet!$Q$1,Table1[TRIMQuestion],Table1[SUB-RESPONSE]),""),_xlfn.IFNA(_xlfn.XLOOKUP($A502&amp;AnswerSheet!$Q$2,Table1[TRIMQuestion],Table1[SUB-RESPONSE]),""),_xlfn.IFNA(_xlfn.XLOOKUP($A502&amp;AnswerSheet!$Q$3,Table1[TRIMQuestion],Table1[SUB-RESPONSE]),""),_xlfn.IFNA(_xlfn.XLOOKUP($A502&amp;AnswerSheet!$Q$4,Table1[TRIMQuestion],Table1[SUB-RESPONSE]),""),_xlfn.IFNA(_xlfn.XLOOKUP($A502&amp;AnswerSheet!$Q$5,Table1[TRIMQuestion],Table1[SUB-RESPONSE]),""),_xlfn.IFNA(_xlfn.XLOOKUP($A502&amp;AnswerSheet!$Q$6,Table1[TRIMQuestion],Table1[SUB-RESPONSE]),""),_xlfn.IFNA(_xlfn.XLOOKUP($A502&amp;AnswerSheet!$Q$7,Table1[TRIMQuestion],Table1[SUB-RESPONSE]),""),_xlfn.IFNA(_xlfn.XLOOKUP($A502&amp;AnswerSheet!$Q$8,Table1[TRIMQuestion],Table1[SUB-RESPONSE]),""),_xlfn.IFNA(_xlfn.XLOOKUP($A502&amp;AnswerSheet!$Q$9,Table1[TRIMQuestion],Table1[SUB-RESPONSE]),""),_xlfn.IFNA(_xlfn.XLOOKUP($A502&amp;AnswerSheet!$Q$10,Table1[TRIMQuestion],Table1[SUB-RESPONSE]),""),_xlfn.IFNA(_xlfn.XLOOKUP($A502&amp;AnswerSheet!$Q$11,Table1[TRIMQuestion],Table1[SUB-RESPONSE]),""),_xlfn.IFNA(_xlfn.XLOOKUP($A502&amp;AnswerSheet!$Q$12,Table1[TRIMQuestion],Table1[SUB-RESPONSE]),""),_xlfn.IFNA(_xlfn.XLOOKUP($A502&amp;AnswerSheet!$Q$13,Table1[TRIMQuestion],Table1[SUB-RESPONSE]),""),_xlfn.IFNA(_xlfn.XLOOKUP($A502&amp;AnswerSheet!$Q$14,Table1[TRIMQuestion],Table1[SUB-RESPONSE]),""),_xlfn.IFNA(_xlfn.XLOOKUP($A502&amp;AnswerSheet!$Q$15,Table1[TRIMQuestion],Table1[SUB-RESPONSE]),""),_xlfn.IFNA(_xlfn.XLOOKUP($A502&amp;AnswerSheet!$Q$16,Table1[TRIMQuestion],Table1[SUB-RESPONSE]),""),_xlfn.IFNA(_xlfn.XLOOKUP($A502&amp;AnswerSheet!$Q$17,Table1[TRIMQuestion],Table1[SUB-RESPONSE]),""),_xlfn.IFNA(_xlfn.XLOOKUP($A502&amp;AnswerSheet!$Q$18,Table1[TRIMQuestion],Table1[SUB-RESPONSE]),""),""),""))</f>
        <v/>
      </c>
      <c r="E502" s="179"/>
      <c r="F502" s="205"/>
      <c r="G502" s="206"/>
      <c r="H502" s="179"/>
      <c r="I502" s="174"/>
      <c r="J502" s="180"/>
      <c r="K502" s="181"/>
      <c r="L502" s="152"/>
      <c r="M502" s="179"/>
    </row>
    <row r="503" spans="1:13" s="20" customFormat="1" ht="45" customHeight="1" x14ac:dyDescent="0.35">
      <c r="A503" s="103" t="s">
        <v>23</v>
      </c>
      <c r="B503" s="71" t="str">
        <f>_xlfn.SINGLE(IF(_xlfn.XLOOKUP(A502, WH_Aggregte!$E$1:$E$317, WH_Aggregte!$J$1:$J$317, "", 0)= "", "",_xlfn.XLOOKUP(A502, WH_Aggregte!$E$1:$E$317, WH_Aggregte!$J$1:$J$317, "", 0)))</f>
        <v xml:space="preserve">45 CFR 2520.65, 45 CFR 2520.10 through 2520.30 </v>
      </c>
      <c r="C503" s="176"/>
      <c r="D503" s="178"/>
      <c r="E503" s="179"/>
      <c r="F503" s="207"/>
      <c r="G503" s="208"/>
      <c r="H503" s="179"/>
      <c r="I503" s="175"/>
      <c r="J503" s="180"/>
      <c r="K503" s="181"/>
      <c r="L503" s="152"/>
      <c r="M503" s="179"/>
    </row>
    <row r="504" spans="1:13" s="20" customFormat="1" ht="31" x14ac:dyDescent="0.35">
      <c r="A504" s="103" t="s">
        <v>74</v>
      </c>
      <c r="B504" s="71" t="str">
        <f>_xlfn.SINGLE(IF(_xlfn.XLOOKUP(A504, WH_Aggregte!$E$1:$E$317, WH_Aggregte!$D$1:$D$317, "", 0)= "", "",_xlfn.XLOOKUP(A504, WH_Aggregte!$E$1:$E$317, WH_Aggregte!$D$1:$D$317, "", 0)))</f>
        <v>Do the service activities of the member align with the position description, based on member and supervisor interviews?</v>
      </c>
      <c r="C504" s="176" t="str">
        <f>_xlfn.SINGLE(IF(_xlfn.XLOOKUP(A504, WH_Aggregte!$E$1:$E$317, WH_Aggregte!$F$1:$F$317, "N/A", 0)= "", "N/A",_xlfn.XLOOKUP(A504, WH_Aggregte!$E$1:$E$317, WH_Aggregte!$F$1:$F$317, "N/A", 0)))</f>
        <v>N/A</v>
      </c>
      <c r="D504" s="177" t="str">
        <f>_xlfn.SINGLE(IF(C504="Not Compliant",_xlfn.TEXTJOIN(CHAR(10),TRUE,_xlfn.XLOOKUP($A504,Table1[QNUM],Table1[SUB-RESPONSE]),_xlfn.IFNA(_xlfn.XLOOKUP($A504&amp;AnswerSheet!$Q$1,Table1[TRIMQuestion],Table1[SUB-RESPONSE]),""),_xlfn.IFNA(_xlfn.XLOOKUP($A504&amp;AnswerSheet!$Q$2,Table1[TRIMQuestion],Table1[SUB-RESPONSE]),""),_xlfn.IFNA(_xlfn.XLOOKUP($A504&amp;AnswerSheet!$Q$3,Table1[TRIMQuestion],Table1[SUB-RESPONSE]),""),_xlfn.IFNA(_xlfn.XLOOKUP($A504&amp;AnswerSheet!$Q$4,Table1[TRIMQuestion],Table1[SUB-RESPONSE]),""),_xlfn.IFNA(_xlfn.XLOOKUP($A504&amp;AnswerSheet!$Q$5,Table1[TRIMQuestion],Table1[SUB-RESPONSE]),""),_xlfn.IFNA(_xlfn.XLOOKUP($A504&amp;AnswerSheet!$Q$6,Table1[TRIMQuestion],Table1[SUB-RESPONSE]),""),_xlfn.IFNA(_xlfn.XLOOKUP($A504&amp;AnswerSheet!$Q$7,Table1[TRIMQuestion],Table1[SUB-RESPONSE]),""),_xlfn.IFNA(_xlfn.XLOOKUP($A504&amp;AnswerSheet!$Q$8,Table1[TRIMQuestion],Table1[SUB-RESPONSE]),""),_xlfn.IFNA(_xlfn.XLOOKUP($A504&amp;AnswerSheet!$Q$9,Table1[TRIMQuestion],Table1[SUB-RESPONSE]),""),_xlfn.IFNA(_xlfn.XLOOKUP($A504&amp;AnswerSheet!$Q$10,Table1[TRIMQuestion],Table1[SUB-RESPONSE]),""),_xlfn.IFNA(_xlfn.XLOOKUP($A504&amp;AnswerSheet!$Q$11,Table1[TRIMQuestion],Table1[SUB-RESPONSE]),""),_xlfn.IFNA(_xlfn.XLOOKUP($A504&amp;AnswerSheet!$Q$12,Table1[TRIMQuestion],Table1[SUB-RESPONSE]),""),_xlfn.IFNA(_xlfn.XLOOKUP($A504&amp;AnswerSheet!$Q$13,Table1[TRIMQuestion],Table1[SUB-RESPONSE]),""),_xlfn.IFNA(_xlfn.XLOOKUP($A504&amp;AnswerSheet!$Q$14,Table1[TRIMQuestion],Table1[SUB-RESPONSE]),""),_xlfn.IFNA(_xlfn.XLOOKUP($A504&amp;AnswerSheet!$Q$15,Table1[TRIMQuestion],Table1[SUB-RESPONSE]),""),_xlfn.IFNA(_xlfn.XLOOKUP($A504&amp;AnswerSheet!$Q$16,Table1[TRIMQuestion],Table1[SUB-RESPONSE]),""),_xlfn.IFNA(_xlfn.XLOOKUP($A504&amp;AnswerSheet!$Q$17,Table1[TRIMQuestion],Table1[SUB-RESPONSE]),""),_xlfn.IFNA(_xlfn.XLOOKUP($A504&amp;AnswerSheet!$Q$18,Table1[TRIMQuestion],Table1[SUB-RESPONSE]),""),""),""))</f>
        <v/>
      </c>
      <c r="E504" s="179"/>
      <c r="F504" s="205"/>
      <c r="G504" s="206"/>
      <c r="H504" s="179"/>
      <c r="I504" s="174"/>
      <c r="J504" s="180"/>
      <c r="K504" s="181"/>
      <c r="L504" s="152"/>
      <c r="M504" s="179"/>
    </row>
    <row r="505" spans="1:13" s="20" customFormat="1" ht="45" customHeight="1" x14ac:dyDescent="0.35">
      <c r="A505" s="103" t="s">
        <v>23</v>
      </c>
      <c r="B505" s="71" t="str">
        <f>_xlfn.SINGLE(IF(_xlfn.XLOOKUP(A504, WH_Aggregte!$E$1:$E$317, WH_Aggregte!$J$1:$J$317, "", 0)= "", "",_xlfn.XLOOKUP(A504, WH_Aggregte!$E$1:$E$317, WH_Aggregte!$J$1:$J$317, "", 0)))</f>
        <v xml:space="preserve">Grant-Specific Terms and Conditions (V)(A) </v>
      </c>
      <c r="C505" s="176"/>
      <c r="D505" s="178"/>
      <c r="E505" s="179"/>
      <c r="F505" s="207"/>
      <c r="G505" s="208"/>
      <c r="H505" s="179"/>
      <c r="I505" s="175"/>
      <c r="J505" s="180"/>
      <c r="K505" s="181"/>
      <c r="L505" s="152"/>
      <c r="M505" s="179"/>
    </row>
    <row r="506" spans="1:13" s="20" customFormat="1" ht="38.9" customHeight="1" x14ac:dyDescent="0.35">
      <c r="A506" s="103" t="s">
        <v>75</v>
      </c>
      <c r="B506" s="71" t="str">
        <f>_xlfn.SINGLE(IF(_xlfn.XLOOKUP(A506, WH_Aggregte!$E$1:$E$317, WH_Aggregte!$D$1:$D$317, "", 0)= "", "",_xlfn.XLOOKUP(A506, WH_Aggregte!$E$1:$E$317, WH_Aggregte!$D$1:$D$317, "", 0)))</f>
        <v>Is there a designated supervisor providing regular and consistent support and supervision for each member (based on member file documents and interviews)?</v>
      </c>
      <c r="C506" s="176" t="str">
        <f>_xlfn.SINGLE(IF(_xlfn.XLOOKUP(A506, WH_Aggregte!$E$1:$E$317, WH_Aggregte!$F$1:$F$317, "N/A", 0)= "", "N/A",_xlfn.XLOOKUP(A506, WH_Aggregte!$E$1:$E$317, WH_Aggregte!$F$1:$F$317, "N/A", 0)))</f>
        <v>N/A</v>
      </c>
      <c r="D506" s="177" t="str">
        <f>_xlfn.SINGLE(IF(C506="Not Compliant",_xlfn.TEXTJOIN(CHAR(10),TRUE,_xlfn.XLOOKUP($A506,Table1[QNUM],Table1[SUB-RESPONSE]),_xlfn.IFNA(_xlfn.XLOOKUP($A506&amp;AnswerSheet!$Q$1,Table1[TRIMQuestion],Table1[SUB-RESPONSE]),""),_xlfn.IFNA(_xlfn.XLOOKUP($A506&amp;AnswerSheet!$Q$2,Table1[TRIMQuestion],Table1[SUB-RESPONSE]),""),_xlfn.IFNA(_xlfn.XLOOKUP($A506&amp;AnswerSheet!$Q$3,Table1[TRIMQuestion],Table1[SUB-RESPONSE]),""),_xlfn.IFNA(_xlfn.XLOOKUP($A506&amp;AnswerSheet!$Q$4,Table1[TRIMQuestion],Table1[SUB-RESPONSE]),""),_xlfn.IFNA(_xlfn.XLOOKUP($A506&amp;AnswerSheet!$Q$5,Table1[TRIMQuestion],Table1[SUB-RESPONSE]),""),_xlfn.IFNA(_xlfn.XLOOKUP($A506&amp;AnswerSheet!$Q$6,Table1[TRIMQuestion],Table1[SUB-RESPONSE]),""),_xlfn.IFNA(_xlfn.XLOOKUP($A506&amp;AnswerSheet!$Q$7,Table1[TRIMQuestion],Table1[SUB-RESPONSE]),""),_xlfn.IFNA(_xlfn.XLOOKUP($A506&amp;AnswerSheet!$Q$8,Table1[TRIMQuestion],Table1[SUB-RESPONSE]),""),_xlfn.IFNA(_xlfn.XLOOKUP($A506&amp;AnswerSheet!$Q$9,Table1[TRIMQuestion],Table1[SUB-RESPONSE]),""),_xlfn.IFNA(_xlfn.XLOOKUP($A506&amp;AnswerSheet!$Q$10,Table1[TRIMQuestion],Table1[SUB-RESPONSE]),""),_xlfn.IFNA(_xlfn.XLOOKUP($A506&amp;AnswerSheet!$Q$11,Table1[TRIMQuestion],Table1[SUB-RESPONSE]),""),_xlfn.IFNA(_xlfn.XLOOKUP($A506&amp;AnswerSheet!$Q$12,Table1[TRIMQuestion],Table1[SUB-RESPONSE]),""),_xlfn.IFNA(_xlfn.XLOOKUP($A506&amp;AnswerSheet!$Q$13,Table1[TRIMQuestion],Table1[SUB-RESPONSE]),""),_xlfn.IFNA(_xlfn.XLOOKUP($A506&amp;AnswerSheet!$Q$14,Table1[TRIMQuestion],Table1[SUB-RESPONSE]),""),_xlfn.IFNA(_xlfn.XLOOKUP($A506&amp;AnswerSheet!$Q$15,Table1[TRIMQuestion],Table1[SUB-RESPONSE]),""),_xlfn.IFNA(_xlfn.XLOOKUP($A506&amp;AnswerSheet!$Q$16,Table1[TRIMQuestion],Table1[SUB-RESPONSE]),""),_xlfn.IFNA(_xlfn.XLOOKUP($A506&amp;AnswerSheet!$Q$17,Table1[TRIMQuestion],Table1[SUB-RESPONSE]),""),_xlfn.IFNA(_xlfn.XLOOKUP($A506&amp;AnswerSheet!$Q$18,Table1[TRIMQuestion],Table1[SUB-RESPONSE]),""),""),""))</f>
        <v/>
      </c>
      <c r="E506" s="179"/>
      <c r="F506" s="205"/>
      <c r="G506" s="206"/>
      <c r="H506" s="179"/>
      <c r="I506" s="174"/>
      <c r="J506" s="180"/>
      <c r="K506" s="181"/>
      <c r="L506" s="152"/>
      <c r="M506" s="179"/>
    </row>
    <row r="507" spans="1:13" s="20" customFormat="1" ht="45" customHeight="1" x14ac:dyDescent="0.35">
      <c r="A507" s="103" t="s">
        <v>23</v>
      </c>
      <c r="B507" s="71" t="str">
        <f>_xlfn.SINGLE(IF(_xlfn.XLOOKUP(A506, WH_Aggregte!$E$1:$E$317, WH_Aggregte!$J$1:$J$317, "", 0)= "", "",_xlfn.XLOOKUP(A506, WH_Aggregte!$E$1:$E$317, WH_Aggregte!$J$1:$J$317, "", 0)))</f>
        <v xml:space="preserve">Grant-Specific Terms and Conditions (V)(A) </v>
      </c>
      <c r="C507" s="176"/>
      <c r="D507" s="178"/>
      <c r="E507" s="179"/>
      <c r="F507" s="207"/>
      <c r="G507" s="208"/>
      <c r="H507" s="179"/>
      <c r="I507" s="175"/>
      <c r="J507" s="180"/>
      <c r="K507" s="181"/>
      <c r="L507" s="152"/>
      <c r="M507" s="179"/>
    </row>
    <row r="508" spans="1:13" s="20" customFormat="1" ht="65.400000000000006" customHeight="1" x14ac:dyDescent="0.35">
      <c r="A508" s="103" t="s">
        <v>76</v>
      </c>
      <c r="B508" s="71" t="str">
        <f>_xlfn.SINGLE(IF(_xlfn.XLOOKUP(A508, WH_Aggregte!$E$1:$E$317, WH_Aggregte!$D$1:$D$317, "", 0)= "", "",_xlfn.XLOOKUP(A508, WH_Aggregte!$E$1:$E$317, WH_Aggregte!$D$1:$D$317, "", 0)))</f>
        <v xml:space="preserve">Does the Commission take reasonable steps to ensure PPR data are valid and accurate? </v>
      </c>
      <c r="C508" s="176" t="str">
        <f>_xlfn.SINGLE(IF(_xlfn.XLOOKUP(A508, WH_Aggregte!$E$1:$E$317, WH_Aggregte!$F$1:$F$317, "N/A", 0)= "", "N/A",_xlfn.XLOOKUP(A508, WH_Aggregte!$E$1:$E$317, WH_Aggregte!$F$1:$F$317, "N/A", 0)))</f>
        <v>N/A</v>
      </c>
      <c r="D508" s="177" t="str">
        <f>_xlfn.SINGLE(IF(C508="Not Compliant",_xlfn.TEXTJOIN(CHAR(10),TRUE,_xlfn.XLOOKUP($A508,Table1[QNUM],Table1[SUB-RESPONSE]),_xlfn.IFNA(_xlfn.XLOOKUP($A508&amp;AnswerSheet!$Q$1,Table1[TRIMQuestion],Table1[SUB-RESPONSE]),""),_xlfn.IFNA(_xlfn.XLOOKUP($A508&amp;AnswerSheet!$Q$2,Table1[TRIMQuestion],Table1[SUB-RESPONSE]),""),_xlfn.IFNA(_xlfn.XLOOKUP($A508&amp;AnswerSheet!$Q$3,Table1[TRIMQuestion],Table1[SUB-RESPONSE]),""),_xlfn.IFNA(_xlfn.XLOOKUP($A508&amp;AnswerSheet!$Q$4,Table1[TRIMQuestion],Table1[SUB-RESPONSE]),""),_xlfn.IFNA(_xlfn.XLOOKUP($A508&amp;AnswerSheet!$Q$5,Table1[TRIMQuestion],Table1[SUB-RESPONSE]),""),_xlfn.IFNA(_xlfn.XLOOKUP($A508&amp;AnswerSheet!$Q$6,Table1[TRIMQuestion],Table1[SUB-RESPONSE]),""),_xlfn.IFNA(_xlfn.XLOOKUP($A508&amp;AnswerSheet!$Q$7,Table1[TRIMQuestion],Table1[SUB-RESPONSE]),""),_xlfn.IFNA(_xlfn.XLOOKUP($A508&amp;AnswerSheet!$Q$8,Table1[TRIMQuestion],Table1[SUB-RESPONSE]),""),_xlfn.IFNA(_xlfn.XLOOKUP($A508&amp;AnswerSheet!$Q$9,Table1[TRIMQuestion],Table1[SUB-RESPONSE]),""),_xlfn.IFNA(_xlfn.XLOOKUP($A508&amp;AnswerSheet!$Q$10,Table1[TRIMQuestion],Table1[SUB-RESPONSE]),""),_xlfn.IFNA(_xlfn.XLOOKUP($A508&amp;AnswerSheet!$Q$11,Table1[TRIMQuestion],Table1[SUB-RESPONSE]),""),_xlfn.IFNA(_xlfn.XLOOKUP($A508&amp;AnswerSheet!$Q$12,Table1[TRIMQuestion],Table1[SUB-RESPONSE]),""),_xlfn.IFNA(_xlfn.XLOOKUP($A508&amp;AnswerSheet!$Q$13,Table1[TRIMQuestion],Table1[SUB-RESPONSE]),""),_xlfn.IFNA(_xlfn.XLOOKUP($A508&amp;AnswerSheet!$Q$14,Table1[TRIMQuestion],Table1[SUB-RESPONSE]),""),_xlfn.IFNA(_xlfn.XLOOKUP($A508&amp;AnswerSheet!$Q$15,Table1[TRIMQuestion],Table1[SUB-RESPONSE]),""),_xlfn.IFNA(_xlfn.XLOOKUP($A508&amp;AnswerSheet!$Q$16,Table1[TRIMQuestion],Table1[SUB-RESPONSE]),""),_xlfn.IFNA(_xlfn.XLOOKUP($A508&amp;AnswerSheet!$Q$17,Table1[TRIMQuestion],Table1[SUB-RESPONSE]),""),_xlfn.IFNA(_xlfn.XLOOKUP($A508&amp;AnswerSheet!$Q$18,Table1[TRIMQuestion],Table1[SUB-RESPONSE]),""),""),""))</f>
        <v/>
      </c>
      <c r="E508" s="179"/>
      <c r="F508" s="205"/>
      <c r="G508" s="206"/>
      <c r="H508" s="179"/>
      <c r="I508" s="174"/>
      <c r="J508" s="180"/>
      <c r="K508" s="181"/>
      <c r="L508" s="152"/>
      <c r="M508" s="179"/>
    </row>
    <row r="509" spans="1:13" s="20" customFormat="1" ht="55.4" customHeight="1" x14ac:dyDescent="0.35">
      <c r="A509" s="103" t="s">
        <v>23</v>
      </c>
      <c r="B509" s="71" t="str">
        <f>_xlfn.SINGLE(IF(_xlfn.XLOOKUP(A508, WH_Aggregte!$E$1:$E$317, WH_Aggregte!$J$1:$J$317, "", 0)= "", "",_xlfn.XLOOKUP(A508, WH_Aggregte!$E$1:$E$317, WH_Aggregte!$J$1:$J$317, "", 0)))</f>
        <v xml:space="preserve">FY22 General Terms and Conditions B. Other Applicable Terms and Conditions, 2 CFR 200.301, AmeriCorps Performance Measures Instructions 2023  </v>
      </c>
      <c r="C509" s="176"/>
      <c r="D509" s="178"/>
      <c r="E509" s="179"/>
      <c r="F509" s="207"/>
      <c r="G509" s="208"/>
      <c r="H509" s="179"/>
      <c r="I509" s="175"/>
      <c r="J509" s="180"/>
      <c r="K509" s="181"/>
      <c r="L509" s="152"/>
      <c r="M509" s="179"/>
    </row>
    <row r="510" spans="1:13" s="20" customFormat="1" ht="15.5" x14ac:dyDescent="0.35">
      <c r="A510" s="103" t="s">
        <v>82</v>
      </c>
      <c r="B510" s="71" t="str">
        <f>_xlfn.SINGLE(IF(_xlfn.XLOOKUP(A510, WH_Aggregte!$E$1:$E$317, WH_Aggregte!$D$1:$D$317, "", 0)= "", "",_xlfn.XLOOKUP(A510, WH_Aggregte!$E$1:$E$317, WH_Aggregte!$D$1:$D$317, "", 0)))</f>
        <v>Are members, site supervisors, and prime staff aware of prohibited activities?</v>
      </c>
      <c r="C510" s="176" t="str">
        <f>_xlfn.SINGLE(IF(_xlfn.XLOOKUP(A510, WH_Aggregte!$E$1:$E$317, WH_Aggregte!$F$1:$F$317, "N/A", 0)= "", "N/A",_xlfn.XLOOKUP(A510, WH_Aggregte!$E$1:$E$317, WH_Aggregte!$F$1:$F$317, "N/A", 0)))</f>
        <v>N/A</v>
      </c>
      <c r="D510" s="177" t="str">
        <f>_xlfn.SINGLE(IF(C510="Not Compliant",_xlfn.TEXTJOIN(CHAR(10),TRUE,_xlfn.XLOOKUP($A510,Table1[QNUM],Table1[SUB-RESPONSE]),_xlfn.IFNA(_xlfn.XLOOKUP($A510&amp;AnswerSheet!$Q$1,Table1[TRIMQuestion],Table1[SUB-RESPONSE]),""),_xlfn.IFNA(_xlfn.XLOOKUP($A510&amp;AnswerSheet!$Q$2,Table1[TRIMQuestion],Table1[SUB-RESPONSE]),""),_xlfn.IFNA(_xlfn.XLOOKUP($A510&amp;AnswerSheet!$Q$3,Table1[TRIMQuestion],Table1[SUB-RESPONSE]),""),_xlfn.IFNA(_xlfn.XLOOKUP($A510&amp;AnswerSheet!$Q$4,Table1[TRIMQuestion],Table1[SUB-RESPONSE]),""),_xlfn.IFNA(_xlfn.XLOOKUP($A510&amp;AnswerSheet!$Q$5,Table1[TRIMQuestion],Table1[SUB-RESPONSE]),""),_xlfn.IFNA(_xlfn.XLOOKUP($A510&amp;AnswerSheet!$Q$6,Table1[TRIMQuestion],Table1[SUB-RESPONSE]),""),_xlfn.IFNA(_xlfn.XLOOKUP($A510&amp;AnswerSheet!$Q$7,Table1[TRIMQuestion],Table1[SUB-RESPONSE]),""),_xlfn.IFNA(_xlfn.XLOOKUP($A510&amp;AnswerSheet!$Q$8,Table1[TRIMQuestion],Table1[SUB-RESPONSE]),""),_xlfn.IFNA(_xlfn.XLOOKUP($A510&amp;AnswerSheet!$Q$9,Table1[TRIMQuestion],Table1[SUB-RESPONSE]),""),_xlfn.IFNA(_xlfn.XLOOKUP($A510&amp;AnswerSheet!$Q$10,Table1[TRIMQuestion],Table1[SUB-RESPONSE]),""),_xlfn.IFNA(_xlfn.XLOOKUP($A510&amp;AnswerSheet!$Q$11,Table1[TRIMQuestion],Table1[SUB-RESPONSE]),""),_xlfn.IFNA(_xlfn.XLOOKUP($A510&amp;AnswerSheet!$Q$12,Table1[TRIMQuestion],Table1[SUB-RESPONSE]),""),_xlfn.IFNA(_xlfn.XLOOKUP($A510&amp;AnswerSheet!$Q$13,Table1[TRIMQuestion],Table1[SUB-RESPONSE]),""),_xlfn.IFNA(_xlfn.XLOOKUP($A510&amp;AnswerSheet!$Q$14,Table1[TRIMQuestion],Table1[SUB-RESPONSE]),""),_xlfn.IFNA(_xlfn.XLOOKUP($A510&amp;AnswerSheet!$Q$15,Table1[TRIMQuestion],Table1[SUB-RESPONSE]),""),_xlfn.IFNA(_xlfn.XLOOKUP($A510&amp;AnswerSheet!$Q$16,Table1[TRIMQuestion],Table1[SUB-RESPONSE]),""),_xlfn.IFNA(_xlfn.XLOOKUP($A510&amp;AnswerSheet!$Q$17,Table1[TRIMQuestion],Table1[SUB-RESPONSE]),""),_xlfn.IFNA(_xlfn.XLOOKUP($A510&amp;AnswerSheet!$Q$18,Table1[TRIMQuestion],Table1[SUB-RESPONSE]),""),""),""))</f>
        <v/>
      </c>
      <c r="E510" s="179"/>
      <c r="F510" s="205"/>
      <c r="G510" s="206"/>
      <c r="H510" s="179"/>
      <c r="I510" s="174"/>
      <c r="J510" s="180"/>
      <c r="K510" s="181"/>
      <c r="L510" s="152"/>
      <c r="M510" s="179"/>
    </row>
    <row r="511" spans="1:13" s="20" customFormat="1" ht="45" customHeight="1" x14ac:dyDescent="0.35">
      <c r="A511" s="103" t="s">
        <v>23</v>
      </c>
      <c r="B511" s="71" t="str">
        <f>_xlfn.SINGLE(IF(_xlfn.XLOOKUP(A510, WH_Aggregte!$E$1:$E$317, WH_Aggregte!$J$1:$J$317, "", 0)= "", "",_xlfn.XLOOKUP(A510, WH_Aggregte!$E$1:$E$317, WH_Aggregte!$J$1:$J$317, "", 0)))</f>
        <v xml:space="preserve">45 CFR 2520.65 </v>
      </c>
      <c r="C511" s="176"/>
      <c r="D511" s="178"/>
      <c r="E511" s="179"/>
      <c r="F511" s="207"/>
      <c r="G511" s="208"/>
      <c r="H511" s="179"/>
      <c r="I511" s="175"/>
      <c r="J511" s="180"/>
      <c r="K511" s="181"/>
      <c r="L511" s="152"/>
      <c r="M511" s="179"/>
    </row>
    <row r="512" spans="1:13" s="20" customFormat="1" ht="38.9" customHeight="1" x14ac:dyDescent="0.35">
      <c r="A512" s="103" t="s">
        <v>83</v>
      </c>
      <c r="B512" s="71" t="str">
        <f>_xlfn.SINGLE(IF(_xlfn.XLOOKUP(A512, WH_Aggregte!$E$1:$E$317, WH_Aggregte!$D$1:$D$317, "", 0)= "", "",_xlfn.XLOOKUP(A512, WH_Aggregte!$E$1:$E$317, WH_Aggregte!$D$1:$D$317, "", 0)))</f>
        <v xml:space="preserve">Do interviews indicate that members, supervisors, and Commission staff do NOT engage in prohibited activities? </v>
      </c>
      <c r="C512" s="176" t="str">
        <f>_xlfn.SINGLE(IF(_xlfn.XLOOKUP(A512, WH_Aggregte!$E$1:$E$317, WH_Aggregte!$F$1:$F$317, "N/A", 0)= "", "N/A",_xlfn.XLOOKUP(A512, WH_Aggregte!$E$1:$E$317, WH_Aggregte!$F$1:$F$317, "N/A", 0)))</f>
        <v>N/A</v>
      </c>
      <c r="D512" s="177" t="str">
        <f>_xlfn.SINGLE(IF(C512="Not Compliant",_xlfn.TEXTJOIN(CHAR(10),TRUE,_xlfn.XLOOKUP($A512,Table1[QNUM],Table1[SUB-RESPONSE]),_xlfn.IFNA(_xlfn.XLOOKUP($A512&amp;AnswerSheet!$Q$1,Table1[TRIMQuestion],Table1[SUB-RESPONSE]),""),_xlfn.IFNA(_xlfn.XLOOKUP($A512&amp;AnswerSheet!$Q$2,Table1[TRIMQuestion],Table1[SUB-RESPONSE]),""),_xlfn.IFNA(_xlfn.XLOOKUP($A512&amp;AnswerSheet!$Q$3,Table1[TRIMQuestion],Table1[SUB-RESPONSE]),""),_xlfn.IFNA(_xlfn.XLOOKUP($A512&amp;AnswerSheet!$Q$4,Table1[TRIMQuestion],Table1[SUB-RESPONSE]),""),_xlfn.IFNA(_xlfn.XLOOKUP($A512&amp;AnswerSheet!$Q$5,Table1[TRIMQuestion],Table1[SUB-RESPONSE]),""),_xlfn.IFNA(_xlfn.XLOOKUP($A512&amp;AnswerSheet!$Q$6,Table1[TRIMQuestion],Table1[SUB-RESPONSE]),""),_xlfn.IFNA(_xlfn.XLOOKUP($A512&amp;AnswerSheet!$Q$7,Table1[TRIMQuestion],Table1[SUB-RESPONSE]),""),_xlfn.IFNA(_xlfn.XLOOKUP($A512&amp;AnswerSheet!$Q$8,Table1[TRIMQuestion],Table1[SUB-RESPONSE]),""),_xlfn.IFNA(_xlfn.XLOOKUP($A512&amp;AnswerSheet!$Q$9,Table1[TRIMQuestion],Table1[SUB-RESPONSE]),""),_xlfn.IFNA(_xlfn.XLOOKUP($A512&amp;AnswerSheet!$Q$10,Table1[TRIMQuestion],Table1[SUB-RESPONSE]),""),_xlfn.IFNA(_xlfn.XLOOKUP($A512&amp;AnswerSheet!$Q$11,Table1[TRIMQuestion],Table1[SUB-RESPONSE]),""),_xlfn.IFNA(_xlfn.XLOOKUP($A512&amp;AnswerSheet!$Q$12,Table1[TRIMQuestion],Table1[SUB-RESPONSE]),""),_xlfn.IFNA(_xlfn.XLOOKUP($A512&amp;AnswerSheet!$Q$13,Table1[TRIMQuestion],Table1[SUB-RESPONSE]),""),_xlfn.IFNA(_xlfn.XLOOKUP($A512&amp;AnswerSheet!$Q$14,Table1[TRIMQuestion],Table1[SUB-RESPONSE]),""),_xlfn.IFNA(_xlfn.XLOOKUP($A512&amp;AnswerSheet!$Q$15,Table1[TRIMQuestion],Table1[SUB-RESPONSE]),""),_xlfn.IFNA(_xlfn.XLOOKUP($A512&amp;AnswerSheet!$Q$16,Table1[TRIMQuestion],Table1[SUB-RESPONSE]),""),_xlfn.IFNA(_xlfn.XLOOKUP($A512&amp;AnswerSheet!$Q$17,Table1[TRIMQuestion],Table1[SUB-RESPONSE]),""),_xlfn.IFNA(_xlfn.XLOOKUP($A512&amp;AnswerSheet!$Q$18,Table1[TRIMQuestion],Table1[SUB-RESPONSE]),""),""),""))</f>
        <v/>
      </c>
      <c r="E512" s="179"/>
      <c r="F512" s="205"/>
      <c r="G512" s="206"/>
      <c r="H512" s="179"/>
      <c r="I512" s="174"/>
      <c r="J512" s="180"/>
      <c r="K512" s="181"/>
      <c r="L512" s="152"/>
      <c r="M512" s="179"/>
    </row>
    <row r="513" spans="1:13" s="20" customFormat="1" ht="45" customHeight="1" x14ac:dyDescent="0.35">
      <c r="A513" s="103" t="s">
        <v>23</v>
      </c>
      <c r="B513" s="71" t="str">
        <f>_xlfn.SINGLE(IF(_xlfn.XLOOKUP(A512, WH_Aggregte!$E$1:$E$317, WH_Aggregte!$J$1:$J$317, "", 0)= "", "",_xlfn.XLOOKUP(A512, WH_Aggregte!$E$1:$E$317, WH_Aggregte!$J$1:$J$317, "", 0)))</f>
        <v xml:space="preserve">45 CFR 2520.65 </v>
      </c>
      <c r="C513" s="176"/>
      <c r="D513" s="178"/>
      <c r="E513" s="179"/>
      <c r="F513" s="207"/>
      <c r="G513" s="208"/>
      <c r="H513" s="179"/>
      <c r="I513" s="175"/>
      <c r="J513" s="180"/>
      <c r="K513" s="181"/>
      <c r="L513" s="152"/>
      <c r="M513" s="179"/>
    </row>
    <row r="514" spans="1:13" s="20" customFormat="1" ht="65.400000000000006" customHeight="1" x14ac:dyDescent="0.35">
      <c r="A514" s="103" t="s">
        <v>84</v>
      </c>
      <c r="B514" s="71" t="str">
        <f>_xlfn.SINGLE(IF(_xlfn.XLOOKUP(A514, WH_Aggregte!$E$1:$E$317, WH_Aggregte!$D$1:$D$317, "", 0)= "", "",_xlfn.XLOOKUP(A514, WH_Aggregte!$E$1:$E$317, WH_Aggregte!$D$1:$D$317, "", 0)))</f>
        <v>Does the Commission provide written policies, guidance, and / or training to subrecipients regarding Prohibited Activities? Cite the document that supports the finding in the notes.</v>
      </c>
      <c r="C514" s="176" t="str">
        <f>_xlfn.SINGLE(IF(_xlfn.XLOOKUP(A514, WH_Aggregte!$E$1:$E$317, WH_Aggregte!$F$1:$F$317, "N/A", 0)= "", "N/A",_xlfn.XLOOKUP(A514, WH_Aggregte!$E$1:$E$317, WH_Aggregte!$F$1:$F$317, "N/A", 0)))</f>
        <v>N/A</v>
      </c>
      <c r="D514" s="177" t="str">
        <f>_xlfn.SINGLE(IF(C514="Recommendation for Improvement",_xlfn.TEXTJOIN(CHAR(10),TRUE,_xlfn.XLOOKUP($A514,Table1[QNUM],Table1[SUB-RESPONSE]),_xlfn.IFNA(_xlfn.XLOOKUP($A514&amp;AnswerSheet!$Q$1,Table1[TRIMQuestion],Table1[SUB-RESPONSE]),""),_xlfn.IFNA(_xlfn.XLOOKUP($A514&amp;AnswerSheet!$Q$2,Table1[TRIMQuestion],Table1[SUB-RESPONSE]),""),_xlfn.IFNA(_xlfn.XLOOKUP($A514&amp;AnswerSheet!$Q$3,Table1[TRIMQuestion],Table1[SUB-RESPONSE]),""),_xlfn.IFNA(_xlfn.XLOOKUP($A514&amp;AnswerSheet!$Q$4,Table1[TRIMQuestion],Table1[SUB-RESPONSE]),""),_xlfn.IFNA(_xlfn.XLOOKUP($A514&amp;AnswerSheet!$Q$5,Table1[TRIMQuestion],Table1[SUB-RESPONSE]),""),_xlfn.IFNA(_xlfn.XLOOKUP($A514&amp;AnswerSheet!$Q$6,Table1[TRIMQuestion],Table1[SUB-RESPONSE]),""),_xlfn.IFNA(_xlfn.XLOOKUP($A514&amp;AnswerSheet!$Q$7,Table1[TRIMQuestion],Table1[SUB-RESPONSE]),""),_xlfn.IFNA(_xlfn.XLOOKUP($A514&amp;AnswerSheet!$Q$8,Table1[TRIMQuestion],Table1[SUB-RESPONSE]),""),_xlfn.IFNA(_xlfn.XLOOKUP($A514&amp;AnswerSheet!$Q$9,Table1[TRIMQuestion],Table1[SUB-RESPONSE]),""),_xlfn.IFNA(_xlfn.XLOOKUP($A514&amp;AnswerSheet!$Q$10,Table1[TRIMQuestion],Table1[SUB-RESPONSE]),""),_xlfn.IFNA(_xlfn.XLOOKUP($A514&amp;AnswerSheet!$Q$11,Table1[TRIMQuestion],Table1[SUB-RESPONSE]),""),_xlfn.IFNA(_xlfn.XLOOKUP($A514&amp;AnswerSheet!$Q$12,Table1[TRIMQuestion],Table1[SUB-RESPONSE]),""),_xlfn.IFNA(_xlfn.XLOOKUP($A514&amp;AnswerSheet!$Q$13,Table1[TRIMQuestion],Table1[SUB-RESPONSE]),""),_xlfn.IFNA(_xlfn.XLOOKUP($A514&amp;AnswerSheet!$Q$14,Table1[TRIMQuestion],Table1[SUB-RESPONSE]),""),_xlfn.IFNA(_xlfn.XLOOKUP($A514&amp;AnswerSheet!$Q$15,Table1[TRIMQuestion],Table1[SUB-RESPONSE]),""),_xlfn.IFNA(_xlfn.XLOOKUP($A514&amp;AnswerSheet!$Q$16,Table1[TRIMQuestion],Table1[SUB-RESPONSE]),""),_xlfn.IFNA(_xlfn.XLOOKUP($A514&amp;AnswerSheet!$Q$17,Table1[TRIMQuestion],Table1[SUB-RESPONSE]),""),_xlfn.IFNA(_xlfn.XLOOKUP($A514&amp;AnswerSheet!$Q$18,Table1[TRIMQuestion],Table1[SUB-RESPONSE]),""),""),""))</f>
        <v/>
      </c>
      <c r="E514" s="179"/>
      <c r="F514" s="205"/>
      <c r="G514" s="206"/>
      <c r="H514" s="179"/>
      <c r="I514" s="174"/>
      <c r="J514" s="180"/>
      <c r="K514" s="181"/>
      <c r="L514" s="152"/>
      <c r="M514" s="179"/>
    </row>
    <row r="515" spans="1:13" s="20" customFormat="1" ht="55.4" customHeight="1" x14ac:dyDescent="0.35">
      <c r="A515" s="103" t="s">
        <v>23</v>
      </c>
      <c r="B515" s="71" t="str">
        <f>_xlfn.SINGLE(IF(_xlfn.XLOOKUP(A514, WH_Aggregte!$E$1:$E$317, WH_Aggregte!$J$1:$J$317, "", 0)= "", "",_xlfn.XLOOKUP(A514, WH_Aggregte!$E$1:$E$317, WH_Aggregte!$J$1:$J$317, "", 0)))</f>
        <v xml:space="preserve">45 CFR 2520.65 </v>
      </c>
      <c r="C515" s="176"/>
      <c r="D515" s="178"/>
      <c r="E515" s="179"/>
      <c r="F515" s="207"/>
      <c r="G515" s="208"/>
      <c r="H515" s="179"/>
      <c r="I515" s="175"/>
      <c r="J515" s="180"/>
      <c r="K515" s="181"/>
      <c r="L515" s="152"/>
      <c r="M515" s="179"/>
    </row>
    <row r="516" spans="1:13" ht="26.15" customHeight="1" x14ac:dyDescent="0.35">
      <c r="A516" s="187" t="s">
        <v>85</v>
      </c>
      <c r="B516" s="188"/>
      <c r="C516" s="189"/>
      <c r="D516" s="79"/>
      <c r="E516" s="78"/>
      <c r="F516" s="78"/>
      <c r="G516" s="78"/>
      <c r="H516" s="78"/>
      <c r="I516" s="76"/>
      <c r="J516" s="77"/>
      <c r="K516" s="78"/>
      <c r="L516" s="78"/>
      <c r="M516" s="75"/>
    </row>
    <row r="517" spans="1:13" s="20" customFormat="1" ht="141" customHeight="1" x14ac:dyDescent="0.35">
      <c r="A517" s="103" t="s">
        <v>86</v>
      </c>
      <c r="B517" s="71" t="str">
        <f>_xlfn.SINGLE(IF(_xlfn.XLOOKUP(A517, WH_Aggregte!$E$1:$E$317, WH_Aggregte!$D$1:$D$317, "", 0)= "", "",_xlfn.XLOOKUP(A517, WH_Aggregte!$E$1:$E$317, WH_Aggregte!$D$1:$D$317, "", 0)))</f>
        <v xml:space="preserve">Does the Commission maintain a set of policies that support internal controls in accordance with 2 CFR 200.303, in order to adequately oversee subrecipients? </v>
      </c>
      <c r="C517" s="176" t="str">
        <f>_xlfn.SINGLE(IF(_xlfn.XLOOKUP(A517, WH_Aggregte!$E$1:$E$317, WH_Aggregte!$F$1:$F$317, "N/A", 0)= "", "N/A",_xlfn.XLOOKUP(A517, WH_Aggregte!$E$1:$E$317, WH_Aggregte!$F$1:$F$317, "N/A", 0)))</f>
        <v>N/A</v>
      </c>
      <c r="D517" s="177" t="str">
        <f>_xlfn.SINGLE(IF(C517="Recommendation for Improvement",_xlfn.TEXTJOIN(CHAR(10),TRUE,_xlfn.XLOOKUP($A517,Table1[QNUM],Table1[SUB-RESPONSE]),_xlfn.IFNA(_xlfn.XLOOKUP($A517&amp;AnswerSheet!$Q$1,Table1[TRIMQuestion],Table1[SUB-RESPONSE]),""),_xlfn.IFNA(_xlfn.XLOOKUP($A517&amp;AnswerSheet!$Q$2,Table1[TRIMQuestion],Table1[SUB-RESPONSE]),""),_xlfn.IFNA(_xlfn.XLOOKUP($A517&amp;AnswerSheet!$Q$3,Table1[TRIMQuestion],Table1[SUB-RESPONSE]),""),_xlfn.IFNA(_xlfn.XLOOKUP($A517&amp;AnswerSheet!$Q$4,Table1[TRIMQuestion],Table1[SUB-RESPONSE]),""),_xlfn.IFNA(_xlfn.XLOOKUP($A517&amp;AnswerSheet!$Q$5,Table1[TRIMQuestion],Table1[SUB-RESPONSE]),""),_xlfn.IFNA(_xlfn.XLOOKUP($A517&amp;AnswerSheet!$Q$6,Table1[TRIMQuestion],Table1[SUB-RESPONSE]),""),_xlfn.IFNA(_xlfn.XLOOKUP($A517&amp;AnswerSheet!$Q$7,Table1[TRIMQuestion],Table1[SUB-RESPONSE]),""),_xlfn.IFNA(_xlfn.XLOOKUP($A517&amp;AnswerSheet!$Q$8,Table1[TRIMQuestion],Table1[SUB-RESPONSE]),""),_xlfn.IFNA(_xlfn.XLOOKUP($A517&amp;AnswerSheet!$Q$9,Table1[TRIMQuestion],Table1[SUB-RESPONSE]),""),_xlfn.IFNA(_xlfn.XLOOKUP($A517&amp;AnswerSheet!$Q$10,Table1[TRIMQuestion],Table1[SUB-RESPONSE]),""),_xlfn.IFNA(_xlfn.XLOOKUP($A517&amp;AnswerSheet!$Q$11,Table1[TRIMQuestion],Table1[SUB-RESPONSE]),""),_xlfn.IFNA(_xlfn.XLOOKUP($A517&amp;AnswerSheet!$Q$12,Table1[TRIMQuestion],Table1[SUB-RESPONSE]),""),_xlfn.IFNA(_xlfn.XLOOKUP($A517&amp;AnswerSheet!$Q$13,Table1[TRIMQuestion],Table1[SUB-RESPONSE]),""),_xlfn.IFNA(_xlfn.XLOOKUP($A517&amp;AnswerSheet!$Q$14,Table1[TRIMQuestion],Table1[SUB-RESPONSE]),""),_xlfn.IFNA(_xlfn.XLOOKUP($A517&amp;AnswerSheet!$Q$15,Table1[TRIMQuestion],Table1[SUB-RESPONSE]),""),_xlfn.IFNA(_xlfn.XLOOKUP($A517&amp;AnswerSheet!$Q$16,Table1[TRIMQuestion],Table1[SUB-RESPONSE]),""),_xlfn.IFNA(_xlfn.XLOOKUP($A517&amp;AnswerSheet!$Q$17,Table1[TRIMQuestion],Table1[SUB-RESPONSE]),""),_xlfn.IFNA(_xlfn.XLOOKUP($A517&amp;AnswerSheet!$Q$18,Table1[TRIMQuestion],Table1[SUB-RESPONSE]),""),""),""))</f>
        <v/>
      </c>
      <c r="E517" s="179"/>
      <c r="F517" s="205"/>
      <c r="G517" s="206"/>
      <c r="H517" s="179"/>
      <c r="I517" s="174"/>
      <c r="J517" s="180"/>
      <c r="K517" s="181"/>
      <c r="L517" s="152"/>
      <c r="M517" s="179"/>
    </row>
    <row r="518" spans="1:13" s="20" customFormat="1" ht="45" customHeight="1" x14ac:dyDescent="0.35">
      <c r="A518" s="103" t="s">
        <v>23</v>
      </c>
      <c r="B518" s="71" t="str">
        <f>_xlfn.SINGLE(IF(_xlfn.XLOOKUP(A517, WH_Aggregte!$E$1:$E$317, WH_Aggregte!$J$1:$J$317, "", 0)= "", "",_xlfn.XLOOKUP(A517, WH_Aggregte!$E$1:$E$317, WH_Aggregte!$J$1:$J$317, "", 0)))</f>
        <v>2 CFR 200.303</v>
      </c>
      <c r="C518" s="176"/>
      <c r="D518" s="178"/>
      <c r="E518" s="179"/>
      <c r="F518" s="207"/>
      <c r="G518" s="208"/>
      <c r="H518" s="179"/>
      <c r="I518" s="175"/>
      <c r="J518" s="180"/>
      <c r="K518" s="181"/>
      <c r="L518" s="152"/>
      <c r="M518" s="179"/>
    </row>
    <row r="519" spans="1:13" ht="26.15" customHeight="1" x14ac:dyDescent="0.35">
      <c r="A519" s="183" t="s">
        <v>93</v>
      </c>
      <c r="B519" s="183"/>
      <c r="C519" s="183"/>
      <c r="D519" s="16"/>
      <c r="E519" s="75"/>
      <c r="F519" s="75"/>
      <c r="G519" s="75"/>
      <c r="H519" s="75"/>
      <c r="I519" s="76"/>
      <c r="J519" s="77"/>
      <c r="K519" s="78"/>
      <c r="L519" s="78"/>
      <c r="M519" s="75"/>
    </row>
    <row r="520" spans="1:13" ht="124.4" customHeight="1" x14ac:dyDescent="0.35">
      <c r="A520" s="182"/>
      <c r="B520" s="182"/>
      <c r="C520" s="182"/>
      <c r="D520" s="80"/>
      <c r="E520" s="80"/>
      <c r="F520" s="81"/>
      <c r="G520" s="82"/>
      <c r="H520" s="80"/>
      <c r="I520" s="83"/>
      <c r="J520" s="84"/>
      <c r="K520" s="85"/>
      <c r="L520" s="80"/>
      <c r="M520" s="80"/>
    </row>
    <row r="521" spans="1:13" ht="26.15" hidden="1" customHeight="1" x14ac:dyDescent="0.5">
      <c r="I521" s="2"/>
    </row>
  </sheetData>
  <sheetProtection sheet="1" objects="1" scenarios="1" selectLockedCells="1"/>
  <mergeCells count="2335">
    <mergeCell ref="A516:C516"/>
    <mergeCell ref="C517:C518"/>
    <mergeCell ref="D517:D518"/>
    <mergeCell ref="E517:E518"/>
    <mergeCell ref="F517:G518"/>
    <mergeCell ref="H517:H518"/>
    <mergeCell ref="I517:I518"/>
    <mergeCell ref="J517:J518"/>
    <mergeCell ref="K517:K518"/>
    <mergeCell ref="L517:L518"/>
    <mergeCell ref="M517:M518"/>
    <mergeCell ref="C512:C513"/>
    <mergeCell ref="D512:D513"/>
    <mergeCell ref="E512:E513"/>
    <mergeCell ref="F512:G513"/>
    <mergeCell ref="H512:H513"/>
    <mergeCell ref="I512:I513"/>
    <mergeCell ref="J512:J513"/>
    <mergeCell ref="K512:K513"/>
    <mergeCell ref="L512:L513"/>
    <mergeCell ref="M512:M513"/>
    <mergeCell ref="C514:C515"/>
    <mergeCell ref="D514:D515"/>
    <mergeCell ref="E514:E515"/>
    <mergeCell ref="F514:G515"/>
    <mergeCell ref="H514:H515"/>
    <mergeCell ref="I514:I515"/>
    <mergeCell ref="J514:J515"/>
    <mergeCell ref="K514:K515"/>
    <mergeCell ref="L514:L515"/>
    <mergeCell ref="M514:M515"/>
    <mergeCell ref="C508:C509"/>
    <mergeCell ref="D508:D509"/>
    <mergeCell ref="E508:E509"/>
    <mergeCell ref="F508:G509"/>
    <mergeCell ref="H508:H509"/>
    <mergeCell ref="I508:I509"/>
    <mergeCell ref="J508:J509"/>
    <mergeCell ref="K508:K509"/>
    <mergeCell ref="L508:L509"/>
    <mergeCell ref="M508:M509"/>
    <mergeCell ref="C510:C511"/>
    <mergeCell ref="D510:D511"/>
    <mergeCell ref="E510:E511"/>
    <mergeCell ref="F510:G511"/>
    <mergeCell ref="H510:H511"/>
    <mergeCell ref="I510:I511"/>
    <mergeCell ref="J510:J511"/>
    <mergeCell ref="K510:K511"/>
    <mergeCell ref="L510:L511"/>
    <mergeCell ref="M510:M511"/>
    <mergeCell ref="C504:C505"/>
    <mergeCell ref="D504:D505"/>
    <mergeCell ref="E504:E505"/>
    <mergeCell ref="F504:G505"/>
    <mergeCell ref="H504:H505"/>
    <mergeCell ref="I504:I505"/>
    <mergeCell ref="J504:J505"/>
    <mergeCell ref="K504:K505"/>
    <mergeCell ref="L504:L505"/>
    <mergeCell ref="M504:M505"/>
    <mergeCell ref="C506:C507"/>
    <mergeCell ref="D506:D507"/>
    <mergeCell ref="E506:E507"/>
    <mergeCell ref="F506:G507"/>
    <mergeCell ref="H506:H507"/>
    <mergeCell ref="I506:I507"/>
    <mergeCell ref="J506:J507"/>
    <mergeCell ref="K506:K507"/>
    <mergeCell ref="L506:L507"/>
    <mergeCell ref="M506:M507"/>
    <mergeCell ref="C500:C501"/>
    <mergeCell ref="D500:D501"/>
    <mergeCell ref="E500:E501"/>
    <mergeCell ref="F500:G501"/>
    <mergeCell ref="H500:H501"/>
    <mergeCell ref="I500:I501"/>
    <mergeCell ref="J500:J501"/>
    <mergeCell ref="K500:K501"/>
    <mergeCell ref="L500:L501"/>
    <mergeCell ref="M500:M501"/>
    <mergeCell ref="C502:C503"/>
    <mergeCell ref="D502:D503"/>
    <mergeCell ref="E502:E503"/>
    <mergeCell ref="F502:G503"/>
    <mergeCell ref="H502:H503"/>
    <mergeCell ref="I502:I503"/>
    <mergeCell ref="J502:J503"/>
    <mergeCell ref="K502:K503"/>
    <mergeCell ref="L502:L503"/>
    <mergeCell ref="M502:M503"/>
    <mergeCell ref="C495:C496"/>
    <mergeCell ref="D495:D496"/>
    <mergeCell ref="E495:E496"/>
    <mergeCell ref="F495:G496"/>
    <mergeCell ref="H495:H496"/>
    <mergeCell ref="I495:I496"/>
    <mergeCell ref="J495:J496"/>
    <mergeCell ref="K495:K496"/>
    <mergeCell ref="L495:L496"/>
    <mergeCell ref="M495:M496"/>
    <mergeCell ref="A497:C497"/>
    <mergeCell ref="C498:C499"/>
    <mergeCell ref="D498:D499"/>
    <mergeCell ref="E498:E499"/>
    <mergeCell ref="F498:G499"/>
    <mergeCell ref="H498:H499"/>
    <mergeCell ref="I498:I499"/>
    <mergeCell ref="J498:J499"/>
    <mergeCell ref="K498:K499"/>
    <mergeCell ref="L498:L499"/>
    <mergeCell ref="M498:M499"/>
    <mergeCell ref="C491:C492"/>
    <mergeCell ref="D491:D492"/>
    <mergeCell ref="E491:E492"/>
    <mergeCell ref="F491:G492"/>
    <mergeCell ref="H491:H492"/>
    <mergeCell ref="I491:I492"/>
    <mergeCell ref="J491:J492"/>
    <mergeCell ref="K491:K492"/>
    <mergeCell ref="L491:L492"/>
    <mergeCell ref="M491:M492"/>
    <mergeCell ref="C493:C494"/>
    <mergeCell ref="D493:D494"/>
    <mergeCell ref="E493:E494"/>
    <mergeCell ref="F493:G494"/>
    <mergeCell ref="H493:H494"/>
    <mergeCell ref="I493:I494"/>
    <mergeCell ref="J493:J494"/>
    <mergeCell ref="K493:K494"/>
    <mergeCell ref="L493:L494"/>
    <mergeCell ref="M493:M494"/>
    <mergeCell ref="C487:C488"/>
    <mergeCell ref="D487:D488"/>
    <mergeCell ref="E487:E488"/>
    <mergeCell ref="F487:G488"/>
    <mergeCell ref="H487:H488"/>
    <mergeCell ref="I487:I488"/>
    <mergeCell ref="J487:J488"/>
    <mergeCell ref="K487:K488"/>
    <mergeCell ref="L487:L488"/>
    <mergeCell ref="M487:M488"/>
    <mergeCell ref="C489:C490"/>
    <mergeCell ref="D489:D490"/>
    <mergeCell ref="E489:E490"/>
    <mergeCell ref="F489:G490"/>
    <mergeCell ref="H489:H490"/>
    <mergeCell ref="I489:I490"/>
    <mergeCell ref="J489:J490"/>
    <mergeCell ref="K489:K490"/>
    <mergeCell ref="L489:L490"/>
    <mergeCell ref="M489:M490"/>
    <mergeCell ref="C482:C483"/>
    <mergeCell ref="D482:D483"/>
    <mergeCell ref="E482:E483"/>
    <mergeCell ref="F482:G483"/>
    <mergeCell ref="H482:H483"/>
    <mergeCell ref="I482:I483"/>
    <mergeCell ref="J482:J483"/>
    <mergeCell ref="K482:K483"/>
    <mergeCell ref="L482:L483"/>
    <mergeCell ref="M482:M483"/>
    <mergeCell ref="A484:C484"/>
    <mergeCell ref="C485:C486"/>
    <mergeCell ref="D485:D486"/>
    <mergeCell ref="E485:E486"/>
    <mergeCell ref="F485:G486"/>
    <mergeCell ref="H485:H486"/>
    <mergeCell ref="I485:I486"/>
    <mergeCell ref="J485:J486"/>
    <mergeCell ref="K485:K486"/>
    <mergeCell ref="L485:L486"/>
    <mergeCell ref="M485:M486"/>
    <mergeCell ref="C478:C479"/>
    <mergeCell ref="D478:D479"/>
    <mergeCell ref="E478:E479"/>
    <mergeCell ref="F478:G479"/>
    <mergeCell ref="H478:H479"/>
    <mergeCell ref="I478:I479"/>
    <mergeCell ref="J478:J479"/>
    <mergeCell ref="K478:K479"/>
    <mergeCell ref="L478:L479"/>
    <mergeCell ref="M478:M479"/>
    <mergeCell ref="C480:C481"/>
    <mergeCell ref="D480:D481"/>
    <mergeCell ref="E480:E481"/>
    <mergeCell ref="F480:G481"/>
    <mergeCell ref="H480:H481"/>
    <mergeCell ref="I480:I481"/>
    <mergeCell ref="J480:J481"/>
    <mergeCell ref="K480:K481"/>
    <mergeCell ref="L480:L481"/>
    <mergeCell ref="M480:M481"/>
    <mergeCell ref="C474:C475"/>
    <mergeCell ref="D474:D475"/>
    <mergeCell ref="E474:E475"/>
    <mergeCell ref="F474:G475"/>
    <mergeCell ref="H474:H475"/>
    <mergeCell ref="I474:I475"/>
    <mergeCell ref="J474:J475"/>
    <mergeCell ref="K474:K475"/>
    <mergeCell ref="L474:L475"/>
    <mergeCell ref="M474:M475"/>
    <mergeCell ref="C476:C477"/>
    <mergeCell ref="D476:D477"/>
    <mergeCell ref="E476:E477"/>
    <mergeCell ref="F476:G477"/>
    <mergeCell ref="H476:H477"/>
    <mergeCell ref="I476:I477"/>
    <mergeCell ref="J476:J477"/>
    <mergeCell ref="K476:K477"/>
    <mergeCell ref="L476:L477"/>
    <mergeCell ref="M476:M477"/>
    <mergeCell ref="C470:C471"/>
    <mergeCell ref="D470:D471"/>
    <mergeCell ref="E470:E471"/>
    <mergeCell ref="F470:G471"/>
    <mergeCell ref="H470:H471"/>
    <mergeCell ref="I470:I471"/>
    <mergeCell ref="J470:J471"/>
    <mergeCell ref="K470:K471"/>
    <mergeCell ref="L470:L471"/>
    <mergeCell ref="M470:M471"/>
    <mergeCell ref="C472:C473"/>
    <mergeCell ref="D472:D473"/>
    <mergeCell ref="E472:E473"/>
    <mergeCell ref="F472:G473"/>
    <mergeCell ref="H472:H473"/>
    <mergeCell ref="I472:I473"/>
    <mergeCell ref="J472:J473"/>
    <mergeCell ref="K472:K473"/>
    <mergeCell ref="L472:L473"/>
    <mergeCell ref="M472:M473"/>
    <mergeCell ref="C464:C465"/>
    <mergeCell ref="D464:D465"/>
    <mergeCell ref="E464:E465"/>
    <mergeCell ref="F464:G465"/>
    <mergeCell ref="H464:H465"/>
    <mergeCell ref="I464:I465"/>
    <mergeCell ref="J464:J465"/>
    <mergeCell ref="K464:K465"/>
    <mergeCell ref="L464:L465"/>
    <mergeCell ref="M464:M465"/>
    <mergeCell ref="A466:C466"/>
    <mergeCell ref="A467:C467"/>
    <mergeCell ref="C468:C469"/>
    <mergeCell ref="D468:D469"/>
    <mergeCell ref="E468:E469"/>
    <mergeCell ref="F468:G469"/>
    <mergeCell ref="H468:H469"/>
    <mergeCell ref="I468:I469"/>
    <mergeCell ref="J468:J469"/>
    <mergeCell ref="K468:K469"/>
    <mergeCell ref="L468:L469"/>
    <mergeCell ref="M468:M469"/>
    <mergeCell ref="C449:C450"/>
    <mergeCell ref="D449:D450"/>
    <mergeCell ref="E449:E450"/>
    <mergeCell ref="F449:G450"/>
    <mergeCell ref="H449:H450"/>
    <mergeCell ref="I449:I450"/>
    <mergeCell ref="J449:J450"/>
    <mergeCell ref="K449:K450"/>
    <mergeCell ref="L449:L450"/>
    <mergeCell ref="M449:M450"/>
    <mergeCell ref="C451:C452"/>
    <mergeCell ref="D451:D452"/>
    <mergeCell ref="E451:E452"/>
    <mergeCell ref="F451:G452"/>
    <mergeCell ref="H451:H452"/>
    <mergeCell ref="I451:I452"/>
    <mergeCell ref="J451:J452"/>
    <mergeCell ref="K451:K452"/>
    <mergeCell ref="L451:L452"/>
    <mergeCell ref="M451:M452"/>
    <mergeCell ref="D439:D440"/>
    <mergeCell ref="E439:E440"/>
    <mergeCell ref="H439:H440"/>
    <mergeCell ref="I439:I440"/>
    <mergeCell ref="C431:C432"/>
    <mergeCell ref="D431:D432"/>
    <mergeCell ref="E431:E432"/>
    <mergeCell ref="H431:H432"/>
    <mergeCell ref="I431:I432"/>
    <mergeCell ref="F250:G251"/>
    <mergeCell ref="F253:G254"/>
    <mergeCell ref="F255:G256"/>
    <mergeCell ref="F257:G258"/>
    <mergeCell ref="F259:G260"/>
    <mergeCell ref="F274:G275"/>
    <mergeCell ref="F276:G277"/>
    <mergeCell ref="F278:G279"/>
    <mergeCell ref="F280:G281"/>
    <mergeCell ref="F283:G284"/>
    <mergeCell ref="C361:C362"/>
    <mergeCell ref="D408:D409"/>
    <mergeCell ref="E408:E409"/>
    <mergeCell ref="H408:H409"/>
    <mergeCell ref="I408:I409"/>
    <mergeCell ref="D361:D362"/>
    <mergeCell ref="E361:E362"/>
    <mergeCell ref="H361:H362"/>
    <mergeCell ref="I361:I362"/>
    <mergeCell ref="F269:G270"/>
    <mergeCell ref="F271:G272"/>
    <mergeCell ref="F429:G430"/>
    <mergeCell ref="F431:G432"/>
    <mergeCell ref="F454:G455"/>
    <mergeCell ref="F447:G448"/>
    <mergeCell ref="F361:G362"/>
    <mergeCell ref="F364:G365"/>
    <mergeCell ref="F373:G374"/>
    <mergeCell ref="F376:G377"/>
    <mergeCell ref="F380:G381"/>
    <mergeCell ref="F382:G383"/>
    <mergeCell ref="F384:G385"/>
    <mergeCell ref="F390:G391"/>
    <mergeCell ref="F392:G393"/>
    <mergeCell ref="F394:G395"/>
    <mergeCell ref="F396:G397"/>
    <mergeCell ref="F398:G399"/>
    <mergeCell ref="F402:G403"/>
    <mergeCell ref="F404:G405"/>
    <mergeCell ref="F406:G407"/>
    <mergeCell ref="F408:G409"/>
    <mergeCell ref="F410:G411"/>
    <mergeCell ref="F445:G446"/>
    <mergeCell ref="F412:G413"/>
    <mergeCell ref="F414:G415"/>
    <mergeCell ref="F441:G442"/>
    <mergeCell ref="F443:G444"/>
    <mergeCell ref="F433:G434"/>
    <mergeCell ref="F435:G436"/>
    <mergeCell ref="F437:G438"/>
    <mergeCell ref="F439:G440"/>
    <mergeCell ref="L2:L4"/>
    <mergeCell ref="M2:M4"/>
    <mergeCell ref="I7:I8"/>
    <mergeCell ref="J7:J8"/>
    <mergeCell ref="K7:K8"/>
    <mergeCell ref="L7:L8"/>
    <mergeCell ref="F181:G182"/>
    <mergeCell ref="F184:G185"/>
    <mergeCell ref="F186:G187"/>
    <mergeCell ref="F188:G189"/>
    <mergeCell ref="F190:G191"/>
    <mergeCell ref="F192:G193"/>
    <mergeCell ref="F194:G195"/>
    <mergeCell ref="F197:G198"/>
    <mergeCell ref="F199:G200"/>
    <mergeCell ref="F201:G202"/>
    <mergeCell ref="F203:G204"/>
    <mergeCell ref="L23:L24"/>
    <mergeCell ref="M23:M24"/>
    <mergeCell ref="L49:L50"/>
    <mergeCell ref="M49:M50"/>
    <mergeCell ref="F9:G10"/>
    <mergeCell ref="F12:G13"/>
    <mergeCell ref="F14:G15"/>
    <mergeCell ref="F16:G17"/>
    <mergeCell ref="F19:G20"/>
    <mergeCell ref="F21:G22"/>
    <mergeCell ref="F26:G27"/>
    <mergeCell ref="F28:G29"/>
    <mergeCell ref="F30:G31"/>
    <mergeCell ref="F33:G34"/>
    <mergeCell ref="K9:K10"/>
    <mergeCell ref="L9:L10"/>
    <mergeCell ref="M9:M10"/>
    <mergeCell ref="A5:C5"/>
    <mergeCell ref="A6:C6"/>
    <mergeCell ref="C7:C8"/>
    <mergeCell ref="D7:D8"/>
    <mergeCell ref="E7:E8"/>
    <mergeCell ref="H7:H8"/>
    <mergeCell ref="C460:C461"/>
    <mergeCell ref="D460:D461"/>
    <mergeCell ref="E460:E461"/>
    <mergeCell ref="H460:H461"/>
    <mergeCell ref="I460:I461"/>
    <mergeCell ref="J460:J461"/>
    <mergeCell ref="K460:K461"/>
    <mergeCell ref="L460:L461"/>
    <mergeCell ref="M460:M461"/>
    <mergeCell ref="A453:C453"/>
    <mergeCell ref="C454:C455"/>
    <mergeCell ref="D454:D455"/>
    <mergeCell ref="E454:E455"/>
    <mergeCell ref="H454:H455"/>
    <mergeCell ref="I454:I455"/>
    <mergeCell ref="J454:J455"/>
    <mergeCell ref="K454:K455"/>
    <mergeCell ref="L454:L455"/>
    <mergeCell ref="M454:M455"/>
    <mergeCell ref="C443:C444"/>
    <mergeCell ref="D443:D444"/>
    <mergeCell ref="E443:E444"/>
    <mergeCell ref="H443:H444"/>
    <mergeCell ref="I443:I444"/>
    <mergeCell ref="C462:C463"/>
    <mergeCell ref="D462:D463"/>
    <mergeCell ref="E462:E463"/>
    <mergeCell ref="H462:H463"/>
    <mergeCell ref="I462:I463"/>
    <mergeCell ref="J462:J463"/>
    <mergeCell ref="K462:K463"/>
    <mergeCell ref="L462:L463"/>
    <mergeCell ref="M462:M463"/>
    <mergeCell ref="F460:G461"/>
    <mergeCell ref="F462:G463"/>
    <mergeCell ref="C456:C457"/>
    <mergeCell ref="D456:D457"/>
    <mergeCell ref="E456:E457"/>
    <mergeCell ref="H456:H457"/>
    <mergeCell ref="I456:I457"/>
    <mergeCell ref="J456:J457"/>
    <mergeCell ref="K456:K457"/>
    <mergeCell ref="L456:L457"/>
    <mergeCell ref="M456:M457"/>
    <mergeCell ref="C458:C459"/>
    <mergeCell ref="D458:D459"/>
    <mergeCell ref="E458:E459"/>
    <mergeCell ref="H458:H459"/>
    <mergeCell ref="I458:I459"/>
    <mergeCell ref="J458:J459"/>
    <mergeCell ref="K458:K459"/>
    <mergeCell ref="L458:L459"/>
    <mergeCell ref="M458:M459"/>
    <mergeCell ref="F456:G457"/>
    <mergeCell ref="F458:G459"/>
    <mergeCell ref="J443:J444"/>
    <mergeCell ref="K443:K444"/>
    <mergeCell ref="L443:L444"/>
    <mergeCell ref="M443:M444"/>
    <mergeCell ref="J445:J446"/>
    <mergeCell ref="K445:K446"/>
    <mergeCell ref="L445:L446"/>
    <mergeCell ref="M445:M446"/>
    <mergeCell ref="C447:C448"/>
    <mergeCell ref="D447:D448"/>
    <mergeCell ref="E447:E448"/>
    <mergeCell ref="H447:H448"/>
    <mergeCell ref="I447:I448"/>
    <mergeCell ref="C445:C446"/>
    <mergeCell ref="D445:D446"/>
    <mergeCell ref="E445:E446"/>
    <mergeCell ref="H445:H446"/>
    <mergeCell ref="I445:I446"/>
    <mergeCell ref="J447:J448"/>
    <mergeCell ref="K447:K448"/>
    <mergeCell ref="L447:L448"/>
    <mergeCell ref="M447:M448"/>
    <mergeCell ref="J439:J440"/>
    <mergeCell ref="K439:K440"/>
    <mergeCell ref="L439:L440"/>
    <mergeCell ref="M439:M440"/>
    <mergeCell ref="C441:C442"/>
    <mergeCell ref="D441:D442"/>
    <mergeCell ref="E441:E442"/>
    <mergeCell ref="H441:H442"/>
    <mergeCell ref="I441:I442"/>
    <mergeCell ref="J441:J442"/>
    <mergeCell ref="K441:K442"/>
    <mergeCell ref="L441:L442"/>
    <mergeCell ref="M441:M442"/>
    <mergeCell ref="C435:C436"/>
    <mergeCell ref="D435:D436"/>
    <mergeCell ref="E435:E436"/>
    <mergeCell ref="H435:H436"/>
    <mergeCell ref="I435:I436"/>
    <mergeCell ref="J435:J436"/>
    <mergeCell ref="K435:K436"/>
    <mergeCell ref="L435:L436"/>
    <mergeCell ref="M435:M436"/>
    <mergeCell ref="C437:C438"/>
    <mergeCell ref="D437:D438"/>
    <mergeCell ref="E437:E438"/>
    <mergeCell ref="H437:H438"/>
    <mergeCell ref="I437:I438"/>
    <mergeCell ref="J437:J438"/>
    <mergeCell ref="K437:K438"/>
    <mergeCell ref="L437:L438"/>
    <mergeCell ref="M437:M438"/>
    <mergeCell ref="C439:C440"/>
    <mergeCell ref="J431:J432"/>
    <mergeCell ref="K431:K432"/>
    <mergeCell ref="L431:L432"/>
    <mergeCell ref="M431:M432"/>
    <mergeCell ref="C433:C434"/>
    <mergeCell ref="D433:D434"/>
    <mergeCell ref="E433:E434"/>
    <mergeCell ref="H433:H434"/>
    <mergeCell ref="I433:I434"/>
    <mergeCell ref="J433:J434"/>
    <mergeCell ref="K433:K434"/>
    <mergeCell ref="L433:L434"/>
    <mergeCell ref="M433:M434"/>
    <mergeCell ref="C427:C428"/>
    <mergeCell ref="D427:D428"/>
    <mergeCell ref="E427:E428"/>
    <mergeCell ref="H427:H428"/>
    <mergeCell ref="I427:I428"/>
    <mergeCell ref="J427:J428"/>
    <mergeCell ref="K427:K428"/>
    <mergeCell ref="L427:L428"/>
    <mergeCell ref="M427:M428"/>
    <mergeCell ref="C429:C430"/>
    <mergeCell ref="D429:D430"/>
    <mergeCell ref="E429:E430"/>
    <mergeCell ref="H429:H430"/>
    <mergeCell ref="I429:I430"/>
    <mergeCell ref="J429:J430"/>
    <mergeCell ref="K429:K430"/>
    <mergeCell ref="L429:L430"/>
    <mergeCell ref="M429:M430"/>
    <mergeCell ref="F427:G428"/>
    <mergeCell ref="L420:L421"/>
    <mergeCell ref="M420:M421"/>
    <mergeCell ref="C423:C424"/>
    <mergeCell ref="D423:D424"/>
    <mergeCell ref="E423:E424"/>
    <mergeCell ref="H423:H424"/>
    <mergeCell ref="I423:I424"/>
    <mergeCell ref="J423:J424"/>
    <mergeCell ref="K423:K424"/>
    <mergeCell ref="L423:L424"/>
    <mergeCell ref="M423:M424"/>
    <mergeCell ref="A422:C422"/>
    <mergeCell ref="C425:C426"/>
    <mergeCell ref="D425:D426"/>
    <mergeCell ref="E425:E426"/>
    <mergeCell ref="H425:H426"/>
    <mergeCell ref="I425:I426"/>
    <mergeCell ref="J425:J426"/>
    <mergeCell ref="K425:K426"/>
    <mergeCell ref="L425:L426"/>
    <mergeCell ref="M425:M426"/>
    <mergeCell ref="F420:G421"/>
    <mergeCell ref="F423:G424"/>
    <mergeCell ref="F425:G426"/>
    <mergeCell ref="H420:H421"/>
    <mergeCell ref="I420:I421"/>
    <mergeCell ref="L414:L415"/>
    <mergeCell ref="M414:M415"/>
    <mergeCell ref="D416:D417"/>
    <mergeCell ref="E416:E417"/>
    <mergeCell ref="H416:H417"/>
    <mergeCell ref="I416:I417"/>
    <mergeCell ref="J416:J417"/>
    <mergeCell ref="K416:K417"/>
    <mergeCell ref="L416:L417"/>
    <mergeCell ref="M416:M417"/>
    <mergeCell ref="D418:D419"/>
    <mergeCell ref="E418:E419"/>
    <mergeCell ref="H418:H419"/>
    <mergeCell ref="I418:I419"/>
    <mergeCell ref="J418:J419"/>
    <mergeCell ref="K418:K419"/>
    <mergeCell ref="L418:L419"/>
    <mergeCell ref="M418:M419"/>
    <mergeCell ref="F416:G417"/>
    <mergeCell ref="F418:G419"/>
    <mergeCell ref="J408:J409"/>
    <mergeCell ref="K408:K409"/>
    <mergeCell ref="L408:L409"/>
    <mergeCell ref="M408:M409"/>
    <mergeCell ref="D410:D411"/>
    <mergeCell ref="E410:E411"/>
    <mergeCell ref="H410:H411"/>
    <mergeCell ref="I410:I411"/>
    <mergeCell ref="J410:J411"/>
    <mergeCell ref="K410:K411"/>
    <mergeCell ref="L410:L411"/>
    <mergeCell ref="M410:M411"/>
    <mergeCell ref="I402:I403"/>
    <mergeCell ref="J402:J403"/>
    <mergeCell ref="K402:K403"/>
    <mergeCell ref="L402:L403"/>
    <mergeCell ref="M402:M403"/>
    <mergeCell ref="D404:D405"/>
    <mergeCell ref="E404:E405"/>
    <mergeCell ref="H404:H405"/>
    <mergeCell ref="I404:I405"/>
    <mergeCell ref="J404:J405"/>
    <mergeCell ref="K404:K405"/>
    <mergeCell ref="L404:L405"/>
    <mergeCell ref="M404:M405"/>
    <mergeCell ref="D406:D407"/>
    <mergeCell ref="E406:E407"/>
    <mergeCell ref="L228:L229"/>
    <mergeCell ref="M228:M229"/>
    <mergeCell ref="C181:C182"/>
    <mergeCell ref="D181:D182"/>
    <mergeCell ref="E181:E182"/>
    <mergeCell ref="H181:H182"/>
    <mergeCell ref="I181:I182"/>
    <mergeCell ref="J181:J182"/>
    <mergeCell ref="K181:K182"/>
    <mergeCell ref="L181:L182"/>
    <mergeCell ref="M181:M182"/>
    <mergeCell ref="A183:C183"/>
    <mergeCell ref="C184:C185"/>
    <mergeCell ref="D184:D185"/>
    <mergeCell ref="E184:E185"/>
    <mergeCell ref="I186:I187"/>
    <mergeCell ref="J186:J187"/>
    <mergeCell ref="K186:K187"/>
    <mergeCell ref="L186:L187"/>
    <mergeCell ref="M186:M187"/>
    <mergeCell ref="C188:C189"/>
    <mergeCell ref="D188:D189"/>
    <mergeCell ref="F205:G206"/>
    <mergeCell ref="F207:G208"/>
    <mergeCell ref="F210:G211"/>
    <mergeCell ref="F212:G213"/>
    <mergeCell ref="F214:G215"/>
    <mergeCell ref="F216:G217"/>
    <mergeCell ref="F224:G225"/>
    <mergeCell ref="F226:G227"/>
    <mergeCell ref="F228:G229"/>
    <mergeCell ref="H184:H185"/>
    <mergeCell ref="J361:J362"/>
    <mergeCell ref="K361:K362"/>
    <mergeCell ref="L361:L362"/>
    <mergeCell ref="M361:M362"/>
    <mergeCell ref="A363:C363"/>
    <mergeCell ref="C269:C270"/>
    <mergeCell ref="D269:D270"/>
    <mergeCell ref="E269:E270"/>
    <mergeCell ref="H269:H270"/>
    <mergeCell ref="I269:I270"/>
    <mergeCell ref="J269:J270"/>
    <mergeCell ref="K269:K270"/>
    <mergeCell ref="L269:L270"/>
    <mergeCell ref="M269:M270"/>
    <mergeCell ref="I274:I275"/>
    <mergeCell ref="J274:J275"/>
    <mergeCell ref="K274:K275"/>
    <mergeCell ref="L274:L275"/>
    <mergeCell ref="M274:M275"/>
    <mergeCell ref="C276:C277"/>
    <mergeCell ref="D276:D277"/>
    <mergeCell ref="E276:E277"/>
    <mergeCell ref="C274:C275"/>
    <mergeCell ref="D274:D275"/>
    <mergeCell ref="E274:E275"/>
    <mergeCell ref="H274:H275"/>
    <mergeCell ref="I271:I272"/>
    <mergeCell ref="J271:J272"/>
    <mergeCell ref="K271:K272"/>
    <mergeCell ref="L271:L272"/>
    <mergeCell ref="M271:M272"/>
    <mergeCell ref="A273:C273"/>
    <mergeCell ref="M7:M8"/>
    <mergeCell ref="C9:C10"/>
    <mergeCell ref="D9:D10"/>
    <mergeCell ref="E9:E10"/>
    <mergeCell ref="D1:D4"/>
    <mergeCell ref="C16:C17"/>
    <mergeCell ref="D16:D17"/>
    <mergeCell ref="E16:E17"/>
    <mergeCell ref="C14:C15"/>
    <mergeCell ref="D14:D15"/>
    <mergeCell ref="E14:E15"/>
    <mergeCell ref="H14:H15"/>
    <mergeCell ref="H12:H13"/>
    <mergeCell ref="I12:I13"/>
    <mergeCell ref="J12:J13"/>
    <mergeCell ref="K12:K13"/>
    <mergeCell ref="L12:L13"/>
    <mergeCell ref="M12:M13"/>
    <mergeCell ref="A11:C11"/>
    <mergeCell ref="C12:C13"/>
    <mergeCell ref="D12:D13"/>
    <mergeCell ref="E12:E13"/>
    <mergeCell ref="H9:H10"/>
    <mergeCell ref="I9:I10"/>
    <mergeCell ref="J9:J10"/>
    <mergeCell ref="A1:C4"/>
    <mergeCell ref="E1:K1"/>
    <mergeCell ref="L1:M1"/>
    <mergeCell ref="F2:G2"/>
    <mergeCell ref="J3:J4"/>
    <mergeCell ref="K3:K4"/>
    <mergeCell ref="F7:G8"/>
    <mergeCell ref="H19:H20"/>
    <mergeCell ref="I19:I20"/>
    <mergeCell ref="J19:J20"/>
    <mergeCell ref="K19:K20"/>
    <mergeCell ref="L19:L20"/>
    <mergeCell ref="M19:M20"/>
    <mergeCell ref="A18:C18"/>
    <mergeCell ref="C19:C20"/>
    <mergeCell ref="D19:D20"/>
    <mergeCell ref="E19:E20"/>
    <mergeCell ref="H16:H17"/>
    <mergeCell ref="I16:I17"/>
    <mergeCell ref="J16:J17"/>
    <mergeCell ref="K16:K17"/>
    <mergeCell ref="L16:L17"/>
    <mergeCell ref="M16:M17"/>
    <mergeCell ref="I14:I15"/>
    <mergeCell ref="J14:J15"/>
    <mergeCell ref="K14:K15"/>
    <mergeCell ref="L14:L15"/>
    <mergeCell ref="M14:M15"/>
    <mergeCell ref="I26:I27"/>
    <mergeCell ref="J26:J27"/>
    <mergeCell ref="K26:K27"/>
    <mergeCell ref="L26:L27"/>
    <mergeCell ref="M26:M27"/>
    <mergeCell ref="C28:C29"/>
    <mergeCell ref="D28:D29"/>
    <mergeCell ref="E28:E29"/>
    <mergeCell ref="C26:C27"/>
    <mergeCell ref="D26:D27"/>
    <mergeCell ref="E26:E27"/>
    <mergeCell ref="H26:H27"/>
    <mergeCell ref="I21:I22"/>
    <mergeCell ref="J21:J22"/>
    <mergeCell ref="K21:K22"/>
    <mergeCell ref="L21:L22"/>
    <mergeCell ref="M21:M22"/>
    <mergeCell ref="A25:C25"/>
    <mergeCell ref="C21:C22"/>
    <mergeCell ref="D21:D22"/>
    <mergeCell ref="E21:E22"/>
    <mergeCell ref="H21:H22"/>
    <mergeCell ref="C23:C24"/>
    <mergeCell ref="D23:D24"/>
    <mergeCell ref="E23:E24"/>
    <mergeCell ref="F23:G24"/>
    <mergeCell ref="H23:H24"/>
    <mergeCell ref="I23:I24"/>
    <mergeCell ref="J23:J24"/>
    <mergeCell ref="K23:K24"/>
    <mergeCell ref="I30:I31"/>
    <mergeCell ref="J30:J31"/>
    <mergeCell ref="K30:K31"/>
    <mergeCell ref="L30:L31"/>
    <mergeCell ref="M30:M31"/>
    <mergeCell ref="A32:C32"/>
    <mergeCell ref="C30:C31"/>
    <mergeCell ref="D30:D31"/>
    <mergeCell ref="E30:E31"/>
    <mergeCell ref="H30:H31"/>
    <mergeCell ref="H28:H29"/>
    <mergeCell ref="I28:I29"/>
    <mergeCell ref="J28:J29"/>
    <mergeCell ref="K28:K29"/>
    <mergeCell ref="L28:L29"/>
    <mergeCell ref="M28:M29"/>
    <mergeCell ref="H35:H36"/>
    <mergeCell ref="I35:I36"/>
    <mergeCell ref="J35:J36"/>
    <mergeCell ref="K35:K36"/>
    <mergeCell ref="L35:L36"/>
    <mergeCell ref="M35:M36"/>
    <mergeCell ref="I33:I34"/>
    <mergeCell ref="J33:J34"/>
    <mergeCell ref="K33:K34"/>
    <mergeCell ref="L33:L34"/>
    <mergeCell ref="M33:M34"/>
    <mergeCell ref="C35:C36"/>
    <mergeCell ref="D35:D36"/>
    <mergeCell ref="E35:E36"/>
    <mergeCell ref="C33:C34"/>
    <mergeCell ref="D33:D34"/>
    <mergeCell ref="E33:E34"/>
    <mergeCell ref="H33:H34"/>
    <mergeCell ref="F35:G36"/>
    <mergeCell ref="H39:H40"/>
    <mergeCell ref="I39:I40"/>
    <mergeCell ref="J39:J40"/>
    <mergeCell ref="K39:K40"/>
    <mergeCell ref="L39:L40"/>
    <mergeCell ref="M39:M40"/>
    <mergeCell ref="I37:I38"/>
    <mergeCell ref="J37:J38"/>
    <mergeCell ref="K37:K38"/>
    <mergeCell ref="L37:L38"/>
    <mergeCell ref="M37:M38"/>
    <mergeCell ref="C39:C40"/>
    <mergeCell ref="D39:D40"/>
    <mergeCell ref="E39:E40"/>
    <mergeCell ref="C37:C38"/>
    <mergeCell ref="D37:D38"/>
    <mergeCell ref="E37:E38"/>
    <mergeCell ref="H37:H38"/>
    <mergeCell ref="F37:G38"/>
    <mergeCell ref="F39:G40"/>
    <mergeCell ref="A44:C44"/>
    <mergeCell ref="C45:C46"/>
    <mergeCell ref="D45:D46"/>
    <mergeCell ref="E45:E46"/>
    <mergeCell ref="H42:H43"/>
    <mergeCell ref="I42:I43"/>
    <mergeCell ref="J42:J43"/>
    <mergeCell ref="K42:K43"/>
    <mergeCell ref="L42:L43"/>
    <mergeCell ref="M42:M43"/>
    <mergeCell ref="A41:C41"/>
    <mergeCell ref="C42:C43"/>
    <mergeCell ref="D42:D43"/>
    <mergeCell ref="E42:E43"/>
    <mergeCell ref="F42:G43"/>
    <mergeCell ref="F45:G46"/>
    <mergeCell ref="I47:I48"/>
    <mergeCell ref="J47:J48"/>
    <mergeCell ref="K47:K48"/>
    <mergeCell ref="L47:L48"/>
    <mergeCell ref="M47:M48"/>
    <mergeCell ref="A51:C51"/>
    <mergeCell ref="C47:C48"/>
    <mergeCell ref="D47:D48"/>
    <mergeCell ref="E47:E48"/>
    <mergeCell ref="H47:H48"/>
    <mergeCell ref="H45:H46"/>
    <mergeCell ref="I45:I46"/>
    <mergeCell ref="J45:J46"/>
    <mergeCell ref="K45:K46"/>
    <mergeCell ref="L45:L46"/>
    <mergeCell ref="M45:M46"/>
    <mergeCell ref="F47:G48"/>
    <mergeCell ref="I55:I56"/>
    <mergeCell ref="J55:J56"/>
    <mergeCell ref="K55:K56"/>
    <mergeCell ref="L55:L56"/>
    <mergeCell ref="M55:M56"/>
    <mergeCell ref="C49:C50"/>
    <mergeCell ref="D49:D50"/>
    <mergeCell ref="E49:E50"/>
    <mergeCell ref="F49:G50"/>
    <mergeCell ref="H49:H50"/>
    <mergeCell ref="I49:I50"/>
    <mergeCell ref="J49:J50"/>
    <mergeCell ref="K49:K50"/>
    <mergeCell ref="A57:C57"/>
    <mergeCell ref="C55:C56"/>
    <mergeCell ref="D55:D56"/>
    <mergeCell ref="E55:E56"/>
    <mergeCell ref="H55:H56"/>
    <mergeCell ref="I52:I53"/>
    <mergeCell ref="J52:J53"/>
    <mergeCell ref="K52:K53"/>
    <mergeCell ref="L52:L53"/>
    <mergeCell ref="M52:M53"/>
    <mergeCell ref="A54:C54"/>
    <mergeCell ref="C52:C53"/>
    <mergeCell ref="D52:D53"/>
    <mergeCell ref="E52:E53"/>
    <mergeCell ref="H52:H53"/>
    <mergeCell ref="F52:G53"/>
    <mergeCell ref="F55:G56"/>
    <mergeCell ref="H60:H61"/>
    <mergeCell ref="I60:I61"/>
    <mergeCell ref="J60:J61"/>
    <mergeCell ref="K60:K61"/>
    <mergeCell ref="L60:L61"/>
    <mergeCell ref="M60:M61"/>
    <mergeCell ref="I58:I59"/>
    <mergeCell ref="J58:J59"/>
    <mergeCell ref="K58:K59"/>
    <mergeCell ref="L58:L59"/>
    <mergeCell ref="M58:M59"/>
    <mergeCell ref="C60:C61"/>
    <mergeCell ref="D60:D61"/>
    <mergeCell ref="E60:E61"/>
    <mergeCell ref="C58:C59"/>
    <mergeCell ref="D58:D59"/>
    <mergeCell ref="E58:E59"/>
    <mergeCell ref="H58:H59"/>
    <mergeCell ref="F58:G59"/>
    <mergeCell ref="F60:G61"/>
    <mergeCell ref="M64:M65"/>
    <mergeCell ref="C66:C67"/>
    <mergeCell ref="D66:D67"/>
    <mergeCell ref="E66:E67"/>
    <mergeCell ref="H66:H67"/>
    <mergeCell ref="I66:I67"/>
    <mergeCell ref="J66:J67"/>
    <mergeCell ref="K66:K67"/>
    <mergeCell ref="H64:H65"/>
    <mergeCell ref="I64:I65"/>
    <mergeCell ref="J64:J65"/>
    <mergeCell ref="K64:K65"/>
    <mergeCell ref="L64:L65"/>
    <mergeCell ref="A62:C62"/>
    <mergeCell ref="A63:C63"/>
    <mergeCell ref="C64:C65"/>
    <mergeCell ref="D64:D65"/>
    <mergeCell ref="E64:E65"/>
    <mergeCell ref="F64:G65"/>
    <mergeCell ref="F66:G67"/>
    <mergeCell ref="J69:J70"/>
    <mergeCell ref="K69:K70"/>
    <mergeCell ref="L69:L70"/>
    <mergeCell ref="M69:M70"/>
    <mergeCell ref="A71:C71"/>
    <mergeCell ref="C72:C73"/>
    <mergeCell ref="D72:D73"/>
    <mergeCell ref="E72:E73"/>
    <mergeCell ref="L66:L67"/>
    <mergeCell ref="M66:M67"/>
    <mergeCell ref="A68:C68"/>
    <mergeCell ref="C69:C70"/>
    <mergeCell ref="D69:D70"/>
    <mergeCell ref="E69:E70"/>
    <mergeCell ref="H69:H70"/>
    <mergeCell ref="I69:I70"/>
    <mergeCell ref="F69:G70"/>
    <mergeCell ref="F72:G73"/>
    <mergeCell ref="H75:H76"/>
    <mergeCell ref="I75:I76"/>
    <mergeCell ref="J75:J76"/>
    <mergeCell ref="K75:K76"/>
    <mergeCell ref="L75:L76"/>
    <mergeCell ref="M75:M76"/>
    <mergeCell ref="A74:C74"/>
    <mergeCell ref="C75:C76"/>
    <mergeCell ref="D75:D76"/>
    <mergeCell ref="E75:E76"/>
    <mergeCell ref="H72:H73"/>
    <mergeCell ref="I72:I73"/>
    <mergeCell ref="J72:J73"/>
    <mergeCell ref="K72:K73"/>
    <mergeCell ref="L72:L73"/>
    <mergeCell ref="M72:M73"/>
    <mergeCell ref="F75:G76"/>
    <mergeCell ref="H79:H80"/>
    <mergeCell ref="I79:I80"/>
    <mergeCell ref="J79:J80"/>
    <mergeCell ref="K79:K80"/>
    <mergeCell ref="L79:L80"/>
    <mergeCell ref="M79:M80"/>
    <mergeCell ref="I77:I78"/>
    <mergeCell ref="J77:J78"/>
    <mergeCell ref="K77:K78"/>
    <mergeCell ref="L77:L78"/>
    <mergeCell ref="M77:M78"/>
    <mergeCell ref="C79:C80"/>
    <mergeCell ref="D79:D80"/>
    <mergeCell ref="E79:E80"/>
    <mergeCell ref="C77:C78"/>
    <mergeCell ref="D77:D78"/>
    <mergeCell ref="E77:E78"/>
    <mergeCell ref="H77:H78"/>
    <mergeCell ref="F77:G78"/>
    <mergeCell ref="F79:G80"/>
    <mergeCell ref="I84:I85"/>
    <mergeCell ref="J84:J85"/>
    <mergeCell ref="K84:K85"/>
    <mergeCell ref="L84:L85"/>
    <mergeCell ref="M84:M85"/>
    <mergeCell ref="C86:C87"/>
    <mergeCell ref="D86:D87"/>
    <mergeCell ref="E86:E87"/>
    <mergeCell ref="C84:C85"/>
    <mergeCell ref="D84:D85"/>
    <mergeCell ref="E84:E85"/>
    <mergeCell ref="H84:H85"/>
    <mergeCell ref="L81:L82"/>
    <mergeCell ref="M81:M82"/>
    <mergeCell ref="A83:C83"/>
    <mergeCell ref="C81:C82"/>
    <mergeCell ref="F84:G85"/>
    <mergeCell ref="F86:G87"/>
    <mergeCell ref="D81:K82"/>
    <mergeCell ref="H91:H92"/>
    <mergeCell ref="I91:I92"/>
    <mergeCell ref="J91:J92"/>
    <mergeCell ref="K91:K92"/>
    <mergeCell ref="L91:L92"/>
    <mergeCell ref="M91:M92"/>
    <mergeCell ref="A90:C90"/>
    <mergeCell ref="C91:C92"/>
    <mergeCell ref="D91:D92"/>
    <mergeCell ref="E91:E92"/>
    <mergeCell ref="H86:H87"/>
    <mergeCell ref="I86:I87"/>
    <mergeCell ref="J86:J87"/>
    <mergeCell ref="K86:K87"/>
    <mergeCell ref="L86:L87"/>
    <mergeCell ref="M86:M87"/>
    <mergeCell ref="C88:C89"/>
    <mergeCell ref="D88:D89"/>
    <mergeCell ref="E88:E89"/>
    <mergeCell ref="H88:H89"/>
    <mergeCell ref="I88:I89"/>
    <mergeCell ref="J88:J89"/>
    <mergeCell ref="K88:K89"/>
    <mergeCell ref="L88:L89"/>
    <mergeCell ref="M88:M89"/>
    <mergeCell ref="F88:G89"/>
    <mergeCell ref="F91:G92"/>
    <mergeCell ref="A96:C96"/>
    <mergeCell ref="C97:C98"/>
    <mergeCell ref="D97:D98"/>
    <mergeCell ref="E97:E98"/>
    <mergeCell ref="I93:I94"/>
    <mergeCell ref="J93:J94"/>
    <mergeCell ref="K93:K94"/>
    <mergeCell ref="L93:L94"/>
    <mergeCell ref="M93:M94"/>
    <mergeCell ref="A95:C95"/>
    <mergeCell ref="C93:C94"/>
    <mergeCell ref="D93:D94"/>
    <mergeCell ref="E93:E94"/>
    <mergeCell ref="H93:H94"/>
    <mergeCell ref="F93:G94"/>
    <mergeCell ref="F97:G98"/>
    <mergeCell ref="I99:I100"/>
    <mergeCell ref="J99:J100"/>
    <mergeCell ref="K99:K100"/>
    <mergeCell ref="L99:L100"/>
    <mergeCell ref="M99:M100"/>
    <mergeCell ref="C99:C100"/>
    <mergeCell ref="D99:D100"/>
    <mergeCell ref="E99:E100"/>
    <mergeCell ref="H99:H100"/>
    <mergeCell ref="H97:H98"/>
    <mergeCell ref="I97:I98"/>
    <mergeCell ref="J97:J98"/>
    <mergeCell ref="K97:K98"/>
    <mergeCell ref="L97:L98"/>
    <mergeCell ref="M97:M98"/>
    <mergeCell ref="F99:G100"/>
    <mergeCell ref="M107:M108"/>
    <mergeCell ref="C101:C102"/>
    <mergeCell ref="D101:D102"/>
    <mergeCell ref="E101:E102"/>
    <mergeCell ref="C107:C108"/>
    <mergeCell ref="D107:D108"/>
    <mergeCell ref="E107:E108"/>
    <mergeCell ref="H107:H108"/>
    <mergeCell ref="H105:H106"/>
    <mergeCell ref="I105:I106"/>
    <mergeCell ref="J105:J106"/>
    <mergeCell ref="K105:K106"/>
    <mergeCell ref="L105:L106"/>
    <mergeCell ref="M105:M106"/>
    <mergeCell ref="F107:G108"/>
    <mergeCell ref="F101:G102"/>
    <mergeCell ref="I103:I104"/>
    <mergeCell ref="J103:J104"/>
    <mergeCell ref="K103:K104"/>
    <mergeCell ref="L103:L104"/>
    <mergeCell ref="M103:M104"/>
    <mergeCell ref="C103:C104"/>
    <mergeCell ref="D103:D104"/>
    <mergeCell ref="E103:E104"/>
    <mergeCell ref="H103:H104"/>
    <mergeCell ref="H101:H102"/>
    <mergeCell ref="I101:I102"/>
    <mergeCell ref="J101:J102"/>
    <mergeCell ref="K101:K102"/>
    <mergeCell ref="L101:L102"/>
    <mergeCell ref="M101:M102"/>
    <mergeCell ref="F103:G104"/>
    <mergeCell ref="M111:M112"/>
    <mergeCell ref="C105:C106"/>
    <mergeCell ref="D105:D106"/>
    <mergeCell ref="E105:E106"/>
    <mergeCell ref="A115:C115"/>
    <mergeCell ref="C111:C112"/>
    <mergeCell ref="D111:D112"/>
    <mergeCell ref="E111:E112"/>
    <mergeCell ref="H111:H112"/>
    <mergeCell ref="H109:H110"/>
    <mergeCell ref="I109:I110"/>
    <mergeCell ref="J109:J110"/>
    <mergeCell ref="K109:K110"/>
    <mergeCell ref="L109:L110"/>
    <mergeCell ref="M109:M110"/>
    <mergeCell ref="C113:C114"/>
    <mergeCell ref="D113:D114"/>
    <mergeCell ref="E113:E114"/>
    <mergeCell ref="H113:H114"/>
    <mergeCell ref="I113:I114"/>
    <mergeCell ref="J113:J114"/>
    <mergeCell ref="K113:K114"/>
    <mergeCell ref="L113:L114"/>
    <mergeCell ref="M113:M114"/>
    <mergeCell ref="F111:G112"/>
    <mergeCell ref="F113:G114"/>
    <mergeCell ref="C109:C110"/>
    <mergeCell ref="F105:G106"/>
    <mergeCell ref="I107:I108"/>
    <mergeCell ref="J107:J108"/>
    <mergeCell ref="K107:K108"/>
    <mergeCell ref="L107:L108"/>
    <mergeCell ref="D109:D110"/>
    <mergeCell ref="E109:E110"/>
    <mergeCell ref="A120:C120"/>
    <mergeCell ref="C121:C122"/>
    <mergeCell ref="D121:D122"/>
    <mergeCell ref="E121:E122"/>
    <mergeCell ref="H118:H119"/>
    <mergeCell ref="I118:I119"/>
    <mergeCell ref="J118:J119"/>
    <mergeCell ref="K118:K119"/>
    <mergeCell ref="L118:L119"/>
    <mergeCell ref="M118:M119"/>
    <mergeCell ref="I116:I117"/>
    <mergeCell ref="J116:J117"/>
    <mergeCell ref="K116:K117"/>
    <mergeCell ref="L116:L117"/>
    <mergeCell ref="M116:M117"/>
    <mergeCell ref="C118:C119"/>
    <mergeCell ref="D118:D119"/>
    <mergeCell ref="E118:E119"/>
    <mergeCell ref="C116:C117"/>
    <mergeCell ref="D116:D117"/>
    <mergeCell ref="E116:E117"/>
    <mergeCell ref="H116:H117"/>
    <mergeCell ref="F116:G117"/>
    <mergeCell ref="F118:G119"/>
    <mergeCell ref="F121:G122"/>
    <mergeCell ref="F109:G110"/>
    <mergeCell ref="I111:I112"/>
    <mergeCell ref="J111:J112"/>
    <mergeCell ref="K111:K112"/>
    <mergeCell ref="L111:L112"/>
    <mergeCell ref="I123:I124"/>
    <mergeCell ref="J123:J124"/>
    <mergeCell ref="K123:K124"/>
    <mergeCell ref="L123:L124"/>
    <mergeCell ref="M123:M124"/>
    <mergeCell ref="C125:C126"/>
    <mergeCell ref="D125:D126"/>
    <mergeCell ref="E125:E126"/>
    <mergeCell ref="C123:C124"/>
    <mergeCell ref="D123:D124"/>
    <mergeCell ref="E123:E124"/>
    <mergeCell ref="H123:H124"/>
    <mergeCell ref="H121:H122"/>
    <mergeCell ref="I121:I122"/>
    <mergeCell ref="J121:J122"/>
    <mergeCell ref="K121:K122"/>
    <mergeCell ref="L121:L122"/>
    <mergeCell ref="M121:M122"/>
    <mergeCell ref="F123:G124"/>
    <mergeCell ref="F125:G126"/>
    <mergeCell ref="I127:I128"/>
    <mergeCell ref="J127:J128"/>
    <mergeCell ref="K127:K128"/>
    <mergeCell ref="L127:L128"/>
    <mergeCell ref="M127:M128"/>
    <mergeCell ref="C129:C130"/>
    <mergeCell ref="D129:D130"/>
    <mergeCell ref="E129:E130"/>
    <mergeCell ref="C127:C128"/>
    <mergeCell ref="D127:D128"/>
    <mergeCell ref="E127:E128"/>
    <mergeCell ref="H127:H128"/>
    <mergeCell ref="H125:H126"/>
    <mergeCell ref="I125:I126"/>
    <mergeCell ref="J125:J126"/>
    <mergeCell ref="K125:K126"/>
    <mergeCell ref="L125:L126"/>
    <mergeCell ref="M125:M126"/>
    <mergeCell ref="F127:G128"/>
    <mergeCell ref="F129:G130"/>
    <mergeCell ref="I131:I132"/>
    <mergeCell ref="J131:J132"/>
    <mergeCell ref="K131:K132"/>
    <mergeCell ref="L131:L132"/>
    <mergeCell ref="M131:M132"/>
    <mergeCell ref="A133:C133"/>
    <mergeCell ref="C131:C132"/>
    <mergeCell ref="D131:D132"/>
    <mergeCell ref="E131:E132"/>
    <mergeCell ref="H131:H132"/>
    <mergeCell ref="H129:H130"/>
    <mergeCell ref="I129:I130"/>
    <mergeCell ref="J129:J130"/>
    <mergeCell ref="K129:K130"/>
    <mergeCell ref="L129:L130"/>
    <mergeCell ref="M129:M130"/>
    <mergeCell ref="F131:G132"/>
    <mergeCell ref="H136:H137"/>
    <mergeCell ref="I136:I137"/>
    <mergeCell ref="J136:J137"/>
    <mergeCell ref="K136:K137"/>
    <mergeCell ref="L136:L137"/>
    <mergeCell ref="M136:M137"/>
    <mergeCell ref="I134:I135"/>
    <mergeCell ref="J134:J135"/>
    <mergeCell ref="K134:K135"/>
    <mergeCell ref="L134:L135"/>
    <mergeCell ref="M134:M135"/>
    <mergeCell ref="C136:C137"/>
    <mergeCell ref="D136:D137"/>
    <mergeCell ref="E136:E137"/>
    <mergeCell ref="C134:C135"/>
    <mergeCell ref="D134:D135"/>
    <mergeCell ref="E134:E135"/>
    <mergeCell ref="H134:H135"/>
    <mergeCell ref="F134:G135"/>
    <mergeCell ref="F136:G137"/>
    <mergeCell ref="H140:H141"/>
    <mergeCell ref="I140:I141"/>
    <mergeCell ref="J140:J141"/>
    <mergeCell ref="K140:K141"/>
    <mergeCell ref="L140:L141"/>
    <mergeCell ref="M140:M141"/>
    <mergeCell ref="I138:I139"/>
    <mergeCell ref="J138:J139"/>
    <mergeCell ref="K138:K139"/>
    <mergeCell ref="L138:L139"/>
    <mergeCell ref="M138:M139"/>
    <mergeCell ref="C140:C141"/>
    <mergeCell ref="D140:D141"/>
    <mergeCell ref="E140:E141"/>
    <mergeCell ref="C138:C139"/>
    <mergeCell ref="D138:D139"/>
    <mergeCell ref="E138:E139"/>
    <mergeCell ref="H138:H139"/>
    <mergeCell ref="F138:G139"/>
    <mergeCell ref="F140:G141"/>
    <mergeCell ref="H144:H145"/>
    <mergeCell ref="I144:I145"/>
    <mergeCell ref="J144:J145"/>
    <mergeCell ref="K144:K145"/>
    <mergeCell ref="L144:L145"/>
    <mergeCell ref="M144:M145"/>
    <mergeCell ref="I142:I143"/>
    <mergeCell ref="J142:J143"/>
    <mergeCell ref="K142:K143"/>
    <mergeCell ref="L142:L143"/>
    <mergeCell ref="M142:M143"/>
    <mergeCell ref="C144:C145"/>
    <mergeCell ref="D144:D145"/>
    <mergeCell ref="E144:E145"/>
    <mergeCell ref="C142:C143"/>
    <mergeCell ref="D142:D143"/>
    <mergeCell ref="E142:E143"/>
    <mergeCell ref="H142:H143"/>
    <mergeCell ref="F142:G143"/>
    <mergeCell ref="F144:G145"/>
    <mergeCell ref="I149:I150"/>
    <mergeCell ref="J149:J150"/>
    <mergeCell ref="K149:K150"/>
    <mergeCell ref="L149:L150"/>
    <mergeCell ref="M149:M150"/>
    <mergeCell ref="C151:C152"/>
    <mergeCell ref="D151:D152"/>
    <mergeCell ref="E151:E152"/>
    <mergeCell ref="C149:C150"/>
    <mergeCell ref="D149:D150"/>
    <mergeCell ref="E149:E150"/>
    <mergeCell ref="H149:H150"/>
    <mergeCell ref="I146:I147"/>
    <mergeCell ref="J146:J147"/>
    <mergeCell ref="K146:K147"/>
    <mergeCell ref="L146:L147"/>
    <mergeCell ref="M146:M147"/>
    <mergeCell ref="A148:C148"/>
    <mergeCell ref="C146:C147"/>
    <mergeCell ref="D146:D147"/>
    <mergeCell ref="E146:E147"/>
    <mergeCell ref="H146:H147"/>
    <mergeCell ref="F146:G147"/>
    <mergeCell ref="F149:G150"/>
    <mergeCell ref="F151:G152"/>
    <mergeCell ref="I153:I154"/>
    <mergeCell ref="J153:J154"/>
    <mergeCell ref="K153:K154"/>
    <mergeCell ref="L153:L154"/>
    <mergeCell ref="M153:M154"/>
    <mergeCell ref="C155:C156"/>
    <mergeCell ref="D155:D156"/>
    <mergeCell ref="E155:E156"/>
    <mergeCell ref="C153:C154"/>
    <mergeCell ref="D153:D154"/>
    <mergeCell ref="E153:E154"/>
    <mergeCell ref="H153:H154"/>
    <mergeCell ref="H151:H152"/>
    <mergeCell ref="I151:I152"/>
    <mergeCell ref="J151:J152"/>
    <mergeCell ref="K151:K152"/>
    <mergeCell ref="L151:L152"/>
    <mergeCell ref="M151:M152"/>
    <mergeCell ref="F153:G154"/>
    <mergeCell ref="F155:G156"/>
    <mergeCell ref="I157:I158"/>
    <mergeCell ref="J157:J158"/>
    <mergeCell ref="K157:K158"/>
    <mergeCell ref="L157:L158"/>
    <mergeCell ref="M157:M158"/>
    <mergeCell ref="C159:C160"/>
    <mergeCell ref="D159:D160"/>
    <mergeCell ref="E159:E160"/>
    <mergeCell ref="C157:C158"/>
    <mergeCell ref="D157:D158"/>
    <mergeCell ref="E157:E158"/>
    <mergeCell ref="H157:H158"/>
    <mergeCell ref="H155:H156"/>
    <mergeCell ref="I155:I156"/>
    <mergeCell ref="J155:J156"/>
    <mergeCell ref="K155:K156"/>
    <mergeCell ref="L155:L156"/>
    <mergeCell ref="M155:M156"/>
    <mergeCell ref="F157:G158"/>
    <mergeCell ref="F159:G160"/>
    <mergeCell ref="I161:I162"/>
    <mergeCell ref="J161:J162"/>
    <mergeCell ref="K161:K162"/>
    <mergeCell ref="L161:L162"/>
    <mergeCell ref="M161:M162"/>
    <mergeCell ref="C163:C164"/>
    <mergeCell ref="D163:D164"/>
    <mergeCell ref="E163:E164"/>
    <mergeCell ref="C161:C162"/>
    <mergeCell ref="D161:D162"/>
    <mergeCell ref="E161:E162"/>
    <mergeCell ref="H161:H162"/>
    <mergeCell ref="H159:H160"/>
    <mergeCell ref="I159:I160"/>
    <mergeCell ref="J159:J160"/>
    <mergeCell ref="K159:K160"/>
    <mergeCell ref="L159:L160"/>
    <mergeCell ref="M159:M160"/>
    <mergeCell ref="F161:G162"/>
    <mergeCell ref="F163:G164"/>
    <mergeCell ref="I165:I166"/>
    <mergeCell ref="J165:J166"/>
    <mergeCell ref="K165:K166"/>
    <mergeCell ref="L165:L166"/>
    <mergeCell ref="M165:M166"/>
    <mergeCell ref="C167:C168"/>
    <mergeCell ref="D167:D168"/>
    <mergeCell ref="E167:E168"/>
    <mergeCell ref="C165:C166"/>
    <mergeCell ref="D165:D166"/>
    <mergeCell ref="E165:E166"/>
    <mergeCell ref="H165:H166"/>
    <mergeCell ref="H163:H164"/>
    <mergeCell ref="I163:I164"/>
    <mergeCell ref="J163:J164"/>
    <mergeCell ref="K163:K164"/>
    <mergeCell ref="L163:L164"/>
    <mergeCell ref="M163:M164"/>
    <mergeCell ref="F165:G166"/>
    <mergeCell ref="F167:G168"/>
    <mergeCell ref="I169:I170"/>
    <mergeCell ref="J169:J170"/>
    <mergeCell ref="K169:K170"/>
    <mergeCell ref="L169:L170"/>
    <mergeCell ref="M169:M170"/>
    <mergeCell ref="C171:C172"/>
    <mergeCell ref="D171:D172"/>
    <mergeCell ref="E171:E172"/>
    <mergeCell ref="C169:C170"/>
    <mergeCell ref="D169:D170"/>
    <mergeCell ref="E169:E170"/>
    <mergeCell ref="H169:H170"/>
    <mergeCell ref="H167:H168"/>
    <mergeCell ref="I167:I168"/>
    <mergeCell ref="J167:J168"/>
    <mergeCell ref="K167:K168"/>
    <mergeCell ref="L167:L168"/>
    <mergeCell ref="M167:M168"/>
    <mergeCell ref="F169:G170"/>
    <mergeCell ref="F171:G172"/>
    <mergeCell ref="I173:I174"/>
    <mergeCell ref="J173:J174"/>
    <mergeCell ref="K173:K174"/>
    <mergeCell ref="L173:L174"/>
    <mergeCell ref="M173:M174"/>
    <mergeCell ref="C175:C176"/>
    <mergeCell ref="D175:D176"/>
    <mergeCell ref="E175:E176"/>
    <mergeCell ref="C173:C174"/>
    <mergeCell ref="D173:D174"/>
    <mergeCell ref="E173:E174"/>
    <mergeCell ref="H173:H174"/>
    <mergeCell ref="H171:H172"/>
    <mergeCell ref="I171:I172"/>
    <mergeCell ref="J171:J172"/>
    <mergeCell ref="K171:K172"/>
    <mergeCell ref="L171:L172"/>
    <mergeCell ref="M171:M172"/>
    <mergeCell ref="F173:G174"/>
    <mergeCell ref="F175:G176"/>
    <mergeCell ref="I177:I178"/>
    <mergeCell ref="J177:J178"/>
    <mergeCell ref="K177:K178"/>
    <mergeCell ref="L177:L178"/>
    <mergeCell ref="M177:M178"/>
    <mergeCell ref="C179:C180"/>
    <mergeCell ref="D179:D180"/>
    <mergeCell ref="E179:E180"/>
    <mergeCell ref="C177:C178"/>
    <mergeCell ref="D177:D178"/>
    <mergeCell ref="E177:E178"/>
    <mergeCell ref="H177:H178"/>
    <mergeCell ref="H175:H176"/>
    <mergeCell ref="I175:I176"/>
    <mergeCell ref="J175:J176"/>
    <mergeCell ref="K175:K176"/>
    <mergeCell ref="L175:L176"/>
    <mergeCell ref="M175:M176"/>
    <mergeCell ref="F177:G178"/>
    <mergeCell ref="F179:G180"/>
    <mergeCell ref="I184:I185"/>
    <mergeCell ref="J184:J185"/>
    <mergeCell ref="K184:K185"/>
    <mergeCell ref="L184:L185"/>
    <mergeCell ref="M184:M185"/>
    <mergeCell ref="I190:I191"/>
    <mergeCell ref="J190:J191"/>
    <mergeCell ref="K190:K191"/>
    <mergeCell ref="L190:L191"/>
    <mergeCell ref="M190:M191"/>
    <mergeCell ref="H179:H180"/>
    <mergeCell ref="I179:I180"/>
    <mergeCell ref="J179:J180"/>
    <mergeCell ref="K179:K180"/>
    <mergeCell ref="L179:L180"/>
    <mergeCell ref="M179:M180"/>
    <mergeCell ref="C190:C191"/>
    <mergeCell ref="D190:D191"/>
    <mergeCell ref="E190:E191"/>
    <mergeCell ref="H190:H191"/>
    <mergeCell ref="H188:H189"/>
    <mergeCell ref="I188:I189"/>
    <mergeCell ref="J188:J189"/>
    <mergeCell ref="K188:K189"/>
    <mergeCell ref="L188:L189"/>
    <mergeCell ref="M188:M189"/>
    <mergeCell ref="E188:E189"/>
    <mergeCell ref="C186:C187"/>
    <mergeCell ref="D186:D187"/>
    <mergeCell ref="E186:E187"/>
    <mergeCell ref="H186:H187"/>
    <mergeCell ref="I194:I195"/>
    <mergeCell ref="J194:J195"/>
    <mergeCell ref="K194:K195"/>
    <mergeCell ref="L194:L195"/>
    <mergeCell ref="M194:M195"/>
    <mergeCell ref="A196:C196"/>
    <mergeCell ref="C194:C195"/>
    <mergeCell ref="D194:D195"/>
    <mergeCell ref="E194:E195"/>
    <mergeCell ref="H194:H195"/>
    <mergeCell ref="H192:H193"/>
    <mergeCell ref="I192:I193"/>
    <mergeCell ref="J192:J193"/>
    <mergeCell ref="K192:K193"/>
    <mergeCell ref="L192:L193"/>
    <mergeCell ref="M192:M193"/>
    <mergeCell ref="C192:C193"/>
    <mergeCell ref="D192:D193"/>
    <mergeCell ref="E192:E193"/>
    <mergeCell ref="H199:H200"/>
    <mergeCell ref="I199:I200"/>
    <mergeCell ref="J199:J200"/>
    <mergeCell ref="K199:K200"/>
    <mergeCell ref="L199:L200"/>
    <mergeCell ref="M199:M200"/>
    <mergeCell ref="I197:I198"/>
    <mergeCell ref="J197:J198"/>
    <mergeCell ref="K197:K198"/>
    <mergeCell ref="L197:L198"/>
    <mergeCell ref="M197:M198"/>
    <mergeCell ref="C199:C200"/>
    <mergeCell ref="D199:D200"/>
    <mergeCell ref="E199:E200"/>
    <mergeCell ref="C197:C198"/>
    <mergeCell ref="D197:D198"/>
    <mergeCell ref="E197:E198"/>
    <mergeCell ref="H197:H198"/>
    <mergeCell ref="H203:H204"/>
    <mergeCell ref="I203:I204"/>
    <mergeCell ref="J203:J204"/>
    <mergeCell ref="K203:K204"/>
    <mergeCell ref="L203:L204"/>
    <mergeCell ref="M203:M204"/>
    <mergeCell ref="I201:I202"/>
    <mergeCell ref="J201:J202"/>
    <mergeCell ref="K201:K202"/>
    <mergeCell ref="L201:L202"/>
    <mergeCell ref="M201:M202"/>
    <mergeCell ref="C203:C204"/>
    <mergeCell ref="D203:D204"/>
    <mergeCell ref="E203:E204"/>
    <mergeCell ref="C201:C202"/>
    <mergeCell ref="D201:D202"/>
    <mergeCell ref="E201:E202"/>
    <mergeCell ref="H201:H202"/>
    <mergeCell ref="A209:C209"/>
    <mergeCell ref="C210:C211"/>
    <mergeCell ref="D210:D211"/>
    <mergeCell ref="E210:E211"/>
    <mergeCell ref="H207:H208"/>
    <mergeCell ref="I207:I208"/>
    <mergeCell ref="J207:J208"/>
    <mergeCell ref="K207:K208"/>
    <mergeCell ref="L207:L208"/>
    <mergeCell ref="M207:M208"/>
    <mergeCell ref="I205:I206"/>
    <mergeCell ref="J205:J206"/>
    <mergeCell ref="K205:K206"/>
    <mergeCell ref="L205:L206"/>
    <mergeCell ref="M205:M206"/>
    <mergeCell ref="C207:C208"/>
    <mergeCell ref="D207:D208"/>
    <mergeCell ref="E207:E208"/>
    <mergeCell ref="C205:C206"/>
    <mergeCell ref="D205:D206"/>
    <mergeCell ref="E205:E206"/>
    <mergeCell ref="H205:H206"/>
    <mergeCell ref="I212:I213"/>
    <mergeCell ref="J212:J213"/>
    <mergeCell ref="K212:K213"/>
    <mergeCell ref="L212:L213"/>
    <mergeCell ref="M212:M213"/>
    <mergeCell ref="C214:C215"/>
    <mergeCell ref="D214:D215"/>
    <mergeCell ref="E214:E215"/>
    <mergeCell ref="C212:C213"/>
    <mergeCell ref="D212:D213"/>
    <mergeCell ref="E212:E213"/>
    <mergeCell ref="H212:H213"/>
    <mergeCell ref="H210:H211"/>
    <mergeCell ref="I210:I211"/>
    <mergeCell ref="J210:J211"/>
    <mergeCell ref="K210:K211"/>
    <mergeCell ref="L210:L211"/>
    <mergeCell ref="M210:M211"/>
    <mergeCell ref="I216:I217"/>
    <mergeCell ref="J216:J217"/>
    <mergeCell ref="K216:K217"/>
    <mergeCell ref="L216:L217"/>
    <mergeCell ref="M216:M217"/>
    <mergeCell ref="C218:C219"/>
    <mergeCell ref="D218:D219"/>
    <mergeCell ref="E218:E219"/>
    <mergeCell ref="C216:C217"/>
    <mergeCell ref="D216:D217"/>
    <mergeCell ref="E216:E217"/>
    <mergeCell ref="H216:H217"/>
    <mergeCell ref="H214:H215"/>
    <mergeCell ref="I214:I215"/>
    <mergeCell ref="J214:J215"/>
    <mergeCell ref="K214:K215"/>
    <mergeCell ref="L214:L215"/>
    <mergeCell ref="M214:M215"/>
    <mergeCell ref="F218:G219"/>
    <mergeCell ref="I220:I221"/>
    <mergeCell ref="J220:J221"/>
    <mergeCell ref="K220:K221"/>
    <mergeCell ref="L220:L221"/>
    <mergeCell ref="M220:M221"/>
    <mergeCell ref="C222:C223"/>
    <mergeCell ref="D222:D223"/>
    <mergeCell ref="E222:E223"/>
    <mergeCell ref="C220:C221"/>
    <mergeCell ref="D220:D221"/>
    <mergeCell ref="E220:E221"/>
    <mergeCell ref="H220:H221"/>
    <mergeCell ref="H218:H219"/>
    <mergeCell ref="I218:I219"/>
    <mergeCell ref="J218:J219"/>
    <mergeCell ref="K218:K219"/>
    <mergeCell ref="L218:L219"/>
    <mergeCell ref="M218:M219"/>
    <mergeCell ref="F220:G221"/>
    <mergeCell ref="F222:G223"/>
    <mergeCell ref="I224:I225"/>
    <mergeCell ref="J224:J225"/>
    <mergeCell ref="K224:K225"/>
    <mergeCell ref="L224:L225"/>
    <mergeCell ref="M224:M225"/>
    <mergeCell ref="A230:C230"/>
    <mergeCell ref="C224:C225"/>
    <mergeCell ref="D224:D225"/>
    <mergeCell ref="E224:E225"/>
    <mergeCell ref="H224:H225"/>
    <mergeCell ref="H222:H223"/>
    <mergeCell ref="I222:I223"/>
    <mergeCell ref="J222:J223"/>
    <mergeCell ref="K222:K223"/>
    <mergeCell ref="L222:L223"/>
    <mergeCell ref="M222:M223"/>
    <mergeCell ref="C226:C227"/>
    <mergeCell ref="D226:D227"/>
    <mergeCell ref="E226:E227"/>
    <mergeCell ref="H226:H227"/>
    <mergeCell ref="I226:I227"/>
    <mergeCell ref="J226:J227"/>
    <mergeCell ref="K226:K227"/>
    <mergeCell ref="L226:L227"/>
    <mergeCell ref="M226:M227"/>
    <mergeCell ref="C228:C229"/>
    <mergeCell ref="D228:D229"/>
    <mergeCell ref="E228:E229"/>
    <mergeCell ref="H228:H229"/>
    <mergeCell ref="I228:I229"/>
    <mergeCell ref="J228:J229"/>
    <mergeCell ref="K228:K229"/>
    <mergeCell ref="H233:H234"/>
    <mergeCell ref="I233:I234"/>
    <mergeCell ref="J233:J234"/>
    <mergeCell ref="K233:K234"/>
    <mergeCell ref="L233:L234"/>
    <mergeCell ref="M233:M234"/>
    <mergeCell ref="I231:I232"/>
    <mergeCell ref="J231:J232"/>
    <mergeCell ref="K231:K232"/>
    <mergeCell ref="L231:L232"/>
    <mergeCell ref="M231:M232"/>
    <mergeCell ref="C233:C234"/>
    <mergeCell ref="D233:D234"/>
    <mergeCell ref="E233:E234"/>
    <mergeCell ref="C231:C232"/>
    <mergeCell ref="D231:D232"/>
    <mergeCell ref="E231:E232"/>
    <mergeCell ref="H231:H232"/>
    <mergeCell ref="F231:G232"/>
    <mergeCell ref="F233:G234"/>
    <mergeCell ref="A239:C239"/>
    <mergeCell ref="C240:C241"/>
    <mergeCell ref="D240:D241"/>
    <mergeCell ref="E240:E241"/>
    <mergeCell ref="H237:H238"/>
    <mergeCell ref="I237:I238"/>
    <mergeCell ref="J237:J238"/>
    <mergeCell ref="K237:K238"/>
    <mergeCell ref="L237:L238"/>
    <mergeCell ref="M237:M238"/>
    <mergeCell ref="I235:I236"/>
    <mergeCell ref="J235:J236"/>
    <mergeCell ref="K235:K236"/>
    <mergeCell ref="L235:L236"/>
    <mergeCell ref="M235:M236"/>
    <mergeCell ref="C237:C238"/>
    <mergeCell ref="D237:D238"/>
    <mergeCell ref="E237:E238"/>
    <mergeCell ref="C235:C236"/>
    <mergeCell ref="D235:D236"/>
    <mergeCell ref="E235:E236"/>
    <mergeCell ref="H235:H236"/>
    <mergeCell ref="F235:G236"/>
    <mergeCell ref="F237:G238"/>
    <mergeCell ref="F240:G241"/>
    <mergeCell ref="I242:I243"/>
    <mergeCell ref="J242:J243"/>
    <mergeCell ref="K242:K243"/>
    <mergeCell ref="L242:L243"/>
    <mergeCell ref="M242:M243"/>
    <mergeCell ref="C244:C245"/>
    <mergeCell ref="D244:D245"/>
    <mergeCell ref="E244:E245"/>
    <mergeCell ref="C242:C243"/>
    <mergeCell ref="D242:D243"/>
    <mergeCell ref="E242:E243"/>
    <mergeCell ref="H242:H243"/>
    <mergeCell ref="H240:H241"/>
    <mergeCell ref="I240:I241"/>
    <mergeCell ref="J240:J241"/>
    <mergeCell ref="K240:K241"/>
    <mergeCell ref="L240:L241"/>
    <mergeCell ref="M240:M241"/>
    <mergeCell ref="F242:G243"/>
    <mergeCell ref="F244:G245"/>
    <mergeCell ref="I246:I247"/>
    <mergeCell ref="J246:J247"/>
    <mergeCell ref="K246:K247"/>
    <mergeCell ref="L246:L247"/>
    <mergeCell ref="M246:M247"/>
    <mergeCell ref="C248:C249"/>
    <mergeCell ref="D248:D249"/>
    <mergeCell ref="E248:E249"/>
    <mergeCell ref="C246:C247"/>
    <mergeCell ref="D246:D247"/>
    <mergeCell ref="E246:E247"/>
    <mergeCell ref="H246:H247"/>
    <mergeCell ref="H244:H245"/>
    <mergeCell ref="I244:I245"/>
    <mergeCell ref="J244:J245"/>
    <mergeCell ref="K244:K245"/>
    <mergeCell ref="L244:L245"/>
    <mergeCell ref="M244:M245"/>
    <mergeCell ref="F246:G247"/>
    <mergeCell ref="F248:G249"/>
    <mergeCell ref="I250:I251"/>
    <mergeCell ref="J250:J251"/>
    <mergeCell ref="K250:K251"/>
    <mergeCell ref="L250:L251"/>
    <mergeCell ref="M250:M251"/>
    <mergeCell ref="A252:C252"/>
    <mergeCell ref="C250:C251"/>
    <mergeCell ref="D250:D251"/>
    <mergeCell ref="E250:E251"/>
    <mergeCell ref="H250:H251"/>
    <mergeCell ref="H248:H249"/>
    <mergeCell ref="I248:I249"/>
    <mergeCell ref="J248:J249"/>
    <mergeCell ref="K248:K249"/>
    <mergeCell ref="L248:L249"/>
    <mergeCell ref="M248:M249"/>
    <mergeCell ref="H255:H256"/>
    <mergeCell ref="I255:I256"/>
    <mergeCell ref="J255:J256"/>
    <mergeCell ref="K255:K256"/>
    <mergeCell ref="L255:L256"/>
    <mergeCell ref="M255:M256"/>
    <mergeCell ref="I253:I254"/>
    <mergeCell ref="J253:J254"/>
    <mergeCell ref="K253:K254"/>
    <mergeCell ref="L253:L254"/>
    <mergeCell ref="M253:M254"/>
    <mergeCell ref="C255:C256"/>
    <mergeCell ref="D255:D256"/>
    <mergeCell ref="E255:E256"/>
    <mergeCell ref="C253:C254"/>
    <mergeCell ref="D253:D254"/>
    <mergeCell ref="E253:E254"/>
    <mergeCell ref="H253:H254"/>
    <mergeCell ref="H259:H260"/>
    <mergeCell ref="I259:I260"/>
    <mergeCell ref="J259:J260"/>
    <mergeCell ref="K259:K260"/>
    <mergeCell ref="L259:L260"/>
    <mergeCell ref="M259:M260"/>
    <mergeCell ref="I257:I258"/>
    <mergeCell ref="J257:J258"/>
    <mergeCell ref="K257:K258"/>
    <mergeCell ref="L257:L258"/>
    <mergeCell ref="M257:M258"/>
    <mergeCell ref="C259:C260"/>
    <mergeCell ref="D259:D260"/>
    <mergeCell ref="E259:E260"/>
    <mergeCell ref="C257:C258"/>
    <mergeCell ref="D257:D258"/>
    <mergeCell ref="E257:E258"/>
    <mergeCell ref="H257:H258"/>
    <mergeCell ref="H263:H264"/>
    <mergeCell ref="I263:I264"/>
    <mergeCell ref="J263:J264"/>
    <mergeCell ref="K263:K264"/>
    <mergeCell ref="L263:L264"/>
    <mergeCell ref="M263:M264"/>
    <mergeCell ref="I261:I262"/>
    <mergeCell ref="J261:J262"/>
    <mergeCell ref="K261:K262"/>
    <mergeCell ref="L261:L262"/>
    <mergeCell ref="M261:M262"/>
    <mergeCell ref="C263:C264"/>
    <mergeCell ref="D263:D264"/>
    <mergeCell ref="E263:E264"/>
    <mergeCell ref="C261:C262"/>
    <mergeCell ref="D261:D262"/>
    <mergeCell ref="E261:E262"/>
    <mergeCell ref="H261:H262"/>
    <mergeCell ref="F261:G262"/>
    <mergeCell ref="F263:G264"/>
    <mergeCell ref="H267:H268"/>
    <mergeCell ref="I267:I268"/>
    <mergeCell ref="J267:J268"/>
    <mergeCell ref="K267:K268"/>
    <mergeCell ref="L267:L268"/>
    <mergeCell ref="M267:M268"/>
    <mergeCell ref="I265:I266"/>
    <mergeCell ref="J265:J266"/>
    <mergeCell ref="K265:K266"/>
    <mergeCell ref="L265:L266"/>
    <mergeCell ref="M265:M266"/>
    <mergeCell ref="C267:C268"/>
    <mergeCell ref="D267:D268"/>
    <mergeCell ref="E267:E268"/>
    <mergeCell ref="C265:C266"/>
    <mergeCell ref="D265:D266"/>
    <mergeCell ref="E265:E266"/>
    <mergeCell ref="H265:H266"/>
    <mergeCell ref="F265:G266"/>
    <mergeCell ref="F267:G268"/>
    <mergeCell ref="C271:C272"/>
    <mergeCell ref="D271:D272"/>
    <mergeCell ref="E271:E272"/>
    <mergeCell ref="H271:H272"/>
    <mergeCell ref="I278:I279"/>
    <mergeCell ref="J278:J279"/>
    <mergeCell ref="K278:K279"/>
    <mergeCell ref="L278:L279"/>
    <mergeCell ref="M278:M279"/>
    <mergeCell ref="C280:C281"/>
    <mergeCell ref="D280:D281"/>
    <mergeCell ref="E280:E281"/>
    <mergeCell ref="C278:C279"/>
    <mergeCell ref="D278:D279"/>
    <mergeCell ref="E278:E279"/>
    <mergeCell ref="H278:H279"/>
    <mergeCell ref="H276:H277"/>
    <mergeCell ref="I276:I277"/>
    <mergeCell ref="J276:J277"/>
    <mergeCell ref="K276:K277"/>
    <mergeCell ref="L276:L277"/>
    <mergeCell ref="M276:M277"/>
    <mergeCell ref="H283:H284"/>
    <mergeCell ref="I283:I284"/>
    <mergeCell ref="J283:J284"/>
    <mergeCell ref="K283:K284"/>
    <mergeCell ref="L283:L284"/>
    <mergeCell ref="M283:M284"/>
    <mergeCell ref="A282:C282"/>
    <mergeCell ref="C283:C284"/>
    <mergeCell ref="D283:D284"/>
    <mergeCell ref="E283:E284"/>
    <mergeCell ref="H280:H281"/>
    <mergeCell ref="I280:I281"/>
    <mergeCell ref="J280:J281"/>
    <mergeCell ref="K280:K281"/>
    <mergeCell ref="L280:L281"/>
    <mergeCell ref="M280:M281"/>
    <mergeCell ref="H287:H288"/>
    <mergeCell ref="I287:I288"/>
    <mergeCell ref="J287:J288"/>
    <mergeCell ref="K287:K288"/>
    <mergeCell ref="L287:L288"/>
    <mergeCell ref="M287:M288"/>
    <mergeCell ref="I285:I286"/>
    <mergeCell ref="J285:J286"/>
    <mergeCell ref="K285:K286"/>
    <mergeCell ref="L285:L286"/>
    <mergeCell ref="M285:M286"/>
    <mergeCell ref="C287:C288"/>
    <mergeCell ref="D287:D288"/>
    <mergeCell ref="E287:E288"/>
    <mergeCell ref="C285:C286"/>
    <mergeCell ref="D285:D286"/>
    <mergeCell ref="E285:E286"/>
    <mergeCell ref="H285:H286"/>
    <mergeCell ref="H291:H292"/>
    <mergeCell ref="I291:I292"/>
    <mergeCell ref="J291:J292"/>
    <mergeCell ref="K291:K292"/>
    <mergeCell ref="L291:L292"/>
    <mergeCell ref="M291:M292"/>
    <mergeCell ref="I289:I290"/>
    <mergeCell ref="J289:J290"/>
    <mergeCell ref="K289:K290"/>
    <mergeCell ref="L289:L290"/>
    <mergeCell ref="M289:M290"/>
    <mergeCell ref="C291:C292"/>
    <mergeCell ref="D291:D292"/>
    <mergeCell ref="E291:E292"/>
    <mergeCell ref="C289:C290"/>
    <mergeCell ref="D289:D290"/>
    <mergeCell ref="E289:E290"/>
    <mergeCell ref="H289:H290"/>
    <mergeCell ref="F285:G286"/>
    <mergeCell ref="F287:G288"/>
    <mergeCell ref="F289:G290"/>
    <mergeCell ref="F291:G292"/>
    <mergeCell ref="I296:I297"/>
    <mergeCell ref="J296:J297"/>
    <mergeCell ref="K296:K297"/>
    <mergeCell ref="L296:L297"/>
    <mergeCell ref="M296:M297"/>
    <mergeCell ref="C298:C299"/>
    <mergeCell ref="D298:D299"/>
    <mergeCell ref="E298:E299"/>
    <mergeCell ref="C296:C297"/>
    <mergeCell ref="D296:D297"/>
    <mergeCell ref="E296:E297"/>
    <mergeCell ref="H296:H297"/>
    <mergeCell ref="I293:I294"/>
    <mergeCell ref="J293:J294"/>
    <mergeCell ref="K293:K294"/>
    <mergeCell ref="L293:L294"/>
    <mergeCell ref="M293:M294"/>
    <mergeCell ref="A295:C295"/>
    <mergeCell ref="C293:C294"/>
    <mergeCell ref="D293:D294"/>
    <mergeCell ref="E293:E294"/>
    <mergeCell ref="H293:H294"/>
    <mergeCell ref="F293:G294"/>
    <mergeCell ref="F296:G297"/>
    <mergeCell ref="F298:G299"/>
    <mergeCell ref="I300:I301"/>
    <mergeCell ref="J300:J301"/>
    <mergeCell ref="K300:K301"/>
    <mergeCell ref="L300:L301"/>
    <mergeCell ref="M300:M301"/>
    <mergeCell ref="C302:C303"/>
    <mergeCell ref="D302:D303"/>
    <mergeCell ref="E302:E303"/>
    <mergeCell ref="C300:C301"/>
    <mergeCell ref="D300:D301"/>
    <mergeCell ref="E300:E301"/>
    <mergeCell ref="H300:H301"/>
    <mergeCell ref="H298:H299"/>
    <mergeCell ref="I298:I299"/>
    <mergeCell ref="J298:J299"/>
    <mergeCell ref="K298:K299"/>
    <mergeCell ref="L298:L299"/>
    <mergeCell ref="M298:M299"/>
    <mergeCell ref="F300:G301"/>
    <mergeCell ref="F302:G303"/>
    <mergeCell ref="I304:I305"/>
    <mergeCell ref="J304:J305"/>
    <mergeCell ref="K304:K305"/>
    <mergeCell ref="L304:L305"/>
    <mergeCell ref="M304:M305"/>
    <mergeCell ref="C306:C307"/>
    <mergeCell ref="D306:D307"/>
    <mergeCell ref="E306:E307"/>
    <mergeCell ref="C304:C305"/>
    <mergeCell ref="D304:D305"/>
    <mergeCell ref="E304:E305"/>
    <mergeCell ref="H304:H305"/>
    <mergeCell ref="H302:H303"/>
    <mergeCell ref="I302:I303"/>
    <mergeCell ref="J302:J303"/>
    <mergeCell ref="K302:K303"/>
    <mergeCell ref="L302:L303"/>
    <mergeCell ref="M302:M303"/>
    <mergeCell ref="F306:G307"/>
    <mergeCell ref="F304:G305"/>
    <mergeCell ref="H311:H312"/>
    <mergeCell ref="I311:I312"/>
    <mergeCell ref="J311:J312"/>
    <mergeCell ref="K311:K312"/>
    <mergeCell ref="L311:L312"/>
    <mergeCell ref="M311:M312"/>
    <mergeCell ref="A310:C310"/>
    <mergeCell ref="C311:C312"/>
    <mergeCell ref="D311:D312"/>
    <mergeCell ref="E311:E312"/>
    <mergeCell ref="H306:H307"/>
    <mergeCell ref="I306:I307"/>
    <mergeCell ref="J306:J307"/>
    <mergeCell ref="K306:K307"/>
    <mergeCell ref="L306:L307"/>
    <mergeCell ref="M306:M307"/>
    <mergeCell ref="C308:C309"/>
    <mergeCell ref="D308:D309"/>
    <mergeCell ref="E308:E309"/>
    <mergeCell ref="H308:H309"/>
    <mergeCell ref="I308:I309"/>
    <mergeCell ref="J308:J309"/>
    <mergeCell ref="K308:K309"/>
    <mergeCell ref="L308:L309"/>
    <mergeCell ref="M308:M309"/>
    <mergeCell ref="F308:G309"/>
    <mergeCell ref="F311:G312"/>
    <mergeCell ref="H315:H316"/>
    <mergeCell ref="I315:I316"/>
    <mergeCell ref="J315:J316"/>
    <mergeCell ref="K315:K316"/>
    <mergeCell ref="L315:L316"/>
    <mergeCell ref="M315:M316"/>
    <mergeCell ref="I313:I314"/>
    <mergeCell ref="J313:J314"/>
    <mergeCell ref="K313:K314"/>
    <mergeCell ref="L313:L314"/>
    <mergeCell ref="M313:M314"/>
    <mergeCell ref="C315:C316"/>
    <mergeCell ref="D315:D316"/>
    <mergeCell ref="E315:E316"/>
    <mergeCell ref="C313:C314"/>
    <mergeCell ref="D313:D314"/>
    <mergeCell ref="E313:E314"/>
    <mergeCell ref="H313:H314"/>
    <mergeCell ref="F313:G314"/>
    <mergeCell ref="F315:G316"/>
    <mergeCell ref="I320:I321"/>
    <mergeCell ref="J320:J321"/>
    <mergeCell ref="K320:K321"/>
    <mergeCell ref="L320:L321"/>
    <mergeCell ref="M320:M321"/>
    <mergeCell ref="C322:C323"/>
    <mergeCell ref="D322:D323"/>
    <mergeCell ref="E322:E323"/>
    <mergeCell ref="C320:C321"/>
    <mergeCell ref="D320:D321"/>
    <mergeCell ref="E320:E321"/>
    <mergeCell ref="H320:H321"/>
    <mergeCell ref="I317:I318"/>
    <mergeCell ref="J317:J318"/>
    <mergeCell ref="K317:K318"/>
    <mergeCell ref="L317:L318"/>
    <mergeCell ref="M317:M318"/>
    <mergeCell ref="A319:C319"/>
    <mergeCell ref="C317:C318"/>
    <mergeCell ref="D317:D318"/>
    <mergeCell ref="E317:E318"/>
    <mergeCell ref="H317:H318"/>
    <mergeCell ref="F317:G318"/>
    <mergeCell ref="F320:G321"/>
    <mergeCell ref="F322:G323"/>
    <mergeCell ref="I324:I325"/>
    <mergeCell ref="J324:J325"/>
    <mergeCell ref="K324:K325"/>
    <mergeCell ref="L324:L325"/>
    <mergeCell ref="M324:M325"/>
    <mergeCell ref="C326:C327"/>
    <mergeCell ref="D326:D327"/>
    <mergeCell ref="E326:E327"/>
    <mergeCell ref="C324:C325"/>
    <mergeCell ref="D324:D325"/>
    <mergeCell ref="E324:E325"/>
    <mergeCell ref="H324:H325"/>
    <mergeCell ref="H322:H323"/>
    <mergeCell ref="I322:I323"/>
    <mergeCell ref="J322:J323"/>
    <mergeCell ref="K322:K323"/>
    <mergeCell ref="L322:L323"/>
    <mergeCell ref="M322:M323"/>
    <mergeCell ref="F324:G325"/>
    <mergeCell ref="F326:G327"/>
    <mergeCell ref="I328:I329"/>
    <mergeCell ref="J328:J329"/>
    <mergeCell ref="K328:K329"/>
    <mergeCell ref="L328:L329"/>
    <mergeCell ref="M328:M329"/>
    <mergeCell ref="C330:C331"/>
    <mergeCell ref="D330:D331"/>
    <mergeCell ref="E330:E331"/>
    <mergeCell ref="C328:C329"/>
    <mergeCell ref="D328:D329"/>
    <mergeCell ref="E328:E329"/>
    <mergeCell ref="H328:H329"/>
    <mergeCell ref="H326:H327"/>
    <mergeCell ref="I326:I327"/>
    <mergeCell ref="J326:J327"/>
    <mergeCell ref="K326:K327"/>
    <mergeCell ref="L326:L327"/>
    <mergeCell ref="M326:M327"/>
    <mergeCell ref="F328:G329"/>
    <mergeCell ref="F330:G331"/>
    <mergeCell ref="H333:H334"/>
    <mergeCell ref="I333:I334"/>
    <mergeCell ref="J333:J334"/>
    <mergeCell ref="K333:K334"/>
    <mergeCell ref="L333:L334"/>
    <mergeCell ref="M333:M334"/>
    <mergeCell ref="A332:C332"/>
    <mergeCell ref="C333:C334"/>
    <mergeCell ref="D333:D334"/>
    <mergeCell ref="E333:E334"/>
    <mergeCell ref="H330:H331"/>
    <mergeCell ref="I330:I331"/>
    <mergeCell ref="J330:J331"/>
    <mergeCell ref="K330:K331"/>
    <mergeCell ref="L330:L331"/>
    <mergeCell ref="M330:M331"/>
    <mergeCell ref="F333:G334"/>
    <mergeCell ref="H337:H338"/>
    <mergeCell ref="I337:I338"/>
    <mergeCell ref="J337:J338"/>
    <mergeCell ref="K337:K338"/>
    <mergeCell ref="L337:L338"/>
    <mergeCell ref="M337:M338"/>
    <mergeCell ref="I335:I336"/>
    <mergeCell ref="J335:J336"/>
    <mergeCell ref="K335:K336"/>
    <mergeCell ref="L335:L336"/>
    <mergeCell ref="M335:M336"/>
    <mergeCell ref="C337:C338"/>
    <mergeCell ref="D337:D338"/>
    <mergeCell ref="E337:E338"/>
    <mergeCell ref="C335:C336"/>
    <mergeCell ref="D335:D336"/>
    <mergeCell ref="E335:E336"/>
    <mergeCell ref="H335:H336"/>
    <mergeCell ref="F335:G336"/>
    <mergeCell ref="F337:G338"/>
    <mergeCell ref="H341:H342"/>
    <mergeCell ref="I341:I342"/>
    <mergeCell ref="J341:J342"/>
    <mergeCell ref="K341:K342"/>
    <mergeCell ref="L341:L342"/>
    <mergeCell ref="M341:M342"/>
    <mergeCell ref="I339:I340"/>
    <mergeCell ref="J339:J340"/>
    <mergeCell ref="K339:K340"/>
    <mergeCell ref="L339:L340"/>
    <mergeCell ref="M339:M340"/>
    <mergeCell ref="C341:C342"/>
    <mergeCell ref="D341:D342"/>
    <mergeCell ref="E341:E342"/>
    <mergeCell ref="C339:C340"/>
    <mergeCell ref="D339:D340"/>
    <mergeCell ref="E339:E340"/>
    <mergeCell ref="H339:H340"/>
    <mergeCell ref="F339:G340"/>
    <mergeCell ref="F341:G342"/>
    <mergeCell ref="I346:I347"/>
    <mergeCell ref="J346:J347"/>
    <mergeCell ref="K346:K347"/>
    <mergeCell ref="L346:L347"/>
    <mergeCell ref="M346:M347"/>
    <mergeCell ref="C348:C349"/>
    <mergeCell ref="D348:D349"/>
    <mergeCell ref="E348:E349"/>
    <mergeCell ref="C346:C347"/>
    <mergeCell ref="D346:D347"/>
    <mergeCell ref="E346:E347"/>
    <mergeCell ref="H346:H347"/>
    <mergeCell ref="I343:I344"/>
    <mergeCell ref="J343:J344"/>
    <mergeCell ref="K343:K344"/>
    <mergeCell ref="L343:L344"/>
    <mergeCell ref="M343:M344"/>
    <mergeCell ref="A345:C345"/>
    <mergeCell ref="C343:C344"/>
    <mergeCell ref="D343:D344"/>
    <mergeCell ref="E343:E344"/>
    <mergeCell ref="H343:H344"/>
    <mergeCell ref="F343:G344"/>
    <mergeCell ref="F346:G347"/>
    <mergeCell ref="F348:G349"/>
    <mergeCell ref="H351:H352"/>
    <mergeCell ref="I351:I352"/>
    <mergeCell ref="J351:J352"/>
    <mergeCell ref="K351:K352"/>
    <mergeCell ref="L351:L352"/>
    <mergeCell ref="M351:M352"/>
    <mergeCell ref="A350:C350"/>
    <mergeCell ref="C351:C352"/>
    <mergeCell ref="D351:D352"/>
    <mergeCell ref="E351:E352"/>
    <mergeCell ref="H348:H349"/>
    <mergeCell ref="I348:I349"/>
    <mergeCell ref="J348:J349"/>
    <mergeCell ref="K348:K349"/>
    <mergeCell ref="L348:L349"/>
    <mergeCell ref="M348:M349"/>
    <mergeCell ref="F351:G352"/>
    <mergeCell ref="H355:H356"/>
    <mergeCell ref="I355:I356"/>
    <mergeCell ref="J355:J356"/>
    <mergeCell ref="K355:K356"/>
    <mergeCell ref="L355:L356"/>
    <mergeCell ref="M355:M356"/>
    <mergeCell ref="I353:I354"/>
    <mergeCell ref="J353:J354"/>
    <mergeCell ref="K353:K354"/>
    <mergeCell ref="L353:L354"/>
    <mergeCell ref="M353:M354"/>
    <mergeCell ref="C355:C356"/>
    <mergeCell ref="D355:D356"/>
    <mergeCell ref="E355:E356"/>
    <mergeCell ref="C353:C354"/>
    <mergeCell ref="D353:D354"/>
    <mergeCell ref="E353:E354"/>
    <mergeCell ref="H353:H354"/>
    <mergeCell ref="F353:G354"/>
    <mergeCell ref="F355:G356"/>
    <mergeCell ref="H359:H360"/>
    <mergeCell ref="I359:I360"/>
    <mergeCell ref="J359:J360"/>
    <mergeCell ref="K359:K360"/>
    <mergeCell ref="L359:L360"/>
    <mergeCell ref="M359:M360"/>
    <mergeCell ref="I357:I358"/>
    <mergeCell ref="J357:J358"/>
    <mergeCell ref="K357:K358"/>
    <mergeCell ref="L357:L358"/>
    <mergeCell ref="M357:M358"/>
    <mergeCell ref="C359:C360"/>
    <mergeCell ref="D359:D360"/>
    <mergeCell ref="E359:E360"/>
    <mergeCell ref="C357:C358"/>
    <mergeCell ref="D357:D358"/>
    <mergeCell ref="E357:E358"/>
    <mergeCell ref="H357:H358"/>
    <mergeCell ref="F357:G358"/>
    <mergeCell ref="F359:G360"/>
    <mergeCell ref="L368:L369"/>
    <mergeCell ref="M368:M369"/>
    <mergeCell ref="A367:C367"/>
    <mergeCell ref="C368:C369"/>
    <mergeCell ref="I364:I365"/>
    <mergeCell ref="J364:J365"/>
    <mergeCell ref="K364:K365"/>
    <mergeCell ref="L364:L365"/>
    <mergeCell ref="M364:M365"/>
    <mergeCell ref="A366:C366"/>
    <mergeCell ref="C364:C365"/>
    <mergeCell ref="D364:D365"/>
    <mergeCell ref="E364:E365"/>
    <mergeCell ref="H364:H365"/>
    <mergeCell ref="I373:I374"/>
    <mergeCell ref="J373:J374"/>
    <mergeCell ref="K373:K374"/>
    <mergeCell ref="L373:L374"/>
    <mergeCell ref="M373:M374"/>
    <mergeCell ref="D368:K369"/>
    <mergeCell ref="D370:K371"/>
    <mergeCell ref="A375:C375"/>
    <mergeCell ref="C373:C374"/>
    <mergeCell ref="D373:D374"/>
    <mergeCell ref="E373:E374"/>
    <mergeCell ref="H373:H374"/>
    <mergeCell ref="L370:L371"/>
    <mergeCell ref="M370:M371"/>
    <mergeCell ref="A372:C372"/>
    <mergeCell ref="C370:C371"/>
    <mergeCell ref="H380:H381"/>
    <mergeCell ref="I380:I381"/>
    <mergeCell ref="J380:J381"/>
    <mergeCell ref="K380:K381"/>
    <mergeCell ref="L380:L381"/>
    <mergeCell ref="M380:M381"/>
    <mergeCell ref="A379:C379"/>
    <mergeCell ref="C380:C381"/>
    <mergeCell ref="D380:D381"/>
    <mergeCell ref="E380:E381"/>
    <mergeCell ref="I376:I377"/>
    <mergeCell ref="J376:J377"/>
    <mergeCell ref="K376:K377"/>
    <mergeCell ref="L376:L377"/>
    <mergeCell ref="M376:M377"/>
    <mergeCell ref="A378:C378"/>
    <mergeCell ref="C376:C377"/>
    <mergeCell ref="D376:D377"/>
    <mergeCell ref="E376:E377"/>
    <mergeCell ref="H376:H377"/>
    <mergeCell ref="L386:L387"/>
    <mergeCell ref="M386:M387"/>
    <mergeCell ref="C388:C389"/>
    <mergeCell ref="C386:C387"/>
    <mergeCell ref="I384:I385"/>
    <mergeCell ref="J384:J385"/>
    <mergeCell ref="K384:K385"/>
    <mergeCell ref="L384:L385"/>
    <mergeCell ref="M384:M385"/>
    <mergeCell ref="I382:I383"/>
    <mergeCell ref="J382:J383"/>
    <mergeCell ref="K382:K383"/>
    <mergeCell ref="L382:L383"/>
    <mergeCell ref="M382:M383"/>
    <mergeCell ref="C384:C385"/>
    <mergeCell ref="C382:C383"/>
    <mergeCell ref="D382:D383"/>
    <mergeCell ref="E382:E383"/>
    <mergeCell ref="H382:H383"/>
    <mergeCell ref="D384:D385"/>
    <mergeCell ref="E384:E385"/>
    <mergeCell ref="H384:H385"/>
    <mergeCell ref="D386:K387"/>
    <mergeCell ref="D388:K389"/>
    <mergeCell ref="I390:I391"/>
    <mergeCell ref="J390:J391"/>
    <mergeCell ref="K390:K391"/>
    <mergeCell ref="L390:L391"/>
    <mergeCell ref="M390:M391"/>
    <mergeCell ref="C392:C393"/>
    <mergeCell ref="D392:D393"/>
    <mergeCell ref="E392:E393"/>
    <mergeCell ref="C390:C391"/>
    <mergeCell ref="L388:L389"/>
    <mergeCell ref="M388:M389"/>
    <mergeCell ref="D390:D391"/>
    <mergeCell ref="E390:E391"/>
    <mergeCell ref="H390:H391"/>
    <mergeCell ref="I394:I395"/>
    <mergeCell ref="J394:J395"/>
    <mergeCell ref="K394:K395"/>
    <mergeCell ref="L394:L395"/>
    <mergeCell ref="M394:M395"/>
    <mergeCell ref="L392:L393"/>
    <mergeCell ref="M392:M393"/>
    <mergeCell ref="D394:D395"/>
    <mergeCell ref="E394:E395"/>
    <mergeCell ref="H394:H395"/>
    <mergeCell ref="L398:L399"/>
    <mergeCell ref="M398:M399"/>
    <mergeCell ref="A519:C519"/>
    <mergeCell ref="C398:C399"/>
    <mergeCell ref="D398:D399"/>
    <mergeCell ref="E398:E399"/>
    <mergeCell ref="H398:H399"/>
    <mergeCell ref="H396:H397"/>
    <mergeCell ref="I396:I397"/>
    <mergeCell ref="J396:J397"/>
    <mergeCell ref="K396:K397"/>
    <mergeCell ref="L396:L397"/>
    <mergeCell ref="M396:M397"/>
    <mergeCell ref="A400:C400"/>
    <mergeCell ref="A401:C401"/>
    <mergeCell ref="I406:I407"/>
    <mergeCell ref="J406:J407"/>
    <mergeCell ref="K406:K407"/>
    <mergeCell ref="L406:L407"/>
    <mergeCell ref="M406:M407"/>
    <mergeCell ref="H406:H407"/>
    <mergeCell ref="D412:D413"/>
    <mergeCell ref="E412:E413"/>
    <mergeCell ref="C402:C403"/>
    <mergeCell ref="C404:C405"/>
    <mergeCell ref="C406:C407"/>
    <mergeCell ref="C408:C409"/>
    <mergeCell ref="C410:C411"/>
    <mergeCell ref="L412:L413"/>
    <mergeCell ref="M412:M413"/>
    <mergeCell ref="C414:C415"/>
    <mergeCell ref="C416:C417"/>
    <mergeCell ref="C412:C413"/>
    <mergeCell ref="D402:D403"/>
    <mergeCell ref="E402:E403"/>
    <mergeCell ref="H402:H403"/>
    <mergeCell ref="C396:C397"/>
    <mergeCell ref="D396:D397"/>
    <mergeCell ref="E396:E397"/>
    <mergeCell ref="C394:C395"/>
    <mergeCell ref="H392:H393"/>
    <mergeCell ref="I392:I393"/>
    <mergeCell ref="J392:J393"/>
    <mergeCell ref="K392:K393"/>
    <mergeCell ref="H412:H413"/>
    <mergeCell ref="I412:I413"/>
    <mergeCell ref="J412:J413"/>
    <mergeCell ref="K412:K413"/>
    <mergeCell ref="A520:C520"/>
    <mergeCell ref="I398:I399"/>
    <mergeCell ref="J398:J399"/>
    <mergeCell ref="K398:K399"/>
    <mergeCell ref="C418:C419"/>
    <mergeCell ref="C420:C421"/>
    <mergeCell ref="D414:D415"/>
    <mergeCell ref="E414:E415"/>
    <mergeCell ref="H414:H415"/>
    <mergeCell ref="I414:I415"/>
    <mergeCell ref="J414:J415"/>
    <mergeCell ref="K414:K415"/>
    <mergeCell ref="D420:D421"/>
    <mergeCell ref="E420:E421"/>
    <mergeCell ref="J420:J421"/>
    <mergeCell ref="K420:K421"/>
  </mergeCells>
  <conditionalFormatting sqref="C7:C8">
    <cfRule type="cellIs" dxfId="36" priority="5" operator="equal">
      <formula>"Not Compliant"</formula>
    </cfRule>
  </conditionalFormatting>
  <conditionalFormatting sqref="C16:C17">
    <cfRule type="cellIs" dxfId="35" priority="4" operator="equal">
      <formula>"Not Compliant"</formula>
    </cfRule>
  </conditionalFormatting>
  <conditionalFormatting sqref="C42:C43">
    <cfRule type="cellIs" dxfId="34" priority="3" operator="equal">
      <formula>"Not Compliant"</formula>
    </cfRule>
  </conditionalFormatting>
  <conditionalFormatting sqref="C55:C56">
    <cfRule type="cellIs" dxfId="33" priority="2" operator="equal">
      <formula>"Not Compliant"</formula>
    </cfRule>
  </conditionalFormatting>
  <conditionalFormatting sqref="C376:C377">
    <cfRule type="cellIs" dxfId="32" priority="1" operator="equal">
      <formula>"Not Compliant"</formula>
    </cfRule>
  </conditionalFormatting>
  <dataValidations count="2">
    <dataValidation type="list" allowBlank="1" showInputMessage="1" showErrorMessage="1" sqref="L84:L89 L12:L17 L97:L114 L26:L31 L33:L40 L42:L43 L19:L24 L52:L53 L55:L56 L58:L61 L64:L67 L69:L70 L72:L73 L75:L82 L253:L272 L91:L94 L423:L452 L116:L119 L121:L132 L134:L147 L210:L229 L184:L195 L197:L208 L520 L231:L238 L240:L251 L364:L365 L274:L281 L283:L294 L296:L309 L311:L318 L320:L331 L333:L344 L346:L349 L7:L10 L368:L371 L373:L374 L376:L377 L149:L182 L351:L362 L380:L399 L402:L421 L45:L50 L454:L465 L468:L483 L485:L496 L498:L515 L517:L518" xr:uid="{F0B839E8-1401-4AD6-A57A-677BB707F092}">
      <formula1>"40-Business Day Requirement, Approved In-Progress, Approved In-Progress - Unresolved, Closed - Unresolved, Closed - Debt Referral Submitted, Insufficient Plan, Resolved"</formula1>
    </dataValidation>
    <dataValidation type="list" allowBlank="1" showInputMessage="1" showErrorMessage="1" sqref="I7:I10 I12:I17 I75:I80 I26:I31 I33:I40 I42:I43 I19:I24 I52:I53 I55:I56 I58:I61 I64:I67 I69:I70 I72:I73 I380:I385 I253:I272 I91:I94 I423:I452 I116:I119 I121:I132 I134:I147 I210:I229 I184:I195 I197:I208 I520 I231:I238 I240:I251 I364:I365 I274:I281 I283:I294 I296:I309 I311:I318 I320:I331 I333:I344 I346:I349 I84:I89 I390:I399 I373:I374 I376:I377 I149:I182 I351:I362 I97:I114 I402:I421 I45:I50 I454:I465 I468:I483 I485:I496 I498:I515 I517:I518" xr:uid="{A08A2F39-C412-432B-87F8-2521F752B4A3}">
      <formula1>"Planned, Submitted"</formula1>
    </dataValidation>
  </dataValidation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D13C5-4D49-4FB8-9613-A70A6E3303BE}">
  <sheetPr>
    <tabColor theme="8" tint="0.39997558519241921"/>
  </sheetPr>
  <dimension ref="A1:BK304"/>
  <sheetViews>
    <sheetView zoomScale="70" zoomScaleNormal="70" workbookViewId="0">
      <pane xSplit="1" ySplit="1" topLeftCell="AY208" activePane="bottomRight" state="frozen"/>
      <selection pane="topRight" sqref="A1:XFD1048576"/>
      <selection pane="bottomLeft" sqref="A1:XFD1048576"/>
      <selection pane="bottomRight" activeCell="A208" sqref="A1:BK304"/>
    </sheetView>
  </sheetViews>
  <sheetFormatPr defaultColWidth="9.36328125" defaultRowHeight="34.4" customHeight="1" x14ac:dyDescent="0.35"/>
  <cols>
    <col min="1" max="1" width="20" customWidth="1"/>
    <col min="2" max="3" width="44.6328125" style="29" customWidth="1"/>
    <col min="4" max="4" width="12.90625" customWidth="1"/>
    <col min="5" max="5" width="35.54296875" customWidth="1"/>
    <col min="6" max="6" width="48.08984375" customWidth="1"/>
    <col min="7" max="7" width="57.36328125" customWidth="1"/>
    <col min="8" max="35" width="14.36328125" customWidth="1"/>
    <col min="36" max="50" width="20.36328125" customWidth="1"/>
    <col min="51" max="63" width="20.6328125" customWidth="1"/>
  </cols>
  <sheetData>
    <row r="1" spans="1:63" ht="34.4" customHeight="1" x14ac:dyDescent="0.35">
      <c r="A1" s="45" t="s">
        <v>773</v>
      </c>
      <c r="B1" s="46" t="s">
        <v>774</v>
      </c>
      <c r="C1" s="46" t="s">
        <v>775</v>
      </c>
      <c r="D1" s="45" t="s">
        <v>776</v>
      </c>
      <c r="E1" s="46" t="s">
        <v>777</v>
      </c>
      <c r="F1" s="47" t="s">
        <v>25</v>
      </c>
      <c r="G1" s="48" t="s">
        <v>778</v>
      </c>
      <c r="H1" s="47" t="s">
        <v>779</v>
      </c>
      <c r="I1" s="47" t="s">
        <v>780</v>
      </c>
      <c r="J1" s="47" t="s">
        <v>781</v>
      </c>
      <c r="K1" s="47" t="s">
        <v>782</v>
      </c>
      <c r="L1" s="47" t="s">
        <v>783</v>
      </c>
      <c r="M1" s="47" t="s">
        <v>784</v>
      </c>
      <c r="N1" s="47" t="s">
        <v>785</v>
      </c>
      <c r="O1" s="47" t="s">
        <v>786</v>
      </c>
      <c r="P1" s="47" t="s">
        <v>787</v>
      </c>
      <c r="Q1" s="47" t="s">
        <v>788</v>
      </c>
      <c r="R1" s="47" t="s">
        <v>789</v>
      </c>
      <c r="S1" s="47" t="s">
        <v>790</v>
      </c>
      <c r="T1" s="47" t="s">
        <v>791</v>
      </c>
      <c r="U1" s="47" t="s">
        <v>792</v>
      </c>
      <c r="V1" s="47" t="s">
        <v>793</v>
      </c>
      <c r="W1" s="47" t="s">
        <v>794</v>
      </c>
      <c r="X1" s="47" t="s">
        <v>795</v>
      </c>
      <c r="Y1" s="47" t="s">
        <v>796</v>
      </c>
      <c r="Z1" s="47" t="s">
        <v>797</v>
      </c>
      <c r="AA1" s="47" t="s">
        <v>798</v>
      </c>
      <c r="AB1" s="47" t="s">
        <v>799</v>
      </c>
      <c r="AC1" s="47" t="s">
        <v>800</v>
      </c>
      <c r="AD1" s="47" t="s">
        <v>801</v>
      </c>
      <c r="AE1" s="47" t="s">
        <v>802</v>
      </c>
      <c r="AF1" s="47" t="s">
        <v>803</v>
      </c>
      <c r="AG1" s="47" t="s">
        <v>804</v>
      </c>
      <c r="AH1" s="47" t="s">
        <v>805</v>
      </c>
      <c r="AI1" s="47" t="s">
        <v>806</v>
      </c>
      <c r="AJ1" s="47" t="s">
        <v>807</v>
      </c>
      <c r="AK1" s="47" t="s">
        <v>808</v>
      </c>
      <c r="AL1" s="47" t="s">
        <v>809</v>
      </c>
      <c r="AM1" s="47" t="s">
        <v>810</v>
      </c>
      <c r="AN1" s="47" t="s">
        <v>811</v>
      </c>
      <c r="AO1" s="47" t="s">
        <v>812</v>
      </c>
      <c r="AP1" s="47" t="s">
        <v>813</v>
      </c>
      <c r="AQ1" s="47" t="s">
        <v>814</v>
      </c>
      <c r="AR1" s="47" t="s">
        <v>815</v>
      </c>
      <c r="AS1" s="47" t="s">
        <v>816</v>
      </c>
      <c r="AT1" s="47" t="s">
        <v>817</v>
      </c>
      <c r="AU1" s="47" t="s">
        <v>818</v>
      </c>
      <c r="AV1" s="47" t="s">
        <v>819</v>
      </c>
      <c r="AW1" s="47" t="s">
        <v>820</v>
      </c>
      <c r="AX1" s="47" t="s">
        <v>821</v>
      </c>
      <c r="AY1" s="47" t="s">
        <v>822</v>
      </c>
      <c r="AZ1" s="47" t="s">
        <v>823</v>
      </c>
      <c r="BA1" s="47" t="s">
        <v>824</v>
      </c>
      <c r="BB1" s="47" t="s">
        <v>825</v>
      </c>
      <c r="BC1" s="47" t="s">
        <v>826</v>
      </c>
      <c r="BD1" s="47" t="s">
        <v>827</v>
      </c>
      <c r="BE1" s="47" t="s">
        <v>828</v>
      </c>
      <c r="BF1" s="47" t="s">
        <v>829</v>
      </c>
      <c r="BG1" s="47" t="s">
        <v>830</v>
      </c>
      <c r="BH1" s="47" t="s">
        <v>831</v>
      </c>
      <c r="BI1" s="47" t="s">
        <v>832</v>
      </c>
      <c r="BJ1" s="47" t="s">
        <v>833</v>
      </c>
      <c r="BK1" s="47" t="s">
        <v>834</v>
      </c>
    </row>
    <row r="2" spans="1:63" ht="168.5" x14ac:dyDescent="0.35">
      <c r="A2" s="30" t="str">
        <f>SummaryResponses!A2</f>
        <v>01.01.01</v>
      </c>
      <c r="B2" s="31" t="str">
        <f>_xlfn.XLOOKUP($A2,WH_Aggregte!$E:$E,WH_Aggregte!$D:$D)</f>
        <v xml:space="preserve">Review the sponsor’s/grantee’s general ledger or other tracking sheet of grant expenses for the period in question. Does the amount reported in line E (“Federal share of expenditures”) of the Federal Financial Report (FFR) for the review period reconcile with the sponsor’s/grantee’s financial records?
</v>
      </c>
      <c r="C2" s="31" t="str">
        <f>_xlfn.XLOOKUP($A2,SummaryResponses!$A:$A,SummaryResponses!$C:$C)</f>
        <v>The amount reported in the FFR for the review period is not reconcilable with the sponsor/grantee's financial records.      
This issue has a 40-business day requirement. Supporting documentation to resolve this issue must be submitted within sixty days of the monitoring report. If sufficient documentation is not submitted within sixty days, AmeriCorps may take additional enforcement actions including the submission of a debt referral to AmeriCorps’ Office of Audit and Debt Resolution.</v>
      </c>
      <c r="D2" s="30" t="str">
        <f>_xlfn.SINGLE(IF(ISNUMBER(IFERROR(_xlfn.XLOOKUP($A2,Table1[QNUM],Table1[Answer],"",0),""))*1,"",IFERROR(_xlfn.XLOOKUP($A2,Table1[QNUM],Table1[Answer],"",0),"")))</f>
        <v/>
      </c>
      <c r="E2" s="30" t="str">
        <f>_xlfn.SINGLE(IF(ISNUMBER(IFERROR(_xlfn.XLOOKUP($A2&amp;$E$1&amp;":",Table1[QNUM],Table1[NOTES],"",0),""))*1,"",IFERROR(_xlfn.XLOOKUP($A2&amp;$E$1&amp;":",Table1[QNUM],Table1[NOTES],"",0),"")))</f>
        <v/>
      </c>
      <c r="F2" s="31" t="str">
        <f>_xlfn.SINGLE(IF(ISNUMBER(IFERROR(_xlfn.XLOOKUP($A2&amp;$F$1,Table1[QNUM],Table1[NOTES],"",0),""))*1,"",IFERROR(_xlfn.XLOOKUP($A2&amp;$F$1,Table1[QNUM],Table1[NOTES],"",0),"")))</f>
        <v/>
      </c>
      <c r="G2" s="31" t="str">
        <f>TRIM(_xlfn.XLOOKUP($A2,WH_Aggregte!$E:$E,WH_Aggregte!J:J))</f>
        <v>2 CFR 200.328, 2 CFR 200.302</v>
      </c>
      <c r="H2" s="31">
        <f>_xlfn.XLOOKUP($A2,WH_Aggregte!$E:$E,WH_Aggregte!K:K)</f>
        <v>0</v>
      </c>
      <c r="I2" s="31">
        <f>_xlfn.XLOOKUP($A2,WH_Aggregte!$E:$E,WH_Aggregte!L:L)</f>
        <v>0</v>
      </c>
      <c r="J2" s="31">
        <f>_xlfn.XLOOKUP($A2,WH_Aggregte!$E:$E,WH_Aggregte!M:M)</f>
        <v>0</v>
      </c>
      <c r="K2" s="31">
        <f>_xlfn.XLOOKUP($A2,WH_Aggregte!$E:$E,WH_Aggregte!N:N)</f>
        <v>0</v>
      </c>
      <c r="L2" s="31">
        <f>_xlfn.XLOOKUP($A2,WH_Aggregte!$E:$E,WH_Aggregte!O:O)</f>
        <v>0</v>
      </c>
      <c r="M2" s="31">
        <f>_xlfn.XLOOKUP($A2,WH_Aggregte!$E:$E,WH_Aggregte!P:P)</f>
        <v>0</v>
      </c>
      <c r="N2" s="31">
        <f>_xlfn.XLOOKUP($A2,WH_Aggregte!$E:$E,WH_Aggregte!Q:Q)</f>
        <v>0</v>
      </c>
      <c r="O2" s="31">
        <f>_xlfn.XLOOKUP($A2,WH_Aggregte!$E:$E,WH_Aggregte!R:R)</f>
        <v>0</v>
      </c>
      <c r="P2" s="31">
        <f>_xlfn.XLOOKUP($A2,WH_Aggregte!$E:$E,WH_Aggregte!S:S)</f>
        <v>0</v>
      </c>
      <c r="Q2" s="31">
        <f>_xlfn.XLOOKUP($A2,WH_Aggregte!$E:$E,WH_Aggregte!T:T)</f>
        <v>0</v>
      </c>
      <c r="R2" s="31">
        <f>_xlfn.XLOOKUP($A2,WH_Aggregte!$E:$E,WH_Aggregte!U:U)</f>
        <v>0</v>
      </c>
      <c r="S2" s="31">
        <f>_xlfn.XLOOKUP($A2,WH_Aggregte!$E:$E,WH_Aggregte!V:V)</f>
        <v>0</v>
      </c>
      <c r="T2" s="31">
        <f>_xlfn.XLOOKUP($A2,WH_Aggregte!$E:$E,WH_Aggregte!W:W)</f>
        <v>0</v>
      </c>
      <c r="U2" s="31">
        <f>_xlfn.XLOOKUP($A2,WH_Aggregte!$E:$E,WH_Aggregte!X:X)</f>
        <v>0</v>
      </c>
      <c r="V2" s="31">
        <f>_xlfn.XLOOKUP($A2,WH_Aggregte!$E:$E,WH_Aggregte!Y:Y)</f>
        <v>0</v>
      </c>
      <c r="W2" s="31">
        <f>_xlfn.XLOOKUP($A2,WH_Aggregte!$E:$E,WH_Aggregte!Z:Z)</f>
        <v>0</v>
      </c>
      <c r="X2" s="31">
        <f>_xlfn.XLOOKUP($A2,WH_Aggregte!$E:$E,WH_Aggregte!AA:AA)</f>
        <v>0</v>
      </c>
      <c r="Y2" s="31">
        <f>_xlfn.XLOOKUP($A2,WH_Aggregte!$E:$E,WH_Aggregte!AB:AB)</f>
        <v>0</v>
      </c>
      <c r="Z2" s="31">
        <f>_xlfn.XLOOKUP($A2,WH_Aggregte!$E:$E,WH_Aggregte!AC:AC)</f>
        <v>0</v>
      </c>
      <c r="AA2" s="31">
        <f>_xlfn.XLOOKUP($A2,WH_Aggregte!$E:$E,WH_Aggregte!AD:AD)</f>
        <v>0</v>
      </c>
      <c r="AB2" s="31">
        <f>_xlfn.XLOOKUP($A2,WH_Aggregte!$E:$E,WH_Aggregte!AE:AE)</f>
        <v>0</v>
      </c>
      <c r="AC2" s="31">
        <f>_xlfn.XLOOKUP($A2,WH_Aggregte!$E:$E,WH_Aggregte!AF:AF)</f>
        <v>0</v>
      </c>
      <c r="AD2" s="31">
        <f>_xlfn.XLOOKUP($A2,WH_Aggregte!$E:$E,WH_Aggregte!AG:AG)</f>
        <v>0</v>
      </c>
      <c r="AE2" s="31">
        <f>_xlfn.XLOOKUP($A2,WH_Aggregte!$E:$E,WH_Aggregte!AH:AH)</f>
        <v>0</v>
      </c>
      <c r="AF2" s="31">
        <f>_xlfn.XLOOKUP($A2,WH_Aggregte!$E:$E,WH_Aggregte!AI:AI)</f>
        <v>0</v>
      </c>
      <c r="AG2" s="31">
        <f>_xlfn.XLOOKUP($A2,WH_Aggregte!$E:$E,WH_Aggregte!AJ:AJ)</f>
        <v>0</v>
      </c>
      <c r="AH2" s="31">
        <f>_xlfn.XLOOKUP($A2,WH_Aggregte!$E:$E,WH_Aggregte!AK:AK)</f>
        <v>0</v>
      </c>
      <c r="AI2" s="31">
        <f>_xlfn.XLOOKUP($A2,WH_Aggregte!$E:$E,WH_Aggregte!AL:AL)</f>
        <v>0</v>
      </c>
      <c r="AJ2" s="31">
        <f>_xlfn.XLOOKUP($A2,SummaryResponses!$A:$A,SummaryResponses!D:D)</f>
        <v>0</v>
      </c>
      <c r="AK2" s="31">
        <f>_xlfn.XLOOKUP($A2,SummaryResponses!$A:$A,SummaryResponses!E:E)</f>
        <v>0</v>
      </c>
      <c r="AL2" s="31">
        <f>_xlfn.XLOOKUP($A2,SummaryResponses!$A:$A,SummaryResponses!F:F)</f>
        <v>0</v>
      </c>
      <c r="AM2" s="31">
        <f>_xlfn.XLOOKUP($A2,SummaryResponses!$A:$A,SummaryResponses!G:G)</f>
        <v>0</v>
      </c>
      <c r="AN2" s="31">
        <f>_xlfn.XLOOKUP($A2,SummaryResponses!$A:$A,SummaryResponses!H:H)</f>
        <v>0</v>
      </c>
      <c r="AO2" s="31">
        <f>_xlfn.XLOOKUP($A2,SummaryResponses!$A:$A,SummaryResponses!I:I)</f>
        <v>0</v>
      </c>
      <c r="AP2" s="31">
        <f>_xlfn.XLOOKUP($A2,SummaryResponses!$A:$A,SummaryResponses!J:J)</f>
        <v>0</v>
      </c>
      <c r="AQ2" s="31">
        <f>_xlfn.XLOOKUP($A2,SummaryResponses!$A:$A,SummaryResponses!K:K)</f>
        <v>0</v>
      </c>
      <c r="AR2" s="31">
        <f>_xlfn.XLOOKUP($A2,SummaryResponses!$A:$A,SummaryResponses!L:L)</f>
        <v>0</v>
      </c>
      <c r="AS2" s="31">
        <f>_xlfn.XLOOKUP($A2,SummaryResponses!$A:$A,SummaryResponses!M:M)</f>
        <v>0</v>
      </c>
      <c r="AT2" s="31">
        <f>_xlfn.XLOOKUP($A2,SummaryResponses!$A:$A,SummaryResponses!N:N)</f>
        <v>0</v>
      </c>
      <c r="AU2" s="31">
        <f>_xlfn.XLOOKUP($A2,SummaryResponses!$A:$A,SummaryResponses!O:O)</f>
        <v>0</v>
      </c>
      <c r="AV2" s="31">
        <f>_xlfn.XLOOKUP($A2,SummaryResponses!$A:$A,SummaryResponses!P:P)</f>
        <v>0</v>
      </c>
      <c r="AW2" s="31">
        <f>_xlfn.XLOOKUP($A2,SummaryResponses!$A:$A,SummaryResponses!Q:Q)</f>
        <v>0</v>
      </c>
      <c r="AX2" s="31">
        <f>_xlfn.XLOOKUP($A2,SummaryResponses!$A:$A,SummaryResponses!R:R)</f>
        <v>0</v>
      </c>
      <c r="AY2" s="31">
        <f>_xlfn.XLOOKUP($A2,SummaryResponses!$A:$A,SummaryResponses!S:S)</f>
        <v>0</v>
      </c>
      <c r="AZ2" s="31">
        <f>_xlfn.XLOOKUP($A2,SummaryResponses!$A:$A,SummaryResponses!T:T)</f>
        <v>0</v>
      </c>
      <c r="BA2" s="31">
        <f>_xlfn.XLOOKUP($A2,SummaryResponses!$A:$A,SummaryResponses!U:U)</f>
        <v>0</v>
      </c>
      <c r="BB2" s="31">
        <f>_xlfn.XLOOKUP($A2,SummaryResponses!$A:$A,SummaryResponses!V:V)</f>
        <v>0</v>
      </c>
      <c r="BC2" s="31">
        <f>_xlfn.XLOOKUP($A2,SummaryResponses!$A:$A,SummaryResponses!W:W)</f>
        <v>0</v>
      </c>
      <c r="BD2" s="31">
        <f>_xlfn.XLOOKUP($A2,SummaryResponses!$A:$A,SummaryResponses!X:X)</f>
        <v>0</v>
      </c>
      <c r="BE2" s="31">
        <f>_xlfn.XLOOKUP($A2,SummaryResponses!$A:$A,SummaryResponses!Y:Y)</f>
        <v>0</v>
      </c>
      <c r="BF2" s="31">
        <f>_xlfn.XLOOKUP($A2,SummaryResponses!$A:$A,SummaryResponses!Z:Z)</f>
        <v>0</v>
      </c>
      <c r="BG2" s="31">
        <f>_xlfn.XLOOKUP($A2,SummaryResponses!$A:$A,SummaryResponses!AA:AA)</f>
        <v>0</v>
      </c>
      <c r="BH2" s="31">
        <f>_xlfn.XLOOKUP($A2,SummaryResponses!$A:$A,SummaryResponses!AB:AB)</f>
        <v>0</v>
      </c>
      <c r="BI2" s="31">
        <f>_xlfn.XLOOKUP($A2,SummaryResponses!$A:$A,SummaryResponses!AC:AC)</f>
        <v>0</v>
      </c>
      <c r="BJ2" s="31">
        <f>_xlfn.XLOOKUP($A2,SummaryResponses!$A:$A,SummaryResponses!AD:AD)</f>
        <v>0</v>
      </c>
      <c r="BK2" s="31">
        <f>_xlfn.XLOOKUP($A2,SummaryResponses!$A:$A,SummaryResponses!AE:AE)</f>
        <v>0</v>
      </c>
    </row>
    <row r="3" spans="1:63" ht="42.5" x14ac:dyDescent="0.35">
      <c r="A3" s="30" t="str">
        <f>SummaryResponses!A3</f>
        <v>01.01.02</v>
      </c>
      <c r="B3" s="31" t="str">
        <f>_xlfn.XLOOKUP($A3,WH_Aggregte!$E:$E,WH_Aggregte!$D:$D)</f>
        <v xml:space="preserve">Review the sponsor's/grantee's chart of accounts. Can the sponsor/grantee segregate revenue and expenses by project or grant?  </v>
      </c>
      <c r="C3" s="31" t="str">
        <f>_xlfn.XLOOKUP($A3,SummaryResponses!$A:$A,SummaryResponses!$C:$C)</f>
        <v>As per the provided chart of accounts, the sponsor/grantee cannot segregate revenue and expenses by project or grant</v>
      </c>
      <c r="D3" s="30" t="str">
        <f>_xlfn.SINGLE(IF(ISNUMBER(IFERROR(_xlfn.XLOOKUP($A3,Table1[QNUM],Table1[Answer],"",0),""))*1,"",IFERROR(_xlfn.XLOOKUP($A3,Table1[QNUM],Table1[Answer],"",0),"")))</f>
        <v/>
      </c>
      <c r="E3" s="31" t="str">
        <f>_xlfn.SINGLE(IF(ISNUMBER(IFERROR(_xlfn.XLOOKUP($A3&amp;$E$1&amp;":",Table1[QNUM],Table1[NOTES],"",0),""))*1,"",IFERROR(_xlfn.XLOOKUP($A3&amp;$E$1&amp;":",Table1[QNUM],Table1[NOTES],"",0),"")))</f>
        <v/>
      </c>
      <c r="F3" s="31" t="str">
        <f>_xlfn.SINGLE(IF(ISNUMBER(IFERROR(_xlfn.XLOOKUP($A3&amp;$F$1,Table1[QNUM],Table1[NOTES],"",0),""))*1,"",IFERROR(_xlfn.XLOOKUP($A3&amp;$F$1,Table1[QNUM],Table1[NOTES],"",0),"")))</f>
        <v/>
      </c>
      <c r="G3" s="31" t="str">
        <f>TRIM(_xlfn.XLOOKUP($A3,WH_Aggregte!$E:$E,WH_Aggregte!J:J))</f>
        <v>2 CFR 200.328, 2 CFR 200.302</v>
      </c>
      <c r="H3" s="31">
        <f>_xlfn.XLOOKUP($A3,WH_Aggregte!$E:$E,WH_Aggregte!K:K)</f>
        <v>0</v>
      </c>
      <c r="I3" s="31">
        <f>_xlfn.XLOOKUP($A3,WH_Aggregte!$E:$E,WH_Aggregte!L:L)</f>
        <v>0</v>
      </c>
      <c r="J3" s="31">
        <f>_xlfn.XLOOKUP($A3,WH_Aggregte!$E:$E,WH_Aggregte!M:M)</f>
        <v>0</v>
      </c>
      <c r="K3" s="31">
        <f>_xlfn.XLOOKUP($A3,WH_Aggregte!$E:$E,WH_Aggregte!N:N)</f>
        <v>0</v>
      </c>
      <c r="L3" s="31">
        <f>_xlfn.XLOOKUP($A3,WH_Aggregte!$E:$E,WH_Aggregte!O:O)</f>
        <v>0</v>
      </c>
      <c r="M3" s="31">
        <f>_xlfn.XLOOKUP($A3,WH_Aggregte!$E:$E,WH_Aggregte!P:P)</f>
        <v>0</v>
      </c>
      <c r="N3" s="31">
        <f>_xlfn.XLOOKUP($A3,WH_Aggregte!$E:$E,WH_Aggregte!Q:Q)</f>
        <v>0</v>
      </c>
      <c r="O3" s="31">
        <f>_xlfn.XLOOKUP($A3,WH_Aggregte!$E:$E,WH_Aggregte!R:R)</f>
        <v>0</v>
      </c>
      <c r="P3" s="31">
        <f>_xlfn.XLOOKUP($A3,WH_Aggregte!$E:$E,WH_Aggregte!S:S)</f>
        <v>0</v>
      </c>
      <c r="Q3" s="31">
        <f>_xlfn.XLOOKUP($A3,WH_Aggregte!$E:$E,WH_Aggregte!T:T)</f>
        <v>0</v>
      </c>
      <c r="R3" s="31">
        <f>_xlfn.XLOOKUP($A3,WH_Aggregte!$E:$E,WH_Aggregte!U:U)</f>
        <v>0</v>
      </c>
      <c r="S3" s="31">
        <f>_xlfn.XLOOKUP($A3,WH_Aggregte!$E:$E,WH_Aggregte!V:V)</f>
        <v>0</v>
      </c>
      <c r="T3" s="31">
        <f>_xlfn.XLOOKUP($A3,WH_Aggregte!$E:$E,WH_Aggregte!W:W)</f>
        <v>0</v>
      </c>
      <c r="U3" s="31">
        <f>_xlfn.XLOOKUP($A3,WH_Aggregte!$E:$E,WH_Aggregte!X:X)</f>
        <v>0</v>
      </c>
      <c r="V3" s="31">
        <f>_xlfn.XLOOKUP($A3,WH_Aggregte!$E:$E,WH_Aggregte!Y:Y)</f>
        <v>0</v>
      </c>
      <c r="W3" s="31">
        <f>_xlfn.XLOOKUP($A3,WH_Aggregte!$E:$E,WH_Aggregte!Z:Z)</f>
        <v>0</v>
      </c>
      <c r="X3" s="31">
        <f>_xlfn.XLOOKUP($A3,WH_Aggregte!$E:$E,WH_Aggregte!AA:AA)</f>
        <v>0</v>
      </c>
      <c r="Y3" s="31">
        <f>_xlfn.XLOOKUP($A3,WH_Aggregte!$E:$E,WH_Aggregte!AB:AB)</f>
        <v>0</v>
      </c>
      <c r="Z3" s="31">
        <f>_xlfn.XLOOKUP($A3,WH_Aggregte!$E:$E,WH_Aggregte!AC:AC)</f>
        <v>0</v>
      </c>
      <c r="AA3" s="31">
        <f>_xlfn.XLOOKUP($A3,WH_Aggregte!$E:$E,WH_Aggregte!AD:AD)</f>
        <v>0</v>
      </c>
      <c r="AB3" s="31">
        <f>_xlfn.XLOOKUP($A3,WH_Aggregte!$E:$E,WH_Aggregte!AE:AE)</f>
        <v>0</v>
      </c>
      <c r="AC3" s="31">
        <f>_xlfn.XLOOKUP($A3,WH_Aggregte!$E:$E,WH_Aggregte!AF:AF)</f>
        <v>0</v>
      </c>
      <c r="AD3" s="31">
        <f>_xlfn.XLOOKUP($A3,WH_Aggregte!$E:$E,WH_Aggregte!AG:AG)</f>
        <v>0</v>
      </c>
      <c r="AE3" s="31">
        <f>_xlfn.XLOOKUP($A3,WH_Aggregte!$E:$E,WH_Aggregte!AH:AH)</f>
        <v>0</v>
      </c>
      <c r="AF3" s="31">
        <f>_xlfn.XLOOKUP($A3,WH_Aggregte!$E:$E,WH_Aggregte!AI:AI)</f>
        <v>0</v>
      </c>
      <c r="AG3" s="31">
        <f>_xlfn.XLOOKUP($A3,WH_Aggregte!$E:$E,WH_Aggregte!AJ:AJ)</f>
        <v>0</v>
      </c>
      <c r="AH3" s="31">
        <f>_xlfn.XLOOKUP($A3,WH_Aggregte!$E:$E,WH_Aggregte!AK:AK)</f>
        <v>0</v>
      </c>
      <c r="AI3" s="31">
        <f>_xlfn.XLOOKUP($A3,WH_Aggregte!$E:$E,WH_Aggregte!AL:AL)</f>
        <v>0</v>
      </c>
      <c r="AJ3" s="31">
        <f>_xlfn.XLOOKUP($A3,SummaryResponses!$A:$A,SummaryResponses!D:D)</f>
        <v>0</v>
      </c>
      <c r="AK3" s="31">
        <f>_xlfn.XLOOKUP($A3,SummaryResponses!$A:$A,SummaryResponses!E:E)</f>
        <v>0</v>
      </c>
      <c r="AL3" s="31">
        <f>_xlfn.XLOOKUP($A3,SummaryResponses!$A:$A,SummaryResponses!F:F)</f>
        <v>0</v>
      </c>
      <c r="AM3" s="31">
        <f>_xlfn.XLOOKUP($A3,SummaryResponses!$A:$A,SummaryResponses!G:G)</f>
        <v>0</v>
      </c>
      <c r="AN3" s="31">
        <f>_xlfn.XLOOKUP($A3,SummaryResponses!$A:$A,SummaryResponses!H:H)</f>
        <v>0</v>
      </c>
      <c r="AO3" s="31">
        <f>_xlfn.XLOOKUP($A3,SummaryResponses!$A:$A,SummaryResponses!I:I)</f>
        <v>0</v>
      </c>
      <c r="AP3" s="31">
        <f>_xlfn.XLOOKUP($A3,SummaryResponses!$A:$A,SummaryResponses!J:J)</f>
        <v>0</v>
      </c>
      <c r="AQ3" s="31">
        <f>_xlfn.XLOOKUP($A3,SummaryResponses!$A:$A,SummaryResponses!K:K)</f>
        <v>0</v>
      </c>
      <c r="AR3" s="31">
        <f>_xlfn.XLOOKUP($A3,SummaryResponses!$A:$A,SummaryResponses!L:L)</f>
        <v>0</v>
      </c>
      <c r="AS3" s="31">
        <f>_xlfn.XLOOKUP($A3,SummaryResponses!$A:$A,SummaryResponses!M:M)</f>
        <v>0</v>
      </c>
      <c r="AT3" s="31">
        <f>_xlfn.XLOOKUP($A3,SummaryResponses!$A:$A,SummaryResponses!N:N)</f>
        <v>0</v>
      </c>
      <c r="AU3" s="31">
        <f>_xlfn.XLOOKUP($A3,SummaryResponses!$A:$A,SummaryResponses!O:O)</f>
        <v>0</v>
      </c>
      <c r="AV3" s="31">
        <f>_xlfn.XLOOKUP($A3,SummaryResponses!$A:$A,SummaryResponses!P:P)</f>
        <v>0</v>
      </c>
      <c r="AW3" s="31">
        <f>_xlfn.XLOOKUP($A3,SummaryResponses!$A:$A,SummaryResponses!Q:Q)</f>
        <v>0</v>
      </c>
      <c r="AX3" s="31">
        <f>_xlfn.XLOOKUP($A3,SummaryResponses!$A:$A,SummaryResponses!R:R)</f>
        <v>0</v>
      </c>
      <c r="AY3" s="31">
        <f>_xlfn.XLOOKUP($A3,SummaryResponses!$A:$A,SummaryResponses!S:S)</f>
        <v>0</v>
      </c>
      <c r="AZ3" s="31">
        <f>_xlfn.XLOOKUP($A3,SummaryResponses!$A:$A,SummaryResponses!T:T)</f>
        <v>0</v>
      </c>
      <c r="BA3" s="31">
        <f>_xlfn.XLOOKUP($A3,SummaryResponses!$A:$A,SummaryResponses!U:U)</f>
        <v>0</v>
      </c>
      <c r="BB3" s="31">
        <f>_xlfn.XLOOKUP($A3,SummaryResponses!$A:$A,SummaryResponses!V:V)</f>
        <v>0</v>
      </c>
      <c r="BC3" s="31">
        <f>_xlfn.XLOOKUP($A3,SummaryResponses!$A:$A,SummaryResponses!W:W)</f>
        <v>0</v>
      </c>
      <c r="BD3" s="31">
        <f>_xlfn.XLOOKUP($A3,SummaryResponses!$A:$A,SummaryResponses!X:X)</f>
        <v>0</v>
      </c>
      <c r="BE3" s="31">
        <f>_xlfn.XLOOKUP($A3,SummaryResponses!$A:$A,SummaryResponses!Y:Y)</f>
        <v>0</v>
      </c>
      <c r="BF3" s="31">
        <f>_xlfn.XLOOKUP($A3,SummaryResponses!$A:$A,SummaryResponses!Z:Z)</f>
        <v>0</v>
      </c>
      <c r="BG3" s="31">
        <f>_xlfn.XLOOKUP($A3,SummaryResponses!$A:$A,SummaryResponses!AA:AA)</f>
        <v>0</v>
      </c>
      <c r="BH3" s="31">
        <f>_xlfn.XLOOKUP($A3,SummaryResponses!$A:$A,SummaryResponses!AB:AB)</f>
        <v>0</v>
      </c>
      <c r="BI3" s="31">
        <f>_xlfn.XLOOKUP($A3,SummaryResponses!$A:$A,SummaryResponses!AC:AC)</f>
        <v>0</v>
      </c>
      <c r="BJ3" s="31">
        <f>_xlfn.XLOOKUP($A3,SummaryResponses!$A:$A,SummaryResponses!AD:AD)</f>
        <v>0</v>
      </c>
      <c r="BK3" s="31">
        <f>_xlfn.XLOOKUP($A3,SummaryResponses!$A:$A,SummaryResponses!AE:AE)</f>
        <v>0</v>
      </c>
    </row>
    <row r="4" spans="1:63" ht="140.5" x14ac:dyDescent="0.35">
      <c r="A4" s="30" t="str">
        <f>SummaryResponses!A4</f>
        <v>01.02.01</v>
      </c>
      <c r="B4" s="31" t="str">
        <f>_xlfn.XLOOKUP($A4,WH_Aggregte!$E:$E,WH_Aggregte!$D:$D)</f>
        <v>Does the sponsor/grantee have a written policy that addresses how it treats match?</v>
      </c>
      <c r="C4" s="31" t="str">
        <f>_xlfn.XLOOKUP($A4,SummaryResponses!$A:$A,SummaryResponses!$C:$C)</f>
        <v>The grantee/sponsor does not have a  written match policy. The policy should include the minimum element(s):
•  address how match is tracked and reported?
•  specify that if Match comes from a Federal source that the requirements of both grants are met and that the source and amount are reported on the Federal Financial Reports? 
•  ensures that in-kind donations are valued and recorded at fair market value?</v>
      </c>
      <c r="D4" s="30" t="str">
        <f>_xlfn.SINGLE(IF(ISNUMBER(IFERROR(_xlfn.XLOOKUP($A4,Table1[QNUM],Table1[Answer],"",0),""))*1,"",IFERROR(_xlfn.XLOOKUP($A4,Table1[QNUM],Table1[Answer],"",0),"")))</f>
        <v/>
      </c>
      <c r="E4" s="31" t="str">
        <f>_xlfn.SINGLE(IF(ISNUMBER(IFERROR(_xlfn.XLOOKUP($A4&amp;$E$1&amp;":",Table1[QNUM],Table1[NOTES],"",0),""))*1,"",IFERROR(_xlfn.XLOOKUP($A4&amp;$E$1&amp;":",Table1[QNUM],Table1[NOTES],"",0),"")))</f>
        <v/>
      </c>
      <c r="F4" s="31" t="str">
        <f>_xlfn.SINGLE(IF(ISNUMBER(IFERROR(_xlfn.XLOOKUP($A4&amp;$F$1,Table1[QNUM],Table1[NOTES],"",0),""))*1,"",IFERROR(_xlfn.XLOOKUP($A4&amp;$F$1,Table1[QNUM],Table1[NOTES],"",0),"")))</f>
        <v/>
      </c>
      <c r="G4" s="31" t="str">
        <f>TRIM(_xlfn.XLOOKUP($A4,WH_Aggregte!$E:$E,WH_Aggregte!J:J))</f>
        <v>2 CFR 200.306</v>
      </c>
      <c r="H4" s="31">
        <f>_xlfn.XLOOKUP($A4,WH_Aggregte!$E:$E,WH_Aggregte!K:K)</f>
        <v>0</v>
      </c>
      <c r="I4" s="31">
        <f>_xlfn.XLOOKUP($A4,WH_Aggregte!$E:$E,WH_Aggregte!L:L)</f>
        <v>0</v>
      </c>
      <c r="J4" s="31">
        <f>_xlfn.XLOOKUP($A4,WH_Aggregte!$E:$E,WH_Aggregte!M:M)</f>
        <v>0</v>
      </c>
      <c r="K4" s="31">
        <f>_xlfn.XLOOKUP($A4,WH_Aggregte!$E:$E,WH_Aggregte!N:N)</f>
        <v>0</v>
      </c>
      <c r="L4" s="31">
        <f>_xlfn.XLOOKUP($A4,WH_Aggregte!$E:$E,WH_Aggregte!O:O)</f>
        <v>0</v>
      </c>
      <c r="M4" s="31">
        <f>_xlfn.XLOOKUP($A4,WH_Aggregte!$E:$E,WH_Aggregte!P:P)</f>
        <v>0</v>
      </c>
      <c r="N4" s="31">
        <f>_xlfn.XLOOKUP($A4,WH_Aggregte!$E:$E,WH_Aggregte!Q:Q)</f>
        <v>0</v>
      </c>
      <c r="O4" s="31">
        <f>_xlfn.XLOOKUP($A4,WH_Aggregte!$E:$E,WH_Aggregte!R:R)</f>
        <v>0</v>
      </c>
      <c r="P4" s="31">
        <f>_xlfn.XLOOKUP($A4,WH_Aggregte!$E:$E,WH_Aggregte!S:S)</f>
        <v>0</v>
      </c>
      <c r="Q4" s="31">
        <f>_xlfn.XLOOKUP($A4,WH_Aggregte!$E:$E,WH_Aggregte!T:T)</f>
        <v>0</v>
      </c>
      <c r="R4" s="31">
        <f>_xlfn.XLOOKUP($A4,WH_Aggregte!$E:$E,WH_Aggregte!U:U)</f>
        <v>0</v>
      </c>
      <c r="S4" s="31">
        <f>_xlfn.XLOOKUP($A4,WH_Aggregte!$E:$E,WH_Aggregte!V:V)</f>
        <v>0</v>
      </c>
      <c r="T4" s="31">
        <f>_xlfn.XLOOKUP($A4,WH_Aggregte!$E:$E,WH_Aggregte!W:W)</f>
        <v>0</v>
      </c>
      <c r="U4" s="31">
        <f>_xlfn.XLOOKUP($A4,WH_Aggregte!$E:$E,WH_Aggregte!X:X)</f>
        <v>0</v>
      </c>
      <c r="V4" s="31">
        <f>_xlfn.XLOOKUP($A4,WH_Aggregte!$E:$E,WH_Aggregte!Y:Y)</f>
        <v>0</v>
      </c>
      <c r="W4" s="31">
        <f>_xlfn.XLOOKUP($A4,WH_Aggregte!$E:$E,WH_Aggregte!Z:Z)</f>
        <v>0</v>
      </c>
      <c r="X4" s="31">
        <f>_xlfn.XLOOKUP($A4,WH_Aggregte!$E:$E,WH_Aggregte!AA:AA)</f>
        <v>0</v>
      </c>
      <c r="Y4" s="31">
        <f>_xlfn.XLOOKUP($A4,WH_Aggregte!$E:$E,WH_Aggregte!AB:AB)</f>
        <v>0</v>
      </c>
      <c r="Z4" s="31">
        <f>_xlfn.XLOOKUP($A4,WH_Aggregte!$E:$E,WH_Aggregte!AC:AC)</f>
        <v>0</v>
      </c>
      <c r="AA4" s="31">
        <f>_xlfn.XLOOKUP($A4,WH_Aggregte!$E:$E,WH_Aggregte!AD:AD)</f>
        <v>0</v>
      </c>
      <c r="AB4" s="31">
        <f>_xlfn.XLOOKUP($A4,WH_Aggregte!$E:$E,WH_Aggregte!AE:AE)</f>
        <v>0</v>
      </c>
      <c r="AC4" s="31">
        <f>_xlfn.XLOOKUP($A4,WH_Aggregte!$E:$E,WH_Aggregte!AF:AF)</f>
        <v>0</v>
      </c>
      <c r="AD4" s="31">
        <f>_xlfn.XLOOKUP($A4,WH_Aggregte!$E:$E,WH_Aggregte!AG:AG)</f>
        <v>0</v>
      </c>
      <c r="AE4" s="31">
        <f>_xlfn.XLOOKUP($A4,WH_Aggregte!$E:$E,WH_Aggregte!AH:AH)</f>
        <v>0</v>
      </c>
      <c r="AF4" s="31">
        <f>_xlfn.XLOOKUP($A4,WH_Aggregte!$E:$E,WH_Aggregte!AI:AI)</f>
        <v>0</v>
      </c>
      <c r="AG4" s="31">
        <f>_xlfn.XLOOKUP($A4,WH_Aggregte!$E:$E,WH_Aggregte!AJ:AJ)</f>
        <v>0</v>
      </c>
      <c r="AH4" s="31">
        <f>_xlfn.XLOOKUP($A4,WH_Aggregte!$E:$E,WH_Aggregte!AK:AK)</f>
        <v>0</v>
      </c>
      <c r="AI4" s="31">
        <f>_xlfn.XLOOKUP($A4,WH_Aggregte!$E:$E,WH_Aggregte!AL:AL)</f>
        <v>0</v>
      </c>
      <c r="AJ4" s="31">
        <f>_xlfn.XLOOKUP($A4,SummaryResponses!$A:$A,SummaryResponses!D:D)</f>
        <v>0</v>
      </c>
      <c r="AK4" s="31">
        <f>_xlfn.XLOOKUP($A4,SummaryResponses!$A:$A,SummaryResponses!E:E)</f>
        <v>0</v>
      </c>
      <c r="AL4" s="31">
        <f>_xlfn.XLOOKUP($A4,SummaryResponses!$A:$A,SummaryResponses!F:F)</f>
        <v>0</v>
      </c>
      <c r="AM4" s="31">
        <f>_xlfn.XLOOKUP($A4,SummaryResponses!$A:$A,SummaryResponses!G:G)</f>
        <v>0</v>
      </c>
      <c r="AN4" s="31">
        <f>_xlfn.XLOOKUP($A4,SummaryResponses!$A:$A,SummaryResponses!H:H)</f>
        <v>0</v>
      </c>
      <c r="AO4" s="31">
        <f>_xlfn.XLOOKUP($A4,SummaryResponses!$A:$A,SummaryResponses!I:I)</f>
        <v>0</v>
      </c>
      <c r="AP4" s="31">
        <f>_xlfn.XLOOKUP($A4,SummaryResponses!$A:$A,SummaryResponses!J:J)</f>
        <v>0</v>
      </c>
      <c r="AQ4" s="31">
        <f>_xlfn.XLOOKUP($A4,SummaryResponses!$A:$A,SummaryResponses!K:K)</f>
        <v>0</v>
      </c>
      <c r="AR4" s="31">
        <f>_xlfn.XLOOKUP($A4,SummaryResponses!$A:$A,SummaryResponses!L:L)</f>
        <v>0</v>
      </c>
      <c r="AS4" s="31">
        <f>_xlfn.XLOOKUP($A4,SummaryResponses!$A:$A,SummaryResponses!M:M)</f>
        <v>0</v>
      </c>
      <c r="AT4" s="31">
        <f>_xlfn.XLOOKUP($A4,SummaryResponses!$A:$A,SummaryResponses!N:N)</f>
        <v>0</v>
      </c>
      <c r="AU4" s="31">
        <f>_xlfn.XLOOKUP($A4,SummaryResponses!$A:$A,SummaryResponses!O:O)</f>
        <v>0</v>
      </c>
      <c r="AV4" s="31">
        <f>_xlfn.XLOOKUP($A4,SummaryResponses!$A:$A,SummaryResponses!P:P)</f>
        <v>0</v>
      </c>
      <c r="AW4" s="31">
        <f>_xlfn.XLOOKUP($A4,SummaryResponses!$A:$A,SummaryResponses!Q:Q)</f>
        <v>0</v>
      </c>
      <c r="AX4" s="31">
        <f>_xlfn.XLOOKUP($A4,SummaryResponses!$A:$A,SummaryResponses!R:R)</f>
        <v>0</v>
      </c>
      <c r="AY4" s="31">
        <f>_xlfn.XLOOKUP($A4,SummaryResponses!$A:$A,SummaryResponses!S:S)</f>
        <v>0</v>
      </c>
      <c r="AZ4" s="31">
        <f>_xlfn.XLOOKUP($A4,SummaryResponses!$A:$A,SummaryResponses!T:T)</f>
        <v>0</v>
      </c>
      <c r="BA4" s="31">
        <f>_xlfn.XLOOKUP($A4,SummaryResponses!$A:$A,SummaryResponses!U:U)</f>
        <v>0</v>
      </c>
      <c r="BB4" s="31">
        <f>_xlfn.XLOOKUP($A4,SummaryResponses!$A:$A,SummaryResponses!V:V)</f>
        <v>0</v>
      </c>
      <c r="BC4" s="31">
        <f>_xlfn.XLOOKUP($A4,SummaryResponses!$A:$A,SummaryResponses!W:W)</f>
        <v>0</v>
      </c>
      <c r="BD4" s="31">
        <f>_xlfn.XLOOKUP($A4,SummaryResponses!$A:$A,SummaryResponses!X:X)</f>
        <v>0</v>
      </c>
      <c r="BE4" s="31">
        <f>_xlfn.XLOOKUP($A4,SummaryResponses!$A:$A,SummaryResponses!Y:Y)</f>
        <v>0</v>
      </c>
      <c r="BF4" s="31">
        <f>_xlfn.XLOOKUP($A4,SummaryResponses!$A:$A,SummaryResponses!Z:Z)</f>
        <v>0</v>
      </c>
      <c r="BG4" s="31">
        <f>_xlfn.XLOOKUP($A4,SummaryResponses!$A:$A,SummaryResponses!AA:AA)</f>
        <v>0</v>
      </c>
      <c r="BH4" s="31">
        <f>_xlfn.XLOOKUP($A4,SummaryResponses!$A:$A,SummaryResponses!AB:AB)</f>
        <v>0</v>
      </c>
      <c r="BI4" s="31">
        <f>_xlfn.XLOOKUP($A4,SummaryResponses!$A:$A,SummaryResponses!AC:AC)</f>
        <v>0</v>
      </c>
      <c r="BJ4" s="31">
        <f>_xlfn.XLOOKUP($A4,SummaryResponses!$A:$A,SummaryResponses!AD:AD)</f>
        <v>0</v>
      </c>
      <c r="BK4" s="31">
        <f>_xlfn.XLOOKUP($A4,SummaryResponses!$A:$A,SummaryResponses!AE:AE)</f>
        <v>0</v>
      </c>
    </row>
    <row r="5" spans="1:63" ht="140.5" x14ac:dyDescent="0.35">
      <c r="A5" s="30" t="str">
        <f>SummaryResponses!A5</f>
        <v>01.02.02</v>
      </c>
      <c r="B5" s="31" t="str">
        <f>_xlfn.XLOOKUP($A5,WH_Aggregte!$E:$E,WH_Aggregte!$D:$D)</f>
        <v>If there is a written policy, does it include the following minimum elements?
•  address how match is tracked and reported?
•  specify that if Match comes from a Federal source that the requirements of both grants are met and that the match source and amount are reported on Federal Financial Report?
 • shows how in-kind donations are valued and recorded at fair market value?</v>
      </c>
      <c r="C5" s="31" t="str">
        <f>_xlfn.XLOOKUP($A5,SummaryResponses!$A:$A,SummaryResponses!$C:$C)</f>
        <v xml:space="preserve">The grantee/sponsor does not have a  written match policy. The policy should include the minimum element(s):
</v>
      </c>
      <c r="D5" s="30" t="str">
        <f>_xlfn.SINGLE(IF(ISNUMBER(IFERROR(_xlfn.XLOOKUP($A5,Table1[QNUM],Table1[Answer],"",0),""))*1,"",IFERROR(_xlfn.XLOOKUP($A5,Table1[QNUM],Table1[Answer],"",0),"")))</f>
        <v/>
      </c>
      <c r="E5" s="31" t="str">
        <f>_xlfn.SINGLE(IF(ISNUMBER(IFERROR(_xlfn.XLOOKUP($A5&amp;$E$1&amp;":",Table1[QNUM],Table1[NOTES],"",0),""))*1,"",IFERROR(_xlfn.XLOOKUP($A5&amp;$E$1&amp;":",Table1[QNUM],Table1[NOTES],"",0),"")))</f>
        <v/>
      </c>
      <c r="F5" s="31" t="str">
        <f>_xlfn.SINGLE(IF(ISNUMBER(IFERROR(_xlfn.XLOOKUP($A5&amp;$F$1,Table1[QNUM],Table1[NOTES],"",0),""))*1,"",IFERROR(_xlfn.XLOOKUP($A5&amp;$F$1,Table1[QNUM],Table1[NOTES],"",0),"")))</f>
        <v/>
      </c>
      <c r="G5" s="31" t="str">
        <f>TRIM(_xlfn.XLOOKUP($A5,WH_Aggregte!$E:$E,WH_Aggregte!J:J))</f>
        <v>2 CFR 200.306</v>
      </c>
      <c r="H5" s="31" t="str">
        <f>_xlfn.XLOOKUP($A5,WH_Aggregte!$E:$E,WH_Aggregte!K:K)</f>
        <v/>
      </c>
      <c r="I5" s="31" t="str">
        <f>_xlfn.XLOOKUP($A5,WH_Aggregte!$E:$E,WH_Aggregte!L:L)</f>
        <v/>
      </c>
      <c r="J5" s="31" t="str">
        <f>_xlfn.XLOOKUP($A5,WH_Aggregte!$E:$E,WH_Aggregte!M:M)</f>
        <v/>
      </c>
      <c r="K5" s="31">
        <f>_xlfn.XLOOKUP($A5,WH_Aggregte!$E:$E,WH_Aggregte!N:N)</f>
        <v>0</v>
      </c>
      <c r="L5" s="31">
        <f>_xlfn.XLOOKUP($A5,WH_Aggregte!$E:$E,WH_Aggregte!O:O)</f>
        <v>0</v>
      </c>
      <c r="M5" s="31">
        <f>_xlfn.XLOOKUP($A5,WH_Aggregte!$E:$E,WH_Aggregte!P:P)</f>
        <v>0</v>
      </c>
      <c r="N5" s="31">
        <f>_xlfn.XLOOKUP($A5,WH_Aggregte!$E:$E,WH_Aggregte!Q:Q)</f>
        <v>0</v>
      </c>
      <c r="O5" s="31">
        <f>_xlfn.XLOOKUP($A5,WH_Aggregte!$E:$E,WH_Aggregte!R:R)</f>
        <v>0</v>
      </c>
      <c r="P5" s="31">
        <f>_xlfn.XLOOKUP($A5,WH_Aggregte!$E:$E,WH_Aggregte!S:S)</f>
        <v>0</v>
      </c>
      <c r="Q5" s="31">
        <f>_xlfn.XLOOKUP($A5,WH_Aggregte!$E:$E,WH_Aggregte!T:T)</f>
        <v>0</v>
      </c>
      <c r="R5" s="31">
        <f>_xlfn.XLOOKUP($A5,WH_Aggregte!$E:$E,WH_Aggregte!U:U)</f>
        <v>0</v>
      </c>
      <c r="S5" s="31">
        <f>_xlfn.XLOOKUP($A5,WH_Aggregte!$E:$E,WH_Aggregte!V:V)</f>
        <v>0</v>
      </c>
      <c r="T5" s="31">
        <f>_xlfn.XLOOKUP($A5,WH_Aggregte!$E:$E,WH_Aggregte!W:W)</f>
        <v>0</v>
      </c>
      <c r="U5" s="31">
        <f>_xlfn.XLOOKUP($A5,WH_Aggregte!$E:$E,WH_Aggregte!X:X)</f>
        <v>0</v>
      </c>
      <c r="V5" s="31">
        <f>_xlfn.XLOOKUP($A5,WH_Aggregte!$E:$E,WH_Aggregte!Y:Y)</f>
        <v>0</v>
      </c>
      <c r="W5" s="31">
        <f>_xlfn.XLOOKUP($A5,WH_Aggregte!$E:$E,WH_Aggregte!Z:Z)</f>
        <v>0</v>
      </c>
      <c r="X5" s="31">
        <f>_xlfn.XLOOKUP($A5,WH_Aggregte!$E:$E,WH_Aggregte!AA:AA)</f>
        <v>0</v>
      </c>
      <c r="Y5" s="31">
        <f>_xlfn.XLOOKUP($A5,WH_Aggregte!$E:$E,WH_Aggregte!AB:AB)</f>
        <v>0</v>
      </c>
      <c r="Z5" s="31">
        <f>_xlfn.XLOOKUP($A5,WH_Aggregte!$E:$E,WH_Aggregte!AC:AC)</f>
        <v>0</v>
      </c>
      <c r="AA5" s="31">
        <f>_xlfn.XLOOKUP($A5,WH_Aggregte!$E:$E,WH_Aggregte!AD:AD)</f>
        <v>0</v>
      </c>
      <c r="AB5" s="31">
        <f>_xlfn.XLOOKUP($A5,WH_Aggregte!$E:$E,WH_Aggregte!AE:AE)</f>
        <v>0</v>
      </c>
      <c r="AC5" s="31">
        <f>_xlfn.XLOOKUP($A5,WH_Aggregte!$E:$E,WH_Aggregte!AF:AF)</f>
        <v>0</v>
      </c>
      <c r="AD5" s="31">
        <f>_xlfn.XLOOKUP($A5,WH_Aggregte!$E:$E,WH_Aggregte!AG:AG)</f>
        <v>0</v>
      </c>
      <c r="AE5" s="31">
        <f>_xlfn.XLOOKUP($A5,WH_Aggregte!$E:$E,WH_Aggregte!AH:AH)</f>
        <v>0</v>
      </c>
      <c r="AF5" s="31">
        <f>_xlfn.XLOOKUP($A5,WH_Aggregte!$E:$E,WH_Aggregte!AI:AI)</f>
        <v>0</v>
      </c>
      <c r="AG5" s="31">
        <f>_xlfn.XLOOKUP($A5,WH_Aggregte!$E:$E,WH_Aggregte!AJ:AJ)</f>
        <v>0</v>
      </c>
      <c r="AH5" s="31">
        <f>_xlfn.XLOOKUP($A5,WH_Aggregte!$E:$E,WH_Aggregte!AK:AK)</f>
        <v>0</v>
      </c>
      <c r="AI5" s="31">
        <f>_xlfn.XLOOKUP($A5,WH_Aggregte!$E:$E,WH_Aggregte!AL:AL)</f>
        <v>0</v>
      </c>
      <c r="AJ5" s="31" t="str">
        <f>_xlfn.XLOOKUP($A5,SummaryResponses!$A:$A,SummaryResponses!D:D)</f>
        <v>• address how match is tracked and reported</v>
      </c>
      <c r="AK5" s="31" t="str">
        <f>_xlfn.XLOOKUP($A5,SummaryResponses!$A:$A,SummaryResponses!E:E)</f>
        <v xml:space="preserve">•  specify that if Match comes from a Federal source that the requirements of both grants are met and that the source and amount are reported on the Federal Financial Reports
</v>
      </c>
      <c r="AL5" s="31" t="str">
        <f>_xlfn.XLOOKUP($A5,SummaryResponses!$A:$A,SummaryResponses!F:F)</f>
        <v xml:space="preserve">  • show how in-kind donations are valued and recorded. </v>
      </c>
      <c r="AM5" s="31">
        <f>_xlfn.XLOOKUP($A5,SummaryResponses!$A:$A,SummaryResponses!G:G)</f>
        <v>0</v>
      </c>
      <c r="AN5" s="31">
        <f>_xlfn.XLOOKUP($A5,SummaryResponses!$A:$A,SummaryResponses!H:H)</f>
        <v>0</v>
      </c>
      <c r="AO5" s="31">
        <f>_xlfn.XLOOKUP($A5,SummaryResponses!$A:$A,SummaryResponses!I:I)</f>
        <v>0</v>
      </c>
      <c r="AP5" s="31">
        <f>_xlfn.XLOOKUP($A5,SummaryResponses!$A:$A,SummaryResponses!J:J)</f>
        <v>0</v>
      </c>
      <c r="AQ5" s="31">
        <f>_xlfn.XLOOKUP($A5,SummaryResponses!$A:$A,SummaryResponses!K:K)</f>
        <v>0</v>
      </c>
      <c r="AR5" s="31">
        <f>_xlfn.XLOOKUP($A5,SummaryResponses!$A:$A,SummaryResponses!L:L)</f>
        <v>0</v>
      </c>
      <c r="AS5" s="31">
        <f>_xlfn.XLOOKUP($A5,SummaryResponses!$A:$A,SummaryResponses!M:M)</f>
        <v>0</v>
      </c>
      <c r="AT5" s="31">
        <f>_xlfn.XLOOKUP($A5,SummaryResponses!$A:$A,SummaryResponses!N:N)</f>
        <v>0</v>
      </c>
      <c r="AU5" s="31">
        <f>_xlfn.XLOOKUP($A5,SummaryResponses!$A:$A,SummaryResponses!O:O)</f>
        <v>0</v>
      </c>
      <c r="AV5" s="31">
        <f>_xlfn.XLOOKUP($A5,SummaryResponses!$A:$A,SummaryResponses!P:P)</f>
        <v>0</v>
      </c>
      <c r="AW5" s="31">
        <f>_xlfn.XLOOKUP($A5,SummaryResponses!$A:$A,SummaryResponses!Q:Q)</f>
        <v>0</v>
      </c>
      <c r="AX5" s="31">
        <f>_xlfn.XLOOKUP($A5,SummaryResponses!$A:$A,SummaryResponses!R:R)</f>
        <v>0</v>
      </c>
      <c r="AY5" s="31">
        <f>_xlfn.XLOOKUP($A5,SummaryResponses!$A:$A,SummaryResponses!S:S)</f>
        <v>0</v>
      </c>
      <c r="AZ5" s="31">
        <f>_xlfn.XLOOKUP($A5,SummaryResponses!$A:$A,SummaryResponses!T:T)</f>
        <v>0</v>
      </c>
      <c r="BA5" s="31">
        <f>_xlfn.XLOOKUP($A5,SummaryResponses!$A:$A,SummaryResponses!U:U)</f>
        <v>0</v>
      </c>
      <c r="BB5" s="31">
        <f>_xlfn.XLOOKUP($A5,SummaryResponses!$A:$A,SummaryResponses!V:V)</f>
        <v>0</v>
      </c>
      <c r="BC5" s="31">
        <f>_xlfn.XLOOKUP($A5,SummaryResponses!$A:$A,SummaryResponses!W:W)</f>
        <v>0</v>
      </c>
      <c r="BD5" s="31">
        <f>_xlfn.XLOOKUP($A5,SummaryResponses!$A:$A,SummaryResponses!X:X)</f>
        <v>0</v>
      </c>
      <c r="BE5" s="31">
        <f>_xlfn.XLOOKUP($A5,SummaryResponses!$A:$A,SummaryResponses!Y:Y)</f>
        <v>0</v>
      </c>
      <c r="BF5" s="31">
        <f>_xlfn.XLOOKUP($A5,SummaryResponses!$A:$A,SummaryResponses!Z:Z)</f>
        <v>0</v>
      </c>
      <c r="BG5" s="31">
        <f>_xlfn.XLOOKUP($A5,SummaryResponses!$A:$A,SummaryResponses!AA:AA)</f>
        <v>0</v>
      </c>
      <c r="BH5" s="31">
        <f>_xlfn.XLOOKUP($A5,SummaryResponses!$A:$A,SummaryResponses!AB:AB)</f>
        <v>0</v>
      </c>
      <c r="BI5" s="31">
        <f>_xlfn.XLOOKUP($A5,SummaryResponses!$A:$A,SummaryResponses!AC:AC)</f>
        <v>0</v>
      </c>
      <c r="BJ5" s="31">
        <f>_xlfn.XLOOKUP($A5,SummaryResponses!$A:$A,SummaryResponses!AD:AD)</f>
        <v>0</v>
      </c>
      <c r="BK5" s="31">
        <f>_xlfn.XLOOKUP($A5,SummaryResponses!$A:$A,SummaryResponses!AE:AE)</f>
        <v>0</v>
      </c>
    </row>
    <row r="6" spans="1:63" ht="168.5" x14ac:dyDescent="0.35">
      <c r="A6" s="30" t="str">
        <f>SummaryResponses!A6</f>
        <v>01.02.03</v>
      </c>
      <c r="B6" s="31" t="str">
        <f>_xlfn.XLOOKUP($A6,WH_Aggregte!$E:$E,WH_Aggregte!$D:$D)</f>
        <v>Review the sponsor’s/grantee’s general ledger or other tracking sheet of match expenses for the period in question. Does the amount reported in line J (“Recipient share of expenses”) of the Federal Financial Report (FFR) for the review period reconcile with the sponsor’s/grantee’s financial records?</v>
      </c>
      <c r="C6" s="31" t="str">
        <f>_xlfn.XLOOKUP($A6,SummaryResponses!$A:$A,SummaryResponses!$C:$C)</f>
        <v>The amount reported for "Recipient share of expenses" on the FFR for the review period does not reconcile with the sponsor/grantee's financial records.                                                    
This issue has a 40-business day requirement. Supporting documentation to resolve this issue must be submitted within sixty days of the monitoring report. If sufficient documentation is not submitted within sixty days, AmeriCorps may take additional enforcement actions including the submission of a debt referral to AmeriCorps’ Office of Audit and Debt Resolution.</v>
      </c>
      <c r="D6" s="30" t="str">
        <f>_xlfn.SINGLE(IF(ISNUMBER(IFERROR(_xlfn.XLOOKUP($A6,Table1[QNUM],Table1[Answer],"",0),""))*1,"",IFERROR(_xlfn.XLOOKUP($A6,Table1[QNUM],Table1[Answer],"",0),"")))</f>
        <v/>
      </c>
      <c r="E6" s="31" t="str">
        <f>_xlfn.SINGLE(IF(ISNUMBER(IFERROR(_xlfn.XLOOKUP($A6&amp;$E$1&amp;":",Table1[QNUM],Table1[NOTES],"",0),""))*1,"",IFERROR(_xlfn.XLOOKUP($A6&amp;$E$1&amp;":",Table1[QNUM],Table1[NOTES],"",0),"")))</f>
        <v/>
      </c>
      <c r="F6" s="31" t="str">
        <f>_xlfn.SINGLE(IF(ISNUMBER(IFERROR(_xlfn.XLOOKUP($A6&amp;$F$1,Table1[QNUM],Table1[NOTES],"",0),""))*1,"",IFERROR(_xlfn.XLOOKUP($A6&amp;$F$1,Table1[QNUM],Table1[NOTES],"",0),"")))</f>
        <v/>
      </c>
      <c r="G6" s="31" t="str">
        <f>TRIM(_xlfn.XLOOKUP($A6,WH_Aggregte!$E:$E,WH_Aggregte!J:J))</f>
        <v>2 CFR 200.306</v>
      </c>
      <c r="H6" s="31">
        <f>_xlfn.XLOOKUP($A6,WH_Aggregte!$E:$E,WH_Aggregte!K:K)</f>
        <v>0</v>
      </c>
      <c r="I6" s="31">
        <f>_xlfn.XLOOKUP($A6,WH_Aggregte!$E:$E,WH_Aggregte!L:L)</f>
        <v>0</v>
      </c>
      <c r="J6" s="31">
        <f>_xlfn.XLOOKUP($A6,WH_Aggregte!$E:$E,WH_Aggregte!M:M)</f>
        <v>0</v>
      </c>
      <c r="K6" s="31">
        <f>_xlfn.XLOOKUP($A6,WH_Aggregte!$E:$E,WH_Aggregte!N:N)</f>
        <v>0</v>
      </c>
      <c r="L6" s="31">
        <f>_xlfn.XLOOKUP($A6,WH_Aggregte!$E:$E,WH_Aggregte!O:O)</f>
        <v>0</v>
      </c>
      <c r="M6" s="31">
        <f>_xlfn.XLOOKUP($A6,WH_Aggregte!$E:$E,WH_Aggregte!P:P)</f>
        <v>0</v>
      </c>
      <c r="N6" s="31">
        <f>_xlfn.XLOOKUP($A6,WH_Aggregte!$E:$E,WH_Aggregte!Q:Q)</f>
        <v>0</v>
      </c>
      <c r="O6" s="31">
        <f>_xlfn.XLOOKUP($A6,WH_Aggregte!$E:$E,WH_Aggregte!R:R)</f>
        <v>0</v>
      </c>
      <c r="P6" s="31">
        <f>_xlfn.XLOOKUP($A6,WH_Aggregte!$E:$E,WH_Aggregte!S:S)</f>
        <v>0</v>
      </c>
      <c r="Q6" s="31">
        <f>_xlfn.XLOOKUP($A6,WH_Aggregte!$E:$E,WH_Aggregte!T:T)</f>
        <v>0</v>
      </c>
      <c r="R6" s="31">
        <f>_xlfn.XLOOKUP($A6,WH_Aggregte!$E:$E,WH_Aggregte!U:U)</f>
        <v>0</v>
      </c>
      <c r="S6" s="31">
        <f>_xlfn.XLOOKUP($A6,WH_Aggregte!$E:$E,WH_Aggregte!V:V)</f>
        <v>0</v>
      </c>
      <c r="T6" s="31">
        <f>_xlfn.XLOOKUP($A6,WH_Aggregte!$E:$E,WH_Aggregte!W:W)</f>
        <v>0</v>
      </c>
      <c r="U6" s="31">
        <f>_xlfn.XLOOKUP($A6,WH_Aggregte!$E:$E,WH_Aggregte!X:X)</f>
        <v>0</v>
      </c>
      <c r="V6" s="31">
        <f>_xlfn.XLOOKUP($A6,WH_Aggregte!$E:$E,WH_Aggregte!Y:Y)</f>
        <v>0</v>
      </c>
      <c r="W6" s="31">
        <f>_xlfn.XLOOKUP($A6,WH_Aggregte!$E:$E,WH_Aggregte!Z:Z)</f>
        <v>0</v>
      </c>
      <c r="X6" s="31">
        <f>_xlfn.XLOOKUP($A6,WH_Aggregte!$E:$E,WH_Aggregte!AA:AA)</f>
        <v>0</v>
      </c>
      <c r="Y6" s="31">
        <f>_xlfn.XLOOKUP($A6,WH_Aggregte!$E:$E,WH_Aggregte!AB:AB)</f>
        <v>0</v>
      </c>
      <c r="Z6" s="31">
        <f>_xlfn.XLOOKUP($A6,WH_Aggregte!$E:$E,WH_Aggregte!AC:AC)</f>
        <v>0</v>
      </c>
      <c r="AA6" s="31">
        <f>_xlfn.XLOOKUP($A6,WH_Aggregte!$E:$E,WH_Aggregte!AD:AD)</f>
        <v>0</v>
      </c>
      <c r="AB6" s="31">
        <f>_xlfn.XLOOKUP($A6,WH_Aggregte!$E:$E,WH_Aggregte!AE:AE)</f>
        <v>0</v>
      </c>
      <c r="AC6" s="31">
        <f>_xlfn.XLOOKUP($A6,WH_Aggregte!$E:$E,WH_Aggregte!AF:AF)</f>
        <v>0</v>
      </c>
      <c r="AD6" s="31">
        <f>_xlfn.XLOOKUP($A6,WH_Aggregte!$E:$E,WH_Aggregte!AG:AG)</f>
        <v>0</v>
      </c>
      <c r="AE6" s="31">
        <f>_xlfn.XLOOKUP($A6,WH_Aggregte!$E:$E,WH_Aggregte!AH:AH)</f>
        <v>0</v>
      </c>
      <c r="AF6" s="31">
        <f>_xlfn.XLOOKUP($A6,WH_Aggregte!$E:$E,WH_Aggregte!AI:AI)</f>
        <v>0</v>
      </c>
      <c r="AG6" s="31">
        <f>_xlfn.XLOOKUP($A6,WH_Aggregte!$E:$E,WH_Aggregte!AJ:AJ)</f>
        <v>0</v>
      </c>
      <c r="AH6" s="31">
        <f>_xlfn.XLOOKUP($A6,WH_Aggregte!$E:$E,WH_Aggregte!AK:AK)</f>
        <v>0</v>
      </c>
      <c r="AI6" s="31">
        <f>_xlfn.XLOOKUP($A6,WH_Aggregte!$E:$E,WH_Aggregte!AL:AL)</f>
        <v>0</v>
      </c>
      <c r="AJ6" s="31">
        <f>_xlfn.XLOOKUP($A6,SummaryResponses!$A:$A,SummaryResponses!D:D)</f>
        <v>0</v>
      </c>
      <c r="AK6" s="31">
        <f>_xlfn.XLOOKUP($A6,SummaryResponses!$A:$A,SummaryResponses!E:E)</f>
        <v>0</v>
      </c>
      <c r="AL6" s="31">
        <f>_xlfn.XLOOKUP($A6,SummaryResponses!$A:$A,SummaryResponses!F:F)</f>
        <v>0</v>
      </c>
      <c r="AM6" s="31">
        <f>_xlfn.XLOOKUP($A6,SummaryResponses!$A:$A,SummaryResponses!G:G)</f>
        <v>0</v>
      </c>
      <c r="AN6" s="31">
        <f>_xlfn.XLOOKUP($A6,SummaryResponses!$A:$A,SummaryResponses!H:H)</f>
        <v>0</v>
      </c>
      <c r="AO6" s="31">
        <f>_xlfn.XLOOKUP($A6,SummaryResponses!$A:$A,SummaryResponses!I:I)</f>
        <v>0</v>
      </c>
      <c r="AP6" s="31">
        <f>_xlfn.XLOOKUP($A6,SummaryResponses!$A:$A,SummaryResponses!J:J)</f>
        <v>0</v>
      </c>
      <c r="AQ6" s="31">
        <f>_xlfn.XLOOKUP($A6,SummaryResponses!$A:$A,SummaryResponses!K:K)</f>
        <v>0</v>
      </c>
      <c r="AR6" s="31">
        <f>_xlfn.XLOOKUP($A6,SummaryResponses!$A:$A,SummaryResponses!L:L)</f>
        <v>0</v>
      </c>
      <c r="AS6" s="31">
        <f>_xlfn.XLOOKUP($A6,SummaryResponses!$A:$A,SummaryResponses!M:M)</f>
        <v>0</v>
      </c>
      <c r="AT6" s="31">
        <f>_xlfn.XLOOKUP($A6,SummaryResponses!$A:$A,SummaryResponses!N:N)</f>
        <v>0</v>
      </c>
      <c r="AU6" s="31">
        <f>_xlfn.XLOOKUP($A6,SummaryResponses!$A:$A,SummaryResponses!O:O)</f>
        <v>0</v>
      </c>
      <c r="AV6" s="31">
        <f>_xlfn.XLOOKUP($A6,SummaryResponses!$A:$A,SummaryResponses!P:P)</f>
        <v>0</v>
      </c>
      <c r="AW6" s="31">
        <f>_xlfn.XLOOKUP($A6,SummaryResponses!$A:$A,SummaryResponses!Q:Q)</f>
        <v>0</v>
      </c>
      <c r="AX6" s="31">
        <f>_xlfn.XLOOKUP($A6,SummaryResponses!$A:$A,SummaryResponses!R:R)</f>
        <v>0</v>
      </c>
      <c r="AY6" s="31">
        <f>_xlfn.XLOOKUP($A6,SummaryResponses!$A:$A,SummaryResponses!S:S)</f>
        <v>0</v>
      </c>
      <c r="AZ6" s="31">
        <f>_xlfn.XLOOKUP($A6,SummaryResponses!$A:$A,SummaryResponses!T:T)</f>
        <v>0</v>
      </c>
      <c r="BA6" s="31">
        <f>_xlfn.XLOOKUP($A6,SummaryResponses!$A:$A,SummaryResponses!U:U)</f>
        <v>0</v>
      </c>
      <c r="BB6" s="31">
        <f>_xlfn.XLOOKUP($A6,SummaryResponses!$A:$A,SummaryResponses!V:V)</f>
        <v>0</v>
      </c>
      <c r="BC6" s="31">
        <f>_xlfn.XLOOKUP($A6,SummaryResponses!$A:$A,SummaryResponses!W:W)</f>
        <v>0</v>
      </c>
      <c r="BD6" s="31">
        <f>_xlfn.XLOOKUP($A6,SummaryResponses!$A:$A,SummaryResponses!X:X)</f>
        <v>0</v>
      </c>
      <c r="BE6" s="31">
        <f>_xlfn.XLOOKUP($A6,SummaryResponses!$A:$A,SummaryResponses!Y:Y)</f>
        <v>0</v>
      </c>
      <c r="BF6" s="31">
        <f>_xlfn.XLOOKUP($A6,SummaryResponses!$A:$A,SummaryResponses!Z:Z)</f>
        <v>0</v>
      </c>
      <c r="BG6" s="31">
        <f>_xlfn.XLOOKUP($A6,SummaryResponses!$A:$A,SummaryResponses!AA:AA)</f>
        <v>0</v>
      </c>
      <c r="BH6" s="31">
        <f>_xlfn.XLOOKUP($A6,SummaryResponses!$A:$A,SummaryResponses!AB:AB)</f>
        <v>0</v>
      </c>
      <c r="BI6" s="31">
        <f>_xlfn.XLOOKUP($A6,SummaryResponses!$A:$A,SummaryResponses!AC:AC)</f>
        <v>0</v>
      </c>
      <c r="BJ6" s="31">
        <f>_xlfn.XLOOKUP($A6,SummaryResponses!$A:$A,SummaryResponses!AD:AD)</f>
        <v>0</v>
      </c>
      <c r="BK6" s="31">
        <f>_xlfn.XLOOKUP($A6,SummaryResponses!$A:$A,SummaryResponses!AE:AE)</f>
        <v>0</v>
      </c>
    </row>
    <row r="7" spans="1:63" ht="70.5" x14ac:dyDescent="0.35">
      <c r="A7" s="30" t="str">
        <f>SummaryResponses!A7</f>
        <v>01.03.01</v>
      </c>
      <c r="B7" s="31" t="str">
        <f>_xlfn.XLOOKUP($A7,WH_Aggregte!$E:$E,WH_Aggregte!$D:$D)</f>
        <v>Does the sponsor/grantee have a written methodology that adequately describes how direct costs are allocated on a reasonable basis? 
If NO, note how costs are allocated below.</v>
      </c>
      <c r="C7" s="31" t="str">
        <f>_xlfn.XLOOKUP($A7,SummaryResponses!$A:$A,SummaryResponses!$C:$C)</f>
        <v>The sponsor/grantee does not have a written methodology that adequately describes how direct coasts are allocated on a reasonable basis.</v>
      </c>
      <c r="D7" s="30" t="str">
        <f>_xlfn.SINGLE(IF(ISNUMBER(IFERROR(_xlfn.XLOOKUP($A7,Table1[QNUM],Table1[Answer],"",0),""))*1,"",IFERROR(_xlfn.XLOOKUP($A7,Table1[QNUM],Table1[Answer],"",0),"")))</f>
        <v/>
      </c>
      <c r="E7" s="31" t="str">
        <f>_xlfn.SINGLE(IF(ISNUMBER(IFERROR(_xlfn.XLOOKUP($A7&amp;$E$1&amp;":",Table1[QNUM],Table1[NOTES],"",0),""))*1,"",IFERROR(_xlfn.XLOOKUP($A7&amp;$E$1&amp;":",Table1[QNUM],Table1[NOTES],"",0),"")))</f>
        <v/>
      </c>
      <c r="F7" s="31" t="str">
        <f>_xlfn.SINGLE(IF(ISNUMBER(IFERROR(_xlfn.XLOOKUP($A7&amp;$F$1,Table1[QNUM],Table1[NOTES],"",0),""))*1,"",IFERROR(_xlfn.XLOOKUP($A7&amp;$F$1,Table1[QNUM],Table1[NOTES],"",0),"")))</f>
        <v/>
      </c>
      <c r="G7" s="31" t="str">
        <f>TRIM(_xlfn.XLOOKUP($A7,WH_Aggregte!$E:$E,WH_Aggregte!J:J))</f>
        <v>2 CFR 200.405, 2 CFR 200.413</v>
      </c>
      <c r="H7" s="31">
        <f>_xlfn.XLOOKUP($A7,WH_Aggregte!$E:$E,WH_Aggregte!K:K)</f>
        <v>0</v>
      </c>
      <c r="I7" s="31">
        <f>_xlfn.XLOOKUP($A7,WH_Aggregte!$E:$E,WH_Aggregte!L:L)</f>
        <v>0</v>
      </c>
      <c r="J7" s="31">
        <f>_xlfn.XLOOKUP($A7,WH_Aggregte!$E:$E,WH_Aggregte!M:M)</f>
        <v>0</v>
      </c>
      <c r="K7" s="31">
        <f>_xlfn.XLOOKUP($A7,WH_Aggregte!$E:$E,WH_Aggregte!N:N)</f>
        <v>0</v>
      </c>
      <c r="L7" s="31">
        <f>_xlfn.XLOOKUP($A7,WH_Aggregte!$E:$E,WH_Aggregte!O:O)</f>
        <v>0</v>
      </c>
      <c r="M7" s="31">
        <f>_xlfn.XLOOKUP($A7,WH_Aggregte!$E:$E,WH_Aggregte!P:P)</f>
        <v>0</v>
      </c>
      <c r="N7" s="31">
        <f>_xlfn.XLOOKUP($A7,WH_Aggregte!$E:$E,WH_Aggregte!Q:Q)</f>
        <v>0</v>
      </c>
      <c r="O7" s="31">
        <f>_xlfn.XLOOKUP($A7,WH_Aggregte!$E:$E,WH_Aggregte!R:R)</f>
        <v>0</v>
      </c>
      <c r="P7" s="31">
        <f>_xlfn.XLOOKUP($A7,WH_Aggregte!$E:$E,WH_Aggregte!S:S)</f>
        <v>0</v>
      </c>
      <c r="Q7" s="31">
        <f>_xlfn.XLOOKUP($A7,WH_Aggregte!$E:$E,WH_Aggregte!T:T)</f>
        <v>0</v>
      </c>
      <c r="R7" s="31">
        <f>_xlfn.XLOOKUP($A7,WH_Aggregte!$E:$E,WH_Aggregte!U:U)</f>
        <v>0</v>
      </c>
      <c r="S7" s="31">
        <f>_xlfn.XLOOKUP($A7,WH_Aggregte!$E:$E,WH_Aggregte!V:V)</f>
        <v>0</v>
      </c>
      <c r="T7" s="31">
        <f>_xlfn.XLOOKUP($A7,WH_Aggregte!$E:$E,WH_Aggregte!W:W)</f>
        <v>0</v>
      </c>
      <c r="U7" s="31">
        <f>_xlfn.XLOOKUP($A7,WH_Aggregte!$E:$E,WH_Aggregte!X:X)</f>
        <v>0</v>
      </c>
      <c r="V7" s="31">
        <f>_xlfn.XLOOKUP($A7,WH_Aggregte!$E:$E,WH_Aggregte!Y:Y)</f>
        <v>0</v>
      </c>
      <c r="W7" s="31">
        <f>_xlfn.XLOOKUP($A7,WH_Aggregte!$E:$E,WH_Aggregte!Z:Z)</f>
        <v>0</v>
      </c>
      <c r="X7" s="31">
        <f>_xlfn.XLOOKUP($A7,WH_Aggregte!$E:$E,WH_Aggregte!AA:AA)</f>
        <v>0</v>
      </c>
      <c r="Y7" s="31">
        <f>_xlfn.XLOOKUP($A7,WH_Aggregte!$E:$E,WH_Aggregte!AB:AB)</f>
        <v>0</v>
      </c>
      <c r="Z7" s="31">
        <f>_xlfn.XLOOKUP($A7,WH_Aggregte!$E:$E,WH_Aggregte!AC:AC)</f>
        <v>0</v>
      </c>
      <c r="AA7" s="31">
        <f>_xlfn.XLOOKUP($A7,WH_Aggregte!$E:$E,WH_Aggregte!AD:AD)</f>
        <v>0</v>
      </c>
      <c r="AB7" s="31">
        <f>_xlfn.XLOOKUP($A7,WH_Aggregte!$E:$E,WH_Aggregte!AE:AE)</f>
        <v>0</v>
      </c>
      <c r="AC7" s="31">
        <f>_xlfn.XLOOKUP($A7,WH_Aggregte!$E:$E,WH_Aggregte!AF:AF)</f>
        <v>0</v>
      </c>
      <c r="AD7" s="31">
        <f>_xlfn.XLOOKUP($A7,WH_Aggregte!$E:$E,WH_Aggregte!AG:AG)</f>
        <v>0</v>
      </c>
      <c r="AE7" s="31">
        <f>_xlfn.XLOOKUP($A7,WH_Aggregte!$E:$E,WH_Aggregte!AH:AH)</f>
        <v>0</v>
      </c>
      <c r="AF7" s="31">
        <f>_xlfn.XLOOKUP($A7,WH_Aggregte!$E:$E,WH_Aggregte!AI:AI)</f>
        <v>0</v>
      </c>
      <c r="AG7" s="31">
        <f>_xlfn.XLOOKUP($A7,WH_Aggregte!$E:$E,WH_Aggregte!AJ:AJ)</f>
        <v>0</v>
      </c>
      <c r="AH7" s="31">
        <f>_xlfn.XLOOKUP($A7,WH_Aggregte!$E:$E,WH_Aggregte!AK:AK)</f>
        <v>0</v>
      </c>
      <c r="AI7" s="31">
        <f>_xlfn.XLOOKUP($A7,WH_Aggregte!$E:$E,WH_Aggregte!AL:AL)</f>
        <v>0</v>
      </c>
      <c r="AJ7" s="31">
        <f>_xlfn.XLOOKUP($A7,SummaryResponses!$A:$A,SummaryResponses!D:D)</f>
        <v>0</v>
      </c>
      <c r="AK7" s="31">
        <f>_xlfn.XLOOKUP($A7,SummaryResponses!$A:$A,SummaryResponses!E:E)</f>
        <v>0</v>
      </c>
      <c r="AL7" s="31">
        <f>_xlfn.XLOOKUP($A7,SummaryResponses!$A:$A,SummaryResponses!F:F)</f>
        <v>0</v>
      </c>
      <c r="AM7" s="31">
        <f>_xlfn.XLOOKUP($A7,SummaryResponses!$A:$A,SummaryResponses!G:G)</f>
        <v>0</v>
      </c>
      <c r="AN7" s="31">
        <f>_xlfn.XLOOKUP($A7,SummaryResponses!$A:$A,SummaryResponses!H:H)</f>
        <v>0</v>
      </c>
      <c r="AO7" s="31">
        <f>_xlfn.XLOOKUP($A7,SummaryResponses!$A:$A,SummaryResponses!I:I)</f>
        <v>0</v>
      </c>
      <c r="AP7" s="31">
        <f>_xlfn.XLOOKUP($A7,SummaryResponses!$A:$A,SummaryResponses!J:J)</f>
        <v>0</v>
      </c>
      <c r="AQ7" s="31">
        <f>_xlfn.XLOOKUP($A7,SummaryResponses!$A:$A,SummaryResponses!K:K)</f>
        <v>0</v>
      </c>
      <c r="AR7" s="31">
        <f>_xlfn.XLOOKUP($A7,SummaryResponses!$A:$A,SummaryResponses!L:L)</f>
        <v>0</v>
      </c>
      <c r="AS7" s="31">
        <f>_xlfn.XLOOKUP($A7,SummaryResponses!$A:$A,SummaryResponses!M:M)</f>
        <v>0</v>
      </c>
      <c r="AT7" s="31">
        <f>_xlfn.XLOOKUP($A7,SummaryResponses!$A:$A,SummaryResponses!N:N)</f>
        <v>0</v>
      </c>
      <c r="AU7" s="31">
        <f>_xlfn.XLOOKUP($A7,SummaryResponses!$A:$A,SummaryResponses!O:O)</f>
        <v>0</v>
      </c>
      <c r="AV7" s="31">
        <f>_xlfn.XLOOKUP($A7,SummaryResponses!$A:$A,SummaryResponses!P:P)</f>
        <v>0</v>
      </c>
      <c r="AW7" s="31">
        <f>_xlfn.XLOOKUP($A7,SummaryResponses!$A:$A,SummaryResponses!Q:Q)</f>
        <v>0</v>
      </c>
      <c r="AX7" s="31">
        <f>_xlfn.XLOOKUP($A7,SummaryResponses!$A:$A,SummaryResponses!R:R)</f>
        <v>0</v>
      </c>
      <c r="AY7" s="31">
        <f>_xlfn.XLOOKUP($A7,SummaryResponses!$A:$A,SummaryResponses!S:S)</f>
        <v>0</v>
      </c>
      <c r="AZ7" s="31">
        <f>_xlfn.XLOOKUP($A7,SummaryResponses!$A:$A,SummaryResponses!T:T)</f>
        <v>0</v>
      </c>
      <c r="BA7" s="31">
        <f>_xlfn.XLOOKUP($A7,SummaryResponses!$A:$A,SummaryResponses!U:U)</f>
        <v>0</v>
      </c>
      <c r="BB7" s="31">
        <f>_xlfn.XLOOKUP($A7,SummaryResponses!$A:$A,SummaryResponses!V:V)</f>
        <v>0</v>
      </c>
      <c r="BC7" s="31">
        <f>_xlfn.XLOOKUP($A7,SummaryResponses!$A:$A,SummaryResponses!W:W)</f>
        <v>0</v>
      </c>
      <c r="BD7" s="31">
        <f>_xlfn.XLOOKUP($A7,SummaryResponses!$A:$A,SummaryResponses!X:X)</f>
        <v>0</v>
      </c>
      <c r="BE7" s="31">
        <f>_xlfn.XLOOKUP($A7,SummaryResponses!$A:$A,SummaryResponses!Y:Y)</f>
        <v>0</v>
      </c>
      <c r="BF7" s="31">
        <f>_xlfn.XLOOKUP($A7,SummaryResponses!$A:$A,SummaryResponses!Z:Z)</f>
        <v>0</v>
      </c>
      <c r="BG7" s="31">
        <f>_xlfn.XLOOKUP($A7,SummaryResponses!$A:$A,SummaryResponses!AA:AA)</f>
        <v>0</v>
      </c>
      <c r="BH7" s="31">
        <f>_xlfn.XLOOKUP($A7,SummaryResponses!$A:$A,SummaryResponses!AB:AB)</f>
        <v>0</v>
      </c>
      <c r="BI7" s="31">
        <f>_xlfn.XLOOKUP($A7,SummaryResponses!$A:$A,SummaryResponses!AC:AC)</f>
        <v>0</v>
      </c>
      <c r="BJ7" s="31">
        <f>_xlfn.XLOOKUP($A7,SummaryResponses!$A:$A,SummaryResponses!AD:AD)</f>
        <v>0</v>
      </c>
      <c r="BK7" s="31">
        <f>_xlfn.XLOOKUP($A7,SummaryResponses!$A:$A,SummaryResponses!AE:AE)</f>
        <v>0</v>
      </c>
    </row>
    <row r="8" spans="1:63" ht="70.5" x14ac:dyDescent="0.35">
      <c r="A8" s="30" t="str">
        <f>SummaryResponses!A8</f>
        <v>01.03.02</v>
      </c>
      <c r="B8" s="31" t="str">
        <f>_xlfn.XLOOKUP($A8,WH_Aggregte!$E:$E,WH_Aggregte!$D:$D)</f>
        <v>If there is a plan, does it meet the following criteria?_x000D_
• The plan is current._x000D_
• The plan has a method that is reasonable and not based on budgeted percentages.</v>
      </c>
      <c r="C8" s="31" t="str">
        <f>_xlfn.XLOOKUP($A8,SummaryResponses!$A:$A,SummaryResponses!$C:$C)</f>
        <v xml:space="preserve">The sponsor/grantee does not have a direct cost allocation plan that is:
</v>
      </c>
      <c r="D8" s="30" t="str">
        <f>_xlfn.SINGLE(IF(ISNUMBER(IFERROR(_xlfn.XLOOKUP($A8,Table1[QNUM],Table1[Answer],"",0),""))*1,"",IFERROR(_xlfn.XLOOKUP($A8,Table1[QNUM],Table1[Answer],"",0),"")))</f>
        <v/>
      </c>
      <c r="E8" s="31" t="str">
        <f>_xlfn.SINGLE(IF(ISNUMBER(IFERROR(_xlfn.XLOOKUP($A8&amp;$E$1&amp;":",Table1[QNUM],Table1[NOTES],"",0),""))*1,"",IFERROR(_xlfn.XLOOKUP($A8&amp;$E$1&amp;":",Table1[QNUM],Table1[NOTES],"",0),"")))</f>
        <v/>
      </c>
      <c r="F8" s="31" t="str">
        <f>_xlfn.SINGLE(IF(ISNUMBER(IFERROR(_xlfn.XLOOKUP($A8&amp;$F$1,Table1[QNUM],Table1[NOTES],"",0),""))*1,"",IFERROR(_xlfn.XLOOKUP($A8&amp;$F$1,Table1[QNUM],Table1[NOTES],"",0),"")))</f>
        <v/>
      </c>
      <c r="G8" s="31" t="str">
        <f>TRIM(_xlfn.XLOOKUP($A8,WH_Aggregte!$E:$E,WH_Aggregte!J:J))</f>
        <v>2 CFR 200.405, 2 CFR 200.413</v>
      </c>
      <c r="H8" s="31" t="str">
        <f>_xlfn.XLOOKUP($A8,WH_Aggregte!$E:$E,WH_Aggregte!K:K)</f>
        <v/>
      </c>
      <c r="I8" s="31" t="str">
        <f>_xlfn.XLOOKUP($A8,WH_Aggregte!$E:$E,WH_Aggregte!L:L)</f>
        <v/>
      </c>
      <c r="J8" s="31">
        <f>_xlfn.XLOOKUP($A8,WH_Aggregte!$E:$E,WH_Aggregte!M:M)</f>
        <v>0</v>
      </c>
      <c r="K8" s="31">
        <f>_xlfn.XLOOKUP($A8,WH_Aggregte!$E:$E,WH_Aggregte!N:N)</f>
        <v>0</v>
      </c>
      <c r="L8" s="31">
        <f>_xlfn.XLOOKUP($A8,WH_Aggregte!$E:$E,WH_Aggregte!O:O)</f>
        <v>0</v>
      </c>
      <c r="M8" s="31">
        <f>_xlfn.XLOOKUP($A8,WH_Aggregte!$E:$E,WH_Aggregte!P:P)</f>
        <v>0</v>
      </c>
      <c r="N8" s="31">
        <f>_xlfn.XLOOKUP($A8,WH_Aggregte!$E:$E,WH_Aggregte!Q:Q)</f>
        <v>0</v>
      </c>
      <c r="O8" s="31">
        <f>_xlfn.XLOOKUP($A8,WH_Aggregte!$E:$E,WH_Aggregte!R:R)</f>
        <v>0</v>
      </c>
      <c r="P8" s="31">
        <f>_xlfn.XLOOKUP($A8,WH_Aggregte!$E:$E,WH_Aggregte!S:S)</f>
        <v>0</v>
      </c>
      <c r="Q8" s="31">
        <f>_xlfn.XLOOKUP($A8,WH_Aggregte!$E:$E,WH_Aggregte!T:T)</f>
        <v>0</v>
      </c>
      <c r="R8" s="31">
        <f>_xlfn.XLOOKUP($A8,WH_Aggregte!$E:$E,WH_Aggregte!U:U)</f>
        <v>0</v>
      </c>
      <c r="S8" s="31">
        <f>_xlfn.XLOOKUP($A8,WH_Aggregte!$E:$E,WH_Aggregte!V:V)</f>
        <v>0</v>
      </c>
      <c r="T8" s="31">
        <f>_xlfn.XLOOKUP($A8,WH_Aggregte!$E:$E,WH_Aggregte!W:W)</f>
        <v>0</v>
      </c>
      <c r="U8" s="31">
        <f>_xlfn.XLOOKUP($A8,WH_Aggregte!$E:$E,WH_Aggregte!X:X)</f>
        <v>0</v>
      </c>
      <c r="V8" s="31">
        <f>_xlfn.XLOOKUP($A8,WH_Aggregte!$E:$E,WH_Aggregte!Y:Y)</f>
        <v>0</v>
      </c>
      <c r="W8" s="31">
        <f>_xlfn.XLOOKUP($A8,WH_Aggregte!$E:$E,WH_Aggregte!Z:Z)</f>
        <v>0</v>
      </c>
      <c r="X8" s="31">
        <f>_xlfn.XLOOKUP($A8,WH_Aggregte!$E:$E,WH_Aggregte!AA:AA)</f>
        <v>0</v>
      </c>
      <c r="Y8" s="31">
        <f>_xlfn.XLOOKUP($A8,WH_Aggregte!$E:$E,WH_Aggregte!AB:AB)</f>
        <v>0</v>
      </c>
      <c r="Z8" s="31">
        <f>_xlfn.XLOOKUP($A8,WH_Aggregte!$E:$E,WH_Aggregte!AC:AC)</f>
        <v>0</v>
      </c>
      <c r="AA8" s="31">
        <f>_xlfn.XLOOKUP($A8,WH_Aggregte!$E:$E,WH_Aggregte!AD:AD)</f>
        <v>0</v>
      </c>
      <c r="AB8" s="31">
        <f>_xlfn.XLOOKUP($A8,WH_Aggregte!$E:$E,WH_Aggregte!AE:AE)</f>
        <v>0</v>
      </c>
      <c r="AC8" s="31">
        <f>_xlfn.XLOOKUP($A8,WH_Aggregte!$E:$E,WH_Aggregte!AF:AF)</f>
        <v>0</v>
      </c>
      <c r="AD8" s="31">
        <f>_xlfn.XLOOKUP($A8,WH_Aggregte!$E:$E,WH_Aggregte!AG:AG)</f>
        <v>0</v>
      </c>
      <c r="AE8" s="31">
        <f>_xlfn.XLOOKUP($A8,WH_Aggregte!$E:$E,WH_Aggregte!AH:AH)</f>
        <v>0</v>
      </c>
      <c r="AF8" s="31">
        <f>_xlfn.XLOOKUP($A8,WH_Aggregte!$E:$E,WH_Aggregte!AI:AI)</f>
        <v>0</v>
      </c>
      <c r="AG8" s="31">
        <f>_xlfn.XLOOKUP($A8,WH_Aggregte!$E:$E,WH_Aggregte!AJ:AJ)</f>
        <v>0</v>
      </c>
      <c r="AH8" s="31">
        <f>_xlfn.XLOOKUP($A8,WH_Aggregte!$E:$E,WH_Aggregte!AK:AK)</f>
        <v>0</v>
      </c>
      <c r="AI8" s="31">
        <f>_xlfn.XLOOKUP($A8,WH_Aggregte!$E:$E,WH_Aggregte!AL:AL)</f>
        <v>0</v>
      </c>
      <c r="AJ8" s="31" t="str">
        <f>_xlfn.XLOOKUP($A8,SummaryResponses!$A:$A,SummaryResponses!D:D)</f>
        <v xml:space="preserve">•Current  </v>
      </c>
      <c r="AK8" s="31" t="str">
        <f>_xlfn.XLOOKUP($A8,SummaryResponses!$A:$A,SummaryResponses!E:E)</f>
        <v>•Based on a method with reasonable non-budgeted percentages.</v>
      </c>
      <c r="AL8" s="31">
        <f>_xlfn.XLOOKUP($A8,SummaryResponses!$A:$A,SummaryResponses!F:F)</f>
        <v>0</v>
      </c>
      <c r="AM8" s="31">
        <f>_xlfn.XLOOKUP($A8,SummaryResponses!$A:$A,SummaryResponses!G:G)</f>
        <v>0</v>
      </c>
      <c r="AN8" s="31">
        <f>_xlfn.XLOOKUP($A8,SummaryResponses!$A:$A,SummaryResponses!H:H)</f>
        <v>0</v>
      </c>
      <c r="AO8" s="31">
        <f>_xlfn.XLOOKUP($A8,SummaryResponses!$A:$A,SummaryResponses!I:I)</f>
        <v>0</v>
      </c>
      <c r="AP8" s="31">
        <f>_xlfn.XLOOKUP($A8,SummaryResponses!$A:$A,SummaryResponses!J:J)</f>
        <v>0</v>
      </c>
      <c r="AQ8" s="31">
        <f>_xlfn.XLOOKUP($A8,SummaryResponses!$A:$A,SummaryResponses!K:K)</f>
        <v>0</v>
      </c>
      <c r="AR8" s="31">
        <f>_xlfn.XLOOKUP($A8,SummaryResponses!$A:$A,SummaryResponses!L:L)</f>
        <v>0</v>
      </c>
      <c r="AS8" s="31">
        <f>_xlfn.XLOOKUP($A8,SummaryResponses!$A:$A,SummaryResponses!M:M)</f>
        <v>0</v>
      </c>
      <c r="AT8" s="31">
        <f>_xlfn.XLOOKUP($A8,SummaryResponses!$A:$A,SummaryResponses!N:N)</f>
        <v>0</v>
      </c>
      <c r="AU8" s="31">
        <f>_xlfn.XLOOKUP($A8,SummaryResponses!$A:$A,SummaryResponses!O:O)</f>
        <v>0</v>
      </c>
      <c r="AV8" s="31">
        <f>_xlfn.XLOOKUP($A8,SummaryResponses!$A:$A,SummaryResponses!P:P)</f>
        <v>0</v>
      </c>
      <c r="AW8" s="31">
        <f>_xlfn.XLOOKUP($A8,SummaryResponses!$A:$A,SummaryResponses!Q:Q)</f>
        <v>0</v>
      </c>
      <c r="AX8" s="31">
        <f>_xlfn.XLOOKUP($A8,SummaryResponses!$A:$A,SummaryResponses!R:R)</f>
        <v>0</v>
      </c>
      <c r="AY8" s="31">
        <f>_xlfn.XLOOKUP($A8,SummaryResponses!$A:$A,SummaryResponses!S:S)</f>
        <v>0</v>
      </c>
      <c r="AZ8" s="31">
        <f>_xlfn.XLOOKUP($A8,SummaryResponses!$A:$A,SummaryResponses!T:T)</f>
        <v>0</v>
      </c>
      <c r="BA8" s="31">
        <f>_xlfn.XLOOKUP($A8,SummaryResponses!$A:$A,SummaryResponses!U:U)</f>
        <v>0</v>
      </c>
      <c r="BB8" s="31">
        <f>_xlfn.XLOOKUP($A8,SummaryResponses!$A:$A,SummaryResponses!V:V)</f>
        <v>0</v>
      </c>
      <c r="BC8" s="31">
        <f>_xlfn.XLOOKUP($A8,SummaryResponses!$A:$A,SummaryResponses!W:W)</f>
        <v>0</v>
      </c>
      <c r="BD8" s="31">
        <f>_xlfn.XLOOKUP($A8,SummaryResponses!$A:$A,SummaryResponses!X:X)</f>
        <v>0</v>
      </c>
      <c r="BE8" s="31">
        <f>_xlfn.XLOOKUP($A8,SummaryResponses!$A:$A,SummaryResponses!Y:Y)</f>
        <v>0</v>
      </c>
      <c r="BF8" s="31">
        <f>_xlfn.XLOOKUP($A8,SummaryResponses!$A:$A,SummaryResponses!Z:Z)</f>
        <v>0</v>
      </c>
      <c r="BG8" s="31">
        <f>_xlfn.XLOOKUP($A8,SummaryResponses!$A:$A,SummaryResponses!AA:AA)</f>
        <v>0</v>
      </c>
      <c r="BH8" s="31">
        <f>_xlfn.XLOOKUP($A8,SummaryResponses!$A:$A,SummaryResponses!AB:AB)</f>
        <v>0</v>
      </c>
      <c r="BI8" s="31">
        <f>_xlfn.XLOOKUP($A8,SummaryResponses!$A:$A,SummaryResponses!AC:AC)</f>
        <v>0</v>
      </c>
      <c r="BJ8" s="31">
        <f>_xlfn.XLOOKUP($A8,SummaryResponses!$A:$A,SummaryResponses!AD:AD)</f>
        <v>0</v>
      </c>
      <c r="BK8" s="31">
        <f>_xlfn.XLOOKUP($A8,SummaryResponses!$A:$A,SummaryResponses!AE:AE)</f>
        <v>0</v>
      </c>
    </row>
    <row r="9" spans="1:63" ht="56.5" x14ac:dyDescent="0.35">
      <c r="A9" s="30" t="str">
        <f>SummaryResponses!A9</f>
        <v>01.03.03</v>
      </c>
      <c r="B9" s="31" t="str">
        <f>_xlfn.XLOOKUP($A9,WH_Aggregte!$E:$E,WH_Aggregte!$D:$D)</f>
        <v>Does the sponsor/grantee have written procedures for determining the allowability of costs that are in alignment with Uniform Guidance and the Terms and Conditions of their grant?</v>
      </c>
      <c r="C9" s="31" t="str">
        <f>_xlfn.XLOOKUP($A9,SummaryResponses!$A:$A,SummaryResponses!$C:$C)</f>
        <v>The recipient does not maintain a written procedures for determining the allowability of costs that are in alignment with Uniform Guidance and the Terms and Conditions of their grant.</v>
      </c>
      <c r="D9" s="30" t="str">
        <f>_xlfn.SINGLE(IF(ISNUMBER(IFERROR(_xlfn.XLOOKUP($A9,Table1[QNUM],Table1[Answer],"",0),""))*1,"",IFERROR(_xlfn.XLOOKUP($A9,Table1[QNUM],Table1[Answer],"",0),"")))</f>
        <v/>
      </c>
      <c r="E9" s="31" t="str">
        <f>_xlfn.SINGLE(IF(ISNUMBER(IFERROR(_xlfn.XLOOKUP($A9&amp;$E$1&amp;":",Table1[QNUM],Table1[NOTES],"",0),""))*1,"",IFERROR(_xlfn.XLOOKUP($A9&amp;$E$1&amp;":",Table1[QNUM],Table1[NOTES],"",0),"")))</f>
        <v/>
      </c>
      <c r="F9" s="31" t="str">
        <f>_xlfn.SINGLE(IF(ISNUMBER(IFERROR(_xlfn.XLOOKUP($A9&amp;$F$1,Table1[QNUM],Table1[NOTES],"",0),""))*1,"",IFERROR(_xlfn.XLOOKUP($A9&amp;$F$1,Table1[QNUM],Table1[NOTES],"",0),"")))</f>
        <v/>
      </c>
      <c r="G9" s="31" t="str">
        <f>TRIM(_xlfn.XLOOKUP($A9,WH_Aggregte!$E:$E,WH_Aggregte!J:J))</f>
        <v>2 CFR 200.302(b)(7), 2 CFR 200.403, 2 CFR 200.404, 2 CFR 200.405, AmeriCorps Annual General Terms and Conditions</v>
      </c>
      <c r="H9" s="31">
        <f>_xlfn.XLOOKUP($A9,WH_Aggregte!$E:$E,WH_Aggregte!K:K)</f>
        <v>0</v>
      </c>
      <c r="I9" s="31">
        <f>_xlfn.XLOOKUP($A9,WH_Aggregte!$E:$E,WH_Aggregte!L:L)</f>
        <v>0</v>
      </c>
      <c r="J9" s="31">
        <f>_xlfn.XLOOKUP($A9,WH_Aggregte!$E:$E,WH_Aggregte!M:M)</f>
        <v>0</v>
      </c>
      <c r="K9" s="31">
        <f>_xlfn.XLOOKUP($A9,WH_Aggregte!$E:$E,WH_Aggregte!N:N)</f>
        <v>0</v>
      </c>
      <c r="L9" s="31">
        <f>_xlfn.XLOOKUP($A9,WH_Aggregte!$E:$E,WH_Aggregte!O:O)</f>
        <v>0</v>
      </c>
      <c r="M9" s="31">
        <f>_xlfn.XLOOKUP($A9,WH_Aggregte!$E:$E,WH_Aggregte!P:P)</f>
        <v>0</v>
      </c>
      <c r="N9" s="31">
        <f>_xlfn.XLOOKUP($A9,WH_Aggregte!$E:$E,WH_Aggregte!Q:Q)</f>
        <v>0</v>
      </c>
      <c r="O9" s="31">
        <f>_xlfn.XLOOKUP($A9,WH_Aggregte!$E:$E,WH_Aggregte!R:R)</f>
        <v>0</v>
      </c>
      <c r="P9" s="31">
        <f>_xlfn.XLOOKUP($A9,WH_Aggregte!$E:$E,WH_Aggregte!S:S)</f>
        <v>0</v>
      </c>
      <c r="Q9" s="31">
        <f>_xlfn.XLOOKUP($A9,WH_Aggregte!$E:$E,WH_Aggregte!T:T)</f>
        <v>0</v>
      </c>
      <c r="R9" s="31">
        <f>_xlfn.XLOOKUP($A9,WH_Aggregte!$E:$E,WH_Aggregte!U:U)</f>
        <v>0</v>
      </c>
      <c r="S9" s="31">
        <f>_xlfn.XLOOKUP($A9,WH_Aggregte!$E:$E,WH_Aggregte!V:V)</f>
        <v>0</v>
      </c>
      <c r="T9" s="31">
        <f>_xlfn.XLOOKUP($A9,WH_Aggregte!$E:$E,WH_Aggregte!W:W)</f>
        <v>0</v>
      </c>
      <c r="U9" s="31">
        <f>_xlfn.XLOOKUP($A9,WH_Aggregte!$E:$E,WH_Aggregte!X:X)</f>
        <v>0</v>
      </c>
      <c r="V9" s="31">
        <f>_xlfn.XLOOKUP($A9,WH_Aggregte!$E:$E,WH_Aggregte!Y:Y)</f>
        <v>0</v>
      </c>
      <c r="W9" s="31">
        <f>_xlfn.XLOOKUP($A9,WH_Aggregte!$E:$E,WH_Aggregte!Z:Z)</f>
        <v>0</v>
      </c>
      <c r="X9" s="31">
        <f>_xlfn.XLOOKUP($A9,WH_Aggregte!$E:$E,WH_Aggregte!AA:AA)</f>
        <v>0</v>
      </c>
      <c r="Y9" s="31">
        <f>_xlfn.XLOOKUP($A9,WH_Aggregte!$E:$E,WH_Aggregte!AB:AB)</f>
        <v>0</v>
      </c>
      <c r="Z9" s="31">
        <f>_xlfn.XLOOKUP($A9,WH_Aggregte!$E:$E,WH_Aggregte!AC:AC)</f>
        <v>0</v>
      </c>
      <c r="AA9" s="31">
        <f>_xlfn.XLOOKUP($A9,WH_Aggregte!$E:$E,WH_Aggregte!AD:AD)</f>
        <v>0</v>
      </c>
      <c r="AB9" s="31">
        <f>_xlfn.XLOOKUP($A9,WH_Aggregte!$E:$E,WH_Aggregte!AE:AE)</f>
        <v>0</v>
      </c>
      <c r="AC9" s="31">
        <f>_xlfn.XLOOKUP($A9,WH_Aggregte!$E:$E,WH_Aggregte!AF:AF)</f>
        <v>0</v>
      </c>
      <c r="AD9" s="31">
        <f>_xlfn.XLOOKUP($A9,WH_Aggregte!$E:$E,WH_Aggregte!AG:AG)</f>
        <v>0</v>
      </c>
      <c r="AE9" s="31">
        <f>_xlfn.XLOOKUP($A9,WH_Aggregte!$E:$E,WH_Aggregte!AH:AH)</f>
        <v>0</v>
      </c>
      <c r="AF9" s="31">
        <f>_xlfn.XLOOKUP($A9,WH_Aggregte!$E:$E,WH_Aggregte!AI:AI)</f>
        <v>0</v>
      </c>
      <c r="AG9" s="31">
        <f>_xlfn.XLOOKUP($A9,WH_Aggregte!$E:$E,WH_Aggregte!AJ:AJ)</f>
        <v>0</v>
      </c>
      <c r="AH9" s="31">
        <f>_xlfn.XLOOKUP($A9,WH_Aggregte!$E:$E,WH_Aggregte!AK:AK)</f>
        <v>0</v>
      </c>
      <c r="AI9" s="31">
        <f>_xlfn.XLOOKUP($A9,WH_Aggregte!$E:$E,WH_Aggregte!AL:AL)</f>
        <v>0</v>
      </c>
      <c r="AJ9" s="31">
        <f>_xlfn.XLOOKUP($A9,SummaryResponses!$A:$A,SummaryResponses!D:D)</f>
        <v>0</v>
      </c>
      <c r="AK9" s="31">
        <f>_xlfn.XLOOKUP($A9,SummaryResponses!$A:$A,SummaryResponses!E:E)</f>
        <v>0</v>
      </c>
      <c r="AL9" s="31">
        <f>_xlfn.XLOOKUP($A9,SummaryResponses!$A:$A,SummaryResponses!F:F)</f>
        <v>0</v>
      </c>
      <c r="AM9" s="31">
        <f>_xlfn.XLOOKUP($A9,SummaryResponses!$A:$A,SummaryResponses!G:G)</f>
        <v>0</v>
      </c>
      <c r="AN9" s="31">
        <f>_xlfn.XLOOKUP($A9,SummaryResponses!$A:$A,SummaryResponses!H:H)</f>
        <v>0</v>
      </c>
      <c r="AO9" s="31">
        <f>_xlfn.XLOOKUP($A9,SummaryResponses!$A:$A,SummaryResponses!I:I)</f>
        <v>0</v>
      </c>
      <c r="AP9" s="31">
        <f>_xlfn.XLOOKUP($A9,SummaryResponses!$A:$A,SummaryResponses!J:J)</f>
        <v>0</v>
      </c>
      <c r="AQ9" s="31">
        <f>_xlfn.XLOOKUP($A9,SummaryResponses!$A:$A,SummaryResponses!K:K)</f>
        <v>0</v>
      </c>
      <c r="AR9" s="31">
        <f>_xlfn.XLOOKUP($A9,SummaryResponses!$A:$A,SummaryResponses!L:L)</f>
        <v>0</v>
      </c>
      <c r="AS9" s="31">
        <f>_xlfn.XLOOKUP($A9,SummaryResponses!$A:$A,SummaryResponses!M:M)</f>
        <v>0</v>
      </c>
      <c r="AT9" s="31">
        <f>_xlfn.XLOOKUP($A9,SummaryResponses!$A:$A,SummaryResponses!N:N)</f>
        <v>0</v>
      </c>
      <c r="AU9" s="31">
        <f>_xlfn.XLOOKUP($A9,SummaryResponses!$A:$A,SummaryResponses!O:O)</f>
        <v>0</v>
      </c>
      <c r="AV9" s="31">
        <f>_xlfn.XLOOKUP($A9,SummaryResponses!$A:$A,SummaryResponses!P:P)</f>
        <v>0</v>
      </c>
      <c r="AW9" s="31">
        <f>_xlfn.XLOOKUP($A9,SummaryResponses!$A:$A,SummaryResponses!Q:Q)</f>
        <v>0</v>
      </c>
      <c r="AX9" s="31">
        <f>_xlfn.XLOOKUP($A9,SummaryResponses!$A:$A,SummaryResponses!R:R)</f>
        <v>0</v>
      </c>
      <c r="AY9" s="31">
        <f>_xlfn.XLOOKUP($A9,SummaryResponses!$A:$A,SummaryResponses!S:S)</f>
        <v>0</v>
      </c>
      <c r="AZ9" s="31">
        <f>_xlfn.XLOOKUP($A9,SummaryResponses!$A:$A,SummaryResponses!T:T)</f>
        <v>0</v>
      </c>
      <c r="BA9" s="31">
        <f>_xlfn.XLOOKUP($A9,SummaryResponses!$A:$A,SummaryResponses!U:U)</f>
        <v>0</v>
      </c>
      <c r="BB9" s="31">
        <f>_xlfn.XLOOKUP($A9,SummaryResponses!$A:$A,SummaryResponses!V:V)</f>
        <v>0</v>
      </c>
      <c r="BC9" s="31">
        <f>_xlfn.XLOOKUP($A9,SummaryResponses!$A:$A,SummaryResponses!W:W)</f>
        <v>0</v>
      </c>
      <c r="BD9" s="31">
        <f>_xlfn.XLOOKUP($A9,SummaryResponses!$A:$A,SummaryResponses!X:X)</f>
        <v>0</v>
      </c>
      <c r="BE9" s="31">
        <f>_xlfn.XLOOKUP($A9,SummaryResponses!$A:$A,SummaryResponses!Y:Y)</f>
        <v>0</v>
      </c>
      <c r="BF9" s="31">
        <f>_xlfn.XLOOKUP($A9,SummaryResponses!$A:$A,SummaryResponses!Z:Z)</f>
        <v>0</v>
      </c>
      <c r="BG9" s="31">
        <f>_xlfn.XLOOKUP($A9,SummaryResponses!$A:$A,SummaryResponses!AA:AA)</f>
        <v>0</v>
      </c>
      <c r="BH9" s="31">
        <f>_xlfn.XLOOKUP($A9,SummaryResponses!$A:$A,SummaryResponses!AB:AB)</f>
        <v>0</v>
      </c>
      <c r="BI9" s="31">
        <f>_xlfn.XLOOKUP($A9,SummaryResponses!$A:$A,SummaryResponses!AC:AC)</f>
        <v>0</v>
      </c>
      <c r="BJ9" s="31">
        <f>_xlfn.XLOOKUP($A9,SummaryResponses!$A:$A,SummaryResponses!AD:AD)</f>
        <v>0</v>
      </c>
      <c r="BK9" s="31">
        <f>_xlfn.XLOOKUP($A9,SummaryResponses!$A:$A,SummaryResponses!AE:AE)</f>
        <v>0</v>
      </c>
    </row>
    <row r="10" spans="1:63" ht="14.5" x14ac:dyDescent="0.35">
      <c r="A10" s="30" t="str">
        <f>SummaryResponses!A10</f>
        <v>01.04.01</v>
      </c>
      <c r="B10" s="31" t="str">
        <f>_xlfn.XLOOKUP($A10,WH_Aggregte!$E:$E,WH_Aggregte!$D:$D)</f>
        <v xml:space="preserve">Does the approved budget include indirect costs?  </v>
      </c>
      <c r="C10" s="31" t="str">
        <f>_xlfn.XLOOKUP($A10,SummaryResponses!$A:$A,SummaryResponses!$C:$C)</f>
        <v>N/A</v>
      </c>
      <c r="D10" s="30" t="str">
        <f>_xlfn.SINGLE(IF(ISNUMBER(IFERROR(_xlfn.XLOOKUP($A10,Table1[QNUM],Table1[Answer],"",0),""))*1,"",IFERROR(_xlfn.XLOOKUP($A10,Table1[QNUM],Table1[Answer],"",0),"")))</f>
        <v/>
      </c>
      <c r="E10" s="31" t="str">
        <f>_xlfn.SINGLE(IF(ISNUMBER(IFERROR(_xlfn.XLOOKUP($A10&amp;$E$1&amp;":",Table1[QNUM],Table1[NOTES],"",0),""))*1,"",IFERROR(_xlfn.XLOOKUP($A10&amp;$E$1&amp;":",Table1[QNUM],Table1[NOTES],"",0),"")))</f>
        <v/>
      </c>
      <c r="F10" s="31" t="str">
        <f>_xlfn.SINGLE(IF(ISNUMBER(IFERROR(_xlfn.XLOOKUP($A10&amp;$F$1,Table1[QNUM],Table1[NOTES],"",0),""))*1,"",IFERROR(_xlfn.XLOOKUP($A10&amp;$F$1,Table1[QNUM],Table1[NOTES],"",0),"")))</f>
        <v/>
      </c>
      <c r="G10" s="31" t="str">
        <f>TRIM(_xlfn.XLOOKUP($A10,WH_Aggregte!$E:$E,WH_Aggregte!J:J))</f>
        <v>2 CFR 200.413, 2 CFR 200.414, 2 CFR 200.416, 2 CFR 200.418</v>
      </c>
      <c r="H10" s="31">
        <f>_xlfn.XLOOKUP($A10,WH_Aggregte!$E:$E,WH_Aggregte!K:K)</f>
        <v>0</v>
      </c>
      <c r="I10" s="31">
        <f>_xlfn.XLOOKUP($A10,WH_Aggregte!$E:$E,WH_Aggregte!L:L)</f>
        <v>0</v>
      </c>
      <c r="J10" s="31">
        <f>_xlfn.XLOOKUP($A10,WH_Aggregte!$E:$E,WH_Aggregte!M:M)</f>
        <v>0</v>
      </c>
      <c r="K10" s="31">
        <f>_xlfn.XLOOKUP($A10,WH_Aggregte!$E:$E,WH_Aggregte!N:N)</f>
        <v>0</v>
      </c>
      <c r="L10" s="31">
        <f>_xlfn.XLOOKUP($A10,WH_Aggregte!$E:$E,WH_Aggregte!O:O)</f>
        <v>0</v>
      </c>
      <c r="M10" s="31">
        <f>_xlfn.XLOOKUP($A10,WH_Aggregte!$E:$E,WH_Aggregte!P:P)</f>
        <v>0</v>
      </c>
      <c r="N10" s="31">
        <f>_xlfn.XLOOKUP($A10,WH_Aggregte!$E:$E,WH_Aggregte!Q:Q)</f>
        <v>0</v>
      </c>
      <c r="O10" s="31">
        <f>_xlfn.XLOOKUP($A10,WH_Aggregte!$E:$E,WH_Aggregte!R:R)</f>
        <v>0</v>
      </c>
      <c r="P10" s="31">
        <f>_xlfn.XLOOKUP($A10,WH_Aggregte!$E:$E,WH_Aggregte!S:S)</f>
        <v>0</v>
      </c>
      <c r="Q10" s="31">
        <f>_xlfn.XLOOKUP($A10,WH_Aggregte!$E:$E,WH_Aggregte!T:T)</f>
        <v>0</v>
      </c>
      <c r="R10" s="31">
        <f>_xlfn.XLOOKUP($A10,WH_Aggregte!$E:$E,WH_Aggregte!U:U)</f>
        <v>0</v>
      </c>
      <c r="S10" s="31">
        <f>_xlfn.XLOOKUP($A10,WH_Aggregte!$E:$E,WH_Aggregte!V:V)</f>
        <v>0</v>
      </c>
      <c r="T10" s="31">
        <f>_xlfn.XLOOKUP($A10,WH_Aggregte!$E:$E,WH_Aggregte!W:W)</f>
        <v>0</v>
      </c>
      <c r="U10" s="31">
        <f>_xlfn.XLOOKUP($A10,WH_Aggregte!$E:$E,WH_Aggregte!X:X)</f>
        <v>0</v>
      </c>
      <c r="V10" s="31">
        <f>_xlfn.XLOOKUP($A10,WH_Aggregte!$E:$E,WH_Aggregte!Y:Y)</f>
        <v>0</v>
      </c>
      <c r="W10" s="31">
        <f>_xlfn.XLOOKUP($A10,WH_Aggregte!$E:$E,WH_Aggregte!Z:Z)</f>
        <v>0</v>
      </c>
      <c r="X10" s="31">
        <f>_xlfn.XLOOKUP($A10,WH_Aggregte!$E:$E,WH_Aggregte!AA:AA)</f>
        <v>0</v>
      </c>
      <c r="Y10" s="31">
        <f>_xlfn.XLOOKUP($A10,WH_Aggregte!$E:$E,WH_Aggregte!AB:AB)</f>
        <v>0</v>
      </c>
      <c r="Z10" s="31">
        <f>_xlfn.XLOOKUP($A10,WH_Aggregte!$E:$E,WH_Aggregte!AC:AC)</f>
        <v>0</v>
      </c>
      <c r="AA10" s="31">
        <f>_xlfn.XLOOKUP($A10,WH_Aggregte!$E:$E,WH_Aggregte!AD:AD)</f>
        <v>0</v>
      </c>
      <c r="AB10" s="31">
        <f>_xlfn.XLOOKUP($A10,WH_Aggregte!$E:$E,WH_Aggregte!AE:AE)</f>
        <v>0</v>
      </c>
      <c r="AC10" s="31">
        <f>_xlfn.XLOOKUP($A10,WH_Aggregte!$E:$E,WH_Aggregte!AF:AF)</f>
        <v>0</v>
      </c>
      <c r="AD10" s="31">
        <f>_xlfn.XLOOKUP($A10,WH_Aggregte!$E:$E,WH_Aggregte!AG:AG)</f>
        <v>0</v>
      </c>
      <c r="AE10" s="31">
        <f>_xlfn.XLOOKUP($A10,WH_Aggregte!$E:$E,WH_Aggregte!AH:AH)</f>
        <v>0</v>
      </c>
      <c r="AF10" s="31">
        <f>_xlfn.XLOOKUP($A10,WH_Aggregte!$E:$E,WH_Aggregte!AI:AI)</f>
        <v>0</v>
      </c>
      <c r="AG10" s="31">
        <f>_xlfn.XLOOKUP($A10,WH_Aggregte!$E:$E,WH_Aggregte!AJ:AJ)</f>
        <v>0</v>
      </c>
      <c r="AH10" s="31">
        <f>_xlfn.XLOOKUP($A10,WH_Aggregte!$E:$E,WH_Aggregte!AK:AK)</f>
        <v>0</v>
      </c>
      <c r="AI10" s="31">
        <f>_xlfn.XLOOKUP($A10,WH_Aggregte!$E:$E,WH_Aggregte!AL:AL)</f>
        <v>0</v>
      </c>
      <c r="AJ10" s="31">
        <f>_xlfn.XLOOKUP($A10,SummaryResponses!$A:$A,SummaryResponses!D:D)</f>
        <v>0</v>
      </c>
      <c r="AK10" s="31">
        <f>_xlfn.XLOOKUP($A10,SummaryResponses!$A:$A,SummaryResponses!E:E)</f>
        <v>0</v>
      </c>
      <c r="AL10" s="31">
        <f>_xlfn.XLOOKUP($A10,SummaryResponses!$A:$A,SummaryResponses!F:F)</f>
        <v>0</v>
      </c>
      <c r="AM10" s="31">
        <f>_xlfn.XLOOKUP($A10,SummaryResponses!$A:$A,SummaryResponses!G:G)</f>
        <v>0</v>
      </c>
      <c r="AN10" s="31">
        <f>_xlfn.XLOOKUP($A10,SummaryResponses!$A:$A,SummaryResponses!H:H)</f>
        <v>0</v>
      </c>
      <c r="AO10" s="31">
        <f>_xlfn.XLOOKUP($A10,SummaryResponses!$A:$A,SummaryResponses!I:I)</f>
        <v>0</v>
      </c>
      <c r="AP10" s="31">
        <f>_xlfn.XLOOKUP($A10,SummaryResponses!$A:$A,SummaryResponses!J:J)</f>
        <v>0</v>
      </c>
      <c r="AQ10" s="31">
        <f>_xlfn.XLOOKUP($A10,SummaryResponses!$A:$A,SummaryResponses!K:K)</f>
        <v>0</v>
      </c>
      <c r="AR10" s="31">
        <f>_xlfn.XLOOKUP($A10,SummaryResponses!$A:$A,SummaryResponses!L:L)</f>
        <v>0</v>
      </c>
      <c r="AS10" s="31">
        <f>_xlfn.XLOOKUP($A10,SummaryResponses!$A:$A,SummaryResponses!M:M)</f>
        <v>0</v>
      </c>
      <c r="AT10" s="31">
        <f>_xlfn.XLOOKUP($A10,SummaryResponses!$A:$A,SummaryResponses!N:N)</f>
        <v>0</v>
      </c>
      <c r="AU10" s="31">
        <f>_xlfn.XLOOKUP($A10,SummaryResponses!$A:$A,SummaryResponses!O:O)</f>
        <v>0</v>
      </c>
      <c r="AV10" s="31">
        <f>_xlfn.XLOOKUP($A10,SummaryResponses!$A:$A,SummaryResponses!P:P)</f>
        <v>0</v>
      </c>
      <c r="AW10" s="31">
        <f>_xlfn.XLOOKUP($A10,SummaryResponses!$A:$A,SummaryResponses!Q:Q)</f>
        <v>0</v>
      </c>
      <c r="AX10" s="31">
        <f>_xlfn.XLOOKUP($A10,SummaryResponses!$A:$A,SummaryResponses!R:R)</f>
        <v>0</v>
      </c>
      <c r="AY10" s="31">
        <f>_xlfn.XLOOKUP($A10,SummaryResponses!$A:$A,SummaryResponses!S:S)</f>
        <v>0</v>
      </c>
      <c r="AZ10" s="31">
        <f>_xlfn.XLOOKUP($A10,SummaryResponses!$A:$A,SummaryResponses!T:T)</f>
        <v>0</v>
      </c>
      <c r="BA10" s="31">
        <f>_xlfn.XLOOKUP($A10,SummaryResponses!$A:$A,SummaryResponses!U:U)</f>
        <v>0</v>
      </c>
      <c r="BB10" s="31">
        <f>_xlfn.XLOOKUP($A10,SummaryResponses!$A:$A,SummaryResponses!V:V)</f>
        <v>0</v>
      </c>
      <c r="BC10" s="31">
        <f>_xlfn.XLOOKUP($A10,SummaryResponses!$A:$A,SummaryResponses!W:W)</f>
        <v>0</v>
      </c>
      <c r="BD10" s="31">
        <f>_xlfn.XLOOKUP($A10,SummaryResponses!$A:$A,SummaryResponses!X:X)</f>
        <v>0</v>
      </c>
      <c r="BE10" s="31">
        <f>_xlfn.XLOOKUP($A10,SummaryResponses!$A:$A,SummaryResponses!Y:Y)</f>
        <v>0</v>
      </c>
      <c r="BF10" s="31">
        <f>_xlfn.XLOOKUP($A10,SummaryResponses!$A:$A,SummaryResponses!Z:Z)</f>
        <v>0</v>
      </c>
      <c r="BG10" s="31">
        <f>_xlfn.XLOOKUP($A10,SummaryResponses!$A:$A,SummaryResponses!AA:AA)</f>
        <v>0</v>
      </c>
      <c r="BH10" s="31">
        <f>_xlfn.XLOOKUP($A10,SummaryResponses!$A:$A,SummaryResponses!AB:AB)</f>
        <v>0</v>
      </c>
      <c r="BI10" s="31">
        <f>_xlfn.XLOOKUP($A10,SummaryResponses!$A:$A,SummaryResponses!AC:AC)</f>
        <v>0</v>
      </c>
      <c r="BJ10" s="31">
        <f>_xlfn.XLOOKUP($A10,SummaryResponses!$A:$A,SummaryResponses!AD:AD)</f>
        <v>0</v>
      </c>
      <c r="BK10" s="31">
        <f>_xlfn.XLOOKUP($A10,SummaryResponses!$A:$A,SummaryResponses!AE:AE)</f>
        <v>0</v>
      </c>
    </row>
    <row r="11" spans="1:63" ht="84.5" x14ac:dyDescent="0.35">
      <c r="A11" s="30" t="str">
        <f>SummaryResponses!A11</f>
        <v>01.04.02</v>
      </c>
      <c r="B11" s="31" t="str">
        <f>_xlfn.XLOOKUP($A11,WH_Aggregte!$E:$E,WH_Aggregte!$D:$D)</f>
        <v>If YES to question 01.04.01, review the approved negotiated rate or cost allocation plan (state and local governments can use a cost allocation plan).     
Is the rate budgeted for the assessment period supported by their agreement or plan?</v>
      </c>
      <c r="C11" s="31" t="str">
        <f>_xlfn.XLOOKUP($A11,SummaryResponses!$A:$A,SummaryResponses!$C:$C)</f>
        <v>The budgeted negotiated rate or cost allocation plan is not accurate</v>
      </c>
      <c r="D11" s="30" t="str">
        <f>_xlfn.SINGLE(IF(ISNUMBER(IFERROR(_xlfn.XLOOKUP($A11,Table1[QNUM],Table1[Answer],"",0),""))*1,"",IFERROR(_xlfn.XLOOKUP($A11,Table1[QNUM],Table1[Answer],"",0),"")))</f>
        <v/>
      </c>
      <c r="E11" s="31" t="str">
        <f>_xlfn.SINGLE(IF(ISNUMBER(IFERROR(_xlfn.XLOOKUP($A11&amp;$E$1&amp;":",Table1[QNUM],Table1[NOTES],"",0),""))*1,"",IFERROR(_xlfn.XLOOKUP($A11&amp;$E$1&amp;":",Table1[QNUM],Table1[NOTES],"",0),"")))</f>
        <v/>
      </c>
      <c r="F11" s="31" t="str">
        <f>_xlfn.SINGLE(IF(ISNUMBER(IFERROR(_xlfn.XLOOKUP($A11&amp;$F$1,Table1[QNUM],Table1[NOTES],"",0),""))*1,"",IFERROR(_xlfn.XLOOKUP($A11&amp;$F$1,Table1[QNUM],Table1[NOTES],"",0),"")))</f>
        <v/>
      </c>
      <c r="G11" s="31" t="str">
        <f>TRIM(_xlfn.XLOOKUP($A11,WH_Aggregte!$E:$E,WH_Aggregte!J:J))</f>
        <v>2 CFR 200.413, 2 CFR 200.414, 2 CFR 200.416, 2CFR 200.418</v>
      </c>
      <c r="H11" s="31">
        <f>_xlfn.XLOOKUP($A11,WH_Aggregte!$E:$E,WH_Aggregte!K:K)</f>
        <v>0</v>
      </c>
      <c r="I11" s="31">
        <f>_xlfn.XLOOKUP($A11,WH_Aggregte!$E:$E,WH_Aggregte!L:L)</f>
        <v>0</v>
      </c>
      <c r="J11" s="31">
        <f>_xlfn.XLOOKUP($A11,WH_Aggregte!$E:$E,WH_Aggregte!M:M)</f>
        <v>0</v>
      </c>
      <c r="K11" s="31">
        <f>_xlfn.XLOOKUP($A11,WH_Aggregte!$E:$E,WH_Aggregte!N:N)</f>
        <v>0</v>
      </c>
      <c r="L11" s="31">
        <f>_xlfn.XLOOKUP($A11,WH_Aggregte!$E:$E,WH_Aggregte!O:O)</f>
        <v>0</v>
      </c>
      <c r="M11" s="31">
        <f>_xlfn.XLOOKUP($A11,WH_Aggregte!$E:$E,WH_Aggregte!P:P)</f>
        <v>0</v>
      </c>
      <c r="N11" s="31">
        <f>_xlfn.XLOOKUP($A11,WH_Aggregte!$E:$E,WH_Aggregte!Q:Q)</f>
        <v>0</v>
      </c>
      <c r="O11" s="31">
        <f>_xlfn.XLOOKUP($A11,WH_Aggregte!$E:$E,WH_Aggregte!R:R)</f>
        <v>0</v>
      </c>
      <c r="P11" s="31">
        <f>_xlfn.XLOOKUP($A11,WH_Aggregte!$E:$E,WH_Aggregte!S:S)</f>
        <v>0</v>
      </c>
      <c r="Q11" s="31">
        <f>_xlfn.XLOOKUP($A11,WH_Aggregte!$E:$E,WH_Aggregte!T:T)</f>
        <v>0</v>
      </c>
      <c r="R11" s="31">
        <f>_xlfn.XLOOKUP($A11,WH_Aggregte!$E:$E,WH_Aggregte!U:U)</f>
        <v>0</v>
      </c>
      <c r="S11" s="31">
        <f>_xlfn.XLOOKUP($A11,WH_Aggregte!$E:$E,WH_Aggregte!V:V)</f>
        <v>0</v>
      </c>
      <c r="T11" s="31">
        <f>_xlfn.XLOOKUP($A11,WH_Aggregte!$E:$E,WH_Aggregte!W:W)</f>
        <v>0</v>
      </c>
      <c r="U11" s="31">
        <f>_xlfn.XLOOKUP($A11,WH_Aggregte!$E:$E,WH_Aggregte!X:X)</f>
        <v>0</v>
      </c>
      <c r="V11" s="31">
        <f>_xlfn.XLOOKUP($A11,WH_Aggregte!$E:$E,WH_Aggregte!Y:Y)</f>
        <v>0</v>
      </c>
      <c r="W11" s="31">
        <f>_xlfn.XLOOKUP($A11,WH_Aggregte!$E:$E,WH_Aggregte!Z:Z)</f>
        <v>0</v>
      </c>
      <c r="X11" s="31">
        <f>_xlfn.XLOOKUP($A11,WH_Aggregte!$E:$E,WH_Aggregte!AA:AA)</f>
        <v>0</v>
      </c>
      <c r="Y11" s="31">
        <f>_xlfn.XLOOKUP($A11,WH_Aggregte!$E:$E,WH_Aggregte!AB:AB)</f>
        <v>0</v>
      </c>
      <c r="Z11" s="31">
        <f>_xlfn.XLOOKUP($A11,WH_Aggregte!$E:$E,WH_Aggregte!AC:AC)</f>
        <v>0</v>
      </c>
      <c r="AA11" s="31">
        <f>_xlfn.XLOOKUP($A11,WH_Aggregte!$E:$E,WH_Aggregte!AD:AD)</f>
        <v>0</v>
      </c>
      <c r="AB11" s="31">
        <f>_xlfn.XLOOKUP($A11,WH_Aggregte!$E:$E,WH_Aggregte!AE:AE)</f>
        <v>0</v>
      </c>
      <c r="AC11" s="31">
        <f>_xlfn.XLOOKUP($A11,WH_Aggregte!$E:$E,WH_Aggregte!AF:AF)</f>
        <v>0</v>
      </c>
      <c r="AD11" s="31">
        <f>_xlfn.XLOOKUP($A11,WH_Aggregte!$E:$E,WH_Aggregte!AG:AG)</f>
        <v>0</v>
      </c>
      <c r="AE11" s="31">
        <f>_xlfn.XLOOKUP($A11,WH_Aggregte!$E:$E,WH_Aggregte!AH:AH)</f>
        <v>0</v>
      </c>
      <c r="AF11" s="31">
        <f>_xlfn.XLOOKUP($A11,WH_Aggregte!$E:$E,WH_Aggregte!AI:AI)</f>
        <v>0</v>
      </c>
      <c r="AG11" s="31">
        <f>_xlfn.XLOOKUP($A11,WH_Aggregte!$E:$E,WH_Aggregte!AJ:AJ)</f>
        <v>0</v>
      </c>
      <c r="AH11" s="31">
        <f>_xlfn.XLOOKUP($A11,WH_Aggregte!$E:$E,WH_Aggregte!AK:AK)</f>
        <v>0</v>
      </c>
      <c r="AI11" s="31">
        <f>_xlfn.XLOOKUP($A11,WH_Aggregte!$E:$E,WH_Aggregte!AL:AL)</f>
        <v>0</v>
      </c>
      <c r="AJ11" s="31">
        <f>_xlfn.XLOOKUP($A11,SummaryResponses!$A:$A,SummaryResponses!D:D)</f>
        <v>0</v>
      </c>
      <c r="AK11" s="31">
        <f>_xlfn.XLOOKUP($A11,SummaryResponses!$A:$A,SummaryResponses!E:E)</f>
        <v>0</v>
      </c>
      <c r="AL11" s="31">
        <f>_xlfn.XLOOKUP($A11,SummaryResponses!$A:$A,SummaryResponses!F:F)</f>
        <v>0</v>
      </c>
      <c r="AM11" s="31">
        <f>_xlfn.XLOOKUP($A11,SummaryResponses!$A:$A,SummaryResponses!G:G)</f>
        <v>0</v>
      </c>
      <c r="AN11" s="31">
        <f>_xlfn.XLOOKUP($A11,SummaryResponses!$A:$A,SummaryResponses!H:H)</f>
        <v>0</v>
      </c>
      <c r="AO11" s="31">
        <f>_xlfn.XLOOKUP($A11,SummaryResponses!$A:$A,SummaryResponses!I:I)</f>
        <v>0</v>
      </c>
      <c r="AP11" s="31">
        <f>_xlfn.XLOOKUP($A11,SummaryResponses!$A:$A,SummaryResponses!J:J)</f>
        <v>0</v>
      </c>
      <c r="AQ11" s="31">
        <f>_xlfn.XLOOKUP($A11,SummaryResponses!$A:$A,SummaryResponses!K:K)</f>
        <v>0</v>
      </c>
      <c r="AR11" s="31">
        <f>_xlfn.XLOOKUP($A11,SummaryResponses!$A:$A,SummaryResponses!L:L)</f>
        <v>0</v>
      </c>
      <c r="AS11" s="31">
        <f>_xlfn.XLOOKUP($A11,SummaryResponses!$A:$A,SummaryResponses!M:M)</f>
        <v>0</v>
      </c>
      <c r="AT11" s="31">
        <f>_xlfn.XLOOKUP($A11,SummaryResponses!$A:$A,SummaryResponses!N:N)</f>
        <v>0</v>
      </c>
      <c r="AU11" s="31">
        <f>_xlfn.XLOOKUP($A11,SummaryResponses!$A:$A,SummaryResponses!O:O)</f>
        <v>0</v>
      </c>
      <c r="AV11" s="31">
        <f>_xlfn.XLOOKUP($A11,SummaryResponses!$A:$A,SummaryResponses!P:P)</f>
        <v>0</v>
      </c>
      <c r="AW11" s="31">
        <f>_xlfn.XLOOKUP($A11,SummaryResponses!$A:$A,SummaryResponses!Q:Q)</f>
        <v>0</v>
      </c>
      <c r="AX11" s="31">
        <f>_xlfn.XLOOKUP($A11,SummaryResponses!$A:$A,SummaryResponses!R:R)</f>
        <v>0</v>
      </c>
      <c r="AY11" s="31">
        <f>_xlfn.XLOOKUP($A11,SummaryResponses!$A:$A,SummaryResponses!S:S)</f>
        <v>0</v>
      </c>
      <c r="AZ11" s="31">
        <f>_xlfn.XLOOKUP($A11,SummaryResponses!$A:$A,SummaryResponses!T:T)</f>
        <v>0</v>
      </c>
      <c r="BA11" s="31">
        <f>_xlfn.XLOOKUP($A11,SummaryResponses!$A:$A,SummaryResponses!U:U)</f>
        <v>0</v>
      </c>
      <c r="BB11" s="31">
        <f>_xlfn.XLOOKUP($A11,SummaryResponses!$A:$A,SummaryResponses!V:V)</f>
        <v>0</v>
      </c>
      <c r="BC11" s="31">
        <f>_xlfn.XLOOKUP($A11,SummaryResponses!$A:$A,SummaryResponses!W:W)</f>
        <v>0</v>
      </c>
      <c r="BD11" s="31">
        <f>_xlfn.XLOOKUP($A11,SummaryResponses!$A:$A,SummaryResponses!X:X)</f>
        <v>0</v>
      </c>
      <c r="BE11" s="31">
        <f>_xlfn.XLOOKUP($A11,SummaryResponses!$A:$A,SummaryResponses!Y:Y)</f>
        <v>0</v>
      </c>
      <c r="BF11" s="31">
        <f>_xlfn.XLOOKUP($A11,SummaryResponses!$A:$A,SummaryResponses!Z:Z)</f>
        <v>0</v>
      </c>
      <c r="BG11" s="31">
        <f>_xlfn.XLOOKUP($A11,SummaryResponses!$A:$A,SummaryResponses!AA:AA)</f>
        <v>0</v>
      </c>
      <c r="BH11" s="31">
        <f>_xlfn.XLOOKUP($A11,SummaryResponses!$A:$A,SummaryResponses!AB:AB)</f>
        <v>0</v>
      </c>
      <c r="BI11" s="31">
        <f>_xlfn.XLOOKUP($A11,SummaryResponses!$A:$A,SummaryResponses!AC:AC)</f>
        <v>0</v>
      </c>
      <c r="BJ11" s="31">
        <f>_xlfn.XLOOKUP($A11,SummaryResponses!$A:$A,SummaryResponses!AD:AD)</f>
        <v>0</v>
      </c>
      <c r="BK11" s="31">
        <f>_xlfn.XLOOKUP($A11,SummaryResponses!$A:$A,SummaryResponses!AE:AE)</f>
        <v>0</v>
      </c>
    </row>
    <row r="12" spans="1:63" ht="140.5" x14ac:dyDescent="0.35">
      <c r="A12" s="30" t="str">
        <f>SummaryResponses!A12</f>
        <v>01.04.03</v>
      </c>
      <c r="B12" s="31" t="str">
        <f>_xlfn.XLOOKUP($A12,WH_Aggregte!$E:$E,WH_Aggregte!$D:$D)</f>
        <v>Review the sponsor/grantee’s cost allocation plan, financial policies, and/or provided list of costs included as indirect costs and note which costs they consider indirect. Review the approved budget to ensure these costs are not included as direct cost line items. Costs cannot be simultaneously included in the direct budget and included in the indirect cost rate. 
Are all indirect costs budgeted appropriately as part of the indirect cost rate?</v>
      </c>
      <c r="C12" s="31" t="str">
        <f>_xlfn.XLOOKUP($A12,SummaryResponses!$A:$A,SummaryResponses!$C:$C)</f>
        <v>There are indirect costs that are not budgeted appropriately as part of the indirect cost rate.</v>
      </c>
      <c r="D12" s="30" t="str">
        <f>_xlfn.SINGLE(IF(ISNUMBER(IFERROR(_xlfn.XLOOKUP($A12,Table1[QNUM],Table1[Answer],"",0),""))*1,"",IFERROR(_xlfn.XLOOKUP($A12,Table1[QNUM],Table1[Answer],"",0),"")))</f>
        <v/>
      </c>
      <c r="E12" s="31" t="str">
        <f>_xlfn.SINGLE(IF(ISNUMBER(IFERROR(_xlfn.XLOOKUP($A12&amp;$E$1&amp;":",Table1[QNUM],Table1[NOTES],"",0),""))*1,"",IFERROR(_xlfn.XLOOKUP($A12&amp;$E$1&amp;":",Table1[QNUM],Table1[NOTES],"",0),"")))</f>
        <v/>
      </c>
      <c r="F12" s="31" t="str">
        <f>_xlfn.SINGLE(IF(ISNUMBER(IFERROR(_xlfn.XLOOKUP($A12&amp;$F$1,Table1[QNUM],Table1[NOTES],"",0),""))*1,"",IFERROR(_xlfn.XLOOKUP($A12&amp;$F$1,Table1[QNUM],Table1[NOTES],"",0),"")))</f>
        <v/>
      </c>
      <c r="G12" s="31" t="str">
        <f>TRIM(_xlfn.XLOOKUP($A12,WH_Aggregte!$E:$E,WH_Aggregte!J:J))</f>
        <v>2 CFR 200.413, 2 CFR 200.414, 2 CFR 200.416, 2CFR 200.418</v>
      </c>
      <c r="H12" s="31">
        <f>_xlfn.XLOOKUP($A12,WH_Aggregte!$E:$E,WH_Aggregte!K:K)</f>
        <v>0</v>
      </c>
      <c r="I12" s="31">
        <f>_xlfn.XLOOKUP($A12,WH_Aggregte!$E:$E,WH_Aggregte!L:L)</f>
        <v>0</v>
      </c>
      <c r="J12" s="31">
        <f>_xlfn.XLOOKUP($A12,WH_Aggregte!$E:$E,WH_Aggregte!M:M)</f>
        <v>0</v>
      </c>
      <c r="K12" s="31">
        <f>_xlfn.XLOOKUP($A12,WH_Aggregte!$E:$E,WH_Aggregte!N:N)</f>
        <v>0</v>
      </c>
      <c r="L12" s="31">
        <f>_xlfn.XLOOKUP($A12,WH_Aggregte!$E:$E,WH_Aggregte!O:O)</f>
        <v>0</v>
      </c>
      <c r="M12" s="31">
        <f>_xlfn.XLOOKUP($A12,WH_Aggregte!$E:$E,WH_Aggregte!P:P)</f>
        <v>0</v>
      </c>
      <c r="N12" s="31">
        <f>_xlfn.XLOOKUP($A12,WH_Aggregte!$E:$E,WH_Aggregte!Q:Q)</f>
        <v>0</v>
      </c>
      <c r="O12" s="31">
        <f>_xlfn.XLOOKUP($A12,WH_Aggregte!$E:$E,WH_Aggregte!R:R)</f>
        <v>0</v>
      </c>
      <c r="P12" s="31">
        <f>_xlfn.XLOOKUP($A12,WH_Aggregte!$E:$E,WH_Aggregte!S:S)</f>
        <v>0</v>
      </c>
      <c r="Q12" s="31">
        <f>_xlfn.XLOOKUP($A12,WH_Aggregte!$E:$E,WH_Aggregte!T:T)</f>
        <v>0</v>
      </c>
      <c r="R12" s="31">
        <f>_xlfn.XLOOKUP($A12,WH_Aggregte!$E:$E,WH_Aggregte!U:U)</f>
        <v>0</v>
      </c>
      <c r="S12" s="31">
        <f>_xlfn.XLOOKUP($A12,WH_Aggregte!$E:$E,WH_Aggregte!V:V)</f>
        <v>0</v>
      </c>
      <c r="T12" s="31">
        <f>_xlfn.XLOOKUP($A12,WH_Aggregte!$E:$E,WH_Aggregte!W:W)</f>
        <v>0</v>
      </c>
      <c r="U12" s="31">
        <f>_xlfn.XLOOKUP($A12,WH_Aggregte!$E:$E,WH_Aggregte!X:X)</f>
        <v>0</v>
      </c>
      <c r="V12" s="31">
        <f>_xlfn.XLOOKUP($A12,WH_Aggregte!$E:$E,WH_Aggregte!Y:Y)</f>
        <v>0</v>
      </c>
      <c r="W12" s="31">
        <f>_xlfn.XLOOKUP($A12,WH_Aggregte!$E:$E,WH_Aggregte!Z:Z)</f>
        <v>0</v>
      </c>
      <c r="X12" s="31">
        <f>_xlfn.XLOOKUP($A12,WH_Aggregte!$E:$E,WH_Aggregte!AA:AA)</f>
        <v>0</v>
      </c>
      <c r="Y12" s="31">
        <f>_xlfn.XLOOKUP($A12,WH_Aggregte!$E:$E,WH_Aggregte!AB:AB)</f>
        <v>0</v>
      </c>
      <c r="Z12" s="31">
        <f>_xlfn.XLOOKUP($A12,WH_Aggregte!$E:$E,WH_Aggregte!AC:AC)</f>
        <v>0</v>
      </c>
      <c r="AA12" s="31">
        <f>_xlfn.XLOOKUP($A12,WH_Aggregte!$E:$E,WH_Aggregte!AD:AD)</f>
        <v>0</v>
      </c>
      <c r="AB12" s="31">
        <f>_xlfn.XLOOKUP($A12,WH_Aggregte!$E:$E,WH_Aggregte!AE:AE)</f>
        <v>0</v>
      </c>
      <c r="AC12" s="31">
        <f>_xlfn.XLOOKUP($A12,WH_Aggregte!$E:$E,WH_Aggregte!AF:AF)</f>
        <v>0</v>
      </c>
      <c r="AD12" s="31">
        <f>_xlfn.XLOOKUP($A12,WH_Aggregte!$E:$E,WH_Aggregte!AG:AG)</f>
        <v>0</v>
      </c>
      <c r="AE12" s="31">
        <f>_xlfn.XLOOKUP($A12,WH_Aggregte!$E:$E,WH_Aggregte!AH:AH)</f>
        <v>0</v>
      </c>
      <c r="AF12" s="31">
        <f>_xlfn.XLOOKUP($A12,WH_Aggregte!$E:$E,WH_Aggregte!AI:AI)</f>
        <v>0</v>
      </c>
      <c r="AG12" s="31">
        <f>_xlfn.XLOOKUP($A12,WH_Aggregte!$E:$E,WH_Aggregte!AJ:AJ)</f>
        <v>0</v>
      </c>
      <c r="AH12" s="31">
        <f>_xlfn.XLOOKUP($A12,WH_Aggregte!$E:$E,WH_Aggregte!AK:AK)</f>
        <v>0</v>
      </c>
      <c r="AI12" s="31">
        <f>_xlfn.XLOOKUP($A12,WH_Aggregte!$E:$E,WH_Aggregte!AL:AL)</f>
        <v>0</v>
      </c>
      <c r="AJ12" s="31">
        <f>_xlfn.XLOOKUP($A12,SummaryResponses!$A:$A,SummaryResponses!D:D)</f>
        <v>0</v>
      </c>
      <c r="AK12" s="31">
        <f>_xlfn.XLOOKUP($A12,SummaryResponses!$A:$A,SummaryResponses!E:E)</f>
        <v>0</v>
      </c>
      <c r="AL12" s="31">
        <f>_xlfn.XLOOKUP($A12,SummaryResponses!$A:$A,SummaryResponses!F:F)</f>
        <v>0</v>
      </c>
      <c r="AM12" s="31">
        <f>_xlfn.XLOOKUP($A12,SummaryResponses!$A:$A,SummaryResponses!G:G)</f>
        <v>0</v>
      </c>
      <c r="AN12" s="31">
        <f>_xlfn.XLOOKUP($A12,SummaryResponses!$A:$A,SummaryResponses!H:H)</f>
        <v>0</v>
      </c>
      <c r="AO12" s="31">
        <f>_xlfn.XLOOKUP($A12,SummaryResponses!$A:$A,SummaryResponses!I:I)</f>
        <v>0</v>
      </c>
      <c r="AP12" s="31">
        <f>_xlfn.XLOOKUP($A12,SummaryResponses!$A:$A,SummaryResponses!J:J)</f>
        <v>0</v>
      </c>
      <c r="AQ12" s="31">
        <f>_xlfn.XLOOKUP($A12,SummaryResponses!$A:$A,SummaryResponses!K:K)</f>
        <v>0</v>
      </c>
      <c r="AR12" s="31">
        <f>_xlfn.XLOOKUP($A12,SummaryResponses!$A:$A,SummaryResponses!L:L)</f>
        <v>0</v>
      </c>
      <c r="AS12" s="31">
        <f>_xlfn.XLOOKUP($A12,SummaryResponses!$A:$A,SummaryResponses!M:M)</f>
        <v>0</v>
      </c>
      <c r="AT12" s="31">
        <f>_xlfn.XLOOKUP($A12,SummaryResponses!$A:$A,SummaryResponses!N:N)</f>
        <v>0</v>
      </c>
      <c r="AU12" s="31">
        <f>_xlfn.XLOOKUP($A12,SummaryResponses!$A:$A,SummaryResponses!O:O)</f>
        <v>0</v>
      </c>
      <c r="AV12" s="31">
        <f>_xlfn.XLOOKUP($A12,SummaryResponses!$A:$A,SummaryResponses!P:P)</f>
        <v>0</v>
      </c>
      <c r="AW12" s="31">
        <f>_xlfn.XLOOKUP($A12,SummaryResponses!$A:$A,SummaryResponses!Q:Q)</f>
        <v>0</v>
      </c>
      <c r="AX12" s="31">
        <f>_xlfn.XLOOKUP($A12,SummaryResponses!$A:$A,SummaryResponses!R:R)</f>
        <v>0</v>
      </c>
      <c r="AY12" s="31">
        <f>_xlfn.XLOOKUP($A12,SummaryResponses!$A:$A,SummaryResponses!S:S)</f>
        <v>0</v>
      </c>
      <c r="AZ12" s="31">
        <f>_xlfn.XLOOKUP($A12,SummaryResponses!$A:$A,SummaryResponses!T:T)</f>
        <v>0</v>
      </c>
      <c r="BA12" s="31">
        <f>_xlfn.XLOOKUP($A12,SummaryResponses!$A:$A,SummaryResponses!U:U)</f>
        <v>0</v>
      </c>
      <c r="BB12" s="31">
        <f>_xlfn.XLOOKUP($A12,SummaryResponses!$A:$A,SummaryResponses!V:V)</f>
        <v>0</v>
      </c>
      <c r="BC12" s="31">
        <f>_xlfn.XLOOKUP($A12,SummaryResponses!$A:$A,SummaryResponses!W:W)</f>
        <v>0</v>
      </c>
      <c r="BD12" s="31">
        <f>_xlfn.XLOOKUP($A12,SummaryResponses!$A:$A,SummaryResponses!X:X)</f>
        <v>0</v>
      </c>
      <c r="BE12" s="31">
        <f>_xlfn.XLOOKUP($A12,SummaryResponses!$A:$A,SummaryResponses!Y:Y)</f>
        <v>0</v>
      </c>
      <c r="BF12" s="31">
        <f>_xlfn.XLOOKUP($A12,SummaryResponses!$A:$A,SummaryResponses!Z:Z)</f>
        <v>0</v>
      </c>
      <c r="BG12" s="31">
        <f>_xlfn.XLOOKUP($A12,SummaryResponses!$A:$A,SummaryResponses!AA:AA)</f>
        <v>0</v>
      </c>
      <c r="BH12" s="31">
        <f>_xlfn.XLOOKUP($A12,SummaryResponses!$A:$A,SummaryResponses!AB:AB)</f>
        <v>0</v>
      </c>
      <c r="BI12" s="31">
        <f>_xlfn.XLOOKUP($A12,SummaryResponses!$A:$A,SummaryResponses!AC:AC)</f>
        <v>0</v>
      </c>
      <c r="BJ12" s="31">
        <f>_xlfn.XLOOKUP($A12,SummaryResponses!$A:$A,SummaryResponses!AD:AD)</f>
        <v>0</v>
      </c>
      <c r="BK12" s="31">
        <f>_xlfn.XLOOKUP($A12,SummaryResponses!$A:$A,SummaryResponses!AE:AE)</f>
        <v>0</v>
      </c>
    </row>
    <row r="13" spans="1:63" ht="84.5" x14ac:dyDescent="0.35">
      <c r="A13" s="30" t="str">
        <f>SummaryResponses!A13</f>
        <v>01.05.01</v>
      </c>
      <c r="B13" s="31" t="str">
        <f>_xlfn.XLOOKUP($A13,WH_Aggregte!$E:$E,WH_Aggregte!$D:$D)</f>
        <v>Does the sponsor/grantee have a policy and procedure to manage Federal cash drawdowns?</v>
      </c>
      <c r="C13" s="31" t="str">
        <f>_xlfn.XLOOKUP($A13,SummaryResponses!$A:$A,SummaryResponses!$C:$C)</f>
        <v xml:space="preserve">The sponsor/grantee does not have a policy and procedure to manage cash drawdowns.
The policy and procedure to manage cash drawdowns should include the following miniumum element(s):  
</v>
      </c>
      <c r="D13" s="30" t="str">
        <f>_xlfn.SINGLE(IF(ISNUMBER(IFERROR(_xlfn.XLOOKUP($A13,Table1[QNUM],Table1[Answer],"",0),""))*1,"",IFERROR(_xlfn.XLOOKUP($A13,Table1[QNUM],Table1[Answer],"",0),"")))</f>
        <v/>
      </c>
      <c r="E13" s="31" t="str">
        <f>_xlfn.SINGLE(IF(ISNUMBER(IFERROR(_xlfn.XLOOKUP($A13&amp;$E$1&amp;":",Table1[QNUM],Table1[NOTES],"",0),""))*1,"",IFERROR(_xlfn.XLOOKUP($A13&amp;$E$1&amp;":",Table1[QNUM],Table1[NOTES],"",0),"")))</f>
        <v/>
      </c>
      <c r="F13" s="31" t="str">
        <f>_xlfn.SINGLE(IF(ISNUMBER(IFERROR(_xlfn.XLOOKUP($A13&amp;$F$1,Table1[QNUM],Table1[NOTES],"",0),""))*1,"",IFERROR(_xlfn.XLOOKUP($A13&amp;$F$1,Table1[QNUM],Table1[NOTES],"",0),"")))</f>
        <v/>
      </c>
      <c r="G13" s="31" t="str">
        <f>TRIM(_xlfn.XLOOKUP($A13,WH_Aggregte!$E:$E,WH_Aggregte!J:J))</f>
        <v>2 CFR 200.305</v>
      </c>
      <c r="H13" s="31">
        <f>_xlfn.XLOOKUP($A13,WH_Aggregte!$E:$E,WH_Aggregte!K:K)</f>
        <v>0</v>
      </c>
      <c r="I13" s="31">
        <f>_xlfn.XLOOKUP($A13,WH_Aggregte!$E:$E,WH_Aggregte!L:L)</f>
        <v>0</v>
      </c>
      <c r="J13" s="31">
        <f>_xlfn.XLOOKUP($A13,WH_Aggregte!$E:$E,WH_Aggregte!M:M)</f>
        <v>0</v>
      </c>
      <c r="K13" s="31">
        <f>_xlfn.XLOOKUP($A13,WH_Aggregte!$E:$E,WH_Aggregte!N:N)</f>
        <v>0</v>
      </c>
      <c r="L13" s="31">
        <f>_xlfn.XLOOKUP($A13,WH_Aggregte!$E:$E,WH_Aggregte!O:O)</f>
        <v>0</v>
      </c>
      <c r="M13" s="31">
        <f>_xlfn.XLOOKUP($A13,WH_Aggregte!$E:$E,WH_Aggregte!P:P)</f>
        <v>0</v>
      </c>
      <c r="N13" s="31">
        <f>_xlfn.XLOOKUP($A13,WH_Aggregte!$E:$E,WH_Aggregte!Q:Q)</f>
        <v>0</v>
      </c>
      <c r="O13" s="31">
        <f>_xlfn.XLOOKUP($A13,WH_Aggregte!$E:$E,WH_Aggregte!R:R)</f>
        <v>0</v>
      </c>
      <c r="P13" s="31">
        <f>_xlfn.XLOOKUP($A13,WH_Aggregte!$E:$E,WH_Aggregte!S:S)</f>
        <v>0</v>
      </c>
      <c r="Q13" s="31">
        <f>_xlfn.XLOOKUP($A13,WH_Aggregte!$E:$E,WH_Aggregte!T:T)</f>
        <v>0</v>
      </c>
      <c r="R13" s="31">
        <f>_xlfn.XLOOKUP($A13,WH_Aggregte!$E:$E,WH_Aggregte!U:U)</f>
        <v>0</v>
      </c>
      <c r="S13" s="31">
        <f>_xlfn.XLOOKUP($A13,WH_Aggregte!$E:$E,WH_Aggregte!V:V)</f>
        <v>0</v>
      </c>
      <c r="T13" s="31">
        <f>_xlfn.XLOOKUP($A13,WH_Aggregte!$E:$E,WH_Aggregte!W:W)</f>
        <v>0</v>
      </c>
      <c r="U13" s="31">
        <f>_xlfn.XLOOKUP($A13,WH_Aggregte!$E:$E,WH_Aggregte!X:X)</f>
        <v>0</v>
      </c>
      <c r="V13" s="31">
        <f>_xlfn.XLOOKUP($A13,WH_Aggregte!$E:$E,WH_Aggregte!Y:Y)</f>
        <v>0</v>
      </c>
      <c r="W13" s="31">
        <f>_xlfn.XLOOKUP($A13,WH_Aggregte!$E:$E,WH_Aggregte!Z:Z)</f>
        <v>0</v>
      </c>
      <c r="X13" s="31">
        <f>_xlfn.XLOOKUP($A13,WH_Aggregte!$E:$E,WH_Aggregte!AA:AA)</f>
        <v>0</v>
      </c>
      <c r="Y13" s="31">
        <f>_xlfn.XLOOKUP($A13,WH_Aggregte!$E:$E,WH_Aggregte!AB:AB)</f>
        <v>0</v>
      </c>
      <c r="Z13" s="31">
        <f>_xlfn.XLOOKUP($A13,WH_Aggregte!$E:$E,WH_Aggregte!AC:AC)</f>
        <v>0</v>
      </c>
      <c r="AA13" s="31">
        <f>_xlfn.XLOOKUP($A13,WH_Aggregte!$E:$E,WH_Aggregte!AD:AD)</f>
        <v>0</v>
      </c>
      <c r="AB13" s="31">
        <f>_xlfn.XLOOKUP($A13,WH_Aggregte!$E:$E,WH_Aggregte!AE:AE)</f>
        <v>0</v>
      </c>
      <c r="AC13" s="31">
        <f>_xlfn.XLOOKUP($A13,WH_Aggregte!$E:$E,WH_Aggregte!AF:AF)</f>
        <v>0</v>
      </c>
      <c r="AD13" s="31">
        <f>_xlfn.XLOOKUP($A13,WH_Aggregte!$E:$E,WH_Aggregte!AG:AG)</f>
        <v>0</v>
      </c>
      <c r="AE13" s="31">
        <f>_xlfn.XLOOKUP($A13,WH_Aggregte!$E:$E,WH_Aggregte!AH:AH)</f>
        <v>0</v>
      </c>
      <c r="AF13" s="31">
        <f>_xlfn.XLOOKUP($A13,WH_Aggregte!$E:$E,WH_Aggregte!AI:AI)</f>
        <v>0</v>
      </c>
      <c r="AG13" s="31">
        <f>_xlfn.XLOOKUP($A13,WH_Aggregte!$E:$E,WH_Aggregte!AJ:AJ)</f>
        <v>0</v>
      </c>
      <c r="AH13" s="31">
        <f>_xlfn.XLOOKUP($A13,WH_Aggregte!$E:$E,WH_Aggregte!AK:AK)</f>
        <v>0</v>
      </c>
      <c r="AI13" s="31">
        <f>_xlfn.XLOOKUP($A13,WH_Aggregte!$E:$E,WH_Aggregte!AL:AL)</f>
        <v>0</v>
      </c>
      <c r="AJ13" s="31">
        <f>_xlfn.XLOOKUP($A13,SummaryResponses!$A:$A,SummaryResponses!D:D)</f>
        <v>0</v>
      </c>
      <c r="AK13" s="31">
        <f>_xlfn.XLOOKUP($A13,SummaryResponses!$A:$A,SummaryResponses!E:E)</f>
        <v>0</v>
      </c>
      <c r="AL13" s="31">
        <f>_xlfn.XLOOKUP($A13,SummaryResponses!$A:$A,SummaryResponses!F:F)</f>
        <v>0</v>
      </c>
      <c r="AM13" s="31">
        <f>_xlfn.XLOOKUP($A13,SummaryResponses!$A:$A,SummaryResponses!G:G)</f>
        <v>0</v>
      </c>
      <c r="AN13" s="31">
        <f>_xlfn.XLOOKUP($A13,SummaryResponses!$A:$A,SummaryResponses!H:H)</f>
        <v>0</v>
      </c>
      <c r="AO13" s="31">
        <f>_xlfn.XLOOKUP($A13,SummaryResponses!$A:$A,SummaryResponses!I:I)</f>
        <v>0</v>
      </c>
      <c r="AP13" s="31">
        <f>_xlfn.XLOOKUP($A13,SummaryResponses!$A:$A,SummaryResponses!J:J)</f>
        <v>0</v>
      </c>
      <c r="AQ13" s="31">
        <f>_xlfn.XLOOKUP($A13,SummaryResponses!$A:$A,SummaryResponses!K:K)</f>
        <v>0</v>
      </c>
      <c r="AR13" s="31">
        <f>_xlfn.XLOOKUP($A13,SummaryResponses!$A:$A,SummaryResponses!L:L)</f>
        <v>0</v>
      </c>
      <c r="AS13" s="31">
        <f>_xlfn.XLOOKUP($A13,SummaryResponses!$A:$A,SummaryResponses!M:M)</f>
        <v>0</v>
      </c>
      <c r="AT13" s="31">
        <f>_xlfn.XLOOKUP($A13,SummaryResponses!$A:$A,SummaryResponses!N:N)</f>
        <v>0</v>
      </c>
      <c r="AU13" s="31">
        <f>_xlfn.XLOOKUP($A13,SummaryResponses!$A:$A,SummaryResponses!O:O)</f>
        <v>0</v>
      </c>
      <c r="AV13" s="31">
        <f>_xlfn.XLOOKUP($A13,SummaryResponses!$A:$A,SummaryResponses!P:P)</f>
        <v>0</v>
      </c>
      <c r="AW13" s="31">
        <f>_xlfn.XLOOKUP($A13,SummaryResponses!$A:$A,SummaryResponses!Q:Q)</f>
        <v>0</v>
      </c>
      <c r="AX13" s="31">
        <f>_xlfn.XLOOKUP($A13,SummaryResponses!$A:$A,SummaryResponses!R:R)</f>
        <v>0</v>
      </c>
      <c r="AY13" s="31">
        <f>_xlfn.XLOOKUP($A13,SummaryResponses!$A:$A,SummaryResponses!S:S)</f>
        <v>0</v>
      </c>
      <c r="AZ13" s="31">
        <f>_xlfn.XLOOKUP($A13,SummaryResponses!$A:$A,SummaryResponses!T:T)</f>
        <v>0</v>
      </c>
      <c r="BA13" s="31">
        <f>_xlfn.XLOOKUP($A13,SummaryResponses!$A:$A,SummaryResponses!U:U)</f>
        <v>0</v>
      </c>
      <c r="BB13" s="31">
        <f>_xlfn.XLOOKUP($A13,SummaryResponses!$A:$A,SummaryResponses!V:V)</f>
        <v>0</v>
      </c>
      <c r="BC13" s="31">
        <f>_xlfn.XLOOKUP($A13,SummaryResponses!$A:$A,SummaryResponses!W:W)</f>
        <v>0</v>
      </c>
      <c r="BD13" s="31">
        <f>_xlfn.XLOOKUP($A13,SummaryResponses!$A:$A,SummaryResponses!X:X)</f>
        <v>0</v>
      </c>
      <c r="BE13" s="31">
        <f>_xlfn.XLOOKUP($A13,SummaryResponses!$A:$A,SummaryResponses!Y:Y)</f>
        <v>0</v>
      </c>
      <c r="BF13" s="31">
        <f>_xlfn.XLOOKUP($A13,SummaryResponses!$A:$A,SummaryResponses!Z:Z)</f>
        <v>0</v>
      </c>
      <c r="BG13" s="31">
        <f>_xlfn.XLOOKUP($A13,SummaryResponses!$A:$A,SummaryResponses!AA:AA)</f>
        <v>0</v>
      </c>
      <c r="BH13" s="31">
        <f>_xlfn.XLOOKUP($A13,SummaryResponses!$A:$A,SummaryResponses!AB:AB)</f>
        <v>0</v>
      </c>
      <c r="BI13" s="31">
        <f>_xlfn.XLOOKUP($A13,SummaryResponses!$A:$A,SummaryResponses!AC:AC)</f>
        <v>0</v>
      </c>
      <c r="BJ13" s="31">
        <f>_xlfn.XLOOKUP($A13,SummaryResponses!$A:$A,SummaryResponses!AD:AD)</f>
        <v>0</v>
      </c>
      <c r="BK13" s="31">
        <f>_xlfn.XLOOKUP($A13,SummaryResponses!$A:$A,SummaryResponses!AE:AE)</f>
        <v>0</v>
      </c>
    </row>
    <row r="14" spans="1:63" ht="126.5" x14ac:dyDescent="0.35">
      <c r="A14" s="30" t="str">
        <f>SummaryResponses!A14</f>
        <v>01.05.02</v>
      </c>
      <c r="B14" s="31" t="str">
        <f>_xlfn.XLOOKUP($A14,WH_Aggregte!$E:$E,WH_Aggregte!$D:$D)</f>
        <v>If there is a policy and procedure to manage cash drawdowns, do they include the following minimum elements? 
•  Cash is drawn on a reimbursement or ‘as-needed’ basis, and not held in excess of three (3) working days;
•  Procedural steps that outline the approval and drawdown process, including who is responsible for each action.</v>
      </c>
      <c r="C14" s="31" t="str">
        <f>_xlfn.XLOOKUP($A14,SummaryResponses!$A:$A,SummaryResponses!$C:$C)</f>
        <v xml:space="preserve">The policy and procedure to manage cash drawdowns do not include the following miniumum element(s):  </v>
      </c>
      <c r="D14" s="30" t="str">
        <f>_xlfn.SINGLE(IF(ISNUMBER(IFERROR(_xlfn.XLOOKUP($A14,Table1[QNUM],Table1[Answer],"",0),""))*1,"",IFERROR(_xlfn.XLOOKUP($A14,Table1[QNUM],Table1[Answer],"",0),"")))</f>
        <v/>
      </c>
      <c r="E14" s="31" t="str">
        <f>_xlfn.SINGLE(IF(ISNUMBER(IFERROR(_xlfn.XLOOKUP($A14&amp;$E$1&amp;":",Table1[QNUM],Table1[NOTES],"",0),""))*1,"",IFERROR(_xlfn.XLOOKUP($A14&amp;$E$1&amp;":",Table1[QNUM],Table1[NOTES],"",0),"")))</f>
        <v/>
      </c>
      <c r="F14" s="31" t="str">
        <f>_xlfn.SINGLE(IF(ISNUMBER(IFERROR(_xlfn.XLOOKUP($A14&amp;$F$1,Table1[QNUM],Table1[NOTES],"",0),""))*1,"",IFERROR(_xlfn.XLOOKUP($A14&amp;$F$1,Table1[QNUM],Table1[NOTES],"",0),"")))</f>
        <v/>
      </c>
      <c r="G14" s="31" t="str">
        <f>TRIM(_xlfn.XLOOKUP($A14,WH_Aggregte!$E:$E,WH_Aggregte!J:J))</f>
        <v>2 CFR 200.305, PMS Payment Certification</v>
      </c>
      <c r="H14" s="31" t="str">
        <f>_xlfn.XLOOKUP($A14,WH_Aggregte!$E:$E,WH_Aggregte!K:K)</f>
        <v/>
      </c>
      <c r="I14" s="31" t="str">
        <f>_xlfn.XLOOKUP($A14,WH_Aggregte!$E:$E,WH_Aggregte!L:L)</f>
        <v/>
      </c>
      <c r="J14" s="31" t="str">
        <f>_xlfn.XLOOKUP($A14,WH_Aggregte!$E:$E,WH_Aggregte!M:M)</f>
        <v/>
      </c>
      <c r="K14" s="31">
        <f>_xlfn.XLOOKUP($A14,WH_Aggregte!$E:$E,WH_Aggregte!N:N)</f>
        <v>0</v>
      </c>
      <c r="L14" s="31">
        <f>_xlfn.XLOOKUP($A14,WH_Aggregte!$E:$E,WH_Aggregte!O:O)</f>
        <v>0</v>
      </c>
      <c r="M14" s="31">
        <f>_xlfn.XLOOKUP($A14,WH_Aggregte!$E:$E,WH_Aggregte!P:P)</f>
        <v>0</v>
      </c>
      <c r="N14" s="31">
        <f>_xlfn.XLOOKUP($A14,WH_Aggregte!$E:$E,WH_Aggregte!Q:Q)</f>
        <v>0</v>
      </c>
      <c r="O14" s="31">
        <f>_xlfn.XLOOKUP($A14,WH_Aggregte!$E:$E,WH_Aggregte!R:R)</f>
        <v>0</v>
      </c>
      <c r="P14" s="31">
        <f>_xlfn.XLOOKUP($A14,WH_Aggregte!$E:$E,WH_Aggregte!S:S)</f>
        <v>0</v>
      </c>
      <c r="Q14" s="31">
        <f>_xlfn.XLOOKUP($A14,WH_Aggregte!$E:$E,WH_Aggregte!T:T)</f>
        <v>0</v>
      </c>
      <c r="R14" s="31">
        <f>_xlfn.XLOOKUP($A14,WH_Aggregte!$E:$E,WH_Aggregte!U:U)</f>
        <v>0</v>
      </c>
      <c r="S14" s="31">
        <f>_xlfn.XLOOKUP($A14,WH_Aggregte!$E:$E,WH_Aggregte!V:V)</f>
        <v>0</v>
      </c>
      <c r="T14" s="31">
        <f>_xlfn.XLOOKUP($A14,WH_Aggregte!$E:$E,WH_Aggregte!W:W)</f>
        <v>0</v>
      </c>
      <c r="U14" s="31">
        <f>_xlfn.XLOOKUP($A14,WH_Aggregte!$E:$E,WH_Aggregte!X:X)</f>
        <v>0</v>
      </c>
      <c r="V14" s="31">
        <f>_xlfn.XLOOKUP($A14,WH_Aggregte!$E:$E,WH_Aggregte!Y:Y)</f>
        <v>0</v>
      </c>
      <c r="W14" s="31">
        <f>_xlfn.XLOOKUP($A14,WH_Aggregte!$E:$E,WH_Aggregte!Z:Z)</f>
        <v>0</v>
      </c>
      <c r="X14" s="31">
        <f>_xlfn.XLOOKUP($A14,WH_Aggregte!$E:$E,WH_Aggregte!AA:AA)</f>
        <v>0</v>
      </c>
      <c r="Y14" s="31">
        <f>_xlfn.XLOOKUP($A14,WH_Aggregte!$E:$E,WH_Aggregte!AB:AB)</f>
        <v>0</v>
      </c>
      <c r="Z14" s="31">
        <f>_xlfn.XLOOKUP($A14,WH_Aggregte!$E:$E,WH_Aggregte!AC:AC)</f>
        <v>0</v>
      </c>
      <c r="AA14" s="31">
        <f>_xlfn.XLOOKUP($A14,WH_Aggregte!$E:$E,WH_Aggregte!AD:AD)</f>
        <v>0</v>
      </c>
      <c r="AB14" s="31">
        <f>_xlfn.XLOOKUP($A14,WH_Aggregte!$E:$E,WH_Aggregte!AE:AE)</f>
        <v>0</v>
      </c>
      <c r="AC14" s="31">
        <f>_xlfn.XLOOKUP($A14,WH_Aggregte!$E:$E,WH_Aggregte!AF:AF)</f>
        <v>0</v>
      </c>
      <c r="AD14" s="31">
        <f>_xlfn.XLOOKUP($A14,WH_Aggregte!$E:$E,WH_Aggregte!AG:AG)</f>
        <v>0</v>
      </c>
      <c r="AE14" s="31">
        <f>_xlfn.XLOOKUP($A14,WH_Aggregte!$E:$E,WH_Aggregte!AH:AH)</f>
        <v>0</v>
      </c>
      <c r="AF14" s="31">
        <f>_xlfn.XLOOKUP($A14,WH_Aggregte!$E:$E,WH_Aggregte!AI:AI)</f>
        <v>0</v>
      </c>
      <c r="AG14" s="31">
        <f>_xlfn.XLOOKUP($A14,WH_Aggregte!$E:$E,WH_Aggregte!AJ:AJ)</f>
        <v>0</v>
      </c>
      <c r="AH14" s="31">
        <f>_xlfn.XLOOKUP($A14,WH_Aggregte!$E:$E,WH_Aggregte!AK:AK)</f>
        <v>0</v>
      </c>
      <c r="AI14" s="31">
        <f>_xlfn.XLOOKUP($A14,WH_Aggregte!$E:$E,WH_Aggregte!AL:AL)</f>
        <v>0</v>
      </c>
      <c r="AJ14" s="31" t="str">
        <f>_xlfn.XLOOKUP($A14,SummaryResponses!$A:$A,SummaryResponses!D:D)</f>
        <v>• Cash is drawn on a reimbursement or ‘as-needed’ basis, and note held in excess of three (3) working days</v>
      </c>
      <c r="AK14" s="31" t="str">
        <f>_xlfn.XLOOKUP($A14,SummaryResponses!$A:$A,SummaryResponses!E:E)</f>
        <v>• Procedural steps that outline the approval and drawdown process, including who is responsible for each action</v>
      </c>
      <c r="AL14" s="31">
        <f>_xlfn.XLOOKUP($A14,SummaryResponses!$A:$A,SummaryResponses!F:F)</f>
        <v>0</v>
      </c>
      <c r="AM14" s="31">
        <f>_xlfn.XLOOKUP($A14,SummaryResponses!$A:$A,SummaryResponses!G:G)</f>
        <v>0</v>
      </c>
      <c r="AN14" s="31">
        <f>_xlfn.XLOOKUP($A14,SummaryResponses!$A:$A,SummaryResponses!H:H)</f>
        <v>0</v>
      </c>
      <c r="AO14" s="31">
        <f>_xlfn.XLOOKUP($A14,SummaryResponses!$A:$A,SummaryResponses!I:I)</f>
        <v>0</v>
      </c>
      <c r="AP14" s="31">
        <f>_xlfn.XLOOKUP($A14,SummaryResponses!$A:$A,SummaryResponses!J:J)</f>
        <v>0</v>
      </c>
      <c r="AQ14" s="31">
        <f>_xlfn.XLOOKUP($A14,SummaryResponses!$A:$A,SummaryResponses!K:K)</f>
        <v>0</v>
      </c>
      <c r="AR14" s="31">
        <f>_xlfn.XLOOKUP($A14,SummaryResponses!$A:$A,SummaryResponses!L:L)</f>
        <v>0</v>
      </c>
      <c r="AS14" s="31">
        <f>_xlfn.XLOOKUP($A14,SummaryResponses!$A:$A,SummaryResponses!M:M)</f>
        <v>0</v>
      </c>
      <c r="AT14" s="31">
        <f>_xlfn.XLOOKUP($A14,SummaryResponses!$A:$A,SummaryResponses!N:N)</f>
        <v>0</v>
      </c>
      <c r="AU14" s="31">
        <f>_xlfn.XLOOKUP($A14,SummaryResponses!$A:$A,SummaryResponses!O:O)</f>
        <v>0</v>
      </c>
      <c r="AV14" s="31">
        <f>_xlfn.XLOOKUP($A14,SummaryResponses!$A:$A,SummaryResponses!P:P)</f>
        <v>0</v>
      </c>
      <c r="AW14" s="31">
        <f>_xlfn.XLOOKUP($A14,SummaryResponses!$A:$A,SummaryResponses!Q:Q)</f>
        <v>0</v>
      </c>
      <c r="AX14" s="31">
        <f>_xlfn.XLOOKUP($A14,SummaryResponses!$A:$A,SummaryResponses!R:R)</f>
        <v>0</v>
      </c>
      <c r="AY14" s="31">
        <f>_xlfn.XLOOKUP($A14,SummaryResponses!$A:$A,SummaryResponses!S:S)</f>
        <v>0</v>
      </c>
      <c r="AZ14" s="31">
        <f>_xlfn.XLOOKUP($A14,SummaryResponses!$A:$A,SummaryResponses!T:T)</f>
        <v>0</v>
      </c>
      <c r="BA14" s="31">
        <f>_xlfn.XLOOKUP($A14,SummaryResponses!$A:$A,SummaryResponses!U:U)</f>
        <v>0</v>
      </c>
      <c r="BB14" s="31">
        <f>_xlfn.XLOOKUP($A14,SummaryResponses!$A:$A,SummaryResponses!V:V)</f>
        <v>0</v>
      </c>
      <c r="BC14" s="31">
        <f>_xlfn.XLOOKUP($A14,SummaryResponses!$A:$A,SummaryResponses!W:W)</f>
        <v>0</v>
      </c>
      <c r="BD14" s="31">
        <f>_xlfn.XLOOKUP($A14,SummaryResponses!$A:$A,SummaryResponses!X:X)</f>
        <v>0</v>
      </c>
      <c r="BE14" s="31">
        <f>_xlfn.XLOOKUP($A14,SummaryResponses!$A:$A,SummaryResponses!Y:Y)</f>
        <v>0</v>
      </c>
      <c r="BF14" s="31">
        <f>_xlfn.XLOOKUP($A14,SummaryResponses!$A:$A,SummaryResponses!Z:Z)</f>
        <v>0</v>
      </c>
      <c r="BG14" s="31">
        <f>_xlfn.XLOOKUP($A14,SummaryResponses!$A:$A,SummaryResponses!AA:AA)</f>
        <v>0</v>
      </c>
      <c r="BH14" s="31">
        <f>_xlfn.XLOOKUP($A14,SummaryResponses!$A:$A,SummaryResponses!AB:AB)</f>
        <v>0</v>
      </c>
      <c r="BI14" s="31">
        <f>_xlfn.XLOOKUP($A14,SummaryResponses!$A:$A,SummaryResponses!AC:AC)</f>
        <v>0</v>
      </c>
      <c r="BJ14" s="31">
        <f>_xlfn.XLOOKUP($A14,SummaryResponses!$A:$A,SummaryResponses!AD:AD)</f>
        <v>0</v>
      </c>
      <c r="BK14" s="31">
        <f>_xlfn.XLOOKUP($A14,SummaryResponses!$A:$A,SummaryResponses!AE:AE)</f>
        <v>0</v>
      </c>
    </row>
    <row r="15" spans="1:63" ht="140.5" x14ac:dyDescent="0.35">
      <c r="A15" s="30" t="str">
        <f>SummaryResponses!A15</f>
        <v>01.05.03</v>
      </c>
      <c r="B15" s="31" t="str">
        <f>_xlfn.XLOOKUP($A15,WH_Aggregte!$E:$E,WH_Aggregte!$D:$D)</f>
        <v>Does the grantee follow the policy or procedures established in their Federal Cash Management policy?
Review the supporting documentation for the requested Payment Management System drawdown(s) to ensure that the calculations and process used are in alignment with the grantee's written policies.
If NO, describe the deficient portions in the Notes section below.</v>
      </c>
      <c r="C15" s="31" t="str">
        <f>_xlfn.XLOOKUP($A15,SummaryResponses!$A:$A,SummaryResponses!$C:$C)</f>
        <v>The grantee does not follow the policy or procedures established in their Federal Cash Management Policy.</v>
      </c>
      <c r="D15" s="30" t="str">
        <f>_xlfn.SINGLE(IF(ISNUMBER(IFERROR(_xlfn.XLOOKUP($A15,Table1[QNUM],Table1[Answer],"",0),""))*1,"",IFERROR(_xlfn.XLOOKUP($A15,Table1[QNUM],Table1[Answer],"",0),"")))</f>
        <v/>
      </c>
      <c r="E15" s="31" t="str">
        <f>_xlfn.SINGLE(IF(ISNUMBER(IFERROR(_xlfn.XLOOKUP($A15&amp;$E$1&amp;":",Table1[QNUM],Table1[NOTES],"",0),""))*1,"",IFERROR(_xlfn.XLOOKUP($A15&amp;$E$1&amp;":",Table1[QNUM],Table1[NOTES],"",0),"")))</f>
        <v/>
      </c>
      <c r="F15" s="31" t="str">
        <f>_xlfn.SINGLE(IF(ISNUMBER(IFERROR(_xlfn.XLOOKUP($A15&amp;$F$1,Table1[QNUM],Table1[NOTES],"",0),""))*1,"",IFERROR(_xlfn.XLOOKUP($A15&amp;$F$1,Table1[QNUM],Table1[NOTES],"",0),"")))</f>
        <v/>
      </c>
      <c r="G15" s="31" t="str">
        <f>TRIM(_xlfn.XLOOKUP($A15,WH_Aggregte!$E:$E,WH_Aggregte!J:J))</f>
        <v>2 CFR 200.305, PMS Payment Certification</v>
      </c>
      <c r="H15" s="31">
        <f>_xlfn.XLOOKUP($A15,WH_Aggregte!$E:$E,WH_Aggregte!K:K)</f>
        <v>0</v>
      </c>
      <c r="I15" s="31">
        <f>_xlfn.XLOOKUP($A15,WH_Aggregte!$E:$E,WH_Aggregte!L:L)</f>
        <v>0</v>
      </c>
      <c r="J15" s="31">
        <f>_xlfn.XLOOKUP($A15,WH_Aggregte!$E:$E,WH_Aggregte!M:M)</f>
        <v>0</v>
      </c>
      <c r="K15" s="31">
        <f>_xlfn.XLOOKUP($A15,WH_Aggregte!$E:$E,WH_Aggregte!N:N)</f>
        <v>0</v>
      </c>
      <c r="L15" s="31">
        <f>_xlfn.XLOOKUP($A15,WH_Aggregte!$E:$E,WH_Aggregte!O:O)</f>
        <v>0</v>
      </c>
      <c r="M15" s="31">
        <f>_xlfn.XLOOKUP($A15,WH_Aggregte!$E:$E,WH_Aggregte!P:P)</f>
        <v>0</v>
      </c>
      <c r="N15" s="31">
        <f>_xlfn.XLOOKUP($A15,WH_Aggregte!$E:$E,WH_Aggregte!Q:Q)</f>
        <v>0</v>
      </c>
      <c r="O15" s="31">
        <f>_xlfn.XLOOKUP($A15,WH_Aggregte!$E:$E,WH_Aggregte!R:R)</f>
        <v>0</v>
      </c>
      <c r="P15" s="31">
        <f>_xlfn.XLOOKUP($A15,WH_Aggregte!$E:$E,WH_Aggregte!S:S)</f>
        <v>0</v>
      </c>
      <c r="Q15" s="31">
        <f>_xlfn.XLOOKUP($A15,WH_Aggregte!$E:$E,WH_Aggregte!T:T)</f>
        <v>0</v>
      </c>
      <c r="R15" s="31">
        <f>_xlfn.XLOOKUP($A15,WH_Aggregte!$E:$E,WH_Aggregte!U:U)</f>
        <v>0</v>
      </c>
      <c r="S15" s="31">
        <f>_xlfn.XLOOKUP($A15,WH_Aggregte!$E:$E,WH_Aggregte!V:V)</f>
        <v>0</v>
      </c>
      <c r="T15" s="31">
        <f>_xlfn.XLOOKUP($A15,WH_Aggregte!$E:$E,WH_Aggregte!W:W)</f>
        <v>0</v>
      </c>
      <c r="U15" s="31">
        <f>_xlfn.XLOOKUP($A15,WH_Aggregte!$E:$E,WH_Aggregte!X:X)</f>
        <v>0</v>
      </c>
      <c r="V15" s="31">
        <f>_xlfn.XLOOKUP($A15,WH_Aggregte!$E:$E,WH_Aggregte!Y:Y)</f>
        <v>0</v>
      </c>
      <c r="W15" s="31">
        <f>_xlfn.XLOOKUP($A15,WH_Aggregte!$E:$E,WH_Aggregte!Z:Z)</f>
        <v>0</v>
      </c>
      <c r="X15" s="31">
        <f>_xlfn.XLOOKUP($A15,WH_Aggregte!$E:$E,WH_Aggregte!AA:AA)</f>
        <v>0</v>
      </c>
      <c r="Y15" s="31">
        <f>_xlfn.XLOOKUP($A15,WH_Aggregte!$E:$E,WH_Aggregte!AB:AB)</f>
        <v>0</v>
      </c>
      <c r="Z15" s="31">
        <f>_xlfn.XLOOKUP($A15,WH_Aggregte!$E:$E,WH_Aggregte!AC:AC)</f>
        <v>0</v>
      </c>
      <c r="AA15" s="31">
        <f>_xlfn.XLOOKUP($A15,WH_Aggregte!$E:$E,WH_Aggregte!AD:AD)</f>
        <v>0</v>
      </c>
      <c r="AB15" s="31">
        <f>_xlfn.XLOOKUP($A15,WH_Aggregte!$E:$E,WH_Aggregte!AE:AE)</f>
        <v>0</v>
      </c>
      <c r="AC15" s="31">
        <f>_xlfn.XLOOKUP($A15,WH_Aggregte!$E:$E,WH_Aggregte!AF:AF)</f>
        <v>0</v>
      </c>
      <c r="AD15" s="31">
        <f>_xlfn.XLOOKUP($A15,WH_Aggregte!$E:$E,WH_Aggregte!AG:AG)</f>
        <v>0</v>
      </c>
      <c r="AE15" s="31">
        <f>_xlfn.XLOOKUP($A15,WH_Aggregte!$E:$E,WH_Aggregte!AH:AH)</f>
        <v>0</v>
      </c>
      <c r="AF15" s="31">
        <f>_xlfn.XLOOKUP($A15,WH_Aggregte!$E:$E,WH_Aggregte!AI:AI)</f>
        <v>0</v>
      </c>
      <c r="AG15" s="31">
        <f>_xlfn.XLOOKUP($A15,WH_Aggregte!$E:$E,WH_Aggregte!AJ:AJ)</f>
        <v>0</v>
      </c>
      <c r="AH15" s="31">
        <f>_xlfn.XLOOKUP($A15,WH_Aggregte!$E:$E,WH_Aggregte!AK:AK)</f>
        <v>0</v>
      </c>
      <c r="AI15" s="31">
        <f>_xlfn.XLOOKUP($A15,WH_Aggregte!$E:$E,WH_Aggregte!AL:AL)</f>
        <v>0</v>
      </c>
      <c r="AJ15" s="31">
        <f>_xlfn.XLOOKUP($A15,SummaryResponses!$A:$A,SummaryResponses!D:D)</f>
        <v>0</v>
      </c>
      <c r="AK15" s="31">
        <f>_xlfn.XLOOKUP($A15,SummaryResponses!$A:$A,SummaryResponses!E:E)</f>
        <v>0</v>
      </c>
      <c r="AL15" s="31">
        <f>_xlfn.XLOOKUP($A15,SummaryResponses!$A:$A,SummaryResponses!F:F)</f>
        <v>0</v>
      </c>
      <c r="AM15" s="31">
        <f>_xlfn.XLOOKUP($A15,SummaryResponses!$A:$A,SummaryResponses!G:G)</f>
        <v>0</v>
      </c>
      <c r="AN15" s="31">
        <f>_xlfn.XLOOKUP($A15,SummaryResponses!$A:$A,SummaryResponses!H:H)</f>
        <v>0</v>
      </c>
      <c r="AO15" s="31">
        <f>_xlfn.XLOOKUP($A15,SummaryResponses!$A:$A,SummaryResponses!I:I)</f>
        <v>0</v>
      </c>
      <c r="AP15" s="31">
        <f>_xlfn.XLOOKUP($A15,SummaryResponses!$A:$A,SummaryResponses!J:J)</f>
        <v>0</v>
      </c>
      <c r="AQ15" s="31">
        <f>_xlfn.XLOOKUP($A15,SummaryResponses!$A:$A,SummaryResponses!K:K)</f>
        <v>0</v>
      </c>
      <c r="AR15" s="31">
        <f>_xlfn.XLOOKUP($A15,SummaryResponses!$A:$A,SummaryResponses!L:L)</f>
        <v>0</v>
      </c>
      <c r="AS15" s="31">
        <f>_xlfn.XLOOKUP($A15,SummaryResponses!$A:$A,SummaryResponses!M:M)</f>
        <v>0</v>
      </c>
      <c r="AT15" s="31">
        <f>_xlfn.XLOOKUP($A15,SummaryResponses!$A:$A,SummaryResponses!N:N)</f>
        <v>0</v>
      </c>
      <c r="AU15" s="31">
        <f>_xlfn.XLOOKUP($A15,SummaryResponses!$A:$A,SummaryResponses!O:O)</f>
        <v>0</v>
      </c>
      <c r="AV15" s="31">
        <f>_xlfn.XLOOKUP($A15,SummaryResponses!$A:$A,SummaryResponses!P:P)</f>
        <v>0</v>
      </c>
      <c r="AW15" s="31">
        <f>_xlfn.XLOOKUP($A15,SummaryResponses!$A:$A,SummaryResponses!Q:Q)</f>
        <v>0</v>
      </c>
      <c r="AX15" s="31">
        <f>_xlfn.XLOOKUP($A15,SummaryResponses!$A:$A,SummaryResponses!R:R)</f>
        <v>0</v>
      </c>
      <c r="AY15" s="31">
        <f>_xlfn.XLOOKUP($A15,SummaryResponses!$A:$A,SummaryResponses!S:S)</f>
        <v>0</v>
      </c>
      <c r="AZ15" s="31">
        <f>_xlfn.XLOOKUP($A15,SummaryResponses!$A:$A,SummaryResponses!T:T)</f>
        <v>0</v>
      </c>
      <c r="BA15" s="31">
        <f>_xlfn.XLOOKUP($A15,SummaryResponses!$A:$A,SummaryResponses!U:U)</f>
        <v>0</v>
      </c>
      <c r="BB15" s="31">
        <f>_xlfn.XLOOKUP($A15,SummaryResponses!$A:$A,SummaryResponses!V:V)</f>
        <v>0</v>
      </c>
      <c r="BC15" s="31">
        <f>_xlfn.XLOOKUP($A15,SummaryResponses!$A:$A,SummaryResponses!W:W)</f>
        <v>0</v>
      </c>
      <c r="BD15" s="31">
        <f>_xlfn.XLOOKUP($A15,SummaryResponses!$A:$A,SummaryResponses!X:X)</f>
        <v>0</v>
      </c>
      <c r="BE15" s="31">
        <f>_xlfn.XLOOKUP($A15,SummaryResponses!$A:$A,SummaryResponses!Y:Y)</f>
        <v>0</v>
      </c>
      <c r="BF15" s="31">
        <f>_xlfn.XLOOKUP($A15,SummaryResponses!$A:$A,SummaryResponses!Z:Z)</f>
        <v>0</v>
      </c>
      <c r="BG15" s="31">
        <f>_xlfn.XLOOKUP($A15,SummaryResponses!$A:$A,SummaryResponses!AA:AA)</f>
        <v>0</v>
      </c>
      <c r="BH15" s="31">
        <f>_xlfn.XLOOKUP($A15,SummaryResponses!$A:$A,SummaryResponses!AB:AB)</f>
        <v>0</v>
      </c>
      <c r="BI15" s="31">
        <f>_xlfn.XLOOKUP($A15,SummaryResponses!$A:$A,SummaryResponses!AC:AC)</f>
        <v>0</v>
      </c>
      <c r="BJ15" s="31">
        <f>_xlfn.XLOOKUP($A15,SummaryResponses!$A:$A,SummaryResponses!AD:AD)</f>
        <v>0</v>
      </c>
      <c r="BK15" s="31">
        <f>_xlfn.XLOOKUP($A15,SummaryResponses!$A:$A,SummaryResponses!AE:AE)</f>
        <v>0</v>
      </c>
    </row>
    <row r="16" spans="1:63" ht="112.5" x14ac:dyDescent="0.35">
      <c r="A16" s="30" t="str">
        <f>SummaryResponses!A16</f>
        <v>01.05.04</v>
      </c>
      <c r="B16" s="31" t="str">
        <f>_xlfn.XLOOKUP($A16,WH_Aggregte!$E:$E,WH_Aggregte!$D:$D)</f>
        <v xml:space="preserve">When viewing the Payment Management System summary of payments for this grant and the associated supporting documentation for selected drawdown samples, do drawdowns appear to be made in an allowable manner?  
Specifically, did the tested costs demonstrate that drawdowns were based on actual expenses that - </v>
      </c>
      <c r="C16" s="31" t="str">
        <f>_xlfn.XLOOKUP($A16,SummaryResponses!$A:$A,SummaryResponses!$C:$C)</f>
        <v xml:space="preserve">Drawdowns do not appear to be made in an allowable manner.
Specifically, the tested costs did not demonstrate that drawdowns were based on actual expenses that - </v>
      </c>
      <c r="D16" s="30" t="str">
        <f>_xlfn.SINGLE(IF(ISNUMBER(IFERROR(_xlfn.XLOOKUP($A16,Table1[QNUM],Table1[Answer],"",0),""))*1,"",IFERROR(_xlfn.XLOOKUP($A16,Table1[QNUM],Table1[Answer],"",0),"")))</f>
        <v/>
      </c>
      <c r="E16" s="31" t="str">
        <f>_xlfn.SINGLE(IF(ISNUMBER(IFERROR(_xlfn.XLOOKUP($A16&amp;$E$1&amp;":",Table1[QNUM],Table1[NOTES],"",0),""))*1,"",IFERROR(_xlfn.XLOOKUP($A16&amp;$E$1&amp;":",Table1[QNUM],Table1[NOTES],"",0),"")))</f>
        <v/>
      </c>
      <c r="F16" s="31" t="str">
        <f>_xlfn.SINGLE(IF(ISNUMBER(IFERROR(_xlfn.XLOOKUP($A16&amp;$F$1,Table1[QNUM],Table1[NOTES],"",0),""))*1,"",IFERROR(_xlfn.XLOOKUP($A16&amp;$F$1,Table1[QNUM],Table1[NOTES],"",0),"")))</f>
        <v/>
      </c>
      <c r="G16" s="31" t="str">
        <f>TRIM(_xlfn.XLOOKUP($A16,WH_Aggregte!$E:$E,WH_Aggregte!J:J))</f>
        <v>2 CFR 200.305, PMS Payment Certification</v>
      </c>
      <c r="H16" s="31" t="str">
        <f>_xlfn.XLOOKUP($A16,WH_Aggregte!$E:$E,WH_Aggregte!K:K)</f>
        <v/>
      </c>
      <c r="I16" s="31" t="str">
        <f>_xlfn.XLOOKUP($A16,WH_Aggregte!$E:$E,WH_Aggregte!L:L)</f>
        <v/>
      </c>
      <c r="J16" s="31">
        <f>_xlfn.XLOOKUP($A16,WH_Aggregte!$E:$E,WH_Aggregte!M:M)</f>
        <v>0</v>
      </c>
      <c r="K16" s="31">
        <f>_xlfn.XLOOKUP($A16,WH_Aggregte!$E:$E,WH_Aggregte!N:N)</f>
        <v>0</v>
      </c>
      <c r="L16" s="31">
        <f>_xlfn.XLOOKUP($A16,WH_Aggregte!$E:$E,WH_Aggregte!O:O)</f>
        <v>0</v>
      </c>
      <c r="M16" s="31">
        <f>_xlfn.XLOOKUP($A16,WH_Aggregte!$E:$E,WH_Aggregte!P:P)</f>
        <v>0</v>
      </c>
      <c r="N16" s="31">
        <f>_xlfn.XLOOKUP($A16,WH_Aggregte!$E:$E,WH_Aggregte!Q:Q)</f>
        <v>0</v>
      </c>
      <c r="O16" s="31">
        <f>_xlfn.XLOOKUP($A16,WH_Aggregte!$E:$E,WH_Aggregte!R:R)</f>
        <v>0</v>
      </c>
      <c r="P16" s="31">
        <f>_xlfn.XLOOKUP($A16,WH_Aggregte!$E:$E,WH_Aggregte!S:S)</f>
        <v>0</v>
      </c>
      <c r="Q16" s="31">
        <f>_xlfn.XLOOKUP($A16,WH_Aggregte!$E:$E,WH_Aggregte!T:T)</f>
        <v>0</v>
      </c>
      <c r="R16" s="31">
        <f>_xlfn.XLOOKUP($A16,WH_Aggregte!$E:$E,WH_Aggregte!U:U)</f>
        <v>0</v>
      </c>
      <c r="S16" s="31">
        <f>_xlfn.XLOOKUP($A16,WH_Aggregte!$E:$E,WH_Aggregte!V:V)</f>
        <v>0</v>
      </c>
      <c r="T16" s="31">
        <f>_xlfn.XLOOKUP($A16,WH_Aggregte!$E:$E,WH_Aggregte!W:W)</f>
        <v>0</v>
      </c>
      <c r="U16" s="31">
        <f>_xlfn.XLOOKUP($A16,WH_Aggregte!$E:$E,WH_Aggregte!X:X)</f>
        <v>0</v>
      </c>
      <c r="V16" s="31">
        <f>_xlfn.XLOOKUP($A16,WH_Aggregte!$E:$E,WH_Aggregte!Y:Y)</f>
        <v>0</v>
      </c>
      <c r="W16" s="31">
        <f>_xlfn.XLOOKUP($A16,WH_Aggregte!$E:$E,WH_Aggregte!Z:Z)</f>
        <v>0</v>
      </c>
      <c r="X16" s="31">
        <f>_xlfn.XLOOKUP($A16,WH_Aggregte!$E:$E,WH_Aggregte!AA:AA)</f>
        <v>0</v>
      </c>
      <c r="Y16" s="31">
        <f>_xlfn.XLOOKUP($A16,WH_Aggregte!$E:$E,WH_Aggregte!AB:AB)</f>
        <v>0</v>
      </c>
      <c r="Z16" s="31">
        <f>_xlfn.XLOOKUP($A16,WH_Aggregte!$E:$E,WH_Aggregte!AC:AC)</f>
        <v>0</v>
      </c>
      <c r="AA16" s="31">
        <f>_xlfn.XLOOKUP($A16,WH_Aggregte!$E:$E,WH_Aggregte!AD:AD)</f>
        <v>0</v>
      </c>
      <c r="AB16" s="31">
        <f>_xlfn.XLOOKUP($A16,WH_Aggregte!$E:$E,WH_Aggregte!AE:AE)</f>
        <v>0</v>
      </c>
      <c r="AC16" s="31">
        <f>_xlfn.XLOOKUP($A16,WH_Aggregte!$E:$E,WH_Aggregte!AF:AF)</f>
        <v>0</v>
      </c>
      <c r="AD16" s="31">
        <f>_xlfn.XLOOKUP($A16,WH_Aggregte!$E:$E,WH_Aggregte!AG:AG)</f>
        <v>0</v>
      </c>
      <c r="AE16" s="31">
        <f>_xlfn.XLOOKUP($A16,WH_Aggregte!$E:$E,WH_Aggregte!AH:AH)</f>
        <v>0</v>
      </c>
      <c r="AF16" s="31">
        <f>_xlfn.XLOOKUP($A16,WH_Aggregte!$E:$E,WH_Aggregte!AI:AI)</f>
        <v>0</v>
      </c>
      <c r="AG16" s="31">
        <f>_xlfn.XLOOKUP($A16,WH_Aggregte!$E:$E,WH_Aggregte!AJ:AJ)</f>
        <v>0</v>
      </c>
      <c r="AH16" s="31">
        <f>_xlfn.XLOOKUP($A16,WH_Aggregte!$E:$E,WH_Aggregte!AK:AK)</f>
        <v>0</v>
      </c>
      <c r="AI16" s="31">
        <f>_xlfn.XLOOKUP($A16,WH_Aggregte!$E:$E,WH_Aggregte!AL:AL)</f>
        <v>0</v>
      </c>
      <c r="AJ16" s="31" t="str">
        <f>_xlfn.XLOOKUP($A16,SummaryResponses!$A:$A,SummaryResponses!D:D)</f>
        <v>• were incurred before or within three working days of the associated drawdowns;</v>
      </c>
      <c r="AK16" s="31" t="str">
        <f>_xlfn.XLOOKUP($A16,SummaryResponses!$A:$A,SummaryResponses!E:E)</f>
        <v>•  were allocable, allowable, reasonable and/or adequately documented.</v>
      </c>
      <c r="AL16" s="31">
        <f>_xlfn.XLOOKUP($A16,SummaryResponses!$A:$A,SummaryResponses!F:F)</f>
        <v>0</v>
      </c>
      <c r="AM16" s="31">
        <f>_xlfn.XLOOKUP($A16,SummaryResponses!$A:$A,SummaryResponses!G:G)</f>
        <v>0</v>
      </c>
      <c r="AN16" s="31">
        <f>_xlfn.XLOOKUP($A16,SummaryResponses!$A:$A,SummaryResponses!H:H)</f>
        <v>0</v>
      </c>
      <c r="AO16" s="31">
        <f>_xlfn.XLOOKUP($A16,SummaryResponses!$A:$A,SummaryResponses!I:I)</f>
        <v>0</v>
      </c>
      <c r="AP16" s="31">
        <f>_xlfn.XLOOKUP($A16,SummaryResponses!$A:$A,SummaryResponses!J:J)</f>
        <v>0</v>
      </c>
      <c r="AQ16" s="31">
        <f>_xlfn.XLOOKUP($A16,SummaryResponses!$A:$A,SummaryResponses!K:K)</f>
        <v>0</v>
      </c>
      <c r="AR16" s="31">
        <f>_xlfn.XLOOKUP($A16,SummaryResponses!$A:$A,SummaryResponses!L:L)</f>
        <v>0</v>
      </c>
      <c r="AS16" s="31">
        <f>_xlfn.XLOOKUP($A16,SummaryResponses!$A:$A,SummaryResponses!M:M)</f>
        <v>0</v>
      </c>
      <c r="AT16" s="31">
        <f>_xlfn.XLOOKUP($A16,SummaryResponses!$A:$A,SummaryResponses!N:N)</f>
        <v>0</v>
      </c>
      <c r="AU16" s="31">
        <f>_xlfn.XLOOKUP($A16,SummaryResponses!$A:$A,SummaryResponses!O:O)</f>
        <v>0</v>
      </c>
      <c r="AV16" s="31">
        <f>_xlfn.XLOOKUP($A16,SummaryResponses!$A:$A,SummaryResponses!P:P)</f>
        <v>0</v>
      </c>
      <c r="AW16" s="31">
        <f>_xlfn.XLOOKUP($A16,SummaryResponses!$A:$A,SummaryResponses!Q:Q)</f>
        <v>0</v>
      </c>
      <c r="AX16" s="31">
        <f>_xlfn.XLOOKUP($A16,SummaryResponses!$A:$A,SummaryResponses!R:R)</f>
        <v>0</v>
      </c>
      <c r="AY16" s="31">
        <f>_xlfn.XLOOKUP($A16,SummaryResponses!$A:$A,SummaryResponses!S:S)</f>
        <v>0</v>
      </c>
      <c r="AZ16" s="31">
        <f>_xlfn.XLOOKUP($A16,SummaryResponses!$A:$A,SummaryResponses!T:T)</f>
        <v>0</v>
      </c>
      <c r="BA16" s="31">
        <f>_xlfn.XLOOKUP($A16,SummaryResponses!$A:$A,SummaryResponses!U:U)</f>
        <v>0</v>
      </c>
      <c r="BB16" s="31">
        <f>_xlfn.XLOOKUP($A16,SummaryResponses!$A:$A,SummaryResponses!V:V)</f>
        <v>0</v>
      </c>
      <c r="BC16" s="31">
        <f>_xlfn.XLOOKUP($A16,SummaryResponses!$A:$A,SummaryResponses!W:W)</f>
        <v>0</v>
      </c>
      <c r="BD16" s="31">
        <f>_xlfn.XLOOKUP($A16,SummaryResponses!$A:$A,SummaryResponses!X:X)</f>
        <v>0</v>
      </c>
      <c r="BE16" s="31">
        <f>_xlfn.XLOOKUP($A16,SummaryResponses!$A:$A,SummaryResponses!Y:Y)</f>
        <v>0</v>
      </c>
      <c r="BF16" s="31">
        <f>_xlfn.XLOOKUP($A16,SummaryResponses!$A:$A,SummaryResponses!Z:Z)</f>
        <v>0</v>
      </c>
      <c r="BG16" s="31">
        <f>_xlfn.XLOOKUP($A16,SummaryResponses!$A:$A,SummaryResponses!AA:AA)</f>
        <v>0</v>
      </c>
      <c r="BH16" s="31">
        <f>_xlfn.XLOOKUP($A16,SummaryResponses!$A:$A,SummaryResponses!AB:AB)</f>
        <v>0</v>
      </c>
      <c r="BI16" s="31">
        <f>_xlfn.XLOOKUP($A16,SummaryResponses!$A:$A,SummaryResponses!AC:AC)</f>
        <v>0</v>
      </c>
      <c r="BJ16" s="31">
        <f>_xlfn.XLOOKUP($A16,SummaryResponses!$A:$A,SummaryResponses!AD:AD)</f>
        <v>0</v>
      </c>
      <c r="BK16" s="31">
        <f>_xlfn.XLOOKUP($A16,SummaryResponses!$A:$A,SummaryResponses!AE:AE)</f>
        <v>0</v>
      </c>
    </row>
    <row r="17" spans="1:63" ht="140.5" x14ac:dyDescent="0.35">
      <c r="A17" s="30" t="str">
        <f>SummaryResponses!A17</f>
        <v>01.06.01</v>
      </c>
      <c r="B17" s="31" t="str">
        <f>_xlfn.XLOOKUP($A17,WH_Aggregte!$E:$E,WH_Aggregte!$D:$D)</f>
        <v>Are the sampled costs free of issues/errors?
If NO, document issues in the Cost Testing Worksheet.</v>
      </c>
      <c r="C17" s="31" t="str">
        <f>_xlfn.XLOOKUP($A17,SummaryResponses!$A:$A,SummaryResponses!$C:$C)</f>
        <v>There are issues or errors with the sampled costs.  
                                                                                                                                                              This issue has a 40-business day requirement. Supporting documentation to resolve this issue must be submitted within sixty days of the monitoring report. If sufficient documentation is not submitted within sixty days, AmeriCorps may take additional enforcement actions including the submission of a debt referral to AmeriCorps’ Office of Audit and Debt Resolution.</v>
      </c>
      <c r="D17" s="30" t="str">
        <f>_xlfn.SINGLE(IF(ISNUMBER(IFERROR(_xlfn.XLOOKUP($A17,Table1[QNUM],Table1[Answer],"",0),""))*1,"",IFERROR(_xlfn.XLOOKUP($A17,Table1[QNUM],Table1[Answer],"",0),"")))</f>
        <v/>
      </c>
      <c r="E17" s="31" t="str">
        <f>_xlfn.SINGLE(IF(ISNUMBER(IFERROR(_xlfn.XLOOKUP($A17&amp;$E$1&amp;":",Table1[QNUM],Table1[NOTES],"",0),""))*1,"",IFERROR(_xlfn.XLOOKUP($A17&amp;$E$1&amp;":",Table1[QNUM],Table1[NOTES],"",0),"")))</f>
        <v/>
      </c>
      <c r="F17" s="31" t="str">
        <f>_xlfn.SINGLE(IF(ISNUMBER(IFERROR(_xlfn.XLOOKUP($A17&amp;$F$1,Table1[QNUM],Table1[NOTES],"",0),""))*1,"",IFERROR(_xlfn.XLOOKUP($A17&amp;$F$1,Table1[QNUM],Table1[NOTES],"",0),"")))</f>
        <v/>
      </c>
      <c r="G17" s="31" t="str">
        <f>TRIM(_xlfn.XLOOKUP($A17,WH_Aggregte!$E:$E,WH_Aggregte!J:J))</f>
        <v xml:space="preserve">2 CFR 200.303, 2 CFR 200.420 – 476 General Provisions for Selected Items of Cost
</v>
      </c>
      <c r="H17" s="31">
        <f>_xlfn.XLOOKUP($A17,WH_Aggregte!$E:$E,WH_Aggregte!K:K)</f>
        <v>0</v>
      </c>
      <c r="I17" s="31">
        <f>_xlfn.XLOOKUP($A17,WH_Aggregte!$E:$E,WH_Aggregte!L:L)</f>
        <v>0</v>
      </c>
      <c r="J17" s="31">
        <f>_xlfn.XLOOKUP($A17,WH_Aggregte!$E:$E,WH_Aggregte!M:M)</f>
        <v>0</v>
      </c>
      <c r="K17" s="31">
        <f>_xlfn.XLOOKUP($A17,WH_Aggregte!$E:$E,WH_Aggregte!N:N)</f>
        <v>0</v>
      </c>
      <c r="L17" s="31">
        <f>_xlfn.XLOOKUP($A17,WH_Aggregte!$E:$E,WH_Aggregte!O:O)</f>
        <v>0</v>
      </c>
      <c r="M17" s="31">
        <f>_xlfn.XLOOKUP($A17,WH_Aggregte!$E:$E,WH_Aggregte!P:P)</f>
        <v>0</v>
      </c>
      <c r="N17" s="31">
        <f>_xlfn.XLOOKUP($A17,WH_Aggregte!$E:$E,WH_Aggregte!Q:Q)</f>
        <v>0</v>
      </c>
      <c r="O17" s="31">
        <f>_xlfn.XLOOKUP($A17,WH_Aggregte!$E:$E,WH_Aggregte!R:R)</f>
        <v>0</v>
      </c>
      <c r="P17" s="31">
        <f>_xlfn.XLOOKUP($A17,WH_Aggregte!$E:$E,WH_Aggregte!S:S)</f>
        <v>0</v>
      </c>
      <c r="Q17" s="31">
        <f>_xlfn.XLOOKUP($A17,WH_Aggregte!$E:$E,WH_Aggregte!T:T)</f>
        <v>0</v>
      </c>
      <c r="R17" s="31">
        <f>_xlfn.XLOOKUP($A17,WH_Aggregte!$E:$E,WH_Aggregte!U:U)</f>
        <v>0</v>
      </c>
      <c r="S17" s="31">
        <f>_xlfn.XLOOKUP($A17,WH_Aggregte!$E:$E,WH_Aggregte!V:V)</f>
        <v>0</v>
      </c>
      <c r="T17" s="31">
        <f>_xlfn.XLOOKUP($A17,WH_Aggregte!$E:$E,WH_Aggregte!W:W)</f>
        <v>0</v>
      </c>
      <c r="U17" s="31">
        <f>_xlfn.XLOOKUP($A17,WH_Aggregte!$E:$E,WH_Aggregte!X:X)</f>
        <v>0</v>
      </c>
      <c r="V17" s="31">
        <f>_xlfn.XLOOKUP($A17,WH_Aggregte!$E:$E,WH_Aggregte!Y:Y)</f>
        <v>0</v>
      </c>
      <c r="W17" s="31">
        <f>_xlfn.XLOOKUP($A17,WH_Aggregte!$E:$E,WH_Aggregte!Z:Z)</f>
        <v>0</v>
      </c>
      <c r="X17" s="31">
        <f>_xlfn.XLOOKUP($A17,WH_Aggregte!$E:$E,WH_Aggregte!AA:AA)</f>
        <v>0</v>
      </c>
      <c r="Y17" s="31">
        <f>_xlfn.XLOOKUP($A17,WH_Aggregte!$E:$E,WH_Aggregte!AB:AB)</f>
        <v>0</v>
      </c>
      <c r="Z17" s="31">
        <f>_xlfn.XLOOKUP($A17,WH_Aggregte!$E:$E,WH_Aggregte!AC:AC)</f>
        <v>0</v>
      </c>
      <c r="AA17" s="31">
        <f>_xlfn.XLOOKUP($A17,WH_Aggregte!$E:$E,WH_Aggregte!AD:AD)</f>
        <v>0</v>
      </c>
      <c r="AB17" s="31">
        <f>_xlfn.XLOOKUP($A17,WH_Aggregte!$E:$E,WH_Aggregte!AE:AE)</f>
        <v>0</v>
      </c>
      <c r="AC17" s="31">
        <f>_xlfn.XLOOKUP($A17,WH_Aggregte!$E:$E,WH_Aggregte!AF:AF)</f>
        <v>0</v>
      </c>
      <c r="AD17" s="31">
        <f>_xlfn.XLOOKUP($A17,WH_Aggregte!$E:$E,WH_Aggregte!AG:AG)</f>
        <v>0</v>
      </c>
      <c r="AE17" s="31">
        <f>_xlfn.XLOOKUP($A17,WH_Aggregte!$E:$E,WH_Aggregte!AH:AH)</f>
        <v>0</v>
      </c>
      <c r="AF17" s="31">
        <f>_xlfn.XLOOKUP($A17,WH_Aggregte!$E:$E,WH_Aggregte!AI:AI)</f>
        <v>0</v>
      </c>
      <c r="AG17" s="31">
        <f>_xlfn.XLOOKUP($A17,WH_Aggregte!$E:$E,WH_Aggregte!AJ:AJ)</f>
        <v>0</v>
      </c>
      <c r="AH17" s="31">
        <f>_xlfn.XLOOKUP($A17,WH_Aggregte!$E:$E,WH_Aggregte!AK:AK)</f>
        <v>0</v>
      </c>
      <c r="AI17" s="31">
        <f>_xlfn.XLOOKUP($A17,WH_Aggregte!$E:$E,WH_Aggregte!AL:AL)</f>
        <v>0</v>
      </c>
      <c r="AJ17" s="31">
        <f>_xlfn.XLOOKUP($A17,SummaryResponses!$A:$A,SummaryResponses!D:D)</f>
        <v>0</v>
      </c>
      <c r="AK17" s="31">
        <f>_xlfn.XLOOKUP($A17,SummaryResponses!$A:$A,SummaryResponses!E:E)</f>
        <v>0</v>
      </c>
      <c r="AL17" s="31">
        <f>_xlfn.XLOOKUP($A17,SummaryResponses!$A:$A,SummaryResponses!F:F)</f>
        <v>0</v>
      </c>
      <c r="AM17" s="31">
        <f>_xlfn.XLOOKUP($A17,SummaryResponses!$A:$A,SummaryResponses!G:G)</f>
        <v>0</v>
      </c>
      <c r="AN17" s="31">
        <f>_xlfn.XLOOKUP($A17,SummaryResponses!$A:$A,SummaryResponses!H:H)</f>
        <v>0</v>
      </c>
      <c r="AO17" s="31">
        <f>_xlfn.XLOOKUP($A17,SummaryResponses!$A:$A,SummaryResponses!I:I)</f>
        <v>0</v>
      </c>
      <c r="AP17" s="31">
        <f>_xlfn.XLOOKUP($A17,SummaryResponses!$A:$A,SummaryResponses!J:J)</f>
        <v>0</v>
      </c>
      <c r="AQ17" s="31">
        <f>_xlfn.XLOOKUP($A17,SummaryResponses!$A:$A,SummaryResponses!K:K)</f>
        <v>0</v>
      </c>
      <c r="AR17" s="31">
        <f>_xlfn.XLOOKUP($A17,SummaryResponses!$A:$A,SummaryResponses!L:L)</f>
        <v>0</v>
      </c>
      <c r="AS17" s="31">
        <f>_xlfn.XLOOKUP($A17,SummaryResponses!$A:$A,SummaryResponses!M:M)</f>
        <v>0</v>
      </c>
      <c r="AT17" s="31">
        <f>_xlfn.XLOOKUP($A17,SummaryResponses!$A:$A,SummaryResponses!N:N)</f>
        <v>0</v>
      </c>
      <c r="AU17" s="31">
        <f>_xlfn.XLOOKUP($A17,SummaryResponses!$A:$A,SummaryResponses!O:O)</f>
        <v>0</v>
      </c>
      <c r="AV17" s="31">
        <f>_xlfn.XLOOKUP($A17,SummaryResponses!$A:$A,SummaryResponses!P:P)</f>
        <v>0</v>
      </c>
      <c r="AW17" s="31">
        <f>_xlfn.XLOOKUP($A17,SummaryResponses!$A:$A,SummaryResponses!Q:Q)</f>
        <v>0</v>
      </c>
      <c r="AX17" s="31">
        <f>_xlfn.XLOOKUP($A17,SummaryResponses!$A:$A,SummaryResponses!R:R)</f>
        <v>0</v>
      </c>
      <c r="AY17" s="31">
        <f>_xlfn.XLOOKUP($A17,SummaryResponses!$A:$A,SummaryResponses!S:S)</f>
        <v>0</v>
      </c>
      <c r="AZ17" s="31">
        <f>_xlfn.XLOOKUP($A17,SummaryResponses!$A:$A,SummaryResponses!T:T)</f>
        <v>0</v>
      </c>
      <c r="BA17" s="31">
        <f>_xlfn.XLOOKUP($A17,SummaryResponses!$A:$A,SummaryResponses!U:U)</f>
        <v>0</v>
      </c>
      <c r="BB17" s="31">
        <f>_xlfn.XLOOKUP($A17,SummaryResponses!$A:$A,SummaryResponses!V:V)</f>
        <v>0</v>
      </c>
      <c r="BC17" s="31">
        <f>_xlfn.XLOOKUP($A17,SummaryResponses!$A:$A,SummaryResponses!W:W)</f>
        <v>0</v>
      </c>
      <c r="BD17" s="31">
        <f>_xlfn.XLOOKUP($A17,SummaryResponses!$A:$A,SummaryResponses!X:X)</f>
        <v>0</v>
      </c>
      <c r="BE17" s="31">
        <f>_xlfn.XLOOKUP($A17,SummaryResponses!$A:$A,SummaryResponses!Y:Y)</f>
        <v>0</v>
      </c>
      <c r="BF17" s="31">
        <f>_xlfn.XLOOKUP($A17,SummaryResponses!$A:$A,SummaryResponses!Z:Z)</f>
        <v>0</v>
      </c>
      <c r="BG17" s="31">
        <f>_xlfn.XLOOKUP($A17,SummaryResponses!$A:$A,SummaryResponses!AA:AA)</f>
        <v>0</v>
      </c>
      <c r="BH17" s="31">
        <f>_xlfn.XLOOKUP($A17,SummaryResponses!$A:$A,SummaryResponses!AB:AB)</f>
        <v>0</v>
      </c>
      <c r="BI17" s="31">
        <f>_xlfn.XLOOKUP($A17,SummaryResponses!$A:$A,SummaryResponses!AC:AC)</f>
        <v>0</v>
      </c>
      <c r="BJ17" s="31">
        <f>_xlfn.XLOOKUP($A17,SummaryResponses!$A:$A,SummaryResponses!AD:AD)</f>
        <v>0</v>
      </c>
      <c r="BK17" s="31">
        <f>_xlfn.XLOOKUP($A17,SummaryResponses!$A:$A,SummaryResponses!AE:AE)</f>
        <v>0</v>
      </c>
    </row>
    <row r="18" spans="1:63" ht="84.5" x14ac:dyDescent="0.35">
      <c r="A18" s="30" t="str">
        <f>SummaryResponses!A18</f>
        <v>01.07.01</v>
      </c>
      <c r="B18" s="31" t="str">
        <f>_xlfn.XLOOKUP($A18,WH_Aggregte!$E:$E,WH_Aggregte!$D:$D)</f>
        <v xml:space="preserve">Review the Segregation of Duties Worksheet filled out by the sponsor/grantee and complete the required interviews with prime staff. 
Does there appear to be adequate segregation of duties amongst staff for key financial functions?  </v>
      </c>
      <c r="C18" s="31" t="str">
        <f>_xlfn.XLOOKUP($A18,SummaryResponses!$A:$A,SummaryResponses!$C:$C)</f>
        <v>There does not appear to be adequate seperation of duties amongst staff for key financial functions.</v>
      </c>
      <c r="D18" s="30" t="str">
        <f>_xlfn.SINGLE(IF(ISNUMBER(IFERROR(_xlfn.XLOOKUP($A18,Table1[QNUM],Table1[Answer],"",0),""))*1,"",IFERROR(_xlfn.XLOOKUP($A18,Table1[QNUM],Table1[Answer],"",0),"")))</f>
        <v/>
      </c>
      <c r="E18" s="31" t="str">
        <f>_xlfn.SINGLE(IF(ISNUMBER(IFERROR(_xlfn.XLOOKUP($A18&amp;$E$1&amp;":",Table1[QNUM],Table1[NOTES],"",0),""))*1,"",IFERROR(_xlfn.XLOOKUP($A18&amp;$E$1&amp;":",Table1[QNUM],Table1[NOTES],"",0),"")))</f>
        <v/>
      </c>
      <c r="F18" s="31" t="str">
        <f>_xlfn.SINGLE(IF(ISNUMBER(IFERROR(_xlfn.XLOOKUP($A18&amp;$F$1,Table1[QNUM],Table1[NOTES],"",0),""))*1,"",IFERROR(_xlfn.XLOOKUP($A18&amp;$F$1,Table1[QNUM],Table1[NOTES],"",0),"")))</f>
        <v/>
      </c>
      <c r="G18" s="31" t="str">
        <f>TRIM(_xlfn.XLOOKUP($A18,WH_Aggregte!$E:$E,WH_Aggregte!J:J))</f>
        <v>2 CFR 200.303</v>
      </c>
      <c r="H18" s="31">
        <f>_xlfn.XLOOKUP($A18,WH_Aggregte!$E:$E,WH_Aggregte!K:K)</f>
        <v>0</v>
      </c>
      <c r="I18" s="31">
        <f>_xlfn.XLOOKUP($A18,WH_Aggregte!$E:$E,WH_Aggregte!L:L)</f>
        <v>0</v>
      </c>
      <c r="J18" s="31">
        <f>_xlfn.XLOOKUP($A18,WH_Aggregte!$E:$E,WH_Aggregte!M:M)</f>
        <v>0</v>
      </c>
      <c r="K18" s="31">
        <f>_xlfn.XLOOKUP($A18,WH_Aggregte!$E:$E,WH_Aggregte!N:N)</f>
        <v>0</v>
      </c>
      <c r="L18" s="31">
        <f>_xlfn.XLOOKUP($A18,WH_Aggregte!$E:$E,WH_Aggregte!O:O)</f>
        <v>0</v>
      </c>
      <c r="M18" s="31">
        <f>_xlfn.XLOOKUP($A18,WH_Aggregte!$E:$E,WH_Aggregte!P:P)</f>
        <v>0</v>
      </c>
      <c r="N18" s="31">
        <f>_xlfn.XLOOKUP($A18,WH_Aggregte!$E:$E,WH_Aggregte!Q:Q)</f>
        <v>0</v>
      </c>
      <c r="O18" s="31">
        <f>_xlfn.XLOOKUP($A18,WH_Aggregte!$E:$E,WH_Aggregte!R:R)</f>
        <v>0</v>
      </c>
      <c r="P18" s="31">
        <f>_xlfn.XLOOKUP($A18,WH_Aggregte!$E:$E,WH_Aggregte!S:S)</f>
        <v>0</v>
      </c>
      <c r="Q18" s="31">
        <f>_xlfn.XLOOKUP($A18,WH_Aggregte!$E:$E,WH_Aggregte!T:T)</f>
        <v>0</v>
      </c>
      <c r="R18" s="31">
        <f>_xlfn.XLOOKUP($A18,WH_Aggregte!$E:$E,WH_Aggregte!U:U)</f>
        <v>0</v>
      </c>
      <c r="S18" s="31">
        <f>_xlfn.XLOOKUP($A18,WH_Aggregte!$E:$E,WH_Aggregte!V:V)</f>
        <v>0</v>
      </c>
      <c r="T18" s="31">
        <f>_xlfn.XLOOKUP($A18,WH_Aggregte!$E:$E,WH_Aggregte!W:W)</f>
        <v>0</v>
      </c>
      <c r="U18" s="31">
        <f>_xlfn.XLOOKUP($A18,WH_Aggregte!$E:$E,WH_Aggregte!X:X)</f>
        <v>0</v>
      </c>
      <c r="V18" s="31">
        <f>_xlfn.XLOOKUP($A18,WH_Aggregte!$E:$E,WH_Aggregte!Y:Y)</f>
        <v>0</v>
      </c>
      <c r="W18" s="31">
        <f>_xlfn.XLOOKUP($A18,WH_Aggregte!$E:$E,WH_Aggregte!Z:Z)</f>
        <v>0</v>
      </c>
      <c r="X18" s="31">
        <f>_xlfn.XLOOKUP($A18,WH_Aggregte!$E:$E,WH_Aggregte!AA:AA)</f>
        <v>0</v>
      </c>
      <c r="Y18" s="31">
        <f>_xlfn.XLOOKUP($A18,WH_Aggregte!$E:$E,WH_Aggregte!AB:AB)</f>
        <v>0</v>
      </c>
      <c r="Z18" s="31">
        <f>_xlfn.XLOOKUP($A18,WH_Aggregte!$E:$E,WH_Aggregte!AC:AC)</f>
        <v>0</v>
      </c>
      <c r="AA18" s="31">
        <f>_xlfn.XLOOKUP($A18,WH_Aggregte!$E:$E,WH_Aggregte!AD:AD)</f>
        <v>0</v>
      </c>
      <c r="AB18" s="31">
        <f>_xlfn.XLOOKUP($A18,WH_Aggregte!$E:$E,WH_Aggregte!AE:AE)</f>
        <v>0</v>
      </c>
      <c r="AC18" s="31">
        <f>_xlfn.XLOOKUP($A18,WH_Aggregte!$E:$E,WH_Aggregte!AF:AF)</f>
        <v>0</v>
      </c>
      <c r="AD18" s="31">
        <f>_xlfn.XLOOKUP($A18,WH_Aggregte!$E:$E,WH_Aggregte!AG:AG)</f>
        <v>0</v>
      </c>
      <c r="AE18" s="31">
        <f>_xlfn.XLOOKUP($A18,WH_Aggregte!$E:$E,WH_Aggregte!AH:AH)</f>
        <v>0</v>
      </c>
      <c r="AF18" s="31">
        <f>_xlfn.XLOOKUP($A18,WH_Aggregte!$E:$E,WH_Aggregte!AI:AI)</f>
        <v>0</v>
      </c>
      <c r="AG18" s="31">
        <f>_xlfn.XLOOKUP($A18,WH_Aggregte!$E:$E,WH_Aggregte!AJ:AJ)</f>
        <v>0</v>
      </c>
      <c r="AH18" s="31">
        <f>_xlfn.XLOOKUP($A18,WH_Aggregte!$E:$E,WH_Aggregte!AK:AK)</f>
        <v>0</v>
      </c>
      <c r="AI18" s="31">
        <f>_xlfn.XLOOKUP($A18,WH_Aggregte!$E:$E,WH_Aggregte!AL:AL)</f>
        <v>0</v>
      </c>
      <c r="AJ18" s="31">
        <f>_xlfn.XLOOKUP($A18,SummaryResponses!$A:$A,SummaryResponses!D:D)</f>
        <v>0</v>
      </c>
      <c r="AK18" s="31">
        <f>_xlfn.XLOOKUP($A18,SummaryResponses!$A:$A,SummaryResponses!E:E)</f>
        <v>0</v>
      </c>
      <c r="AL18" s="31">
        <f>_xlfn.XLOOKUP($A18,SummaryResponses!$A:$A,SummaryResponses!F:F)</f>
        <v>0</v>
      </c>
      <c r="AM18" s="31">
        <f>_xlfn.XLOOKUP($A18,SummaryResponses!$A:$A,SummaryResponses!G:G)</f>
        <v>0</v>
      </c>
      <c r="AN18" s="31">
        <f>_xlfn.XLOOKUP($A18,SummaryResponses!$A:$A,SummaryResponses!H:H)</f>
        <v>0</v>
      </c>
      <c r="AO18" s="31">
        <f>_xlfn.XLOOKUP($A18,SummaryResponses!$A:$A,SummaryResponses!I:I)</f>
        <v>0</v>
      </c>
      <c r="AP18" s="31">
        <f>_xlfn.XLOOKUP($A18,SummaryResponses!$A:$A,SummaryResponses!J:J)</f>
        <v>0</v>
      </c>
      <c r="AQ18" s="31">
        <f>_xlfn.XLOOKUP($A18,SummaryResponses!$A:$A,SummaryResponses!K:K)</f>
        <v>0</v>
      </c>
      <c r="AR18" s="31">
        <f>_xlfn.XLOOKUP($A18,SummaryResponses!$A:$A,SummaryResponses!L:L)</f>
        <v>0</v>
      </c>
      <c r="AS18" s="31">
        <f>_xlfn.XLOOKUP($A18,SummaryResponses!$A:$A,SummaryResponses!M:M)</f>
        <v>0</v>
      </c>
      <c r="AT18" s="31">
        <f>_xlfn.XLOOKUP($A18,SummaryResponses!$A:$A,SummaryResponses!N:N)</f>
        <v>0</v>
      </c>
      <c r="AU18" s="31">
        <f>_xlfn.XLOOKUP($A18,SummaryResponses!$A:$A,SummaryResponses!O:O)</f>
        <v>0</v>
      </c>
      <c r="AV18" s="31">
        <f>_xlfn.XLOOKUP($A18,SummaryResponses!$A:$A,SummaryResponses!P:P)</f>
        <v>0</v>
      </c>
      <c r="AW18" s="31">
        <f>_xlfn.XLOOKUP($A18,SummaryResponses!$A:$A,SummaryResponses!Q:Q)</f>
        <v>0</v>
      </c>
      <c r="AX18" s="31">
        <f>_xlfn.XLOOKUP($A18,SummaryResponses!$A:$A,SummaryResponses!R:R)</f>
        <v>0</v>
      </c>
      <c r="AY18" s="31">
        <f>_xlfn.XLOOKUP($A18,SummaryResponses!$A:$A,SummaryResponses!S:S)</f>
        <v>0</v>
      </c>
      <c r="AZ18" s="31">
        <f>_xlfn.XLOOKUP($A18,SummaryResponses!$A:$A,SummaryResponses!T:T)</f>
        <v>0</v>
      </c>
      <c r="BA18" s="31">
        <f>_xlfn.XLOOKUP($A18,SummaryResponses!$A:$A,SummaryResponses!U:U)</f>
        <v>0</v>
      </c>
      <c r="BB18" s="31">
        <f>_xlfn.XLOOKUP($A18,SummaryResponses!$A:$A,SummaryResponses!V:V)</f>
        <v>0</v>
      </c>
      <c r="BC18" s="31">
        <f>_xlfn.XLOOKUP($A18,SummaryResponses!$A:$A,SummaryResponses!W:W)</f>
        <v>0</v>
      </c>
      <c r="BD18" s="31">
        <f>_xlfn.XLOOKUP($A18,SummaryResponses!$A:$A,SummaryResponses!X:X)</f>
        <v>0</v>
      </c>
      <c r="BE18" s="31">
        <f>_xlfn.XLOOKUP($A18,SummaryResponses!$A:$A,SummaryResponses!Y:Y)</f>
        <v>0</v>
      </c>
      <c r="BF18" s="31">
        <f>_xlfn.XLOOKUP($A18,SummaryResponses!$A:$A,SummaryResponses!Z:Z)</f>
        <v>0</v>
      </c>
      <c r="BG18" s="31">
        <f>_xlfn.XLOOKUP($A18,SummaryResponses!$A:$A,SummaryResponses!AA:AA)</f>
        <v>0</v>
      </c>
      <c r="BH18" s="31">
        <f>_xlfn.XLOOKUP($A18,SummaryResponses!$A:$A,SummaryResponses!AB:AB)</f>
        <v>0</v>
      </c>
      <c r="BI18" s="31">
        <f>_xlfn.XLOOKUP($A18,SummaryResponses!$A:$A,SummaryResponses!AC:AC)</f>
        <v>0</v>
      </c>
      <c r="BJ18" s="31">
        <f>_xlfn.XLOOKUP($A18,SummaryResponses!$A:$A,SummaryResponses!AD:AD)</f>
        <v>0</v>
      </c>
      <c r="BK18" s="31">
        <f>_xlfn.XLOOKUP($A18,SummaryResponses!$A:$A,SummaryResponses!AE:AE)</f>
        <v>0</v>
      </c>
    </row>
    <row r="19" spans="1:63" ht="98.5" x14ac:dyDescent="0.35">
      <c r="A19" s="30" t="str">
        <f>SummaryResponses!A19</f>
        <v>01.07.02</v>
      </c>
      <c r="B19" s="31" t="str">
        <f>_xlfn.XLOOKUP($A19,WH_Aggregte!$E:$E,WH_Aggregte!$D:$D)</f>
        <v>Do the sponsor’s/grantee’s written financial polices explicitly state the internal controls in place, consistent with the worksheet's results, required staff interviews and cost testing observations?
If NO, describe the deficiencies and/or discrepancies below.</v>
      </c>
      <c r="C19" s="31" t="str">
        <f>_xlfn.XLOOKUP($A19,SummaryResponses!$A:$A,SummaryResponses!$C:$C)</f>
        <v>The sponsor’s/grantee’s written financial polices explicitly state the internal controls in place but those controls are not consistent with the worksheet's results, the required staff interviews, and/or cost testing observations.</v>
      </c>
      <c r="D19" s="30" t="str">
        <f>_xlfn.SINGLE(IF(ISNUMBER(IFERROR(_xlfn.XLOOKUP($A19,Table1[QNUM],Table1[Answer],"",0),""))*1,"",IFERROR(_xlfn.XLOOKUP($A19,Table1[QNUM],Table1[Answer],"",0),"")))</f>
        <v/>
      </c>
      <c r="E19" s="31" t="str">
        <f>_xlfn.SINGLE(IF(ISNUMBER(IFERROR(_xlfn.XLOOKUP($A19&amp;$E$1&amp;":",Table1[QNUM],Table1[NOTES],"",0),""))*1,"",IFERROR(_xlfn.XLOOKUP($A19&amp;$E$1&amp;":",Table1[QNUM],Table1[NOTES],"",0),"")))</f>
        <v/>
      </c>
      <c r="F19" s="31" t="str">
        <f>_xlfn.SINGLE(IF(ISNUMBER(IFERROR(_xlfn.XLOOKUP($A19&amp;$F$1,Table1[QNUM],Table1[NOTES],"",0),""))*1,"",IFERROR(_xlfn.XLOOKUP($A19&amp;$F$1,Table1[QNUM],Table1[NOTES],"",0),"")))</f>
        <v/>
      </c>
      <c r="G19" s="31" t="str">
        <f>TRIM(_xlfn.XLOOKUP($A19,WH_Aggregte!$E:$E,WH_Aggregte!J:J))</f>
        <v>2 CFR 200.303</v>
      </c>
      <c r="H19" s="31">
        <f>_xlfn.XLOOKUP($A19,WH_Aggregte!$E:$E,WH_Aggregte!K:K)</f>
        <v>0</v>
      </c>
      <c r="I19" s="31">
        <f>_xlfn.XLOOKUP($A19,WH_Aggregte!$E:$E,WH_Aggregte!L:L)</f>
        <v>0</v>
      </c>
      <c r="J19" s="31">
        <f>_xlfn.XLOOKUP($A19,WH_Aggregte!$E:$E,WH_Aggregte!M:M)</f>
        <v>0</v>
      </c>
      <c r="K19" s="31">
        <f>_xlfn.XLOOKUP($A19,WH_Aggregte!$E:$E,WH_Aggregte!N:N)</f>
        <v>0</v>
      </c>
      <c r="L19" s="31">
        <f>_xlfn.XLOOKUP($A19,WH_Aggregte!$E:$E,WH_Aggregte!O:O)</f>
        <v>0</v>
      </c>
      <c r="M19" s="31">
        <f>_xlfn.XLOOKUP($A19,WH_Aggregte!$E:$E,WH_Aggregte!P:P)</f>
        <v>0</v>
      </c>
      <c r="N19" s="31">
        <f>_xlfn.XLOOKUP($A19,WH_Aggregte!$E:$E,WH_Aggregte!Q:Q)</f>
        <v>0</v>
      </c>
      <c r="O19" s="31">
        <f>_xlfn.XLOOKUP($A19,WH_Aggregte!$E:$E,WH_Aggregte!R:R)</f>
        <v>0</v>
      </c>
      <c r="P19" s="31">
        <f>_xlfn.XLOOKUP($A19,WH_Aggregte!$E:$E,WH_Aggregte!S:S)</f>
        <v>0</v>
      </c>
      <c r="Q19" s="31">
        <f>_xlfn.XLOOKUP($A19,WH_Aggregte!$E:$E,WH_Aggregte!T:T)</f>
        <v>0</v>
      </c>
      <c r="R19" s="31">
        <f>_xlfn.XLOOKUP($A19,WH_Aggregte!$E:$E,WH_Aggregte!U:U)</f>
        <v>0</v>
      </c>
      <c r="S19" s="31">
        <f>_xlfn.XLOOKUP($A19,WH_Aggregte!$E:$E,WH_Aggregte!V:V)</f>
        <v>0</v>
      </c>
      <c r="T19" s="31">
        <f>_xlfn.XLOOKUP($A19,WH_Aggregte!$E:$E,WH_Aggregte!W:W)</f>
        <v>0</v>
      </c>
      <c r="U19" s="31">
        <f>_xlfn.XLOOKUP($A19,WH_Aggregte!$E:$E,WH_Aggregte!X:X)</f>
        <v>0</v>
      </c>
      <c r="V19" s="31">
        <f>_xlfn.XLOOKUP($A19,WH_Aggregte!$E:$E,WH_Aggregte!Y:Y)</f>
        <v>0</v>
      </c>
      <c r="W19" s="31">
        <f>_xlfn.XLOOKUP($A19,WH_Aggregte!$E:$E,WH_Aggregte!Z:Z)</f>
        <v>0</v>
      </c>
      <c r="X19" s="31">
        <f>_xlfn.XLOOKUP($A19,WH_Aggregte!$E:$E,WH_Aggregte!AA:AA)</f>
        <v>0</v>
      </c>
      <c r="Y19" s="31">
        <f>_xlfn.XLOOKUP($A19,WH_Aggregte!$E:$E,WH_Aggregte!AB:AB)</f>
        <v>0</v>
      </c>
      <c r="Z19" s="31">
        <f>_xlfn.XLOOKUP($A19,WH_Aggregte!$E:$E,WH_Aggregte!AC:AC)</f>
        <v>0</v>
      </c>
      <c r="AA19" s="31">
        <f>_xlfn.XLOOKUP($A19,WH_Aggregte!$E:$E,WH_Aggregte!AD:AD)</f>
        <v>0</v>
      </c>
      <c r="AB19" s="31">
        <f>_xlfn.XLOOKUP($A19,WH_Aggregte!$E:$E,WH_Aggregte!AE:AE)</f>
        <v>0</v>
      </c>
      <c r="AC19" s="31">
        <f>_xlfn.XLOOKUP($A19,WH_Aggregte!$E:$E,WH_Aggregte!AF:AF)</f>
        <v>0</v>
      </c>
      <c r="AD19" s="31">
        <f>_xlfn.XLOOKUP($A19,WH_Aggregte!$E:$E,WH_Aggregte!AG:AG)</f>
        <v>0</v>
      </c>
      <c r="AE19" s="31">
        <f>_xlfn.XLOOKUP($A19,WH_Aggregte!$E:$E,WH_Aggregte!AH:AH)</f>
        <v>0</v>
      </c>
      <c r="AF19" s="31">
        <f>_xlfn.XLOOKUP($A19,WH_Aggregte!$E:$E,WH_Aggregte!AI:AI)</f>
        <v>0</v>
      </c>
      <c r="AG19" s="31">
        <f>_xlfn.XLOOKUP($A19,WH_Aggregte!$E:$E,WH_Aggregte!AJ:AJ)</f>
        <v>0</v>
      </c>
      <c r="AH19" s="31">
        <f>_xlfn.XLOOKUP($A19,WH_Aggregte!$E:$E,WH_Aggregte!AK:AK)</f>
        <v>0</v>
      </c>
      <c r="AI19" s="31">
        <f>_xlfn.XLOOKUP($A19,WH_Aggregte!$E:$E,WH_Aggregte!AL:AL)</f>
        <v>0</v>
      </c>
      <c r="AJ19" s="31">
        <f>_xlfn.XLOOKUP($A19,SummaryResponses!$A:$A,SummaryResponses!D:D)</f>
        <v>0</v>
      </c>
      <c r="AK19" s="31">
        <f>_xlfn.XLOOKUP($A19,SummaryResponses!$A:$A,SummaryResponses!E:E)</f>
        <v>0</v>
      </c>
      <c r="AL19" s="31">
        <f>_xlfn.XLOOKUP($A19,SummaryResponses!$A:$A,SummaryResponses!F:F)</f>
        <v>0</v>
      </c>
      <c r="AM19" s="31">
        <f>_xlfn.XLOOKUP($A19,SummaryResponses!$A:$A,SummaryResponses!G:G)</f>
        <v>0</v>
      </c>
      <c r="AN19" s="31">
        <f>_xlfn.XLOOKUP($A19,SummaryResponses!$A:$A,SummaryResponses!H:H)</f>
        <v>0</v>
      </c>
      <c r="AO19" s="31">
        <f>_xlfn.XLOOKUP($A19,SummaryResponses!$A:$A,SummaryResponses!I:I)</f>
        <v>0</v>
      </c>
      <c r="AP19" s="31">
        <f>_xlfn.XLOOKUP($A19,SummaryResponses!$A:$A,SummaryResponses!J:J)</f>
        <v>0</v>
      </c>
      <c r="AQ19" s="31">
        <f>_xlfn.XLOOKUP($A19,SummaryResponses!$A:$A,SummaryResponses!K:K)</f>
        <v>0</v>
      </c>
      <c r="AR19" s="31">
        <f>_xlfn.XLOOKUP($A19,SummaryResponses!$A:$A,SummaryResponses!L:L)</f>
        <v>0</v>
      </c>
      <c r="AS19" s="31">
        <f>_xlfn.XLOOKUP($A19,SummaryResponses!$A:$A,SummaryResponses!M:M)</f>
        <v>0</v>
      </c>
      <c r="AT19" s="31">
        <f>_xlfn.XLOOKUP($A19,SummaryResponses!$A:$A,SummaryResponses!N:N)</f>
        <v>0</v>
      </c>
      <c r="AU19" s="31">
        <f>_xlfn.XLOOKUP($A19,SummaryResponses!$A:$A,SummaryResponses!O:O)</f>
        <v>0</v>
      </c>
      <c r="AV19" s="31">
        <f>_xlfn.XLOOKUP($A19,SummaryResponses!$A:$A,SummaryResponses!P:P)</f>
        <v>0</v>
      </c>
      <c r="AW19" s="31">
        <f>_xlfn.XLOOKUP($A19,SummaryResponses!$A:$A,SummaryResponses!Q:Q)</f>
        <v>0</v>
      </c>
      <c r="AX19" s="31">
        <f>_xlfn.XLOOKUP($A19,SummaryResponses!$A:$A,SummaryResponses!R:R)</f>
        <v>0</v>
      </c>
      <c r="AY19" s="31">
        <f>_xlfn.XLOOKUP($A19,SummaryResponses!$A:$A,SummaryResponses!S:S)</f>
        <v>0</v>
      </c>
      <c r="AZ19" s="31">
        <f>_xlfn.XLOOKUP($A19,SummaryResponses!$A:$A,SummaryResponses!T:T)</f>
        <v>0</v>
      </c>
      <c r="BA19" s="31">
        <f>_xlfn.XLOOKUP($A19,SummaryResponses!$A:$A,SummaryResponses!U:U)</f>
        <v>0</v>
      </c>
      <c r="BB19" s="31">
        <f>_xlfn.XLOOKUP($A19,SummaryResponses!$A:$A,SummaryResponses!V:V)</f>
        <v>0</v>
      </c>
      <c r="BC19" s="31">
        <f>_xlfn.XLOOKUP($A19,SummaryResponses!$A:$A,SummaryResponses!W:W)</f>
        <v>0</v>
      </c>
      <c r="BD19" s="31">
        <f>_xlfn.XLOOKUP($A19,SummaryResponses!$A:$A,SummaryResponses!X:X)</f>
        <v>0</v>
      </c>
      <c r="BE19" s="31">
        <f>_xlfn.XLOOKUP($A19,SummaryResponses!$A:$A,SummaryResponses!Y:Y)</f>
        <v>0</v>
      </c>
      <c r="BF19" s="31">
        <f>_xlfn.XLOOKUP($A19,SummaryResponses!$A:$A,SummaryResponses!Z:Z)</f>
        <v>0</v>
      </c>
      <c r="BG19" s="31">
        <f>_xlfn.XLOOKUP($A19,SummaryResponses!$A:$A,SummaryResponses!AA:AA)</f>
        <v>0</v>
      </c>
      <c r="BH19" s="31">
        <f>_xlfn.XLOOKUP($A19,SummaryResponses!$A:$A,SummaryResponses!AB:AB)</f>
        <v>0</v>
      </c>
      <c r="BI19" s="31">
        <f>_xlfn.XLOOKUP($A19,SummaryResponses!$A:$A,SummaryResponses!AC:AC)</f>
        <v>0</v>
      </c>
      <c r="BJ19" s="31">
        <f>_xlfn.XLOOKUP($A19,SummaryResponses!$A:$A,SummaryResponses!AD:AD)</f>
        <v>0</v>
      </c>
      <c r="BK19" s="31">
        <f>_xlfn.XLOOKUP($A19,SummaryResponses!$A:$A,SummaryResponses!AE:AE)</f>
        <v>0</v>
      </c>
    </row>
    <row r="20" spans="1:63" ht="42.5" x14ac:dyDescent="0.35">
      <c r="A20" s="30" t="str">
        <f>SummaryResponses!A20</f>
        <v>01.07.03</v>
      </c>
      <c r="B20" s="31" t="str">
        <f>_xlfn.XLOOKUP($A20,WH_Aggregte!$E:$E,WH_Aggregte!$D:$D)</f>
        <v>Has at least one staff member completed the required Key Concepts of Financial Grants Management Training in the last year?</v>
      </c>
      <c r="C20" s="31" t="str">
        <f>_xlfn.XLOOKUP($A20,SummaryResponses!$A:$A,SummaryResponses!$C:$C)</f>
        <v>The recipient has not completed the required Key Concepts of Financial Grants Management training in the last year.</v>
      </c>
      <c r="D20" s="30" t="str">
        <f>_xlfn.SINGLE(IF(ISNUMBER(IFERROR(_xlfn.XLOOKUP($A20,Table1[QNUM],Table1[Answer],"",0),""))*1,"",IFERROR(_xlfn.XLOOKUP($A20,Table1[QNUM],Table1[Answer],"",0),"")))</f>
        <v/>
      </c>
      <c r="E20" s="31" t="str">
        <f>_xlfn.SINGLE(IF(ISNUMBER(IFERROR(_xlfn.XLOOKUP($A20&amp;$E$1&amp;":",Table1[QNUM],Table1[NOTES],"",0),""))*1,"",IFERROR(_xlfn.XLOOKUP($A20&amp;$E$1&amp;":",Table1[QNUM],Table1[NOTES],"",0),"")))</f>
        <v/>
      </c>
      <c r="F20" s="31" t="str">
        <f>_xlfn.SINGLE(IF(ISNUMBER(IFERROR(_xlfn.XLOOKUP($A20&amp;$F$1,Table1[QNUM],Table1[NOTES],"",0),""))*1,"",IFERROR(_xlfn.XLOOKUP($A20&amp;$F$1,Table1[QNUM],Table1[NOTES],"",0),"")))</f>
        <v/>
      </c>
      <c r="G20" s="31" t="str">
        <f>TRIM(_xlfn.XLOOKUP($A20,WH_Aggregte!$E:$E,WH_Aggregte!J:J))</f>
        <v>AmeriCorps Annual Program Specific Terms and Conditions</v>
      </c>
      <c r="H20" s="31">
        <f>_xlfn.XLOOKUP($A20,WH_Aggregte!$E:$E,WH_Aggregte!K:K)</f>
        <v>0</v>
      </c>
      <c r="I20" s="31">
        <f>_xlfn.XLOOKUP($A20,WH_Aggregte!$E:$E,WH_Aggregte!L:L)</f>
        <v>0</v>
      </c>
      <c r="J20" s="31">
        <f>_xlfn.XLOOKUP($A20,WH_Aggregte!$E:$E,WH_Aggregte!M:M)</f>
        <v>0</v>
      </c>
      <c r="K20" s="31">
        <f>_xlfn.XLOOKUP($A20,WH_Aggregte!$E:$E,WH_Aggregte!N:N)</f>
        <v>0</v>
      </c>
      <c r="L20" s="31">
        <f>_xlfn.XLOOKUP($A20,WH_Aggregte!$E:$E,WH_Aggregte!O:O)</f>
        <v>0</v>
      </c>
      <c r="M20" s="31">
        <f>_xlfn.XLOOKUP($A20,WH_Aggregte!$E:$E,WH_Aggregte!P:P)</f>
        <v>0</v>
      </c>
      <c r="N20" s="31">
        <f>_xlfn.XLOOKUP($A20,WH_Aggregte!$E:$E,WH_Aggregte!Q:Q)</f>
        <v>0</v>
      </c>
      <c r="O20" s="31">
        <f>_xlfn.XLOOKUP($A20,WH_Aggregte!$E:$E,WH_Aggregte!R:R)</f>
        <v>0</v>
      </c>
      <c r="P20" s="31">
        <f>_xlfn.XLOOKUP($A20,WH_Aggregte!$E:$E,WH_Aggregte!S:S)</f>
        <v>0</v>
      </c>
      <c r="Q20" s="31">
        <f>_xlfn.XLOOKUP($A20,WH_Aggregte!$E:$E,WH_Aggregte!T:T)</f>
        <v>0</v>
      </c>
      <c r="R20" s="31">
        <f>_xlfn.XLOOKUP($A20,WH_Aggregte!$E:$E,WH_Aggregte!U:U)</f>
        <v>0</v>
      </c>
      <c r="S20" s="31">
        <f>_xlfn.XLOOKUP($A20,WH_Aggregte!$E:$E,WH_Aggregte!V:V)</f>
        <v>0</v>
      </c>
      <c r="T20" s="31">
        <f>_xlfn.XLOOKUP($A20,WH_Aggregte!$E:$E,WH_Aggregte!W:W)</f>
        <v>0</v>
      </c>
      <c r="U20" s="31">
        <f>_xlfn.XLOOKUP($A20,WH_Aggregte!$E:$E,WH_Aggregte!X:X)</f>
        <v>0</v>
      </c>
      <c r="V20" s="31">
        <f>_xlfn.XLOOKUP($A20,WH_Aggregte!$E:$E,WH_Aggregte!Y:Y)</f>
        <v>0</v>
      </c>
      <c r="W20" s="31">
        <f>_xlfn.XLOOKUP($A20,WH_Aggregte!$E:$E,WH_Aggregte!Z:Z)</f>
        <v>0</v>
      </c>
      <c r="X20" s="31">
        <f>_xlfn.XLOOKUP($A20,WH_Aggregte!$E:$E,WH_Aggregte!AA:AA)</f>
        <v>0</v>
      </c>
      <c r="Y20" s="31">
        <f>_xlfn.XLOOKUP($A20,WH_Aggregte!$E:$E,WH_Aggregte!AB:AB)</f>
        <v>0</v>
      </c>
      <c r="Z20" s="31">
        <f>_xlfn.XLOOKUP($A20,WH_Aggregte!$E:$E,WH_Aggregte!AC:AC)</f>
        <v>0</v>
      </c>
      <c r="AA20" s="31">
        <f>_xlfn.XLOOKUP($A20,WH_Aggregte!$E:$E,WH_Aggregte!AD:AD)</f>
        <v>0</v>
      </c>
      <c r="AB20" s="31">
        <f>_xlfn.XLOOKUP($A20,WH_Aggregte!$E:$E,WH_Aggregte!AE:AE)</f>
        <v>0</v>
      </c>
      <c r="AC20" s="31">
        <f>_xlfn.XLOOKUP($A20,WH_Aggregte!$E:$E,WH_Aggregte!AF:AF)</f>
        <v>0</v>
      </c>
      <c r="AD20" s="31">
        <f>_xlfn.XLOOKUP($A20,WH_Aggregte!$E:$E,WH_Aggregte!AG:AG)</f>
        <v>0</v>
      </c>
      <c r="AE20" s="31">
        <f>_xlfn.XLOOKUP($A20,WH_Aggregte!$E:$E,WH_Aggregte!AH:AH)</f>
        <v>0</v>
      </c>
      <c r="AF20" s="31">
        <f>_xlfn.XLOOKUP($A20,WH_Aggregte!$E:$E,WH_Aggregte!AI:AI)</f>
        <v>0</v>
      </c>
      <c r="AG20" s="31">
        <f>_xlfn.XLOOKUP($A20,WH_Aggregte!$E:$E,WH_Aggregte!AJ:AJ)</f>
        <v>0</v>
      </c>
      <c r="AH20" s="31">
        <f>_xlfn.XLOOKUP($A20,WH_Aggregte!$E:$E,WH_Aggregte!AK:AK)</f>
        <v>0</v>
      </c>
      <c r="AI20" s="31">
        <f>_xlfn.XLOOKUP($A20,WH_Aggregte!$E:$E,WH_Aggregte!AL:AL)</f>
        <v>0</v>
      </c>
      <c r="AJ20" s="31">
        <f>_xlfn.XLOOKUP($A20,SummaryResponses!$A:$A,SummaryResponses!D:D)</f>
        <v>0</v>
      </c>
      <c r="AK20" s="31">
        <f>_xlfn.XLOOKUP($A20,SummaryResponses!$A:$A,SummaryResponses!E:E)</f>
        <v>0</v>
      </c>
      <c r="AL20" s="31">
        <f>_xlfn.XLOOKUP($A20,SummaryResponses!$A:$A,SummaryResponses!F:F)</f>
        <v>0</v>
      </c>
      <c r="AM20" s="31">
        <f>_xlfn.XLOOKUP($A20,SummaryResponses!$A:$A,SummaryResponses!G:G)</f>
        <v>0</v>
      </c>
      <c r="AN20" s="31">
        <f>_xlfn.XLOOKUP($A20,SummaryResponses!$A:$A,SummaryResponses!H:H)</f>
        <v>0</v>
      </c>
      <c r="AO20" s="31">
        <f>_xlfn.XLOOKUP($A20,SummaryResponses!$A:$A,SummaryResponses!I:I)</f>
        <v>0</v>
      </c>
      <c r="AP20" s="31">
        <f>_xlfn.XLOOKUP($A20,SummaryResponses!$A:$A,SummaryResponses!J:J)</f>
        <v>0</v>
      </c>
      <c r="AQ20" s="31">
        <f>_xlfn.XLOOKUP($A20,SummaryResponses!$A:$A,SummaryResponses!K:K)</f>
        <v>0</v>
      </c>
      <c r="AR20" s="31">
        <f>_xlfn.XLOOKUP($A20,SummaryResponses!$A:$A,SummaryResponses!L:L)</f>
        <v>0</v>
      </c>
      <c r="AS20" s="31">
        <f>_xlfn.XLOOKUP($A20,SummaryResponses!$A:$A,SummaryResponses!M:M)</f>
        <v>0</v>
      </c>
      <c r="AT20" s="31">
        <f>_xlfn.XLOOKUP($A20,SummaryResponses!$A:$A,SummaryResponses!N:N)</f>
        <v>0</v>
      </c>
      <c r="AU20" s="31">
        <f>_xlfn.XLOOKUP($A20,SummaryResponses!$A:$A,SummaryResponses!O:O)</f>
        <v>0</v>
      </c>
      <c r="AV20" s="31">
        <f>_xlfn.XLOOKUP($A20,SummaryResponses!$A:$A,SummaryResponses!P:P)</f>
        <v>0</v>
      </c>
      <c r="AW20" s="31">
        <f>_xlfn.XLOOKUP($A20,SummaryResponses!$A:$A,SummaryResponses!Q:Q)</f>
        <v>0</v>
      </c>
      <c r="AX20" s="31">
        <f>_xlfn.XLOOKUP($A20,SummaryResponses!$A:$A,SummaryResponses!R:R)</f>
        <v>0</v>
      </c>
      <c r="AY20" s="31">
        <f>_xlfn.XLOOKUP($A20,SummaryResponses!$A:$A,SummaryResponses!S:S)</f>
        <v>0</v>
      </c>
      <c r="AZ20" s="31">
        <f>_xlfn.XLOOKUP($A20,SummaryResponses!$A:$A,SummaryResponses!T:T)</f>
        <v>0</v>
      </c>
      <c r="BA20" s="31">
        <f>_xlfn.XLOOKUP($A20,SummaryResponses!$A:$A,SummaryResponses!U:U)</f>
        <v>0</v>
      </c>
      <c r="BB20" s="31">
        <f>_xlfn.XLOOKUP($A20,SummaryResponses!$A:$A,SummaryResponses!V:V)</f>
        <v>0</v>
      </c>
      <c r="BC20" s="31">
        <f>_xlfn.XLOOKUP($A20,SummaryResponses!$A:$A,SummaryResponses!W:W)</f>
        <v>0</v>
      </c>
      <c r="BD20" s="31">
        <f>_xlfn.XLOOKUP($A20,SummaryResponses!$A:$A,SummaryResponses!X:X)</f>
        <v>0</v>
      </c>
      <c r="BE20" s="31">
        <f>_xlfn.XLOOKUP($A20,SummaryResponses!$A:$A,SummaryResponses!Y:Y)</f>
        <v>0</v>
      </c>
      <c r="BF20" s="31">
        <f>_xlfn.XLOOKUP($A20,SummaryResponses!$A:$A,SummaryResponses!Z:Z)</f>
        <v>0</v>
      </c>
      <c r="BG20" s="31">
        <f>_xlfn.XLOOKUP($A20,SummaryResponses!$A:$A,SummaryResponses!AA:AA)</f>
        <v>0</v>
      </c>
      <c r="BH20" s="31">
        <f>_xlfn.XLOOKUP($A20,SummaryResponses!$A:$A,SummaryResponses!AB:AB)</f>
        <v>0</v>
      </c>
      <c r="BI20" s="31">
        <f>_xlfn.XLOOKUP($A20,SummaryResponses!$A:$A,SummaryResponses!AC:AC)</f>
        <v>0</v>
      </c>
      <c r="BJ20" s="31">
        <f>_xlfn.XLOOKUP($A20,SummaryResponses!$A:$A,SummaryResponses!AD:AD)</f>
        <v>0</v>
      </c>
      <c r="BK20" s="31">
        <f>_xlfn.XLOOKUP($A20,SummaryResponses!$A:$A,SummaryResponses!AE:AE)</f>
        <v>0</v>
      </c>
    </row>
    <row r="21" spans="1:63" ht="84.5" x14ac:dyDescent="0.35">
      <c r="A21" s="30" t="str">
        <f>SummaryResponses!A21</f>
        <v>01.08.01</v>
      </c>
      <c r="B21" s="31" t="str">
        <f>_xlfn.XLOOKUP($A21,WH_Aggregte!$E:$E,WH_Aggregte!$D:$D)</f>
        <v>Does the sponsor/grantee have a written policy for retention of financial records and supporting documentation for three years from the date of the submission of the final FFR, or when any final action is taken to resolve any claim, audit, or investigation involving the grant?</v>
      </c>
      <c r="C21" s="31" t="str">
        <f>_xlfn.XLOOKUP($A21,SummaryResponses!$A:$A,SummaryResponses!$C:$C)</f>
        <v>The sponsor/grantee does not have a written policy for the retention of financial records or does not have supporting documentation for three years from the date of the submission of the final FFR  for when any final action is taken to resolve any claim, audit, or investigation involving the grant.</v>
      </c>
      <c r="D21" s="30" t="str">
        <f>_xlfn.SINGLE(IF(ISNUMBER(IFERROR(_xlfn.XLOOKUP($A21,Table1[QNUM],Table1[Answer],"",0),""))*1,"",IFERROR(_xlfn.XLOOKUP($A21,Table1[QNUM],Table1[Answer],"",0),"")))</f>
        <v/>
      </c>
      <c r="E21" s="31" t="str">
        <f>_xlfn.SINGLE(IF(ISNUMBER(IFERROR(_xlfn.XLOOKUP($A21&amp;$E$1&amp;":",Table1[QNUM],Table1[NOTES],"",0),""))*1,"",IFERROR(_xlfn.XLOOKUP($A21&amp;$E$1&amp;":",Table1[QNUM],Table1[NOTES],"",0),"")))</f>
        <v/>
      </c>
      <c r="F21" s="31" t="str">
        <f>_xlfn.SINGLE(IF(ISNUMBER(IFERROR(_xlfn.XLOOKUP($A21&amp;$F$1,Table1[QNUM],Table1[NOTES],"",0),""))*1,"",IFERROR(_xlfn.XLOOKUP($A21&amp;$F$1,Table1[QNUM],Table1[NOTES],"",0),"")))</f>
        <v/>
      </c>
      <c r="G21" s="31" t="str">
        <f>TRIM(_xlfn.XLOOKUP($A21,WH_Aggregte!$E:$E,WH_Aggregte!J:J))</f>
        <v>2 CFR 200.334</v>
      </c>
      <c r="H21" s="31">
        <f>_xlfn.XLOOKUP($A21,WH_Aggregte!$E:$E,WH_Aggregte!K:K)</f>
        <v>0</v>
      </c>
      <c r="I21" s="31">
        <f>_xlfn.XLOOKUP($A21,WH_Aggregte!$E:$E,WH_Aggregte!L:L)</f>
        <v>0</v>
      </c>
      <c r="J21" s="31">
        <f>_xlfn.XLOOKUP($A21,WH_Aggregte!$E:$E,WH_Aggregte!M:M)</f>
        <v>0</v>
      </c>
      <c r="K21" s="31">
        <f>_xlfn.XLOOKUP($A21,WH_Aggregte!$E:$E,WH_Aggregte!N:N)</f>
        <v>0</v>
      </c>
      <c r="L21" s="31">
        <f>_xlfn.XLOOKUP($A21,WH_Aggregte!$E:$E,WH_Aggregte!O:O)</f>
        <v>0</v>
      </c>
      <c r="M21" s="31">
        <f>_xlfn.XLOOKUP($A21,WH_Aggregte!$E:$E,WH_Aggregte!P:P)</f>
        <v>0</v>
      </c>
      <c r="N21" s="31">
        <f>_xlfn.XLOOKUP($A21,WH_Aggregte!$E:$E,WH_Aggregte!Q:Q)</f>
        <v>0</v>
      </c>
      <c r="O21" s="31">
        <f>_xlfn.XLOOKUP($A21,WH_Aggregte!$E:$E,WH_Aggregte!R:R)</f>
        <v>0</v>
      </c>
      <c r="P21" s="31">
        <f>_xlfn.XLOOKUP($A21,WH_Aggregte!$E:$E,WH_Aggregte!S:S)</f>
        <v>0</v>
      </c>
      <c r="Q21" s="31">
        <f>_xlfn.XLOOKUP($A21,WH_Aggregte!$E:$E,WH_Aggregte!T:T)</f>
        <v>0</v>
      </c>
      <c r="R21" s="31">
        <f>_xlfn.XLOOKUP($A21,WH_Aggregte!$E:$E,WH_Aggregte!U:U)</f>
        <v>0</v>
      </c>
      <c r="S21" s="31">
        <f>_xlfn.XLOOKUP($A21,WH_Aggregte!$E:$E,WH_Aggregte!V:V)</f>
        <v>0</v>
      </c>
      <c r="T21" s="31">
        <f>_xlfn.XLOOKUP($A21,WH_Aggregte!$E:$E,WH_Aggregte!W:W)</f>
        <v>0</v>
      </c>
      <c r="U21" s="31">
        <f>_xlfn.XLOOKUP($A21,WH_Aggregte!$E:$E,WH_Aggregte!X:X)</f>
        <v>0</v>
      </c>
      <c r="V21" s="31">
        <f>_xlfn.XLOOKUP($A21,WH_Aggregte!$E:$E,WH_Aggregte!Y:Y)</f>
        <v>0</v>
      </c>
      <c r="W21" s="31">
        <f>_xlfn.XLOOKUP($A21,WH_Aggregte!$E:$E,WH_Aggregte!Z:Z)</f>
        <v>0</v>
      </c>
      <c r="X21" s="31">
        <f>_xlfn.XLOOKUP($A21,WH_Aggregte!$E:$E,WH_Aggregte!AA:AA)</f>
        <v>0</v>
      </c>
      <c r="Y21" s="31">
        <f>_xlfn.XLOOKUP($A21,WH_Aggregte!$E:$E,WH_Aggregte!AB:AB)</f>
        <v>0</v>
      </c>
      <c r="Z21" s="31">
        <f>_xlfn.XLOOKUP($A21,WH_Aggregte!$E:$E,WH_Aggregte!AC:AC)</f>
        <v>0</v>
      </c>
      <c r="AA21" s="31">
        <f>_xlfn.XLOOKUP($A21,WH_Aggregte!$E:$E,WH_Aggregte!AD:AD)</f>
        <v>0</v>
      </c>
      <c r="AB21" s="31">
        <f>_xlfn.XLOOKUP($A21,WH_Aggregte!$E:$E,WH_Aggregte!AE:AE)</f>
        <v>0</v>
      </c>
      <c r="AC21" s="31">
        <f>_xlfn.XLOOKUP($A21,WH_Aggregte!$E:$E,WH_Aggregte!AF:AF)</f>
        <v>0</v>
      </c>
      <c r="AD21" s="31">
        <f>_xlfn.XLOOKUP($A21,WH_Aggregte!$E:$E,WH_Aggregte!AG:AG)</f>
        <v>0</v>
      </c>
      <c r="AE21" s="31">
        <f>_xlfn.XLOOKUP($A21,WH_Aggregte!$E:$E,WH_Aggregte!AH:AH)</f>
        <v>0</v>
      </c>
      <c r="AF21" s="31">
        <f>_xlfn.XLOOKUP($A21,WH_Aggregte!$E:$E,WH_Aggregte!AI:AI)</f>
        <v>0</v>
      </c>
      <c r="AG21" s="31">
        <f>_xlfn.XLOOKUP($A21,WH_Aggregte!$E:$E,WH_Aggregte!AJ:AJ)</f>
        <v>0</v>
      </c>
      <c r="AH21" s="31">
        <f>_xlfn.XLOOKUP($A21,WH_Aggregte!$E:$E,WH_Aggregte!AK:AK)</f>
        <v>0</v>
      </c>
      <c r="AI21" s="31">
        <f>_xlfn.XLOOKUP($A21,WH_Aggregte!$E:$E,WH_Aggregte!AL:AL)</f>
        <v>0</v>
      </c>
      <c r="AJ21" s="31">
        <f>_xlfn.XLOOKUP($A21,SummaryResponses!$A:$A,SummaryResponses!D:D)</f>
        <v>0</v>
      </c>
      <c r="AK21" s="31">
        <f>_xlfn.XLOOKUP($A21,SummaryResponses!$A:$A,SummaryResponses!E:E)</f>
        <v>0</v>
      </c>
      <c r="AL21" s="31">
        <f>_xlfn.XLOOKUP($A21,SummaryResponses!$A:$A,SummaryResponses!F:F)</f>
        <v>0</v>
      </c>
      <c r="AM21" s="31">
        <f>_xlfn.XLOOKUP($A21,SummaryResponses!$A:$A,SummaryResponses!G:G)</f>
        <v>0</v>
      </c>
      <c r="AN21" s="31">
        <f>_xlfn.XLOOKUP($A21,SummaryResponses!$A:$A,SummaryResponses!H:H)</f>
        <v>0</v>
      </c>
      <c r="AO21" s="31">
        <f>_xlfn.XLOOKUP($A21,SummaryResponses!$A:$A,SummaryResponses!I:I)</f>
        <v>0</v>
      </c>
      <c r="AP21" s="31">
        <f>_xlfn.XLOOKUP($A21,SummaryResponses!$A:$A,SummaryResponses!J:J)</f>
        <v>0</v>
      </c>
      <c r="AQ21" s="31">
        <f>_xlfn.XLOOKUP($A21,SummaryResponses!$A:$A,SummaryResponses!K:K)</f>
        <v>0</v>
      </c>
      <c r="AR21" s="31">
        <f>_xlfn.XLOOKUP($A21,SummaryResponses!$A:$A,SummaryResponses!L:L)</f>
        <v>0</v>
      </c>
      <c r="AS21" s="31">
        <f>_xlfn.XLOOKUP($A21,SummaryResponses!$A:$A,SummaryResponses!M:M)</f>
        <v>0</v>
      </c>
      <c r="AT21" s="31">
        <f>_xlfn.XLOOKUP($A21,SummaryResponses!$A:$A,SummaryResponses!N:N)</f>
        <v>0</v>
      </c>
      <c r="AU21" s="31">
        <f>_xlfn.XLOOKUP($A21,SummaryResponses!$A:$A,SummaryResponses!O:O)</f>
        <v>0</v>
      </c>
      <c r="AV21" s="31">
        <f>_xlfn.XLOOKUP($A21,SummaryResponses!$A:$A,SummaryResponses!P:P)</f>
        <v>0</v>
      </c>
      <c r="AW21" s="31">
        <f>_xlfn.XLOOKUP($A21,SummaryResponses!$A:$A,SummaryResponses!Q:Q)</f>
        <v>0</v>
      </c>
      <c r="AX21" s="31">
        <f>_xlfn.XLOOKUP($A21,SummaryResponses!$A:$A,SummaryResponses!R:R)</f>
        <v>0</v>
      </c>
      <c r="AY21" s="31">
        <f>_xlfn.XLOOKUP($A21,SummaryResponses!$A:$A,SummaryResponses!S:S)</f>
        <v>0</v>
      </c>
      <c r="AZ21" s="31">
        <f>_xlfn.XLOOKUP($A21,SummaryResponses!$A:$A,SummaryResponses!T:T)</f>
        <v>0</v>
      </c>
      <c r="BA21" s="31">
        <f>_xlfn.XLOOKUP($A21,SummaryResponses!$A:$A,SummaryResponses!U:U)</f>
        <v>0</v>
      </c>
      <c r="BB21" s="31">
        <f>_xlfn.XLOOKUP($A21,SummaryResponses!$A:$A,SummaryResponses!V:V)</f>
        <v>0</v>
      </c>
      <c r="BC21" s="31">
        <f>_xlfn.XLOOKUP($A21,SummaryResponses!$A:$A,SummaryResponses!W:W)</f>
        <v>0</v>
      </c>
      <c r="BD21" s="31">
        <f>_xlfn.XLOOKUP($A21,SummaryResponses!$A:$A,SummaryResponses!X:X)</f>
        <v>0</v>
      </c>
      <c r="BE21" s="31">
        <f>_xlfn.XLOOKUP($A21,SummaryResponses!$A:$A,SummaryResponses!Y:Y)</f>
        <v>0</v>
      </c>
      <c r="BF21" s="31">
        <f>_xlfn.XLOOKUP($A21,SummaryResponses!$A:$A,SummaryResponses!Z:Z)</f>
        <v>0</v>
      </c>
      <c r="BG21" s="31">
        <f>_xlfn.XLOOKUP($A21,SummaryResponses!$A:$A,SummaryResponses!AA:AA)</f>
        <v>0</v>
      </c>
      <c r="BH21" s="31">
        <f>_xlfn.XLOOKUP($A21,SummaryResponses!$A:$A,SummaryResponses!AB:AB)</f>
        <v>0</v>
      </c>
      <c r="BI21" s="31">
        <f>_xlfn.XLOOKUP($A21,SummaryResponses!$A:$A,SummaryResponses!AC:AC)</f>
        <v>0</v>
      </c>
      <c r="BJ21" s="31">
        <f>_xlfn.XLOOKUP($A21,SummaryResponses!$A:$A,SummaryResponses!AD:AD)</f>
        <v>0</v>
      </c>
      <c r="BK21" s="31">
        <f>_xlfn.XLOOKUP($A21,SummaryResponses!$A:$A,SummaryResponses!AE:AE)</f>
        <v>0</v>
      </c>
    </row>
    <row r="22" spans="1:63" ht="378.5" x14ac:dyDescent="0.35">
      <c r="A22" s="30" t="str">
        <f>SummaryResponses!A22</f>
        <v>01.09.01</v>
      </c>
      <c r="B22" s="31" t="str">
        <f>_xlfn.XLOOKUP($A22,WH_Aggregte!$E:$E,WH_Aggregte!$D:$D)</f>
        <v xml:space="preserve">Is the grantee compliant with the Standards for Documentation of Personnel Expenses (e.g. Timekeeping)? 
Consider the sponsor's/grantee's policies around documentation of personnel expenses, sample timesheets, and information provided during the FOFA interview. Does the provided information reflect the necessary components for documentation of personnel expenses as outlined below?  
• Charges to the grant for salaries and wages are based on records (e.g. timesheets) that accurately reflect the work performed. These records must:
  o Be supported by a system of internal control that provides reasonable assurance that charges are accurate, allowable, and properly allocated. 
  o Incorporated into the official records of the organization
  o Reasonably reflects the total activity for which employee is compensated
  o Comply with the grantee's accounting policies and practices
• For an employee who is billed less than 100% to the grant, salary or wages are allocated to specific activities or cost objectives
</v>
      </c>
      <c r="C22" s="31" t="str">
        <f>_xlfn.XLOOKUP($A22,SummaryResponses!$A:$A,SummaryResponses!$C:$C)</f>
        <v xml:space="preserve">The sponsor/grantee's provided information does not reflect the necessary documentation of personnel expenses (e.g. timekeeping):
• Charges to the grant for salaries and wages are based on records (e.g. timesheets) that accurately reflect the work performed. These records must:
                                                                                                                                              </v>
      </c>
      <c r="D22" s="30" t="str">
        <f>_xlfn.SINGLE(IF(ISNUMBER(IFERROR(_xlfn.XLOOKUP($A22,Table1[QNUM],Table1[Answer],"",0),""))*1,"",IFERROR(_xlfn.XLOOKUP($A22,Table1[QNUM],Table1[Answer],"",0),"")))</f>
        <v/>
      </c>
      <c r="E22" s="31" t="str">
        <f>_xlfn.SINGLE(IF(ISNUMBER(IFERROR(_xlfn.XLOOKUP($A22&amp;$E$1&amp;":",Table1[QNUM],Table1[NOTES],"",0),""))*1,"",IFERROR(_xlfn.XLOOKUP($A22&amp;$E$1&amp;":",Table1[QNUM],Table1[NOTES],"",0),"")))</f>
        <v/>
      </c>
      <c r="F22" s="31" t="str">
        <f>_xlfn.SINGLE(IF(ISNUMBER(IFERROR(_xlfn.XLOOKUP($A22&amp;$F$1,Table1[QNUM],Table1[NOTES],"",0),""))*1,"",IFERROR(_xlfn.XLOOKUP($A22&amp;$F$1,Table1[QNUM],Table1[NOTES],"",0),"")))</f>
        <v/>
      </c>
      <c r="G22" s="31" t="str">
        <f>TRIM(_xlfn.XLOOKUP($A22,WH_Aggregte!$E:$E,WH_Aggregte!J:J))</f>
        <v xml:space="preserve">2 CFR 200.430, 2 CFR 200.430(i), 2 CFR 200.431, 2 CFR 200.413(c), 2 CFR 200.416
</v>
      </c>
      <c r="H22" s="31" t="str">
        <f>_xlfn.XLOOKUP($A22,WH_Aggregte!$E:$E,WH_Aggregte!K:K)</f>
        <v/>
      </c>
      <c r="I22" s="31" t="str">
        <f>_xlfn.XLOOKUP($A22,WH_Aggregte!$E:$E,WH_Aggregte!L:L)</f>
        <v/>
      </c>
      <c r="J22" s="31" t="str">
        <f>_xlfn.XLOOKUP($A22,WH_Aggregte!$E:$E,WH_Aggregte!M:M)</f>
        <v/>
      </c>
      <c r="K22" s="31" t="str">
        <f>_xlfn.XLOOKUP($A22,WH_Aggregte!$E:$E,WH_Aggregte!N:N)</f>
        <v/>
      </c>
      <c r="L22" s="31" t="str">
        <f>_xlfn.XLOOKUP($A22,WH_Aggregte!$E:$E,WH_Aggregte!O:O)</f>
        <v/>
      </c>
      <c r="M22" s="31">
        <f>_xlfn.XLOOKUP($A22,WH_Aggregte!$E:$E,WH_Aggregte!P:P)</f>
        <v>0</v>
      </c>
      <c r="N22" s="31">
        <f>_xlfn.XLOOKUP($A22,WH_Aggregte!$E:$E,WH_Aggregte!Q:Q)</f>
        <v>0</v>
      </c>
      <c r="O22" s="31">
        <f>_xlfn.XLOOKUP($A22,WH_Aggregte!$E:$E,WH_Aggregte!R:R)</f>
        <v>0</v>
      </c>
      <c r="P22" s="31">
        <f>_xlfn.XLOOKUP($A22,WH_Aggregte!$E:$E,WH_Aggregte!S:S)</f>
        <v>0</v>
      </c>
      <c r="Q22" s="31">
        <f>_xlfn.XLOOKUP($A22,WH_Aggregte!$E:$E,WH_Aggregte!T:T)</f>
        <v>0</v>
      </c>
      <c r="R22" s="31">
        <f>_xlfn.XLOOKUP($A22,WH_Aggregte!$E:$E,WH_Aggregte!U:U)</f>
        <v>0</v>
      </c>
      <c r="S22" s="31">
        <f>_xlfn.XLOOKUP($A22,WH_Aggregte!$E:$E,WH_Aggregte!V:V)</f>
        <v>0</v>
      </c>
      <c r="T22" s="31">
        <f>_xlfn.XLOOKUP($A22,WH_Aggregte!$E:$E,WH_Aggregte!W:W)</f>
        <v>0</v>
      </c>
      <c r="U22" s="31">
        <f>_xlfn.XLOOKUP($A22,WH_Aggregte!$E:$E,WH_Aggregte!X:X)</f>
        <v>0</v>
      </c>
      <c r="V22" s="31">
        <f>_xlfn.XLOOKUP($A22,WH_Aggregte!$E:$E,WH_Aggregte!Y:Y)</f>
        <v>0</v>
      </c>
      <c r="W22" s="31">
        <f>_xlfn.XLOOKUP($A22,WH_Aggregte!$E:$E,WH_Aggregte!Z:Z)</f>
        <v>0</v>
      </c>
      <c r="X22" s="31">
        <f>_xlfn.XLOOKUP($A22,WH_Aggregte!$E:$E,WH_Aggregte!AA:AA)</f>
        <v>0</v>
      </c>
      <c r="Y22" s="31">
        <f>_xlfn.XLOOKUP($A22,WH_Aggregte!$E:$E,WH_Aggregte!AB:AB)</f>
        <v>0</v>
      </c>
      <c r="Z22" s="31">
        <f>_xlfn.XLOOKUP($A22,WH_Aggregte!$E:$E,WH_Aggregte!AC:AC)</f>
        <v>0</v>
      </c>
      <c r="AA22" s="31">
        <f>_xlfn.XLOOKUP($A22,WH_Aggregte!$E:$E,WH_Aggregte!AD:AD)</f>
        <v>0</v>
      </c>
      <c r="AB22" s="31">
        <f>_xlfn.XLOOKUP($A22,WH_Aggregte!$E:$E,WH_Aggregte!AE:AE)</f>
        <v>0</v>
      </c>
      <c r="AC22" s="31">
        <f>_xlfn.XLOOKUP($A22,WH_Aggregte!$E:$E,WH_Aggregte!AF:AF)</f>
        <v>0</v>
      </c>
      <c r="AD22" s="31">
        <f>_xlfn.XLOOKUP($A22,WH_Aggregte!$E:$E,WH_Aggregte!AG:AG)</f>
        <v>0</v>
      </c>
      <c r="AE22" s="31">
        <f>_xlfn.XLOOKUP($A22,WH_Aggregte!$E:$E,WH_Aggregte!AH:AH)</f>
        <v>0</v>
      </c>
      <c r="AF22" s="31">
        <f>_xlfn.XLOOKUP($A22,WH_Aggregte!$E:$E,WH_Aggregte!AI:AI)</f>
        <v>0</v>
      </c>
      <c r="AG22" s="31">
        <f>_xlfn.XLOOKUP($A22,WH_Aggregte!$E:$E,WH_Aggregte!AJ:AJ)</f>
        <v>0</v>
      </c>
      <c r="AH22" s="31">
        <f>_xlfn.XLOOKUP($A22,WH_Aggregte!$E:$E,WH_Aggregte!AK:AK)</f>
        <v>0</v>
      </c>
      <c r="AI22" s="31">
        <f>_xlfn.XLOOKUP($A22,WH_Aggregte!$E:$E,WH_Aggregte!AL:AL)</f>
        <v>0</v>
      </c>
      <c r="AJ22" s="31" t="str">
        <f>_xlfn.XLOOKUP($A22,SummaryResponses!$A:$A,SummaryResponses!D:D)</f>
        <v xml:space="preserve">o Be supported by a system of internal control that provides reasonable assurance that charges are accurate, allowable, and properly allocated. </v>
      </c>
      <c r="AK22" s="31" t="str">
        <f>_xlfn.XLOOKUP($A22,SummaryResponses!$A:$A,SummaryResponses!E:E)</f>
        <v>o Incorporated into the official records of the organization</v>
      </c>
      <c r="AL22" s="31" t="str">
        <f>_xlfn.XLOOKUP($A22,SummaryResponses!$A:$A,SummaryResponses!F:F)</f>
        <v>o Reasonably reflects the total activity for which employee is compensated</v>
      </c>
      <c r="AM22" s="31" t="str">
        <f>_xlfn.XLOOKUP($A22,SummaryResponses!$A:$A,SummaryResponses!G:G)</f>
        <v>o Comply with the grantee’s accounting policies and practices</v>
      </c>
      <c r="AN22" s="31" t="str">
        <f>_xlfn.XLOOKUP($A22,SummaryResponses!$A:$A,SummaryResponses!H:H)</f>
        <v xml:space="preserve">• For an employee who is billed less than 100% to the grant, salary or wages are accurately allocated to specific activities or cost objectives                                                                                              </v>
      </c>
      <c r="AO22" s="31">
        <f>_xlfn.XLOOKUP($A22,SummaryResponses!$A:$A,SummaryResponses!I:I)</f>
        <v>0</v>
      </c>
      <c r="AP22" s="31">
        <f>_xlfn.XLOOKUP($A22,SummaryResponses!$A:$A,SummaryResponses!J:J)</f>
        <v>0</v>
      </c>
      <c r="AQ22" s="31">
        <f>_xlfn.XLOOKUP($A22,SummaryResponses!$A:$A,SummaryResponses!K:K)</f>
        <v>0</v>
      </c>
      <c r="AR22" s="31">
        <f>_xlfn.XLOOKUP($A22,SummaryResponses!$A:$A,SummaryResponses!L:L)</f>
        <v>0</v>
      </c>
      <c r="AS22" s="31">
        <f>_xlfn.XLOOKUP($A22,SummaryResponses!$A:$A,SummaryResponses!M:M)</f>
        <v>0</v>
      </c>
      <c r="AT22" s="31">
        <f>_xlfn.XLOOKUP($A22,SummaryResponses!$A:$A,SummaryResponses!N:N)</f>
        <v>0</v>
      </c>
      <c r="AU22" s="31">
        <f>_xlfn.XLOOKUP($A22,SummaryResponses!$A:$A,SummaryResponses!O:O)</f>
        <v>0</v>
      </c>
      <c r="AV22" s="31">
        <f>_xlfn.XLOOKUP($A22,SummaryResponses!$A:$A,SummaryResponses!P:P)</f>
        <v>0</v>
      </c>
      <c r="AW22" s="31">
        <f>_xlfn.XLOOKUP($A22,SummaryResponses!$A:$A,SummaryResponses!Q:Q)</f>
        <v>0</v>
      </c>
      <c r="AX22" s="31">
        <f>_xlfn.XLOOKUP($A22,SummaryResponses!$A:$A,SummaryResponses!R:R)</f>
        <v>0</v>
      </c>
      <c r="AY22" s="31">
        <f>_xlfn.XLOOKUP($A22,SummaryResponses!$A:$A,SummaryResponses!S:S)</f>
        <v>0</v>
      </c>
      <c r="AZ22" s="31">
        <f>_xlfn.XLOOKUP($A22,SummaryResponses!$A:$A,SummaryResponses!T:T)</f>
        <v>0</v>
      </c>
      <c r="BA22" s="31">
        <f>_xlfn.XLOOKUP($A22,SummaryResponses!$A:$A,SummaryResponses!U:U)</f>
        <v>0</v>
      </c>
      <c r="BB22" s="31">
        <f>_xlfn.XLOOKUP($A22,SummaryResponses!$A:$A,SummaryResponses!V:V)</f>
        <v>0</v>
      </c>
      <c r="BC22" s="31">
        <f>_xlfn.XLOOKUP($A22,SummaryResponses!$A:$A,SummaryResponses!W:W)</f>
        <v>0</v>
      </c>
      <c r="BD22" s="31">
        <f>_xlfn.XLOOKUP($A22,SummaryResponses!$A:$A,SummaryResponses!X:X)</f>
        <v>0</v>
      </c>
      <c r="BE22" s="31">
        <f>_xlfn.XLOOKUP($A22,SummaryResponses!$A:$A,SummaryResponses!Y:Y)</f>
        <v>0</v>
      </c>
      <c r="BF22" s="31">
        <f>_xlfn.XLOOKUP($A22,SummaryResponses!$A:$A,SummaryResponses!Z:Z)</f>
        <v>0</v>
      </c>
      <c r="BG22" s="31">
        <f>_xlfn.XLOOKUP($A22,SummaryResponses!$A:$A,SummaryResponses!AA:AA)</f>
        <v>0</v>
      </c>
      <c r="BH22" s="31">
        <f>_xlfn.XLOOKUP($A22,SummaryResponses!$A:$A,SummaryResponses!AB:AB)</f>
        <v>0</v>
      </c>
      <c r="BI22" s="31">
        <f>_xlfn.XLOOKUP($A22,SummaryResponses!$A:$A,SummaryResponses!AC:AC)</f>
        <v>0</v>
      </c>
      <c r="BJ22" s="31">
        <f>_xlfn.XLOOKUP($A22,SummaryResponses!$A:$A,SummaryResponses!AD:AD)</f>
        <v>0</v>
      </c>
      <c r="BK22" s="31">
        <f>_xlfn.XLOOKUP($A22,SummaryResponses!$A:$A,SummaryResponses!AE:AE)</f>
        <v>0</v>
      </c>
    </row>
    <row r="23" spans="1:63" ht="28.5" x14ac:dyDescent="0.35">
      <c r="A23" s="30" t="str">
        <f>SummaryResponses!A23</f>
        <v>01.10.01</v>
      </c>
      <c r="B23" s="31" t="str">
        <f>_xlfn.XLOOKUP($A23,WH_Aggregte!$E:$E,WH_Aggregte!$D:$D)</f>
        <v>Does the sponsor/grantee have a procurement policy?</v>
      </c>
      <c r="C23" s="31" t="str">
        <f>_xlfn.XLOOKUP($A23,SummaryResponses!$A:$A,SummaryResponses!$C:$C)</f>
        <v>The sponsor/grantee does not have a procurement policy.</v>
      </c>
      <c r="D23" s="30" t="str">
        <f>_xlfn.SINGLE(IF(ISNUMBER(IFERROR(_xlfn.XLOOKUP($A23,Table1[QNUM],Table1[Answer],"",0),""))*1,"",IFERROR(_xlfn.XLOOKUP($A23,Table1[QNUM],Table1[Answer],"",0),"")))</f>
        <v/>
      </c>
      <c r="E23" s="31" t="str">
        <f>_xlfn.SINGLE(IF(ISNUMBER(IFERROR(_xlfn.XLOOKUP($A23&amp;$E$1&amp;":",Table1[QNUM],Table1[NOTES],"",0),""))*1,"",IFERROR(_xlfn.XLOOKUP($A23&amp;$E$1&amp;":",Table1[QNUM],Table1[NOTES],"",0),"")))</f>
        <v/>
      </c>
      <c r="F23" s="31" t="str">
        <f>_xlfn.SINGLE(IF(ISNUMBER(IFERROR(_xlfn.XLOOKUP($A23&amp;$F$1,Table1[QNUM],Table1[NOTES],"",0),""))*1,"",IFERROR(_xlfn.XLOOKUP($A23&amp;$F$1,Table1[QNUM],Table1[NOTES],"",0),"")))</f>
        <v/>
      </c>
      <c r="G23" s="31" t="str">
        <f>TRIM(_xlfn.XLOOKUP($A23,WH_Aggregte!$E:$E,WH_Aggregte!J:J))</f>
        <v>2 CFR 200.317-327</v>
      </c>
      <c r="H23" s="31">
        <f>_xlfn.XLOOKUP($A23,WH_Aggregte!$E:$E,WH_Aggregte!K:K)</f>
        <v>0</v>
      </c>
      <c r="I23" s="31">
        <f>_xlfn.XLOOKUP($A23,WH_Aggregte!$E:$E,WH_Aggregte!L:L)</f>
        <v>0</v>
      </c>
      <c r="J23" s="31">
        <f>_xlfn.XLOOKUP($A23,WH_Aggregte!$E:$E,WH_Aggregte!M:M)</f>
        <v>0</v>
      </c>
      <c r="K23" s="31">
        <f>_xlfn.XLOOKUP($A23,WH_Aggregte!$E:$E,WH_Aggregte!N:N)</f>
        <v>0</v>
      </c>
      <c r="L23" s="31">
        <f>_xlfn.XLOOKUP($A23,WH_Aggregte!$E:$E,WH_Aggregte!O:O)</f>
        <v>0</v>
      </c>
      <c r="M23" s="31">
        <f>_xlfn.XLOOKUP($A23,WH_Aggregte!$E:$E,WH_Aggregte!P:P)</f>
        <v>0</v>
      </c>
      <c r="N23" s="31">
        <f>_xlfn.XLOOKUP($A23,WH_Aggregte!$E:$E,WH_Aggregte!Q:Q)</f>
        <v>0</v>
      </c>
      <c r="O23" s="31">
        <f>_xlfn.XLOOKUP($A23,WH_Aggregte!$E:$E,WH_Aggregte!R:R)</f>
        <v>0</v>
      </c>
      <c r="P23" s="31">
        <f>_xlfn.XLOOKUP($A23,WH_Aggregte!$E:$E,WH_Aggregte!S:S)</f>
        <v>0</v>
      </c>
      <c r="Q23" s="31">
        <f>_xlfn.XLOOKUP($A23,WH_Aggregte!$E:$E,WH_Aggregte!T:T)</f>
        <v>0</v>
      </c>
      <c r="R23" s="31">
        <f>_xlfn.XLOOKUP($A23,WH_Aggregte!$E:$E,WH_Aggregte!U:U)</f>
        <v>0</v>
      </c>
      <c r="S23" s="31">
        <f>_xlfn.XLOOKUP($A23,WH_Aggregte!$E:$E,WH_Aggregte!V:V)</f>
        <v>0</v>
      </c>
      <c r="T23" s="31">
        <f>_xlfn.XLOOKUP($A23,WH_Aggregte!$E:$E,WH_Aggregte!W:W)</f>
        <v>0</v>
      </c>
      <c r="U23" s="31">
        <f>_xlfn.XLOOKUP($A23,WH_Aggregte!$E:$E,WH_Aggregte!X:X)</f>
        <v>0</v>
      </c>
      <c r="V23" s="31">
        <f>_xlfn.XLOOKUP($A23,WH_Aggregte!$E:$E,WH_Aggregte!Y:Y)</f>
        <v>0</v>
      </c>
      <c r="W23" s="31">
        <f>_xlfn.XLOOKUP($A23,WH_Aggregte!$E:$E,WH_Aggregte!Z:Z)</f>
        <v>0</v>
      </c>
      <c r="X23" s="31">
        <f>_xlfn.XLOOKUP($A23,WH_Aggregte!$E:$E,WH_Aggregte!AA:AA)</f>
        <v>0</v>
      </c>
      <c r="Y23" s="31">
        <f>_xlfn.XLOOKUP($A23,WH_Aggregte!$E:$E,WH_Aggregte!AB:AB)</f>
        <v>0</v>
      </c>
      <c r="Z23" s="31">
        <f>_xlfn.XLOOKUP($A23,WH_Aggregte!$E:$E,WH_Aggregte!AC:AC)</f>
        <v>0</v>
      </c>
      <c r="AA23" s="31">
        <f>_xlfn.XLOOKUP($A23,WH_Aggregte!$E:$E,WH_Aggregte!AD:AD)</f>
        <v>0</v>
      </c>
      <c r="AB23" s="31">
        <f>_xlfn.XLOOKUP($A23,WH_Aggregte!$E:$E,WH_Aggregte!AE:AE)</f>
        <v>0</v>
      </c>
      <c r="AC23" s="31">
        <f>_xlfn.XLOOKUP($A23,WH_Aggregte!$E:$E,WH_Aggregte!AF:AF)</f>
        <v>0</v>
      </c>
      <c r="AD23" s="31">
        <f>_xlfn.XLOOKUP($A23,WH_Aggregte!$E:$E,WH_Aggregte!AG:AG)</f>
        <v>0</v>
      </c>
      <c r="AE23" s="31">
        <f>_xlfn.XLOOKUP($A23,WH_Aggregte!$E:$E,WH_Aggregte!AH:AH)</f>
        <v>0</v>
      </c>
      <c r="AF23" s="31">
        <f>_xlfn.XLOOKUP($A23,WH_Aggregte!$E:$E,WH_Aggregte!AI:AI)</f>
        <v>0</v>
      </c>
      <c r="AG23" s="31">
        <f>_xlfn.XLOOKUP($A23,WH_Aggregte!$E:$E,WH_Aggregte!AJ:AJ)</f>
        <v>0</v>
      </c>
      <c r="AH23" s="31">
        <f>_xlfn.XLOOKUP($A23,WH_Aggregte!$E:$E,WH_Aggregte!AK:AK)</f>
        <v>0</v>
      </c>
      <c r="AI23" s="31">
        <f>_xlfn.XLOOKUP($A23,WH_Aggregte!$E:$E,WH_Aggregte!AL:AL)</f>
        <v>0</v>
      </c>
      <c r="AJ23" s="31">
        <f>_xlfn.XLOOKUP($A23,SummaryResponses!$A:$A,SummaryResponses!D:D)</f>
        <v>0</v>
      </c>
      <c r="AK23" s="31">
        <f>_xlfn.XLOOKUP($A23,SummaryResponses!$A:$A,SummaryResponses!E:E)</f>
        <v>0</v>
      </c>
      <c r="AL23" s="31">
        <f>_xlfn.XLOOKUP($A23,SummaryResponses!$A:$A,SummaryResponses!F:F)</f>
        <v>0</v>
      </c>
      <c r="AM23" s="31">
        <f>_xlfn.XLOOKUP($A23,SummaryResponses!$A:$A,SummaryResponses!G:G)</f>
        <v>0</v>
      </c>
      <c r="AN23" s="31">
        <f>_xlfn.XLOOKUP($A23,SummaryResponses!$A:$A,SummaryResponses!H:H)</f>
        <v>0</v>
      </c>
      <c r="AO23" s="31">
        <f>_xlfn.XLOOKUP($A23,SummaryResponses!$A:$A,SummaryResponses!I:I)</f>
        <v>0</v>
      </c>
      <c r="AP23" s="31">
        <f>_xlfn.XLOOKUP($A23,SummaryResponses!$A:$A,SummaryResponses!J:J)</f>
        <v>0</v>
      </c>
      <c r="AQ23" s="31">
        <f>_xlfn.XLOOKUP($A23,SummaryResponses!$A:$A,SummaryResponses!K:K)</f>
        <v>0</v>
      </c>
      <c r="AR23" s="31">
        <f>_xlfn.XLOOKUP($A23,SummaryResponses!$A:$A,SummaryResponses!L:L)</f>
        <v>0</v>
      </c>
      <c r="AS23" s="31">
        <f>_xlfn.XLOOKUP($A23,SummaryResponses!$A:$A,SummaryResponses!M:M)</f>
        <v>0</v>
      </c>
      <c r="AT23" s="31">
        <f>_xlfn.XLOOKUP($A23,SummaryResponses!$A:$A,SummaryResponses!N:N)</f>
        <v>0</v>
      </c>
      <c r="AU23" s="31">
        <f>_xlfn.XLOOKUP($A23,SummaryResponses!$A:$A,SummaryResponses!O:O)</f>
        <v>0</v>
      </c>
      <c r="AV23" s="31">
        <f>_xlfn.XLOOKUP($A23,SummaryResponses!$A:$A,SummaryResponses!P:P)</f>
        <v>0</v>
      </c>
      <c r="AW23" s="31">
        <f>_xlfn.XLOOKUP($A23,SummaryResponses!$A:$A,SummaryResponses!Q:Q)</f>
        <v>0</v>
      </c>
      <c r="AX23" s="31">
        <f>_xlfn.XLOOKUP($A23,SummaryResponses!$A:$A,SummaryResponses!R:R)</f>
        <v>0</v>
      </c>
      <c r="AY23" s="31">
        <f>_xlfn.XLOOKUP($A23,SummaryResponses!$A:$A,SummaryResponses!S:S)</f>
        <v>0</v>
      </c>
      <c r="AZ23" s="31">
        <f>_xlfn.XLOOKUP($A23,SummaryResponses!$A:$A,SummaryResponses!T:T)</f>
        <v>0</v>
      </c>
      <c r="BA23" s="31">
        <f>_xlfn.XLOOKUP($A23,SummaryResponses!$A:$A,SummaryResponses!U:U)</f>
        <v>0</v>
      </c>
      <c r="BB23" s="31">
        <f>_xlfn.XLOOKUP($A23,SummaryResponses!$A:$A,SummaryResponses!V:V)</f>
        <v>0</v>
      </c>
      <c r="BC23" s="31">
        <f>_xlfn.XLOOKUP($A23,SummaryResponses!$A:$A,SummaryResponses!W:W)</f>
        <v>0</v>
      </c>
      <c r="BD23" s="31">
        <f>_xlfn.XLOOKUP($A23,SummaryResponses!$A:$A,SummaryResponses!X:X)</f>
        <v>0</v>
      </c>
      <c r="BE23" s="31">
        <f>_xlfn.XLOOKUP($A23,SummaryResponses!$A:$A,SummaryResponses!Y:Y)</f>
        <v>0</v>
      </c>
      <c r="BF23" s="31">
        <f>_xlfn.XLOOKUP($A23,SummaryResponses!$A:$A,SummaryResponses!Z:Z)</f>
        <v>0</v>
      </c>
      <c r="BG23" s="31">
        <f>_xlfn.XLOOKUP($A23,SummaryResponses!$A:$A,SummaryResponses!AA:AA)</f>
        <v>0</v>
      </c>
      <c r="BH23" s="31">
        <f>_xlfn.XLOOKUP($A23,SummaryResponses!$A:$A,SummaryResponses!AB:AB)</f>
        <v>0</v>
      </c>
      <c r="BI23" s="31">
        <f>_xlfn.XLOOKUP($A23,SummaryResponses!$A:$A,SummaryResponses!AC:AC)</f>
        <v>0</v>
      </c>
      <c r="BJ23" s="31">
        <f>_xlfn.XLOOKUP($A23,SummaryResponses!$A:$A,SummaryResponses!AD:AD)</f>
        <v>0</v>
      </c>
      <c r="BK23" s="31">
        <f>_xlfn.XLOOKUP($A23,SummaryResponses!$A:$A,SummaryResponses!AE:AE)</f>
        <v>0</v>
      </c>
    </row>
    <row r="24" spans="1:63" ht="280.5" x14ac:dyDescent="0.35">
      <c r="A24" s="30" t="str">
        <f>SummaryResponses!A24</f>
        <v>01.10.02</v>
      </c>
      <c r="B24" s="31" t="str">
        <f>_xlfn.XLOOKUP($A24,WH_Aggregte!$E:$E,WH_Aggregte!$D:$D)</f>
        <v>If there is a policy, does it include the following minimum elements? 
•Standards of conduct that cover at minimum conflicts of interest and disciplinary actions to be applied for violations of such standards (select "yes" if this is a state entity)
•Delineation of purchase thresholds (select "yes" if this is a state entity)
•Single source provisions (select "yes" if this is a state entity), and 
•Necessary affirmative steps to assure minority businesses, women’s business enterprises, and labor surplus area firms are used when possible
If NO, briefly describe the deficiencies in the notes section below.
Note: If the grant makes procurement actions greater than the simplified acquisition threshold of $250,000, consult the regulations for further guidance.</v>
      </c>
      <c r="C24" s="31" t="str">
        <f>_xlfn.XLOOKUP($A24,SummaryResponses!$A:$A,SummaryResponses!$C:$C)</f>
        <v>The grantee/sponsor's procurement policy does not include the following minimum element(s):</v>
      </c>
      <c r="D24" s="30" t="str">
        <f>_xlfn.SINGLE(IF(ISNUMBER(IFERROR(_xlfn.XLOOKUP($A24,Table1[QNUM],Table1[Answer],"",0),""))*1,"",IFERROR(_xlfn.XLOOKUP($A24,Table1[QNUM],Table1[Answer],"",0),"")))</f>
        <v/>
      </c>
      <c r="E24" s="31" t="str">
        <f>_xlfn.SINGLE(IF(ISNUMBER(IFERROR(_xlfn.XLOOKUP($A24&amp;$E$1&amp;":",Table1[QNUM],Table1[NOTES],"",0),""))*1,"",IFERROR(_xlfn.XLOOKUP($A24&amp;$E$1&amp;":",Table1[QNUM],Table1[NOTES],"",0),"")))</f>
        <v/>
      </c>
      <c r="F24" s="31" t="str">
        <f>_xlfn.SINGLE(IF(ISNUMBER(IFERROR(_xlfn.XLOOKUP($A24&amp;$F$1,Table1[QNUM],Table1[NOTES],"",0),""))*1,"",IFERROR(_xlfn.XLOOKUP($A24&amp;$F$1,Table1[QNUM],Table1[NOTES],"",0),"")))</f>
        <v/>
      </c>
      <c r="G24" s="31" t="str">
        <f>TRIM(_xlfn.XLOOKUP($A24,WH_Aggregte!$E:$E,WH_Aggregte!J:J))</f>
        <v>2 CFR 200.317-327</v>
      </c>
      <c r="H24" s="31" t="str">
        <f>_xlfn.XLOOKUP($A24,WH_Aggregte!$E:$E,WH_Aggregte!K:K)</f>
        <v/>
      </c>
      <c r="I24" s="31" t="str">
        <f>_xlfn.XLOOKUP($A24,WH_Aggregte!$E:$E,WH_Aggregte!L:L)</f>
        <v/>
      </c>
      <c r="J24" s="31" t="str">
        <f>_xlfn.XLOOKUP($A24,WH_Aggregte!$E:$E,WH_Aggregte!M:M)</f>
        <v/>
      </c>
      <c r="K24" s="31" t="str">
        <f>_xlfn.XLOOKUP($A24,WH_Aggregte!$E:$E,WH_Aggregte!N:N)</f>
        <v/>
      </c>
      <c r="L24" s="31">
        <f>_xlfn.XLOOKUP($A24,WH_Aggregte!$E:$E,WH_Aggregte!O:O)</f>
        <v>0</v>
      </c>
      <c r="M24" s="31">
        <f>_xlfn.XLOOKUP($A24,WH_Aggregte!$E:$E,WH_Aggregte!P:P)</f>
        <v>0</v>
      </c>
      <c r="N24" s="31">
        <f>_xlfn.XLOOKUP($A24,WH_Aggregte!$E:$E,WH_Aggregte!Q:Q)</f>
        <v>0</v>
      </c>
      <c r="O24" s="31">
        <f>_xlfn.XLOOKUP($A24,WH_Aggregte!$E:$E,WH_Aggregte!R:R)</f>
        <v>0</v>
      </c>
      <c r="P24" s="31">
        <f>_xlfn.XLOOKUP($A24,WH_Aggregte!$E:$E,WH_Aggregte!S:S)</f>
        <v>0</v>
      </c>
      <c r="Q24" s="31">
        <f>_xlfn.XLOOKUP($A24,WH_Aggregte!$E:$E,WH_Aggregte!T:T)</f>
        <v>0</v>
      </c>
      <c r="R24" s="31">
        <f>_xlfn.XLOOKUP($A24,WH_Aggregte!$E:$E,WH_Aggregte!U:U)</f>
        <v>0</v>
      </c>
      <c r="S24" s="31">
        <f>_xlfn.XLOOKUP($A24,WH_Aggregte!$E:$E,WH_Aggregte!V:V)</f>
        <v>0</v>
      </c>
      <c r="T24" s="31">
        <f>_xlfn.XLOOKUP($A24,WH_Aggregte!$E:$E,WH_Aggregte!W:W)</f>
        <v>0</v>
      </c>
      <c r="U24" s="31">
        <f>_xlfn.XLOOKUP($A24,WH_Aggregte!$E:$E,WH_Aggregte!X:X)</f>
        <v>0</v>
      </c>
      <c r="V24" s="31">
        <f>_xlfn.XLOOKUP($A24,WH_Aggregte!$E:$E,WH_Aggregte!Y:Y)</f>
        <v>0</v>
      </c>
      <c r="W24" s="31">
        <f>_xlfn.XLOOKUP($A24,WH_Aggregte!$E:$E,WH_Aggregte!Z:Z)</f>
        <v>0</v>
      </c>
      <c r="X24" s="31">
        <f>_xlfn.XLOOKUP($A24,WH_Aggregte!$E:$E,WH_Aggregte!AA:AA)</f>
        <v>0</v>
      </c>
      <c r="Y24" s="31">
        <f>_xlfn.XLOOKUP($A24,WH_Aggregte!$E:$E,WH_Aggregte!AB:AB)</f>
        <v>0</v>
      </c>
      <c r="Z24" s="31">
        <f>_xlfn.XLOOKUP($A24,WH_Aggregte!$E:$E,WH_Aggregte!AC:AC)</f>
        <v>0</v>
      </c>
      <c r="AA24" s="31">
        <f>_xlfn.XLOOKUP($A24,WH_Aggregte!$E:$E,WH_Aggregte!AD:AD)</f>
        <v>0</v>
      </c>
      <c r="AB24" s="31">
        <f>_xlfn.XLOOKUP($A24,WH_Aggregte!$E:$E,WH_Aggregte!AE:AE)</f>
        <v>0</v>
      </c>
      <c r="AC24" s="31">
        <f>_xlfn.XLOOKUP($A24,WH_Aggregte!$E:$E,WH_Aggregte!AF:AF)</f>
        <v>0</v>
      </c>
      <c r="AD24" s="31">
        <f>_xlfn.XLOOKUP($A24,WH_Aggregte!$E:$E,WH_Aggregte!AG:AG)</f>
        <v>0</v>
      </c>
      <c r="AE24" s="31">
        <f>_xlfn.XLOOKUP($A24,WH_Aggregte!$E:$E,WH_Aggregte!AH:AH)</f>
        <v>0</v>
      </c>
      <c r="AF24" s="31">
        <f>_xlfn.XLOOKUP($A24,WH_Aggregte!$E:$E,WH_Aggregte!AI:AI)</f>
        <v>0</v>
      </c>
      <c r="AG24" s="31">
        <f>_xlfn.XLOOKUP($A24,WH_Aggregte!$E:$E,WH_Aggregte!AJ:AJ)</f>
        <v>0</v>
      </c>
      <c r="AH24" s="31">
        <f>_xlfn.XLOOKUP($A24,WH_Aggregte!$E:$E,WH_Aggregte!AK:AK)</f>
        <v>0</v>
      </c>
      <c r="AI24" s="31">
        <f>_xlfn.XLOOKUP($A24,WH_Aggregte!$E:$E,WH_Aggregte!AL:AL)</f>
        <v>0</v>
      </c>
      <c r="AJ24" s="31" t="str">
        <f>_xlfn.XLOOKUP($A24,SummaryResponses!$A:$A,SummaryResponses!D:D)</f>
        <v xml:space="preserve"> • Standards of conduct that cover at minimum conflicts of interest and disciplinary actions to be applied for violations of such standards</v>
      </c>
      <c r="AK24" s="31" t="str">
        <f>_xlfn.XLOOKUP($A24,SummaryResponses!$A:$A,SummaryResponses!E:E)</f>
        <v xml:space="preserve"> • Delineation of purchase thresholds</v>
      </c>
      <c r="AL24" s="31" t="str">
        <f>_xlfn.XLOOKUP($A24,SummaryResponses!$A:$A,SummaryResponses!F:F)</f>
        <v xml:space="preserve"> • Single source provisions</v>
      </c>
      <c r="AM24" s="31" t="str">
        <f>_xlfn.XLOOKUP($A24,SummaryResponses!$A:$A,SummaryResponses!G:G)</f>
        <v xml:space="preserve"> • Necessary affirmative steps to assure minority businesses, women’s business enterprises, and labor surplus area firms are used when possible</v>
      </c>
      <c r="AN24" s="31">
        <f>_xlfn.XLOOKUP($A24,SummaryResponses!$A:$A,SummaryResponses!H:H)</f>
        <v>0</v>
      </c>
      <c r="AO24" s="31">
        <f>_xlfn.XLOOKUP($A24,SummaryResponses!$A:$A,SummaryResponses!I:I)</f>
        <v>0</v>
      </c>
      <c r="AP24" s="31">
        <f>_xlfn.XLOOKUP($A24,SummaryResponses!$A:$A,SummaryResponses!J:J)</f>
        <v>0</v>
      </c>
      <c r="AQ24" s="31">
        <f>_xlfn.XLOOKUP($A24,SummaryResponses!$A:$A,SummaryResponses!K:K)</f>
        <v>0</v>
      </c>
      <c r="AR24" s="31">
        <f>_xlfn.XLOOKUP($A24,SummaryResponses!$A:$A,SummaryResponses!L:L)</f>
        <v>0</v>
      </c>
      <c r="AS24" s="31">
        <f>_xlfn.XLOOKUP($A24,SummaryResponses!$A:$A,SummaryResponses!M:M)</f>
        <v>0</v>
      </c>
      <c r="AT24" s="31">
        <f>_xlfn.XLOOKUP($A24,SummaryResponses!$A:$A,SummaryResponses!N:N)</f>
        <v>0</v>
      </c>
      <c r="AU24" s="31">
        <f>_xlfn.XLOOKUP($A24,SummaryResponses!$A:$A,SummaryResponses!O:O)</f>
        <v>0</v>
      </c>
      <c r="AV24" s="31">
        <f>_xlfn.XLOOKUP($A24,SummaryResponses!$A:$A,SummaryResponses!P:P)</f>
        <v>0</v>
      </c>
      <c r="AW24" s="31">
        <f>_xlfn.XLOOKUP($A24,SummaryResponses!$A:$A,SummaryResponses!Q:Q)</f>
        <v>0</v>
      </c>
      <c r="AX24" s="31">
        <f>_xlfn.XLOOKUP($A24,SummaryResponses!$A:$A,SummaryResponses!R:R)</f>
        <v>0</v>
      </c>
      <c r="AY24" s="31">
        <f>_xlfn.XLOOKUP($A24,SummaryResponses!$A:$A,SummaryResponses!S:S)</f>
        <v>0</v>
      </c>
      <c r="AZ24" s="31">
        <f>_xlfn.XLOOKUP($A24,SummaryResponses!$A:$A,SummaryResponses!T:T)</f>
        <v>0</v>
      </c>
      <c r="BA24" s="31">
        <f>_xlfn.XLOOKUP($A24,SummaryResponses!$A:$A,SummaryResponses!U:U)</f>
        <v>0</v>
      </c>
      <c r="BB24" s="31">
        <f>_xlfn.XLOOKUP($A24,SummaryResponses!$A:$A,SummaryResponses!V:V)</f>
        <v>0</v>
      </c>
      <c r="BC24" s="31">
        <f>_xlfn.XLOOKUP($A24,SummaryResponses!$A:$A,SummaryResponses!W:W)</f>
        <v>0</v>
      </c>
      <c r="BD24" s="31">
        <f>_xlfn.XLOOKUP($A24,SummaryResponses!$A:$A,SummaryResponses!X:X)</f>
        <v>0</v>
      </c>
      <c r="BE24" s="31">
        <f>_xlfn.XLOOKUP($A24,SummaryResponses!$A:$A,SummaryResponses!Y:Y)</f>
        <v>0</v>
      </c>
      <c r="BF24" s="31">
        <f>_xlfn.XLOOKUP($A24,SummaryResponses!$A:$A,SummaryResponses!Z:Z)</f>
        <v>0</v>
      </c>
      <c r="BG24" s="31">
        <f>_xlfn.XLOOKUP($A24,SummaryResponses!$A:$A,SummaryResponses!AA:AA)</f>
        <v>0</v>
      </c>
      <c r="BH24" s="31">
        <f>_xlfn.XLOOKUP($A24,SummaryResponses!$A:$A,SummaryResponses!AB:AB)</f>
        <v>0</v>
      </c>
      <c r="BI24" s="31">
        <f>_xlfn.XLOOKUP($A24,SummaryResponses!$A:$A,SummaryResponses!AC:AC)</f>
        <v>0</v>
      </c>
      <c r="BJ24" s="31">
        <f>_xlfn.XLOOKUP($A24,SummaryResponses!$A:$A,SummaryResponses!AD:AD)</f>
        <v>0</v>
      </c>
      <c r="BK24" s="31">
        <f>_xlfn.XLOOKUP($A24,SummaryResponses!$A:$A,SummaryResponses!AE:AE)</f>
        <v>0</v>
      </c>
    </row>
    <row r="25" spans="1:63" ht="42.5" x14ac:dyDescent="0.35">
      <c r="A25" s="30" t="str">
        <f>SummaryResponses!A25</f>
        <v>02.01.01</v>
      </c>
      <c r="B25" s="31" t="str">
        <f>_xlfn.XLOOKUP($A25,WH_Aggregte!$E:$E,WH_Aggregte!$D:$D)</f>
        <v>Does the grantee have current, completed subrecipient agreements on file for the requested subrecipients?</v>
      </c>
      <c r="C25" s="31" t="str">
        <f>_xlfn.XLOOKUP($A25,SummaryResponses!$A:$A,SummaryResponses!$C:$C)</f>
        <v>The grantee does not have current, completed subrecipient agreements for the requested subrecipients.</v>
      </c>
      <c r="D25" s="30" t="str">
        <f>_xlfn.SINGLE(IF(ISNUMBER(IFERROR(_xlfn.XLOOKUP($A25,Table1[QNUM],Table1[Answer],"",0),""))*1,"",IFERROR(_xlfn.XLOOKUP($A25,Table1[QNUM],Table1[Answer],"",0),"")))</f>
        <v/>
      </c>
      <c r="E25" s="31" t="str">
        <f>_xlfn.SINGLE(IF(ISNUMBER(IFERROR(_xlfn.XLOOKUP($A25&amp;$E$1&amp;":",Table1[QNUM],Table1[NOTES],"",0),""))*1,"",IFERROR(_xlfn.XLOOKUP($A25&amp;$E$1&amp;":",Table1[QNUM],Table1[NOTES],"",0),"")))</f>
        <v/>
      </c>
      <c r="F25" s="31" t="str">
        <f>_xlfn.SINGLE(IF(ISNUMBER(IFERROR(_xlfn.XLOOKUP($A25&amp;$F$1,Table1[QNUM],Table1[NOTES],"",0),""))*1,"",IFERROR(_xlfn.XLOOKUP($A25&amp;$F$1,Table1[QNUM],Table1[NOTES],"",0),"")))</f>
        <v/>
      </c>
      <c r="G25" s="31" t="str">
        <f>TRIM(_xlfn.XLOOKUP($A25,WH_Aggregte!$E:$E,WH_Aggregte!J:J))</f>
        <v>2 CFR 200.332 (a)</v>
      </c>
      <c r="H25" s="31">
        <f>_xlfn.XLOOKUP($A25,WH_Aggregte!$E:$E,WH_Aggregte!K:K)</f>
        <v>0</v>
      </c>
      <c r="I25" s="31">
        <f>_xlfn.XLOOKUP($A25,WH_Aggregte!$E:$E,WH_Aggregte!L:L)</f>
        <v>0</v>
      </c>
      <c r="J25" s="31">
        <f>_xlfn.XLOOKUP($A25,WH_Aggregte!$E:$E,WH_Aggregte!M:M)</f>
        <v>0</v>
      </c>
      <c r="K25" s="31">
        <f>_xlfn.XLOOKUP($A25,WH_Aggregte!$E:$E,WH_Aggregte!N:N)</f>
        <v>0</v>
      </c>
      <c r="L25" s="31">
        <f>_xlfn.XLOOKUP($A25,WH_Aggregte!$E:$E,WH_Aggregte!O:O)</f>
        <v>0</v>
      </c>
      <c r="M25" s="31">
        <f>_xlfn.XLOOKUP($A25,WH_Aggregte!$E:$E,WH_Aggregte!P:P)</f>
        <v>0</v>
      </c>
      <c r="N25" s="31">
        <f>_xlfn.XLOOKUP($A25,WH_Aggregte!$E:$E,WH_Aggregte!Q:Q)</f>
        <v>0</v>
      </c>
      <c r="O25" s="31">
        <f>_xlfn.XLOOKUP($A25,WH_Aggregte!$E:$E,WH_Aggregte!R:R)</f>
        <v>0</v>
      </c>
      <c r="P25" s="31">
        <f>_xlfn.XLOOKUP($A25,WH_Aggregte!$E:$E,WH_Aggregte!S:S)</f>
        <v>0</v>
      </c>
      <c r="Q25" s="31">
        <f>_xlfn.XLOOKUP($A25,WH_Aggregte!$E:$E,WH_Aggregte!T:T)</f>
        <v>0</v>
      </c>
      <c r="R25" s="31">
        <f>_xlfn.XLOOKUP($A25,WH_Aggregte!$E:$E,WH_Aggregte!U:U)</f>
        <v>0</v>
      </c>
      <c r="S25" s="31">
        <f>_xlfn.XLOOKUP($A25,WH_Aggregte!$E:$E,WH_Aggregte!V:V)</f>
        <v>0</v>
      </c>
      <c r="T25" s="31">
        <f>_xlfn.XLOOKUP($A25,WH_Aggregte!$E:$E,WH_Aggregte!W:W)</f>
        <v>0</v>
      </c>
      <c r="U25" s="31">
        <f>_xlfn.XLOOKUP($A25,WH_Aggregte!$E:$E,WH_Aggregte!X:X)</f>
        <v>0</v>
      </c>
      <c r="V25" s="31">
        <f>_xlfn.XLOOKUP($A25,WH_Aggregte!$E:$E,WH_Aggregte!Y:Y)</f>
        <v>0</v>
      </c>
      <c r="W25" s="31">
        <f>_xlfn.XLOOKUP($A25,WH_Aggregte!$E:$E,WH_Aggregte!Z:Z)</f>
        <v>0</v>
      </c>
      <c r="X25" s="31">
        <f>_xlfn.XLOOKUP($A25,WH_Aggregte!$E:$E,WH_Aggregte!AA:AA)</f>
        <v>0</v>
      </c>
      <c r="Y25" s="31">
        <f>_xlfn.XLOOKUP($A25,WH_Aggregte!$E:$E,WH_Aggregte!AB:AB)</f>
        <v>0</v>
      </c>
      <c r="Z25" s="31">
        <f>_xlfn.XLOOKUP($A25,WH_Aggregte!$E:$E,WH_Aggregte!AC:AC)</f>
        <v>0</v>
      </c>
      <c r="AA25" s="31">
        <f>_xlfn.XLOOKUP($A25,WH_Aggregte!$E:$E,WH_Aggregte!AD:AD)</f>
        <v>0</v>
      </c>
      <c r="AB25" s="31">
        <f>_xlfn.XLOOKUP($A25,WH_Aggregte!$E:$E,WH_Aggregte!AE:AE)</f>
        <v>0</v>
      </c>
      <c r="AC25" s="31">
        <f>_xlfn.XLOOKUP($A25,WH_Aggregte!$E:$E,WH_Aggregte!AF:AF)</f>
        <v>0</v>
      </c>
      <c r="AD25" s="31">
        <f>_xlfn.XLOOKUP($A25,WH_Aggregte!$E:$E,WH_Aggregte!AG:AG)</f>
        <v>0</v>
      </c>
      <c r="AE25" s="31">
        <f>_xlfn.XLOOKUP($A25,WH_Aggregte!$E:$E,WH_Aggregte!AH:AH)</f>
        <v>0</v>
      </c>
      <c r="AF25" s="31">
        <f>_xlfn.XLOOKUP($A25,WH_Aggregte!$E:$E,WH_Aggregte!AI:AI)</f>
        <v>0</v>
      </c>
      <c r="AG25" s="31">
        <f>_xlfn.XLOOKUP($A25,WH_Aggregte!$E:$E,WH_Aggregte!AJ:AJ)</f>
        <v>0</v>
      </c>
      <c r="AH25" s="31">
        <f>_xlfn.XLOOKUP($A25,WH_Aggregte!$E:$E,WH_Aggregte!AK:AK)</f>
        <v>0</v>
      </c>
      <c r="AI25" s="31">
        <f>_xlfn.XLOOKUP($A25,WH_Aggregte!$E:$E,WH_Aggregte!AL:AL)</f>
        <v>0</v>
      </c>
      <c r="AJ25" s="31">
        <f>_xlfn.XLOOKUP($A25,SummaryResponses!$A:$A,SummaryResponses!D:D)</f>
        <v>0</v>
      </c>
      <c r="AK25" s="31">
        <f>_xlfn.XLOOKUP($A25,SummaryResponses!$A:$A,SummaryResponses!E:E)</f>
        <v>0</v>
      </c>
      <c r="AL25" s="31">
        <f>_xlfn.XLOOKUP($A25,SummaryResponses!$A:$A,SummaryResponses!F:F)</f>
        <v>0</v>
      </c>
      <c r="AM25" s="31">
        <f>_xlfn.XLOOKUP($A25,SummaryResponses!$A:$A,SummaryResponses!G:G)</f>
        <v>0</v>
      </c>
      <c r="AN25" s="31">
        <f>_xlfn.XLOOKUP($A25,SummaryResponses!$A:$A,SummaryResponses!H:H)</f>
        <v>0</v>
      </c>
      <c r="AO25" s="31">
        <f>_xlfn.XLOOKUP($A25,SummaryResponses!$A:$A,SummaryResponses!I:I)</f>
        <v>0</v>
      </c>
      <c r="AP25" s="31">
        <f>_xlfn.XLOOKUP($A25,SummaryResponses!$A:$A,SummaryResponses!J:J)</f>
        <v>0</v>
      </c>
      <c r="AQ25" s="31">
        <f>_xlfn.XLOOKUP($A25,SummaryResponses!$A:$A,SummaryResponses!K:K)</f>
        <v>0</v>
      </c>
      <c r="AR25" s="31">
        <f>_xlfn.XLOOKUP($A25,SummaryResponses!$A:$A,SummaryResponses!L:L)</f>
        <v>0</v>
      </c>
      <c r="AS25" s="31">
        <f>_xlfn.XLOOKUP($A25,SummaryResponses!$A:$A,SummaryResponses!M:M)</f>
        <v>0</v>
      </c>
      <c r="AT25" s="31">
        <f>_xlfn.XLOOKUP($A25,SummaryResponses!$A:$A,SummaryResponses!N:N)</f>
        <v>0</v>
      </c>
      <c r="AU25" s="31">
        <f>_xlfn.XLOOKUP($A25,SummaryResponses!$A:$A,SummaryResponses!O:O)</f>
        <v>0</v>
      </c>
      <c r="AV25" s="31">
        <f>_xlfn.XLOOKUP($A25,SummaryResponses!$A:$A,SummaryResponses!P:P)</f>
        <v>0</v>
      </c>
      <c r="AW25" s="31">
        <f>_xlfn.XLOOKUP($A25,SummaryResponses!$A:$A,SummaryResponses!Q:Q)</f>
        <v>0</v>
      </c>
      <c r="AX25" s="31">
        <f>_xlfn.XLOOKUP($A25,SummaryResponses!$A:$A,SummaryResponses!R:R)</f>
        <v>0</v>
      </c>
      <c r="AY25" s="31">
        <f>_xlfn.XLOOKUP($A25,SummaryResponses!$A:$A,SummaryResponses!S:S)</f>
        <v>0</v>
      </c>
      <c r="AZ25" s="31">
        <f>_xlfn.XLOOKUP($A25,SummaryResponses!$A:$A,SummaryResponses!T:T)</f>
        <v>0</v>
      </c>
      <c r="BA25" s="31">
        <f>_xlfn.XLOOKUP($A25,SummaryResponses!$A:$A,SummaryResponses!U:U)</f>
        <v>0</v>
      </c>
      <c r="BB25" s="31">
        <f>_xlfn.XLOOKUP($A25,SummaryResponses!$A:$A,SummaryResponses!V:V)</f>
        <v>0</v>
      </c>
      <c r="BC25" s="31">
        <f>_xlfn.XLOOKUP($A25,SummaryResponses!$A:$A,SummaryResponses!W:W)</f>
        <v>0</v>
      </c>
      <c r="BD25" s="31">
        <f>_xlfn.XLOOKUP($A25,SummaryResponses!$A:$A,SummaryResponses!X:X)</f>
        <v>0</v>
      </c>
      <c r="BE25" s="31">
        <f>_xlfn.XLOOKUP($A25,SummaryResponses!$A:$A,SummaryResponses!Y:Y)</f>
        <v>0</v>
      </c>
      <c r="BF25" s="31">
        <f>_xlfn.XLOOKUP($A25,SummaryResponses!$A:$A,SummaryResponses!Z:Z)</f>
        <v>0</v>
      </c>
      <c r="BG25" s="31">
        <f>_xlfn.XLOOKUP($A25,SummaryResponses!$A:$A,SummaryResponses!AA:AA)</f>
        <v>0</v>
      </c>
      <c r="BH25" s="31">
        <f>_xlfn.XLOOKUP($A25,SummaryResponses!$A:$A,SummaryResponses!AB:AB)</f>
        <v>0</v>
      </c>
      <c r="BI25" s="31">
        <f>_xlfn.XLOOKUP($A25,SummaryResponses!$A:$A,SummaryResponses!AC:AC)</f>
        <v>0</v>
      </c>
      <c r="BJ25" s="31">
        <f>_xlfn.XLOOKUP($A25,SummaryResponses!$A:$A,SummaryResponses!AD:AD)</f>
        <v>0</v>
      </c>
      <c r="BK25" s="31">
        <f>_xlfn.XLOOKUP($A25,SummaryResponses!$A:$A,SummaryResponses!AE:AE)</f>
        <v>0</v>
      </c>
    </row>
    <row r="26" spans="1:63" ht="409.6" x14ac:dyDescent="0.35">
      <c r="A26" s="30" t="str">
        <f>SummaryResponses!A26</f>
        <v>02.01.02</v>
      </c>
      <c r="B26" s="31" t="str">
        <f>_xlfn.XLOOKUP($A26,WH_Aggregte!$E:$E,WH_Aggregte!$D:$D)</f>
        <v>Does the agreement:_x000D_
• Ensure that every subaward is clearly identified as a subaward?_x000D_
• Include the following information (updated as necessary)?:_x000D_
  o Federal award identification. _x000D_
  o Subrecipient name (which must match the name associated with its unique entity identifier); _x000D_
  o Federal Award Date of award to the recipient by the Federal agency; _x000D_
  o Subaward Period of Performance Start and End Date; _x000D_
  o Subaward Budget Period Start and End Date; _x000D_
  o Total Amount of Federal Funds Obligated and committed to the subrecipient by the pass-through entity including the current financial obligation; _x000D_
  o Federal award project description, as required to be responsive to the Federal Funding Accountability and Transparency Act (FFATA); _x000D_
  o Name of Federal awarding agency, pass-through entity, and contact information for awarding official of the Pass-through entity; _x000D_
  o Indirect cost rate for the Federal award (including if the de minimis rate is charged) per  § 200.414._x000D_
• Describe requirements imposed by the pass-through entity on the subrecipient so that the award is used in accordance with Federal statutes, regulations and the T&amp;C's of the Federal award; _x000D_
• Describe any additional requirements that the pass-through entity imposes on the subrecipient; _x000D_
• Include an approved federally recognized indirect cost rate negotiated between the subrecipient and the Federal Government. If no approved rate exists, the pass-through entity must determine the appropriate rate in collaboration with the subrecipient _x000D_
• Include a requirement that the subrecipient permit the pass-through entity and auditors to have access to the subrecipient's records and financial statements as necessary for the pass-through entity to meet the requirements of this part; and_x000D_
• Describe appropriate terms and conditions concerning closeout of the subaward</v>
      </c>
      <c r="C26" s="31" t="str">
        <f>_xlfn.XLOOKUP($A26,SummaryResponses!$A:$A,SummaryResponses!$C:$C)</f>
        <v xml:space="preserve">The subrecipient agreement does not contain the following elements: 
</v>
      </c>
      <c r="D26" s="30" t="str">
        <f>_xlfn.SINGLE(IF(ISNUMBER(IFERROR(_xlfn.XLOOKUP($A26,Table1[QNUM],Table1[Answer],"",0),""))*1,"",IFERROR(_xlfn.XLOOKUP($A26,Table1[QNUM],Table1[Answer],"",0),"")))</f>
        <v/>
      </c>
      <c r="E26" s="31" t="str">
        <f>_xlfn.SINGLE(IF(ISNUMBER(IFERROR(_xlfn.XLOOKUP($A26&amp;$E$1&amp;":",Table1[QNUM],Table1[NOTES],"",0),""))*1,"",IFERROR(_xlfn.XLOOKUP($A26&amp;$E$1&amp;":",Table1[QNUM],Table1[NOTES],"",0),"")))</f>
        <v/>
      </c>
      <c r="F26" s="31" t="str">
        <f>_xlfn.SINGLE(IF(ISNUMBER(IFERROR(_xlfn.XLOOKUP($A26&amp;$F$1,Table1[QNUM],Table1[NOTES],"",0),""))*1,"",IFERROR(_xlfn.XLOOKUP($A26&amp;$F$1,Table1[QNUM],Table1[NOTES],"",0),"")))</f>
        <v/>
      </c>
      <c r="G26" s="31" t="str">
        <f>TRIM(_xlfn.XLOOKUP($A26,WH_Aggregte!$E:$E,WH_Aggregte!J:J))</f>
        <v>2 CFR 200.332 (a)</v>
      </c>
      <c r="H26" s="31" t="str">
        <f>_xlfn.XLOOKUP($A26,WH_Aggregte!$E:$E,WH_Aggregte!K:K)</f>
        <v/>
      </c>
      <c r="I26" s="31" t="str">
        <f>_xlfn.XLOOKUP($A26,WH_Aggregte!$E:$E,WH_Aggregte!L:L)</f>
        <v/>
      </c>
      <c r="J26" s="31" t="str">
        <f>_xlfn.XLOOKUP($A26,WH_Aggregte!$E:$E,WH_Aggregte!M:M)</f>
        <v/>
      </c>
      <c r="K26" s="31" t="str">
        <f>_xlfn.XLOOKUP($A26,WH_Aggregte!$E:$E,WH_Aggregte!N:N)</f>
        <v/>
      </c>
      <c r="L26" s="31" t="str">
        <f>_xlfn.XLOOKUP($A26,WH_Aggregte!$E:$E,WH_Aggregte!O:O)</f>
        <v/>
      </c>
      <c r="M26" s="31" t="str">
        <f>_xlfn.XLOOKUP($A26,WH_Aggregte!$E:$E,WH_Aggregte!P:P)</f>
        <v/>
      </c>
      <c r="N26" s="31" t="str">
        <f>_xlfn.XLOOKUP($A26,WH_Aggregte!$E:$E,WH_Aggregte!Q:Q)</f>
        <v/>
      </c>
      <c r="O26" s="31" t="str">
        <f>_xlfn.XLOOKUP($A26,WH_Aggregte!$E:$E,WH_Aggregte!R:R)</f>
        <v/>
      </c>
      <c r="P26" s="31" t="str">
        <f>_xlfn.XLOOKUP($A26,WH_Aggregte!$E:$E,WH_Aggregte!S:S)</f>
        <v/>
      </c>
      <c r="Q26" s="31" t="str">
        <f>_xlfn.XLOOKUP($A26,WH_Aggregte!$E:$E,WH_Aggregte!T:T)</f>
        <v/>
      </c>
      <c r="R26" s="31" t="str">
        <f>_xlfn.XLOOKUP($A26,WH_Aggregte!$E:$E,WH_Aggregte!U:U)</f>
        <v/>
      </c>
      <c r="S26" s="31" t="str">
        <f>_xlfn.XLOOKUP($A26,WH_Aggregte!$E:$E,WH_Aggregte!V:V)</f>
        <v/>
      </c>
      <c r="T26" s="31" t="str">
        <f>_xlfn.XLOOKUP($A26,WH_Aggregte!$E:$E,WH_Aggregte!W:W)</f>
        <v/>
      </c>
      <c r="U26" s="31" t="str">
        <f>_xlfn.XLOOKUP($A26,WH_Aggregte!$E:$E,WH_Aggregte!X:X)</f>
        <v/>
      </c>
      <c r="V26" s="31" t="str">
        <f>_xlfn.XLOOKUP($A26,WH_Aggregte!$E:$E,WH_Aggregte!Y:Y)</f>
        <v/>
      </c>
      <c r="W26" s="31" t="str">
        <f>_xlfn.XLOOKUP($A26,WH_Aggregte!$E:$E,WH_Aggregte!Z:Z)</f>
        <v/>
      </c>
      <c r="X26" s="31">
        <f>_xlfn.XLOOKUP($A26,WH_Aggregte!$E:$E,WH_Aggregte!AA:AA)</f>
        <v>0</v>
      </c>
      <c r="Y26" s="31">
        <f>_xlfn.XLOOKUP($A26,WH_Aggregte!$E:$E,WH_Aggregte!AB:AB)</f>
        <v>0</v>
      </c>
      <c r="Z26" s="31">
        <f>_xlfn.XLOOKUP($A26,WH_Aggregte!$E:$E,WH_Aggregte!AC:AC)</f>
        <v>0</v>
      </c>
      <c r="AA26" s="31">
        <f>_xlfn.XLOOKUP($A26,WH_Aggregte!$E:$E,WH_Aggregte!AD:AD)</f>
        <v>0</v>
      </c>
      <c r="AB26" s="31">
        <f>_xlfn.XLOOKUP($A26,WH_Aggregte!$E:$E,WH_Aggregte!AE:AE)</f>
        <v>0</v>
      </c>
      <c r="AC26" s="31">
        <f>_xlfn.XLOOKUP($A26,WH_Aggregte!$E:$E,WH_Aggregte!AF:AF)</f>
        <v>0</v>
      </c>
      <c r="AD26" s="31">
        <f>_xlfn.XLOOKUP($A26,WH_Aggregte!$E:$E,WH_Aggregte!AG:AG)</f>
        <v>0</v>
      </c>
      <c r="AE26" s="31">
        <f>_xlfn.XLOOKUP($A26,WH_Aggregte!$E:$E,WH_Aggregte!AH:AH)</f>
        <v>0</v>
      </c>
      <c r="AF26" s="31">
        <f>_xlfn.XLOOKUP($A26,WH_Aggregte!$E:$E,WH_Aggregte!AI:AI)</f>
        <v>0</v>
      </c>
      <c r="AG26" s="31">
        <f>_xlfn.XLOOKUP($A26,WH_Aggregte!$E:$E,WH_Aggregte!AJ:AJ)</f>
        <v>0</v>
      </c>
      <c r="AH26" s="31">
        <f>_xlfn.XLOOKUP($A26,WH_Aggregte!$E:$E,WH_Aggregte!AK:AK)</f>
        <v>0</v>
      </c>
      <c r="AI26" s="31">
        <f>_xlfn.XLOOKUP($A26,WH_Aggregte!$E:$E,WH_Aggregte!AL:AL)</f>
        <v>0</v>
      </c>
      <c r="AJ26" s="31" t="str">
        <f>_xlfn.XLOOKUP($A26,SummaryResponses!$A:$A,SummaryResponses!D:D)</f>
        <v>• Clear identification that it is a subaward</v>
      </c>
      <c r="AK26" s="31" t="str">
        <f>_xlfn.XLOOKUP($A26,SummaryResponses!$A:$A,SummaryResponses!E:E)</f>
        <v>• One or more of the following items</v>
      </c>
      <c r="AL26" s="31" t="str">
        <f>_xlfn.XLOOKUP($A26,SummaryResponses!$A:$A,SummaryResponses!F:F)</f>
        <v xml:space="preserve">  o Federal award identification. </v>
      </c>
      <c r="AM26" s="31" t="str">
        <f>_xlfn.XLOOKUP($A26,SummaryResponses!$A:$A,SummaryResponses!G:G)</f>
        <v xml:space="preserve">  o Subrecipient name (which must match the name associated with its unique entity identifier); </v>
      </c>
      <c r="AN26" s="31" t="str">
        <f>_xlfn.XLOOKUP($A26,SummaryResponses!$A:$A,SummaryResponses!H:H)</f>
        <v xml:space="preserve">  o Federal Award Date of award to the recipient by the Federal agency; </v>
      </c>
      <c r="AO26" s="31" t="str">
        <f>_xlfn.XLOOKUP($A26,SummaryResponses!$A:$A,SummaryResponses!I:I)</f>
        <v xml:space="preserve">   o Subaward Period of Performance Start and End Date; </v>
      </c>
      <c r="AP26" s="31" t="str">
        <f>_xlfn.XLOOKUP($A26,SummaryResponses!$A:$A,SummaryResponses!J:J)</f>
        <v xml:space="preserve">  o Subaward Budget Period Start and End Date; </v>
      </c>
      <c r="AQ26" s="31" t="str">
        <f>_xlfn.XLOOKUP($A26,SummaryResponses!$A:$A,SummaryResponses!K:K)</f>
        <v xml:space="preserve">  o Total Amount of Federal Funds Obligated and committed to the subrecipient by the pass-through entity including the current financial obligation; </v>
      </c>
      <c r="AR26" s="31" t="str">
        <f>_xlfn.XLOOKUP($A26,SummaryResponses!$A:$A,SummaryResponses!L:L)</f>
        <v xml:space="preserve">  o Federal award project description, as required to be responsive to the Federal Funding Accountability and Transparency Act (FFATA); </v>
      </c>
      <c r="AS26" s="31" t="str">
        <f>_xlfn.XLOOKUP($A26,SummaryResponses!$A:$A,SummaryResponses!M:M)</f>
        <v xml:space="preserve">  o Name of Federal awarding agency, pass-through entity, and contact information for awarding official of the Pass-through entity; </v>
      </c>
      <c r="AT26" s="31" t="str">
        <f>_xlfn.XLOOKUP($A26,SummaryResponses!$A:$A,SummaryResponses!N:N)</f>
        <v xml:space="preserve">  o Indirect cost rate for the Federal award (including if the de minimis rate is charged) per § 200.414. </v>
      </c>
      <c r="AU26" s="31" t="str">
        <f>_xlfn.XLOOKUP($A26,SummaryResponses!$A:$A,SummaryResponses!O:O)</f>
        <v xml:space="preserve">• Requirements imposed by the pass-through entity on the subrecipient so that the award is used in accordance with Federal statutes, regulations and the T&amp;C’s of the Federal award; </v>
      </c>
      <c r="AV26" s="31" t="str">
        <f>_xlfn.XLOOKUP($A26,SummaryResponses!$A:$A,SummaryResponses!P:P)</f>
        <v xml:space="preserve">• Additional requirements that the pass-through entity imposes on the subrecipient; </v>
      </c>
      <c r="AW26" s="31" t="str">
        <f>_xlfn.XLOOKUP($A26,SummaryResponses!$A:$A,SummaryResponses!Q:Q)</f>
        <v>• The specified indirect cost rate (either the approved federally recognized indirect cost rate, the rate agreed upon between the pass-through and subrecipient, or the de minimis rate)</v>
      </c>
      <c r="AX26" s="31" t="str">
        <f>_xlfn.XLOOKUP($A26,SummaryResponses!$A:$A,SummaryResponses!R:R)</f>
        <v>• Requirement that the subrecipient permit the pass-through entity and auditors to have access to the subrecipient's records and financial statements as necessary for the pass-through entity to meet the requirements of this part; or</v>
      </c>
      <c r="AY26" s="31" t="str">
        <f>_xlfn.XLOOKUP($A26,SummaryResponses!$A:$A,SummaryResponses!S:S)</f>
        <v>• Appropriate terms and conditions concerning closeout of the subaward.</v>
      </c>
      <c r="AZ26" s="31">
        <f>_xlfn.XLOOKUP($A26,SummaryResponses!$A:$A,SummaryResponses!T:T)</f>
        <v>0</v>
      </c>
      <c r="BA26" s="31">
        <f>_xlfn.XLOOKUP($A26,SummaryResponses!$A:$A,SummaryResponses!U:U)</f>
        <v>0</v>
      </c>
      <c r="BB26" s="31">
        <f>_xlfn.XLOOKUP($A26,SummaryResponses!$A:$A,SummaryResponses!V:V)</f>
        <v>0</v>
      </c>
      <c r="BC26" s="31">
        <f>_xlfn.XLOOKUP($A26,SummaryResponses!$A:$A,SummaryResponses!W:W)</f>
        <v>0</v>
      </c>
      <c r="BD26" s="31">
        <f>_xlfn.XLOOKUP($A26,SummaryResponses!$A:$A,SummaryResponses!X:X)</f>
        <v>0</v>
      </c>
      <c r="BE26" s="31">
        <f>_xlfn.XLOOKUP($A26,SummaryResponses!$A:$A,SummaryResponses!Y:Y)</f>
        <v>0</v>
      </c>
      <c r="BF26" s="31">
        <f>_xlfn.XLOOKUP($A26,SummaryResponses!$A:$A,SummaryResponses!Z:Z)</f>
        <v>0</v>
      </c>
      <c r="BG26" s="31">
        <f>_xlfn.XLOOKUP($A26,SummaryResponses!$A:$A,SummaryResponses!AA:AA)</f>
        <v>0</v>
      </c>
      <c r="BH26" s="31">
        <f>_xlfn.XLOOKUP($A26,SummaryResponses!$A:$A,SummaryResponses!AB:AB)</f>
        <v>0</v>
      </c>
      <c r="BI26" s="31">
        <f>_xlfn.XLOOKUP($A26,SummaryResponses!$A:$A,SummaryResponses!AC:AC)</f>
        <v>0</v>
      </c>
      <c r="BJ26" s="31">
        <f>_xlfn.XLOOKUP($A26,SummaryResponses!$A:$A,SummaryResponses!AD:AD)</f>
        <v>0</v>
      </c>
      <c r="BK26" s="31">
        <f>_xlfn.XLOOKUP($A26,SummaryResponses!$A:$A,SummaryResponses!AE:AE)</f>
        <v>0</v>
      </c>
    </row>
    <row r="27" spans="1:63" ht="140.5" x14ac:dyDescent="0.35">
      <c r="A27" s="30" t="str">
        <f>SummaryResponses!A27</f>
        <v>02.02.01</v>
      </c>
      <c r="B27" s="31" t="str">
        <f>_xlfn.XLOOKUP($A27,WH_Aggregte!$E:$E,WH_Aggregte!$D:$D)</f>
        <v>Does the grantee consider imposing specific subaward conditions when appropriate.
• Does the grantee have guidelines, or a policy or procedure to govern when they will impose specific conditions? 
•  If the grantee demonstrates evidence of having imposed specific conditions on a subawardee, does the grantee follow their policy/procedure on specific conditions on subawards?</v>
      </c>
      <c r="C27" s="31" t="str">
        <f>_xlfn.XLOOKUP($A27,SummaryResponses!$A:$A,SummaryResponses!$C:$C)</f>
        <v xml:space="preserve">The grantee does not consider imposing specific subaward conditions when appropriate.
</v>
      </c>
      <c r="D27" s="30" t="str">
        <f>_xlfn.SINGLE(IF(ISNUMBER(IFERROR(_xlfn.XLOOKUP($A27,Table1[QNUM],Table1[Answer],"",0),""))*1,"",IFERROR(_xlfn.XLOOKUP($A27,Table1[QNUM],Table1[Answer],"",0),"")))</f>
        <v/>
      </c>
      <c r="E27" s="31" t="str">
        <f>_xlfn.SINGLE(IF(ISNUMBER(IFERROR(_xlfn.XLOOKUP($A27&amp;$E$1&amp;":",Table1[QNUM],Table1[NOTES],"",0),""))*1,"",IFERROR(_xlfn.XLOOKUP($A27&amp;$E$1&amp;":",Table1[QNUM],Table1[NOTES],"",0),"")))</f>
        <v/>
      </c>
      <c r="F27" s="31" t="str">
        <f>_xlfn.SINGLE(IF(ISNUMBER(IFERROR(_xlfn.XLOOKUP($A27&amp;$F$1,Table1[QNUM],Table1[NOTES],"",0),""))*1,"",IFERROR(_xlfn.XLOOKUP($A27&amp;$F$1,Table1[QNUM],Table1[NOTES],"",0),"")))</f>
        <v/>
      </c>
      <c r="G27" s="31" t="str">
        <f>TRIM(_xlfn.XLOOKUP($A27,WH_Aggregte!$E:$E,WH_Aggregte!J:J))</f>
        <v>2 CFR 200.332 (c)
2 CFR §200.208</v>
      </c>
      <c r="H27" s="31" t="str">
        <f>_xlfn.XLOOKUP($A27,WH_Aggregte!$E:$E,WH_Aggregte!K:K)</f>
        <v/>
      </c>
      <c r="I27" s="31" t="str">
        <f>_xlfn.XLOOKUP($A27,WH_Aggregte!$E:$E,WH_Aggregte!L:L)</f>
        <v/>
      </c>
      <c r="J27" s="31">
        <f>_xlfn.XLOOKUP($A27,WH_Aggregte!$E:$E,WH_Aggregte!M:M)</f>
        <v>0</v>
      </c>
      <c r="K27" s="31">
        <f>_xlfn.XLOOKUP($A27,WH_Aggregte!$E:$E,WH_Aggregte!N:N)</f>
        <v>0</v>
      </c>
      <c r="L27" s="31">
        <f>_xlfn.XLOOKUP($A27,WH_Aggregte!$E:$E,WH_Aggregte!O:O)</f>
        <v>0</v>
      </c>
      <c r="M27" s="31">
        <f>_xlfn.XLOOKUP($A27,WH_Aggregte!$E:$E,WH_Aggregte!P:P)</f>
        <v>0</v>
      </c>
      <c r="N27" s="31">
        <f>_xlfn.XLOOKUP($A27,WH_Aggregte!$E:$E,WH_Aggregte!Q:Q)</f>
        <v>0</v>
      </c>
      <c r="O27" s="31">
        <f>_xlfn.XLOOKUP($A27,WH_Aggregte!$E:$E,WH_Aggregte!R:R)</f>
        <v>0</v>
      </c>
      <c r="P27" s="31">
        <f>_xlfn.XLOOKUP($A27,WH_Aggregte!$E:$E,WH_Aggregte!S:S)</f>
        <v>0</v>
      </c>
      <c r="Q27" s="31">
        <f>_xlfn.XLOOKUP($A27,WH_Aggregte!$E:$E,WH_Aggregte!T:T)</f>
        <v>0</v>
      </c>
      <c r="R27" s="31">
        <f>_xlfn.XLOOKUP($A27,WH_Aggregte!$E:$E,WH_Aggregte!U:U)</f>
        <v>0</v>
      </c>
      <c r="S27" s="31">
        <f>_xlfn.XLOOKUP($A27,WH_Aggregte!$E:$E,WH_Aggregte!V:V)</f>
        <v>0</v>
      </c>
      <c r="T27" s="31">
        <f>_xlfn.XLOOKUP($A27,WH_Aggregte!$E:$E,WH_Aggregte!W:W)</f>
        <v>0</v>
      </c>
      <c r="U27" s="31">
        <f>_xlfn.XLOOKUP($A27,WH_Aggregte!$E:$E,WH_Aggregte!X:X)</f>
        <v>0</v>
      </c>
      <c r="V27" s="31">
        <f>_xlfn.XLOOKUP($A27,WH_Aggregte!$E:$E,WH_Aggregte!Y:Y)</f>
        <v>0</v>
      </c>
      <c r="W27" s="31">
        <f>_xlfn.XLOOKUP($A27,WH_Aggregte!$E:$E,WH_Aggregte!Z:Z)</f>
        <v>0</v>
      </c>
      <c r="X27" s="31">
        <f>_xlfn.XLOOKUP($A27,WH_Aggregte!$E:$E,WH_Aggregte!AA:AA)</f>
        <v>0</v>
      </c>
      <c r="Y27" s="31">
        <f>_xlfn.XLOOKUP($A27,WH_Aggregte!$E:$E,WH_Aggregte!AB:AB)</f>
        <v>0</v>
      </c>
      <c r="Z27" s="31">
        <f>_xlfn.XLOOKUP($A27,WH_Aggregte!$E:$E,WH_Aggregte!AC:AC)</f>
        <v>0</v>
      </c>
      <c r="AA27" s="31">
        <f>_xlfn.XLOOKUP($A27,WH_Aggregte!$E:$E,WH_Aggregte!AD:AD)</f>
        <v>0</v>
      </c>
      <c r="AB27" s="31">
        <f>_xlfn.XLOOKUP($A27,WH_Aggregte!$E:$E,WH_Aggregte!AE:AE)</f>
        <v>0</v>
      </c>
      <c r="AC27" s="31">
        <f>_xlfn.XLOOKUP($A27,WH_Aggregte!$E:$E,WH_Aggregte!AF:AF)</f>
        <v>0</v>
      </c>
      <c r="AD27" s="31">
        <f>_xlfn.XLOOKUP($A27,WH_Aggregte!$E:$E,WH_Aggregte!AG:AG)</f>
        <v>0</v>
      </c>
      <c r="AE27" s="31">
        <f>_xlfn.XLOOKUP($A27,WH_Aggregte!$E:$E,WH_Aggregte!AH:AH)</f>
        <v>0</v>
      </c>
      <c r="AF27" s="31">
        <f>_xlfn.XLOOKUP($A27,WH_Aggregte!$E:$E,WH_Aggregte!AI:AI)</f>
        <v>0</v>
      </c>
      <c r="AG27" s="31">
        <f>_xlfn.XLOOKUP($A27,WH_Aggregte!$E:$E,WH_Aggregte!AJ:AJ)</f>
        <v>0</v>
      </c>
      <c r="AH27" s="31">
        <f>_xlfn.XLOOKUP($A27,WH_Aggregte!$E:$E,WH_Aggregte!AK:AK)</f>
        <v>0</v>
      </c>
      <c r="AI27" s="31">
        <f>_xlfn.XLOOKUP($A27,WH_Aggregte!$E:$E,WH_Aggregte!AL:AL)</f>
        <v>0</v>
      </c>
      <c r="AJ27" s="31" t="str">
        <f>_xlfn.XLOOKUP($A27,SummaryResponses!$A:$A,SummaryResponses!D:D)</f>
        <v>• The grantee does not have guidelines or a policy or procedure to govern when they will impose specific conditions on subawards.</v>
      </c>
      <c r="AK27" s="31" t="str">
        <f>_xlfn.XLOOKUP($A27,SummaryResponses!$A:$A,SummaryResponses!E:E)</f>
        <v>• The grantee does not follow their guidelines or policy/procedure when imposing specific conditions on subawards.</v>
      </c>
      <c r="AL27" s="31">
        <f>_xlfn.XLOOKUP($A27,SummaryResponses!$A:$A,SummaryResponses!F:F)</f>
        <v>0</v>
      </c>
      <c r="AM27" s="31">
        <f>_xlfn.XLOOKUP($A27,SummaryResponses!$A:$A,SummaryResponses!G:G)</f>
        <v>0</v>
      </c>
      <c r="AN27" s="31">
        <f>_xlfn.XLOOKUP($A27,SummaryResponses!$A:$A,SummaryResponses!H:H)</f>
        <v>0</v>
      </c>
      <c r="AO27" s="31">
        <f>_xlfn.XLOOKUP($A27,SummaryResponses!$A:$A,SummaryResponses!I:I)</f>
        <v>0</v>
      </c>
      <c r="AP27" s="31">
        <f>_xlfn.XLOOKUP($A27,SummaryResponses!$A:$A,SummaryResponses!J:J)</f>
        <v>0</v>
      </c>
      <c r="AQ27" s="31">
        <f>_xlfn.XLOOKUP($A27,SummaryResponses!$A:$A,SummaryResponses!K:K)</f>
        <v>0</v>
      </c>
      <c r="AR27" s="31">
        <f>_xlfn.XLOOKUP($A27,SummaryResponses!$A:$A,SummaryResponses!L:L)</f>
        <v>0</v>
      </c>
      <c r="AS27" s="31">
        <f>_xlfn.XLOOKUP($A27,SummaryResponses!$A:$A,SummaryResponses!M:M)</f>
        <v>0</v>
      </c>
      <c r="AT27" s="31">
        <f>_xlfn.XLOOKUP($A27,SummaryResponses!$A:$A,SummaryResponses!N:N)</f>
        <v>0</v>
      </c>
      <c r="AU27" s="31">
        <f>_xlfn.XLOOKUP($A27,SummaryResponses!$A:$A,SummaryResponses!O:O)</f>
        <v>0</v>
      </c>
      <c r="AV27" s="31">
        <f>_xlfn.XLOOKUP($A27,SummaryResponses!$A:$A,SummaryResponses!P:P)</f>
        <v>0</v>
      </c>
      <c r="AW27" s="31">
        <f>_xlfn.XLOOKUP($A27,SummaryResponses!$A:$A,SummaryResponses!Q:Q)</f>
        <v>0</v>
      </c>
      <c r="AX27" s="31">
        <f>_xlfn.XLOOKUP($A27,SummaryResponses!$A:$A,SummaryResponses!R:R)</f>
        <v>0</v>
      </c>
      <c r="AY27" s="31">
        <f>_xlfn.XLOOKUP($A27,SummaryResponses!$A:$A,SummaryResponses!S:S)</f>
        <v>0</v>
      </c>
      <c r="AZ27" s="31">
        <f>_xlfn.XLOOKUP($A27,SummaryResponses!$A:$A,SummaryResponses!T:T)</f>
        <v>0</v>
      </c>
      <c r="BA27" s="31">
        <f>_xlfn.XLOOKUP($A27,SummaryResponses!$A:$A,SummaryResponses!U:U)</f>
        <v>0</v>
      </c>
      <c r="BB27" s="31">
        <f>_xlfn.XLOOKUP($A27,SummaryResponses!$A:$A,SummaryResponses!V:V)</f>
        <v>0</v>
      </c>
      <c r="BC27" s="31">
        <f>_xlfn.XLOOKUP($A27,SummaryResponses!$A:$A,SummaryResponses!W:W)</f>
        <v>0</v>
      </c>
      <c r="BD27" s="31">
        <f>_xlfn.XLOOKUP($A27,SummaryResponses!$A:$A,SummaryResponses!X:X)</f>
        <v>0</v>
      </c>
      <c r="BE27" s="31">
        <f>_xlfn.XLOOKUP($A27,SummaryResponses!$A:$A,SummaryResponses!Y:Y)</f>
        <v>0</v>
      </c>
      <c r="BF27" s="31">
        <f>_xlfn.XLOOKUP($A27,SummaryResponses!$A:$A,SummaryResponses!Z:Z)</f>
        <v>0</v>
      </c>
      <c r="BG27" s="31">
        <f>_xlfn.XLOOKUP($A27,SummaryResponses!$A:$A,SummaryResponses!AA:AA)</f>
        <v>0</v>
      </c>
      <c r="BH27" s="31">
        <f>_xlfn.XLOOKUP($A27,SummaryResponses!$A:$A,SummaryResponses!AB:AB)</f>
        <v>0</v>
      </c>
      <c r="BI27" s="31">
        <f>_xlfn.XLOOKUP($A27,SummaryResponses!$A:$A,SummaryResponses!AC:AC)</f>
        <v>0</v>
      </c>
      <c r="BJ27" s="31">
        <f>_xlfn.XLOOKUP($A27,SummaryResponses!$A:$A,SummaryResponses!AD:AD)</f>
        <v>0</v>
      </c>
      <c r="BK27" s="31">
        <f>_xlfn.XLOOKUP($A27,SummaryResponses!$A:$A,SummaryResponses!AE:AE)</f>
        <v>0</v>
      </c>
    </row>
    <row r="28" spans="1:63" ht="182.5" x14ac:dyDescent="0.35">
      <c r="A28" s="30" t="str">
        <f>SummaryResponses!A28</f>
        <v>02.03.01</v>
      </c>
      <c r="B28" s="31" t="str">
        <f>_xlfn.XLOOKUP($A28,WH_Aggregte!$E:$E,WH_Aggregte!$D:$D)</f>
        <v xml:space="preserve">Does the grantee assess each subrecipient's risk of noncompliance for the purpose of determining the appropriate subrecipient monitoring?
• Does the grantee have a risk assessment or policy/procedure for assessing risk? 
• Does the policy address how the results of the risk assessment are used to tailor subrecipient monitoring activities to varying risk levels? 
• Is the grantee implementing the risk assessment in accordance with its own policy/procedure? 
</v>
      </c>
      <c r="C28" s="31" t="str">
        <f>_xlfn.XLOOKUP($A28,SummaryResponses!$A:$A,SummaryResponses!$C:$C)</f>
        <v xml:space="preserve">The grantee does not assess each subrecipient's risk of noncompliance for the purpose of determining the appropriate subrecipient monitoring.
</v>
      </c>
      <c r="D28" s="30" t="str">
        <f>_xlfn.SINGLE(IF(ISNUMBER(IFERROR(_xlfn.XLOOKUP($A28,Table1[QNUM],Table1[Answer],"",0),""))*1,"",IFERROR(_xlfn.XLOOKUP($A28,Table1[QNUM],Table1[Answer],"",0),"")))</f>
        <v/>
      </c>
      <c r="E28" s="31" t="str">
        <f>_xlfn.SINGLE(IF(ISNUMBER(IFERROR(_xlfn.XLOOKUP($A28&amp;$E$1&amp;":",Table1[QNUM],Table1[NOTES],"",0),""))*1,"",IFERROR(_xlfn.XLOOKUP($A28&amp;$E$1&amp;":",Table1[QNUM],Table1[NOTES],"",0),"")))</f>
        <v/>
      </c>
      <c r="F28" s="31" t="str">
        <f>_xlfn.SINGLE(IF(ISNUMBER(IFERROR(_xlfn.XLOOKUP($A28&amp;$F$1,Table1[QNUM],Table1[NOTES],"",0),""))*1,"",IFERROR(_xlfn.XLOOKUP($A28&amp;$F$1,Table1[QNUM],Table1[NOTES],"",0),"")))</f>
        <v/>
      </c>
      <c r="G28" s="31" t="str">
        <f>TRIM(_xlfn.XLOOKUP($A28,WH_Aggregte!$E:$E,WH_Aggregte!J:J))</f>
        <v>2 CFR 200.332 (b)</v>
      </c>
      <c r="H28" s="31" t="str">
        <f>_xlfn.XLOOKUP($A28,WH_Aggregte!$E:$E,WH_Aggregte!K:K)</f>
        <v/>
      </c>
      <c r="I28" s="31" t="str">
        <f>_xlfn.XLOOKUP($A28,WH_Aggregte!$E:$E,WH_Aggregte!L:L)</f>
        <v/>
      </c>
      <c r="J28" s="31" t="str">
        <f>_xlfn.XLOOKUP($A28,WH_Aggregte!$E:$E,WH_Aggregte!M:M)</f>
        <v/>
      </c>
      <c r="K28" s="31">
        <f>_xlfn.XLOOKUP($A28,WH_Aggregte!$E:$E,WH_Aggregte!N:N)</f>
        <v>0</v>
      </c>
      <c r="L28" s="31">
        <f>_xlfn.XLOOKUP($A28,WH_Aggregte!$E:$E,WH_Aggregte!O:O)</f>
        <v>0</v>
      </c>
      <c r="M28" s="31">
        <f>_xlfn.XLOOKUP($A28,WH_Aggregte!$E:$E,WH_Aggregte!P:P)</f>
        <v>0</v>
      </c>
      <c r="N28" s="31">
        <f>_xlfn.XLOOKUP($A28,WH_Aggregte!$E:$E,WH_Aggregte!Q:Q)</f>
        <v>0</v>
      </c>
      <c r="O28" s="31">
        <f>_xlfn.XLOOKUP($A28,WH_Aggregte!$E:$E,WH_Aggregte!R:R)</f>
        <v>0</v>
      </c>
      <c r="P28" s="31">
        <f>_xlfn.XLOOKUP($A28,WH_Aggregte!$E:$E,WH_Aggregte!S:S)</f>
        <v>0</v>
      </c>
      <c r="Q28" s="31">
        <f>_xlfn.XLOOKUP($A28,WH_Aggregte!$E:$E,WH_Aggregte!T:T)</f>
        <v>0</v>
      </c>
      <c r="R28" s="31">
        <f>_xlfn.XLOOKUP($A28,WH_Aggregte!$E:$E,WH_Aggregte!U:U)</f>
        <v>0</v>
      </c>
      <c r="S28" s="31">
        <f>_xlfn.XLOOKUP($A28,WH_Aggregte!$E:$E,WH_Aggregte!V:V)</f>
        <v>0</v>
      </c>
      <c r="T28" s="31">
        <f>_xlfn.XLOOKUP($A28,WH_Aggregte!$E:$E,WH_Aggregte!W:W)</f>
        <v>0</v>
      </c>
      <c r="U28" s="31">
        <f>_xlfn.XLOOKUP($A28,WH_Aggregte!$E:$E,WH_Aggregte!X:X)</f>
        <v>0</v>
      </c>
      <c r="V28" s="31">
        <f>_xlfn.XLOOKUP($A28,WH_Aggregte!$E:$E,WH_Aggregte!Y:Y)</f>
        <v>0</v>
      </c>
      <c r="W28" s="31">
        <f>_xlfn.XLOOKUP($A28,WH_Aggregte!$E:$E,WH_Aggregte!Z:Z)</f>
        <v>0</v>
      </c>
      <c r="X28" s="31">
        <f>_xlfn.XLOOKUP($A28,WH_Aggregte!$E:$E,WH_Aggregte!AA:AA)</f>
        <v>0</v>
      </c>
      <c r="Y28" s="31">
        <f>_xlfn.XLOOKUP($A28,WH_Aggregte!$E:$E,WH_Aggregte!AB:AB)</f>
        <v>0</v>
      </c>
      <c r="Z28" s="31">
        <f>_xlfn.XLOOKUP($A28,WH_Aggregte!$E:$E,WH_Aggregte!AC:AC)</f>
        <v>0</v>
      </c>
      <c r="AA28" s="31">
        <f>_xlfn.XLOOKUP($A28,WH_Aggregte!$E:$E,WH_Aggregte!AD:AD)</f>
        <v>0</v>
      </c>
      <c r="AB28" s="31">
        <f>_xlfn.XLOOKUP($A28,WH_Aggregte!$E:$E,WH_Aggregte!AE:AE)</f>
        <v>0</v>
      </c>
      <c r="AC28" s="31">
        <f>_xlfn.XLOOKUP($A28,WH_Aggregte!$E:$E,WH_Aggregte!AF:AF)</f>
        <v>0</v>
      </c>
      <c r="AD28" s="31">
        <f>_xlfn.XLOOKUP($A28,WH_Aggregte!$E:$E,WH_Aggregte!AG:AG)</f>
        <v>0</v>
      </c>
      <c r="AE28" s="31">
        <f>_xlfn.XLOOKUP($A28,WH_Aggregte!$E:$E,WH_Aggregte!AH:AH)</f>
        <v>0</v>
      </c>
      <c r="AF28" s="31">
        <f>_xlfn.XLOOKUP($A28,WH_Aggregte!$E:$E,WH_Aggregte!AI:AI)</f>
        <v>0</v>
      </c>
      <c r="AG28" s="31">
        <f>_xlfn.XLOOKUP($A28,WH_Aggregte!$E:$E,WH_Aggregte!AJ:AJ)</f>
        <v>0</v>
      </c>
      <c r="AH28" s="31">
        <f>_xlfn.XLOOKUP($A28,WH_Aggregte!$E:$E,WH_Aggregte!AK:AK)</f>
        <v>0</v>
      </c>
      <c r="AI28" s="31">
        <f>_xlfn.XLOOKUP($A28,WH_Aggregte!$E:$E,WH_Aggregte!AL:AL)</f>
        <v>0</v>
      </c>
      <c r="AJ28" s="31" t="str">
        <f>_xlfn.XLOOKUP($A28,SummaryResponses!$A:$A,SummaryResponses!D:D)</f>
        <v>• The grantee does not have a risk assessment or policy/procedure for assessing risk.</v>
      </c>
      <c r="AK28" s="31" t="str">
        <f>_xlfn.XLOOKUP($A28,SummaryResponses!$A:$A,SummaryResponses!E:E)</f>
        <v>• The policy does not address how the results of the risk assessment are used to tailor subrecipient monitoring activities to varying risk levels.</v>
      </c>
      <c r="AL28" s="31" t="str">
        <f>_xlfn.XLOOKUP($A28,SummaryResponses!$A:$A,SummaryResponses!F:F)</f>
        <v>• The grantee does not implement the risk assessment in accordance with its own policy/prodecure.</v>
      </c>
      <c r="AM28" s="31">
        <f>_xlfn.XLOOKUP($A28,SummaryResponses!$A:$A,SummaryResponses!G:G)</f>
        <v>0</v>
      </c>
      <c r="AN28" s="31">
        <f>_xlfn.XLOOKUP($A28,SummaryResponses!$A:$A,SummaryResponses!H:H)</f>
        <v>0</v>
      </c>
      <c r="AO28" s="31">
        <f>_xlfn.XLOOKUP($A28,SummaryResponses!$A:$A,SummaryResponses!I:I)</f>
        <v>0</v>
      </c>
      <c r="AP28" s="31">
        <f>_xlfn.XLOOKUP($A28,SummaryResponses!$A:$A,SummaryResponses!J:J)</f>
        <v>0</v>
      </c>
      <c r="AQ28" s="31">
        <f>_xlfn.XLOOKUP($A28,SummaryResponses!$A:$A,SummaryResponses!K:K)</f>
        <v>0</v>
      </c>
      <c r="AR28" s="31">
        <f>_xlfn.XLOOKUP($A28,SummaryResponses!$A:$A,SummaryResponses!L:L)</f>
        <v>0</v>
      </c>
      <c r="AS28" s="31">
        <f>_xlfn.XLOOKUP($A28,SummaryResponses!$A:$A,SummaryResponses!M:M)</f>
        <v>0</v>
      </c>
      <c r="AT28" s="31">
        <f>_xlfn.XLOOKUP($A28,SummaryResponses!$A:$A,SummaryResponses!N:N)</f>
        <v>0</v>
      </c>
      <c r="AU28" s="31">
        <f>_xlfn.XLOOKUP($A28,SummaryResponses!$A:$A,SummaryResponses!O:O)</f>
        <v>0</v>
      </c>
      <c r="AV28" s="31">
        <f>_xlfn.XLOOKUP($A28,SummaryResponses!$A:$A,SummaryResponses!P:P)</f>
        <v>0</v>
      </c>
      <c r="AW28" s="31">
        <f>_xlfn.XLOOKUP($A28,SummaryResponses!$A:$A,SummaryResponses!Q:Q)</f>
        <v>0</v>
      </c>
      <c r="AX28" s="31">
        <f>_xlfn.XLOOKUP($A28,SummaryResponses!$A:$A,SummaryResponses!R:R)</f>
        <v>0</v>
      </c>
      <c r="AY28" s="31">
        <f>_xlfn.XLOOKUP($A28,SummaryResponses!$A:$A,SummaryResponses!S:S)</f>
        <v>0</v>
      </c>
      <c r="AZ28" s="31">
        <f>_xlfn.XLOOKUP($A28,SummaryResponses!$A:$A,SummaryResponses!T:T)</f>
        <v>0</v>
      </c>
      <c r="BA28" s="31">
        <f>_xlfn.XLOOKUP($A28,SummaryResponses!$A:$A,SummaryResponses!U:U)</f>
        <v>0</v>
      </c>
      <c r="BB28" s="31">
        <f>_xlfn.XLOOKUP($A28,SummaryResponses!$A:$A,SummaryResponses!V:V)</f>
        <v>0</v>
      </c>
      <c r="BC28" s="31">
        <f>_xlfn.XLOOKUP($A28,SummaryResponses!$A:$A,SummaryResponses!W:W)</f>
        <v>0</v>
      </c>
      <c r="BD28" s="31">
        <f>_xlfn.XLOOKUP($A28,SummaryResponses!$A:$A,SummaryResponses!X:X)</f>
        <v>0</v>
      </c>
      <c r="BE28" s="31">
        <f>_xlfn.XLOOKUP($A28,SummaryResponses!$A:$A,SummaryResponses!Y:Y)</f>
        <v>0</v>
      </c>
      <c r="BF28" s="31">
        <f>_xlfn.XLOOKUP($A28,SummaryResponses!$A:$A,SummaryResponses!Z:Z)</f>
        <v>0</v>
      </c>
      <c r="BG28" s="31">
        <f>_xlfn.XLOOKUP($A28,SummaryResponses!$A:$A,SummaryResponses!AA:AA)</f>
        <v>0</v>
      </c>
      <c r="BH28" s="31">
        <f>_xlfn.XLOOKUP($A28,SummaryResponses!$A:$A,SummaryResponses!AB:AB)</f>
        <v>0</v>
      </c>
      <c r="BI28" s="31">
        <f>_xlfn.XLOOKUP($A28,SummaryResponses!$A:$A,SummaryResponses!AC:AC)</f>
        <v>0</v>
      </c>
      <c r="BJ28" s="31">
        <f>_xlfn.XLOOKUP($A28,SummaryResponses!$A:$A,SummaryResponses!AD:AD)</f>
        <v>0</v>
      </c>
      <c r="BK28" s="31">
        <f>_xlfn.XLOOKUP($A28,SummaryResponses!$A:$A,SummaryResponses!AE:AE)</f>
        <v>0</v>
      </c>
    </row>
    <row r="29" spans="1:63" ht="56.5" x14ac:dyDescent="0.35">
      <c r="A29" s="30" t="str">
        <f>SummaryResponses!A29</f>
        <v>02.04.01</v>
      </c>
      <c r="B29" s="31" t="str">
        <f>_xlfn.XLOOKUP($A29,WH_Aggregte!$E:$E,WH_Aggregte!$D:$D)</f>
        <v>Does the grantee have a policy or procedure on how they will monitor their subrecipients to ensure compliance with AmeriCorps and grant regulations?</v>
      </c>
      <c r="C29" s="31" t="str">
        <f>_xlfn.XLOOKUP($A29,SummaryResponses!$A:$A,SummaryResponses!$C:$C)</f>
        <v xml:space="preserve">The grantee does not have a policy or procedure for monitoring their subrecipients to ensure compliance with AmeriCorps and grant regulations.
</v>
      </c>
      <c r="D29" s="30" t="str">
        <f>_xlfn.SINGLE(IF(ISNUMBER(IFERROR(_xlfn.XLOOKUP($A29,Table1[QNUM],Table1[Answer],"",0),""))*1,"",IFERROR(_xlfn.XLOOKUP($A29,Table1[QNUM],Table1[Answer],"",0),"")))</f>
        <v/>
      </c>
      <c r="E29" s="31" t="str">
        <f>_xlfn.SINGLE(IF(ISNUMBER(IFERROR(_xlfn.XLOOKUP($A29&amp;$E$1&amp;":",Table1[QNUM],Table1[NOTES],"",0),""))*1,"",IFERROR(_xlfn.XLOOKUP($A29&amp;$E$1&amp;":",Table1[QNUM],Table1[NOTES],"",0),"")))</f>
        <v/>
      </c>
      <c r="F29" s="31" t="str">
        <f>_xlfn.SINGLE(IF(ISNUMBER(IFERROR(_xlfn.XLOOKUP($A29&amp;$F$1,Table1[QNUM],Table1[NOTES],"",0),""))*1,"",IFERROR(_xlfn.XLOOKUP($A29&amp;$F$1,Table1[QNUM],Table1[NOTES],"",0),"")))</f>
        <v/>
      </c>
      <c r="G29" s="31" t="str">
        <f>TRIM(_xlfn.XLOOKUP($A29,WH_Aggregte!$E:$E,WH_Aggregte!J:J))</f>
        <v>2 CFR §200.332 (b)
2 CFR §200.332 (d)
2 CFR §200.521</v>
      </c>
      <c r="H29" s="31">
        <f>_xlfn.XLOOKUP($A29,WH_Aggregte!$E:$E,WH_Aggregte!K:K)</f>
        <v>0</v>
      </c>
      <c r="I29" s="31">
        <f>_xlfn.XLOOKUP($A29,WH_Aggregte!$E:$E,WH_Aggregte!L:L)</f>
        <v>0</v>
      </c>
      <c r="J29" s="31">
        <f>_xlfn.XLOOKUP($A29,WH_Aggregte!$E:$E,WH_Aggregte!M:M)</f>
        <v>0</v>
      </c>
      <c r="K29" s="31">
        <f>_xlfn.XLOOKUP($A29,WH_Aggregte!$E:$E,WH_Aggregte!N:N)</f>
        <v>0</v>
      </c>
      <c r="L29" s="31">
        <f>_xlfn.XLOOKUP($A29,WH_Aggregte!$E:$E,WH_Aggregte!O:O)</f>
        <v>0</v>
      </c>
      <c r="M29" s="31">
        <f>_xlfn.XLOOKUP($A29,WH_Aggregte!$E:$E,WH_Aggregte!P:P)</f>
        <v>0</v>
      </c>
      <c r="N29" s="31">
        <f>_xlfn.XLOOKUP($A29,WH_Aggregte!$E:$E,WH_Aggregte!Q:Q)</f>
        <v>0</v>
      </c>
      <c r="O29" s="31">
        <f>_xlfn.XLOOKUP($A29,WH_Aggregte!$E:$E,WH_Aggregte!R:R)</f>
        <v>0</v>
      </c>
      <c r="P29" s="31">
        <f>_xlfn.XLOOKUP($A29,WH_Aggregte!$E:$E,WH_Aggregte!S:S)</f>
        <v>0</v>
      </c>
      <c r="Q29" s="31">
        <f>_xlfn.XLOOKUP($A29,WH_Aggregte!$E:$E,WH_Aggregte!T:T)</f>
        <v>0</v>
      </c>
      <c r="R29" s="31">
        <f>_xlfn.XLOOKUP($A29,WH_Aggregte!$E:$E,WH_Aggregte!U:U)</f>
        <v>0</v>
      </c>
      <c r="S29" s="31">
        <f>_xlfn.XLOOKUP($A29,WH_Aggregte!$E:$E,WH_Aggregte!V:V)</f>
        <v>0</v>
      </c>
      <c r="T29" s="31">
        <f>_xlfn.XLOOKUP($A29,WH_Aggregte!$E:$E,WH_Aggregte!W:W)</f>
        <v>0</v>
      </c>
      <c r="U29" s="31">
        <f>_xlfn.XLOOKUP($A29,WH_Aggregte!$E:$E,WH_Aggregte!X:X)</f>
        <v>0</v>
      </c>
      <c r="V29" s="31">
        <f>_xlfn.XLOOKUP($A29,WH_Aggregte!$E:$E,WH_Aggregte!Y:Y)</f>
        <v>0</v>
      </c>
      <c r="W29" s="31">
        <f>_xlfn.XLOOKUP($A29,WH_Aggregte!$E:$E,WH_Aggregte!Z:Z)</f>
        <v>0</v>
      </c>
      <c r="X29" s="31">
        <f>_xlfn.XLOOKUP($A29,WH_Aggregte!$E:$E,WH_Aggregte!AA:AA)</f>
        <v>0</v>
      </c>
      <c r="Y29" s="31">
        <f>_xlfn.XLOOKUP($A29,WH_Aggregte!$E:$E,WH_Aggregte!AB:AB)</f>
        <v>0</v>
      </c>
      <c r="Z29" s="31">
        <f>_xlfn.XLOOKUP($A29,WH_Aggregte!$E:$E,WH_Aggregte!AC:AC)</f>
        <v>0</v>
      </c>
      <c r="AA29" s="31">
        <f>_xlfn.XLOOKUP($A29,WH_Aggregte!$E:$E,WH_Aggregte!AD:AD)</f>
        <v>0</v>
      </c>
      <c r="AB29" s="31">
        <f>_xlfn.XLOOKUP($A29,WH_Aggregte!$E:$E,WH_Aggregte!AE:AE)</f>
        <v>0</v>
      </c>
      <c r="AC29" s="31">
        <f>_xlfn.XLOOKUP($A29,WH_Aggregte!$E:$E,WH_Aggregte!AF:AF)</f>
        <v>0</v>
      </c>
      <c r="AD29" s="31">
        <f>_xlfn.XLOOKUP($A29,WH_Aggregte!$E:$E,WH_Aggregte!AG:AG)</f>
        <v>0</v>
      </c>
      <c r="AE29" s="31">
        <f>_xlfn.XLOOKUP($A29,WH_Aggregte!$E:$E,WH_Aggregte!AH:AH)</f>
        <v>0</v>
      </c>
      <c r="AF29" s="31">
        <f>_xlfn.XLOOKUP($A29,WH_Aggregte!$E:$E,WH_Aggregte!AI:AI)</f>
        <v>0</v>
      </c>
      <c r="AG29" s="31">
        <f>_xlfn.XLOOKUP($A29,WH_Aggregte!$E:$E,WH_Aggregte!AJ:AJ)</f>
        <v>0</v>
      </c>
      <c r="AH29" s="31">
        <f>_xlfn.XLOOKUP($A29,WH_Aggregte!$E:$E,WH_Aggregte!AK:AK)</f>
        <v>0</v>
      </c>
      <c r="AI29" s="31">
        <f>_xlfn.XLOOKUP($A29,WH_Aggregte!$E:$E,WH_Aggregte!AL:AL)</f>
        <v>0</v>
      </c>
      <c r="AJ29" s="31">
        <f>_xlfn.XLOOKUP($A29,SummaryResponses!$A:$A,SummaryResponses!D:D)</f>
        <v>0</v>
      </c>
      <c r="AK29" s="31">
        <f>_xlfn.XLOOKUP($A29,SummaryResponses!$A:$A,SummaryResponses!E:E)</f>
        <v>0</v>
      </c>
      <c r="AL29" s="31">
        <f>_xlfn.XLOOKUP($A29,SummaryResponses!$A:$A,SummaryResponses!F:F)</f>
        <v>0</v>
      </c>
      <c r="AM29" s="31">
        <f>_xlfn.XLOOKUP($A29,SummaryResponses!$A:$A,SummaryResponses!G:G)</f>
        <v>0</v>
      </c>
      <c r="AN29" s="31">
        <f>_xlfn.XLOOKUP($A29,SummaryResponses!$A:$A,SummaryResponses!H:H)</f>
        <v>0</v>
      </c>
      <c r="AO29" s="31">
        <f>_xlfn.XLOOKUP($A29,SummaryResponses!$A:$A,SummaryResponses!I:I)</f>
        <v>0</v>
      </c>
      <c r="AP29" s="31">
        <f>_xlfn.XLOOKUP($A29,SummaryResponses!$A:$A,SummaryResponses!J:J)</f>
        <v>0</v>
      </c>
      <c r="AQ29" s="31">
        <f>_xlfn.XLOOKUP($A29,SummaryResponses!$A:$A,SummaryResponses!K:K)</f>
        <v>0</v>
      </c>
      <c r="AR29" s="31">
        <f>_xlfn.XLOOKUP($A29,SummaryResponses!$A:$A,SummaryResponses!L:L)</f>
        <v>0</v>
      </c>
      <c r="AS29" s="31">
        <f>_xlfn.XLOOKUP($A29,SummaryResponses!$A:$A,SummaryResponses!M:M)</f>
        <v>0</v>
      </c>
      <c r="AT29" s="31">
        <f>_xlfn.XLOOKUP($A29,SummaryResponses!$A:$A,SummaryResponses!N:N)</f>
        <v>0</v>
      </c>
      <c r="AU29" s="31">
        <f>_xlfn.XLOOKUP($A29,SummaryResponses!$A:$A,SummaryResponses!O:O)</f>
        <v>0</v>
      </c>
      <c r="AV29" s="31">
        <f>_xlfn.XLOOKUP($A29,SummaryResponses!$A:$A,SummaryResponses!P:P)</f>
        <v>0</v>
      </c>
      <c r="AW29" s="31">
        <f>_xlfn.XLOOKUP($A29,SummaryResponses!$A:$A,SummaryResponses!Q:Q)</f>
        <v>0</v>
      </c>
      <c r="AX29" s="31">
        <f>_xlfn.XLOOKUP($A29,SummaryResponses!$A:$A,SummaryResponses!R:R)</f>
        <v>0</v>
      </c>
      <c r="AY29" s="31">
        <f>_xlfn.XLOOKUP($A29,SummaryResponses!$A:$A,SummaryResponses!S:S)</f>
        <v>0</v>
      </c>
      <c r="AZ29" s="31">
        <f>_xlfn.XLOOKUP($A29,SummaryResponses!$A:$A,SummaryResponses!T:T)</f>
        <v>0</v>
      </c>
      <c r="BA29" s="31">
        <f>_xlfn.XLOOKUP($A29,SummaryResponses!$A:$A,SummaryResponses!U:U)</f>
        <v>0</v>
      </c>
      <c r="BB29" s="31">
        <f>_xlfn.XLOOKUP($A29,SummaryResponses!$A:$A,SummaryResponses!V:V)</f>
        <v>0</v>
      </c>
      <c r="BC29" s="31">
        <f>_xlfn.XLOOKUP($A29,SummaryResponses!$A:$A,SummaryResponses!W:W)</f>
        <v>0</v>
      </c>
      <c r="BD29" s="31">
        <f>_xlfn.XLOOKUP($A29,SummaryResponses!$A:$A,SummaryResponses!X:X)</f>
        <v>0</v>
      </c>
      <c r="BE29" s="31">
        <f>_xlfn.XLOOKUP($A29,SummaryResponses!$A:$A,SummaryResponses!Y:Y)</f>
        <v>0</v>
      </c>
      <c r="BF29" s="31">
        <f>_xlfn.XLOOKUP($A29,SummaryResponses!$A:$A,SummaryResponses!Z:Z)</f>
        <v>0</v>
      </c>
      <c r="BG29" s="31">
        <f>_xlfn.XLOOKUP($A29,SummaryResponses!$A:$A,SummaryResponses!AA:AA)</f>
        <v>0</v>
      </c>
      <c r="BH29" s="31">
        <f>_xlfn.XLOOKUP($A29,SummaryResponses!$A:$A,SummaryResponses!AB:AB)</f>
        <v>0</v>
      </c>
      <c r="BI29" s="31">
        <f>_xlfn.XLOOKUP($A29,SummaryResponses!$A:$A,SummaryResponses!AC:AC)</f>
        <v>0</v>
      </c>
      <c r="BJ29" s="31">
        <f>_xlfn.XLOOKUP($A29,SummaryResponses!$A:$A,SummaryResponses!AD:AD)</f>
        <v>0</v>
      </c>
      <c r="BK29" s="31">
        <f>_xlfn.XLOOKUP($A29,SummaryResponses!$A:$A,SummaryResponses!AE:AE)</f>
        <v>0</v>
      </c>
    </row>
    <row r="30" spans="1:63" ht="168.5" x14ac:dyDescent="0.35">
      <c r="A30" s="30" t="str">
        <f>SummaryResponses!A30</f>
        <v>02.04.02</v>
      </c>
      <c r="B30" s="31" t="str">
        <f>_xlfn.XLOOKUP($A30,WH_Aggregte!$E:$E,WH_Aggregte!$D:$D)</f>
        <v xml:space="preserve">Does the policy describe:_x000D_
_x000D_
• The reports, both financial and programmatic, that will be collected and reviewed by the grantee;_x000D_
• How the grantee will follow-up and ensure that any findings or issues uncovered during an audit, site visit, or by other means are resolved; and_x000D_
• How management decision are issued for audit findings pertaining to the Federal award provided to the subrecipient from the pass-through entity. _x000D_
_x000D_
</v>
      </c>
      <c r="C30" s="31" t="str">
        <f>_xlfn.XLOOKUP($A30,SummaryResponses!$A:$A,SummaryResponses!$C:$C)</f>
        <v xml:space="preserve">The subrecipient monitoring policy/procedure does not describe the following elements:
</v>
      </c>
      <c r="D30" s="30" t="str">
        <f>_xlfn.SINGLE(IF(ISNUMBER(IFERROR(_xlfn.XLOOKUP($A30,Table1[QNUM],Table1[Answer],"",0),""))*1,"",IFERROR(_xlfn.XLOOKUP($A30,Table1[QNUM],Table1[Answer],"",0),"")))</f>
        <v/>
      </c>
      <c r="E30" s="31" t="str">
        <f>_xlfn.SINGLE(IF(ISNUMBER(IFERROR(_xlfn.XLOOKUP($A30&amp;$E$1&amp;":",Table1[QNUM],Table1[NOTES],"",0),""))*1,"",IFERROR(_xlfn.XLOOKUP($A30&amp;$E$1&amp;":",Table1[QNUM],Table1[NOTES],"",0),"")))</f>
        <v/>
      </c>
      <c r="F30" s="31" t="str">
        <f>_xlfn.SINGLE(IF(ISNUMBER(IFERROR(_xlfn.XLOOKUP($A30&amp;$F$1,Table1[QNUM],Table1[NOTES],"",0),""))*1,"",IFERROR(_xlfn.XLOOKUP($A30&amp;$F$1,Table1[QNUM],Table1[NOTES],"",0),"")))</f>
        <v/>
      </c>
      <c r="G30" s="31" t="str">
        <f>TRIM(_xlfn.XLOOKUP($A30,WH_Aggregte!$E:$E,WH_Aggregte!J:J))</f>
        <v>2 CFR 200.332(d)</v>
      </c>
      <c r="H30" s="31" t="str">
        <f>_xlfn.XLOOKUP($A30,WH_Aggregte!$E:$E,WH_Aggregte!K:K)</f>
        <v/>
      </c>
      <c r="I30" s="31" t="str">
        <f>_xlfn.XLOOKUP($A30,WH_Aggregte!$E:$E,WH_Aggregte!L:L)</f>
        <v/>
      </c>
      <c r="J30" s="31" t="str">
        <f>_xlfn.XLOOKUP($A30,WH_Aggregte!$E:$E,WH_Aggregte!M:M)</f>
        <v/>
      </c>
      <c r="K30" s="31">
        <f>_xlfn.XLOOKUP($A30,WH_Aggregte!$E:$E,WH_Aggregte!N:N)</f>
        <v>0</v>
      </c>
      <c r="L30" s="31">
        <f>_xlfn.XLOOKUP($A30,WH_Aggregte!$E:$E,WH_Aggregte!O:O)</f>
        <v>0</v>
      </c>
      <c r="M30" s="31">
        <f>_xlfn.XLOOKUP($A30,WH_Aggregte!$E:$E,WH_Aggregte!P:P)</f>
        <v>0</v>
      </c>
      <c r="N30" s="31">
        <f>_xlfn.XLOOKUP($A30,WH_Aggregte!$E:$E,WH_Aggregte!Q:Q)</f>
        <v>0</v>
      </c>
      <c r="O30" s="31">
        <f>_xlfn.XLOOKUP($A30,WH_Aggregte!$E:$E,WH_Aggregte!R:R)</f>
        <v>0</v>
      </c>
      <c r="P30" s="31">
        <f>_xlfn.XLOOKUP($A30,WH_Aggregte!$E:$E,WH_Aggregte!S:S)</f>
        <v>0</v>
      </c>
      <c r="Q30" s="31">
        <f>_xlfn.XLOOKUP($A30,WH_Aggregte!$E:$E,WH_Aggregte!T:T)</f>
        <v>0</v>
      </c>
      <c r="R30" s="31">
        <f>_xlfn.XLOOKUP($A30,WH_Aggregte!$E:$E,WH_Aggregte!U:U)</f>
        <v>0</v>
      </c>
      <c r="S30" s="31">
        <f>_xlfn.XLOOKUP($A30,WH_Aggregte!$E:$E,WH_Aggregte!V:V)</f>
        <v>0</v>
      </c>
      <c r="T30" s="31">
        <f>_xlfn.XLOOKUP($A30,WH_Aggregte!$E:$E,WH_Aggregte!W:W)</f>
        <v>0</v>
      </c>
      <c r="U30" s="31">
        <f>_xlfn.XLOOKUP($A30,WH_Aggregte!$E:$E,WH_Aggregte!X:X)</f>
        <v>0</v>
      </c>
      <c r="V30" s="31">
        <f>_xlfn.XLOOKUP($A30,WH_Aggregte!$E:$E,WH_Aggregte!Y:Y)</f>
        <v>0</v>
      </c>
      <c r="W30" s="31">
        <f>_xlfn.XLOOKUP($A30,WH_Aggregte!$E:$E,WH_Aggregte!Z:Z)</f>
        <v>0</v>
      </c>
      <c r="X30" s="31">
        <f>_xlfn.XLOOKUP($A30,WH_Aggregte!$E:$E,WH_Aggregte!AA:AA)</f>
        <v>0</v>
      </c>
      <c r="Y30" s="31">
        <f>_xlfn.XLOOKUP($A30,WH_Aggregte!$E:$E,WH_Aggregte!AB:AB)</f>
        <v>0</v>
      </c>
      <c r="Z30" s="31">
        <f>_xlfn.XLOOKUP($A30,WH_Aggregte!$E:$E,WH_Aggregte!AC:AC)</f>
        <v>0</v>
      </c>
      <c r="AA30" s="31">
        <f>_xlfn.XLOOKUP($A30,WH_Aggregte!$E:$E,WH_Aggregte!AD:AD)</f>
        <v>0</v>
      </c>
      <c r="AB30" s="31">
        <f>_xlfn.XLOOKUP($A30,WH_Aggregte!$E:$E,WH_Aggregte!AE:AE)</f>
        <v>0</v>
      </c>
      <c r="AC30" s="31">
        <f>_xlfn.XLOOKUP($A30,WH_Aggregte!$E:$E,WH_Aggregte!AF:AF)</f>
        <v>0</v>
      </c>
      <c r="AD30" s="31">
        <f>_xlfn.XLOOKUP($A30,WH_Aggregte!$E:$E,WH_Aggregte!AG:AG)</f>
        <v>0</v>
      </c>
      <c r="AE30" s="31">
        <f>_xlfn.XLOOKUP($A30,WH_Aggregte!$E:$E,WH_Aggregte!AH:AH)</f>
        <v>0</v>
      </c>
      <c r="AF30" s="31">
        <f>_xlfn.XLOOKUP($A30,WH_Aggregte!$E:$E,WH_Aggregte!AI:AI)</f>
        <v>0</v>
      </c>
      <c r="AG30" s="31">
        <f>_xlfn.XLOOKUP($A30,WH_Aggregte!$E:$E,WH_Aggregte!AJ:AJ)</f>
        <v>0</v>
      </c>
      <c r="AH30" s="31">
        <f>_xlfn.XLOOKUP($A30,WH_Aggregte!$E:$E,WH_Aggregte!AK:AK)</f>
        <v>0</v>
      </c>
      <c r="AI30" s="31">
        <f>_xlfn.XLOOKUP($A30,WH_Aggregte!$E:$E,WH_Aggregte!AL:AL)</f>
        <v>0</v>
      </c>
      <c r="AJ30" s="31" t="str">
        <f>_xlfn.XLOOKUP($A30,SummaryResponses!$A:$A,SummaryResponses!D:D)</f>
        <v>• The reports, both financial and programmatic, that will be collected and reviewed by the grantee.</v>
      </c>
      <c r="AK30" s="31" t="str">
        <f>_xlfn.XLOOKUP($A30,SummaryResponses!$A:$A,SummaryResponses!E:E)</f>
        <v>• How the grantee will follow-up and ensure that any findings or issues uncovered during an audit, site visit, or by other means are resolved.</v>
      </c>
      <c r="AL30" s="31" t="str">
        <f>_xlfn.XLOOKUP($A30,SummaryResponses!$A:$A,SummaryResponses!F:F)</f>
        <v xml:space="preserve">• How management decisions are issued for audit findings pertaining to the Federal award. </v>
      </c>
      <c r="AM30" s="31">
        <f>_xlfn.XLOOKUP($A30,SummaryResponses!$A:$A,SummaryResponses!G:G)</f>
        <v>0</v>
      </c>
      <c r="AN30" s="31">
        <f>_xlfn.XLOOKUP($A30,SummaryResponses!$A:$A,SummaryResponses!H:H)</f>
        <v>0</v>
      </c>
      <c r="AO30" s="31">
        <f>_xlfn.XLOOKUP($A30,SummaryResponses!$A:$A,SummaryResponses!I:I)</f>
        <v>0</v>
      </c>
      <c r="AP30" s="31">
        <f>_xlfn.XLOOKUP($A30,SummaryResponses!$A:$A,SummaryResponses!J:J)</f>
        <v>0</v>
      </c>
      <c r="AQ30" s="31">
        <f>_xlfn.XLOOKUP($A30,SummaryResponses!$A:$A,SummaryResponses!K:K)</f>
        <v>0</v>
      </c>
      <c r="AR30" s="31">
        <f>_xlfn.XLOOKUP($A30,SummaryResponses!$A:$A,SummaryResponses!L:L)</f>
        <v>0</v>
      </c>
      <c r="AS30" s="31">
        <f>_xlfn.XLOOKUP($A30,SummaryResponses!$A:$A,SummaryResponses!M:M)</f>
        <v>0</v>
      </c>
      <c r="AT30" s="31">
        <f>_xlfn.XLOOKUP($A30,SummaryResponses!$A:$A,SummaryResponses!N:N)</f>
        <v>0</v>
      </c>
      <c r="AU30" s="31">
        <f>_xlfn.XLOOKUP($A30,SummaryResponses!$A:$A,SummaryResponses!O:O)</f>
        <v>0</v>
      </c>
      <c r="AV30" s="31">
        <f>_xlfn.XLOOKUP($A30,SummaryResponses!$A:$A,SummaryResponses!P:P)</f>
        <v>0</v>
      </c>
      <c r="AW30" s="31">
        <f>_xlfn.XLOOKUP($A30,SummaryResponses!$A:$A,SummaryResponses!Q:Q)</f>
        <v>0</v>
      </c>
      <c r="AX30" s="31">
        <f>_xlfn.XLOOKUP($A30,SummaryResponses!$A:$A,SummaryResponses!R:R)</f>
        <v>0</v>
      </c>
      <c r="AY30" s="31">
        <f>_xlfn.XLOOKUP($A30,SummaryResponses!$A:$A,SummaryResponses!S:S)</f>
        <v>0</v>
      </c>
      <c r="AZ30" s="31">
        <f>_xlfn.XLOOKUP($A30,SummaryResponses!$A:$A,SummaryResponses!T:T)</f>
        <v>0</v>
      </c>
      <c r="BA30" s="31">
        <f>_xlfn.XLOOKUP($A30,SummaryResponses!$A:$A,SummaryResponses!U:U)</f>
        <v>0</v>
      </c>
      <c r="BB30" s="31">
        <f>_xlfn.XLOOKUP($A30,SummaryResponses!$A:$A,SummaryResponses!V:V)</f>
        <v>0</v>
      </c>
      <c r="BC30" s="31">
        <f>_xlfn.XLOOKUP($A30,SummaryResponses!$A:$A,SummaryResponses!W:W)</f>
        <v>0</v>
      </c>
      <c r="BD30" s="31">
        <f>_xlfn.XLOOKUP($A30,SummaryResponses!$A:$A,SummaryResponses!X:X)</f>
        <v>0</v>
      </c>
      <c r="BE30" s="31">
        <f>_xlfn.XLOOKUP($A30,SummaryResponses!$A:$A,SummaryResponses!Y:Y)</f>
        <v>0</v>
      </c>
      <c r="BF30" s="31">
        <f>_xlfn.XLOOKUP($A30,SummaryResponses!$A:$A,SummaryResponses!Z:Z)</f>
        <v>0</v>
      </c>
      <c r="BG30" s="31">
        <f>_xlfn.XLOOKUP($A30,SummaryResponses!$A:$A,SummaryResponses!AA:AA)</f>
        <v>0</v>
      </c>
      <c r="BH30" s="31">
        <f>_xlfn.XLOOKUP($A30,SummaryResponses!$A:$A,SummaryResponses!AB:AB)</f>
        <v>0</v>
      </c>
      <c r="BI30" s="31">
        <f>_xlfn.XLOOKUP($A30,SummaryResponses!$A:$A,SummaryResponses!AC:AC)</f>
        <v>0</v>
      </c>
      <c r="BJ30" s="31">
        <f>_xlfn.XLOOKUP($A30,SummaryResponses!$A:$A,SummaryResponses!AD:AD)</f>
        <v>0</v>
      </c>
      <c r="BK30" s="31">
        <f>_xlfn.XLOOKUP($A30,SummaryResponses!$A:$A,SummaryResponses!AE:AE)</f>
        <v>0</v>
      </c>
    </row>
    <row r="31" spans="1:63" ht="56.5" x14ac:dyDescent="0.35">
      <c r="A31" s="30" t="str">
        <f>SummaryResponses!A31</f>
        <v>02.04.03</v>
      </c>
      <c r="B31" s="31" t="str">
        <f>_xlfn.XLOOKUP($A31,WH_Aggregte!$E:$E,WH_Aggregte!$D:$D)</f>
        <v xml:space="preserve">Does the grantee follow the policy or procedures established in their subrecipient monitoring policy?
</v>
      </c>
      <c r="C31" s="31" t="str">
        <f>_xlfn.XLOOKUP($A31,SummaryResponses!$A:$A,SummaryResponses!$C:$C)</f>
        <v>The grantee does not monitor subrecipients in accordance with its own policy or procedures.</v>
      </c>
      <c r="D31" s="30" t="str">
        <f>_xlfn.SINGLE(IF(ISNUMBER(IFERROR(_xlfn.XLOOKUP($A31,Table1[QNUM],Table1[Answer],"",0),""))*1,"",IFERROR(_xlfn.XLOOKUP($A31,Table1[QNUM],Table1[Answer],"",0),"")))</f>
        <v/>
      </c>
      <c r="E31" s="31" t="str">
        <f>_xlfn.SINGLE(IF(ISNUMBER(IFERROR(_xlfn.XLOOKUP($A31&amp;$E$1&amp;":",Table1[QNUM],Table1[NOTES],"",0),""))*1,"",IFERROR(_xlfn.XLOOKUP($A31&amp;$E$1&amp;":",Table1[QNUM],Table1[NOTES],"",0),"")))</f>
        <v/>
      </c>
      <c r="F31" s="31" t="str">
        <f>_xlfn.SINGLE(IF(ISNUMBER(IFERROR(_xlfn.XLOOKUP($A31&amp;$F$1,Table1[QNUM],Table1[NOTES],"",0),""))*1,"",IFERROR(_xlfn.XLOOKUP($A31&amp;$F$1,Table1[QNUM],Table1[NOTES],"",0),"")))</f>
        <v/>
      </c>
      <c r="G31" s="31" t="str">
        <f>TRIM(_xlfn.XLOOKUP($A31,WH_Aggregte!$E:$E,WH_Aggregte!J:J))</f>
        <v>2 CFR §200.332 (d)</v>
      </c>
      <c r="H31" s="31">
        <f>_xlfn.XLOOKUP($A31,WH_Aggregte!$E:$E,WH_Aggregte!K:K)</f>
        <v>0</v>
      </c>
      <c r="I31" s="31">
        <f>_xlfn.XLOOKUP($A31,WH_Aggregte!$E:$E,WH_Aggregte!L:L)</f>
        <v>0</v>
      </c>
      <c r="J31" s="31">
        <f>_xlfn.XLOOKUP($A31,WH_Aggregte!$E:$E,WH_Aggregte!M:M)</f>
        <v>0</v>
      </c>
      <c r="K31" s="31">
        <f>_xlfn.XLOOKUP($A31,WH_Aggregte!$E:$E,WH_Aggregte!N:N)</f>
        <v>0</v>
      </c>
      <c r="L31" s="31">
        <f>_xlfn.XLOOKUP($A31,WH_Aggregte!$E:$E,WH_Aggregte!O:O)</f>
        <v>0</v>
      </c>
      <c r="M31" s="31">
        <f>_xlfn.XLOOKUP($A31,WH_Aggregte!$E:$E,WH_Aggregte!P:P)</f>
        <v>0</v>
      </c>
      <c r="N31" s="31">
        <f>_xlfn.XLOOKUP($A31,WH_Aggregte!$E:$E,WH_Aggregte!Q:Q)</f>
        <v>0</v>
      </c>
      <c r="O31" s="31">
        <f>_xlfn.XLOOKUP($A31,WH_Aggregte!$E:$E,WH_Aggregte!R:R)</f>
        <v>0</v>
      </c>
      <c r="P31" s="31">
        <f>_xlfn.XLOOKUP($A31,WH_Aggregte!$E:$E,WH_Aggregte!S:S)</f>
        <v>0</v>
      </c>
      <c r="Q31" s="31">
        <f>_xlfn.XLOOKUP($A31,WH_Aggregte!$E:$E,WH_Aggregte!T:T)</f>
        <v>0</v>
      </c>
      <c r="R31" s="31">
        <f>_xlfn.XLOOKUP($A31,WH_Aggregte!$E:$E,WH_Aggregte!U:U)</f>
        <v>0</v>
      </c>
      <c r="S31" s="31">
        <f>_xlfn.XLOOKUP($A31,WH_Aggregte!$E:$E,WH_Aggregte!V:V)</f>
        <v>0</v>
      </c>
      <c r="T31" s="31">
        <f>_xlfn.XLOOKUP($A31,WH_Aggregte!$E:$E,WH_Aggregte!W:W)</f>
        <v>0</v>
      </c>
      <c r="U31" s="31">
        <f>_xlfn.XLOOKUP($A31,WH_Aggregte!$E:$E,WH_Aggregte!X:X)</f>
        <v>0</v>
      </c>
      <c r="V31" s="31">
        <f>_xlfn.XLOOKUP($A31,WH_Aggregte!$E:$E,WH_Aggregte!Y:Y)</f>
        <v>0</v>
      </c>
      <c r="W31" s="31">
        <f>_xlfn.XLOOKUP($A31,WH_Aggregte!$E:$E,WH_Aggregte!Z:Z)</f>
        <v>0</v>
      </c>
      <c r="X31" s="31">
        <f>_xlfn.XLOOKUP($A31,WH_Aggregte!$E:$E,WH_Aggregte!AA:AA)</f>
        <v>0</v>
      </c>
      <c r="Y31" s="31">
        <f>_xlfn.XLOOKUP($A31,WH_Aggregte!$E:$E,WH_Aggregte!AB:AB)</f>
        <v>0</v>
      </c>
      <c r="Z31" s="31">
        <f>_xlfn.XLOOKUP($A31,WH_Aggregte!$E:$E,WH_Aggregte!AC:AC)</f>
        <v>0</v>
      </c>
      <c r="AA31" s="31">
        <f>_xlfn.XLOOKUP($A31,WH_Aggregte!$E:$E,WH_Aggregte!AD:AD)</f>
        <v>0</v>
      </c>
      <c r="AB31" s="31">
        <f>_xlfn.XLOOKUP($A31,WH_Aggregte!$E:$E,WH_Aggregte!AE:AE)</f>
        <v>0</v>
      </c>
      <c r="AC31" s="31">
        <f>_xlfn.XLOOKUP($A31,WH_Aggregte!$E:$E,WH_Aggregte!AF:AF)</f>
        <v>0</v>
      </c>
      <c r="AD31" s="31">
        <f>_xlfn.XLOOKUP($A31,WH_Aggregte!$E:$E,WH_Aggregte!AG:AG)</f>
        <v>0</v>
      </c>
      <c r="AE31" s="31">
        <f>_xlfn.XLOOKUP($A31,WH_Aggregte!$E:$E,WH_Aggregte!AH:AH)</f>
        <v>0</v>
      </c>
      <c r="AF31" s="31">
        <f>_xlfn.XLOOKUP($A31,WH_Aggregte!$E:$E,WH_Aggregte!AI:AI)</f>
        <v>0</v>
      </c>
      <c r="AG31" s="31">
        <f>_xlfn.XLOOKUP($A31,WH_Aggregte!$E:$E,WH_Aggregte!AJ:AJ)</f>
        <v>0</v>
      </c>
      <c r="AH31" s="31">
        <f>_xlfn.XLOOKUP($A31,WH_Aggregte!$E:$E,WH_Aggregte!AK:AK)</f>
        <v>0</v>
      </c>
      <c r="AI31" s="31">
        <f>_xlfn.XLOOKUP($A31,WH_Aggregte!$E:$E,WH_Aggregte!AL:AL)</f>
        <v>0</v>
      </c>
      <c r="AJ31" s="31">
        <f>_xlfn.XLOOKUP($A31,SummaryResponses!$A:$A,SummaryResponses!D:D)</f>
        <v>0</v>
      </c>
      <c r="AK31" s="31">
        <f>_xlfn.XLOOKUP($A31,SummaryResponses!$A:$A,SummaryResponses!E:E)</f>
        <v>0</v>
      </c>
      <c r="AL31" s="31">
        <f>_xlfn.XLOOKUP($A31,SummaryResponses!$A:$A,SummaryResponses!F:F)</f>
        <v>0</v>
      </c>
      <c r="AM31" s="31">
        <f>_xlfn.XLOOKUP($A31,SummaryResponses!$A:$A,SummaryResponses!G:G)</f>
        <v>0</v>
      </c>
      <c r="AN31" s="31">
        <f>_xlfn.XLOOKUP($A31,SummaryResponses!$A:$A,SummaryResponses!H:H)</f>
        <v>0</v>
      </c>
      <c r="AO31" s="31">
        <f>_xlfn.XLOOKUP($A31,SummaryResponses!$A:$A,SummaryResponses!I:I)</f>
        <v>0</v>
      </c>
      <c r="AP31" s="31">
        <f>_xlfn.XLOOKUP($A31,SummaryResponses!$A:$A,SummaryResponses!J:J)</f>
        <v>0</v>
      </c>
      <c r="AQ31" s="31">
        <f>_xlfn.XLOOKUP($A31,SummaryResponses!$A:$A,SummaryResponses!K:K)</f>
        <v>0</v>
      </c>
      <c r="AR31" s="31">
        <f>_xlfn.XLOOKUP($A31,SummaryResponses!$A:$A,SummaryResponses!L:L)</f>
        <v>0</v>
      </c>
      <c r="AS31" s="31">
        <f>_xlfn.XLOOKUP($A31,SummaryResponses!$A:$A,SummaryResponses!M:M)</f>
        <v>0</v>
      </c>
      <c r="AT31" s="31">
        <f>_xlfn.XLOOKUP($A31,SummaryResponses!$A:$A,SummaryResponses!N:N)</f>
        <v>0</v>
      </c>
      <c r="AU31" s="31">
        <f>_xlfn.XLOOKUP($A31,SummaryResponses!$A:$A,SummaryResponses!O:O)</f>
        <v>0</v>
      </c>
      <c r="AV31" s="31">
        <f>_xlfn.XLOOKUP($A31,SummaryResponses!$A:$A,SummaryResponses!P:P)</f>
        <v>0</v>
      </c>
      <c r="AW31" s="31">
        <f>_xlfn.XLOOKUP($A31,SummaryResponses!$A:$A,SummaryResponses!Q:Q)</f>
        <v>0</v>
      </c>
      <c r="AX31" s="31">
        <f>_xlfn.XLOOKUP($A31,SummaryResponses!$A:$A,SummaryResponses!R:R)</f>
        <v>0</v>
      </c>
      <c r="AY31" s="31">
        <f>_xlfn.XLOOKUP($A31,SummaryResponses!$A:$A,SummaryResponses!S:S)</f>
        <v>0</v>
      </c>
      <c r="AZ31" s="31">
        <f>_xlfn.XLOOKUP($A31,SummaryResponses!$A:$A,SummaryResponses!T:T)</f>
        <v>0</v>
      </c>
      <c r="BA31" s="31">
        <f>_xlfn.XLOOKUP($A31,SummaryResponses!$A:$A,SummaryResponses!U:U)</f>
        <v>0</v>
      </c>
      <c r="BB31" s="31">
        <f>_xlfn.XLOOKUP($A31,SummaryResponses!$A:$A,SummaryResponses!V:V)</f>
        <v>0</v>
      </c>
      <c r="BC31" s="31">
        <f>_xlfn.XLOOKUP($A31,SummaryResponses!$A:$A,SummaryResponses!W:W)</f>
        <v>0</v>
      </c>
      <c r="BD31" s="31">
        <f>_xlfn.XLOOKUP($A31,SummaryResponses!$A:$A,SummaryResponses!X:X)</f>
        <v>0</v>
      </c>
      <c r="BE31" s="31">
        <f>_xlfn.XLOOKUP($A31,SummaryResponses!$A:$A,SummaryResponses!Y:Y)</f>
        <v>0</v>
      </c>
      <c r="BF31" s="31">
        <f>_xlfn.XLOOKUP($A31,SummaryResponses!$A:$A,SummaryResponses!Z:Z)</f>
        <v>0</v>
      </c>
      <c r="BG31" s="31">
        <f>_xlfn.XLOOKUP($A31,SummaryResponses!$A:$A,SummaryResponses!AA:AA)</f>
        <v>0</v>
      </c>
      <c r="BH31" s="31">
        <f>_xlfn.XLOOKUP($A31,SummaryResponses!$A:$A,SummaryResponses!AB:AB)</f>
        <v>0</v>
      </c>
      <c r="BI31" s="31">
        <f>_xlfn.XLOOKUP($A31,SummaryResponses!$A:$A,SummaryResponses!AC:AC)</f>
        <v>0</v>
      </c>
      <c r="BJ31" s="31">
        <f>_xlfn.XLOOKUP($A31,SummaryResponses!$A:$A,SummaryResponses!AD:AD)</f>
        <v>0</v>
      </c>
      <c r="BK31" s="31">
        <f>_xlfn.XLOOKUP($A31,SummaryResponses!$A:$A,SummaryResponses!AE:AE)</f>
        <v>0</v>
      </c>
    </row>
    <row r="32" spans="1:63" ht="168.5" x14ac:dyDescent="0.35">
      <c r="A32" s="30" t="str">
        <f>SummaryResponses!A32</f>
        <v>02.04.04</v>
      </c>
      <c r="B32" s="31" t="str">
        <f>_xlfn.XLOOKUP($A32,WH_Aggregte!$E:$E,WH_Aggregte!$D:$D)</f>
        <v xml:space="preserve">Does the grantee maintain a policy that outlines possible enforcement actions for instances of noncompliance?_x000D_
• Does the grantee have guidelines, or a policy or procedure to govern when they will take enforcement actions? _x000D_
• If the grantee demonstrates evidence of having taken enforcement actions against a subawardee, does the grantee follow their policy/procedure on enforcement action on subawards? _x000D_
_x000D_
</v>
      </c>
      <c r="C32" s="31" t="str">
        <f>_xlfn.XLOOKUP($A32,SummaryResponses!$A:$A,SummaryResponses!$C:$C)</f>
        <v xml:space="preserve">The grantee does not consider taking enforcement action against noncompliant subrecipients.
</v>
      </c>
      <c r="D32" s="30" t="str">
        <f>_xlfn.SINGLE(IF(ISNUMBER(IFERROR(_xlfn.XLOOKUP($A32,Table1[QNUM],Table1[Answer],"",0),""))*1,"",IFERROR(_xlfn.XLOOKUP($A32,Table1[QNUM],Table1[Answer],"",0),"")))</f>
        <v/>
      </c>
      <c r="E32" s="31" t="str">
        <f>_xlfn.SINGLE(IF(ISNUMBER(IFERROR(_xlfn.XLOOKUP($A32&amp;$E$1&amp;":",Table1[QNUM],Table1[NOTES],"",0),""))*1,"",IFERROR(_xlfn.XLOOKUP($A32&amp;$E$1&amp;":",Table1[QNUM],Table1[NOTES],"",0),"")))</f>
        <v/>
      </c>
      <c r="F32" s="31" t="str">
        <f>_xlfn.SINGLE(IF(ISNUMBER(IFERROR(_xlfn.XLOOKUP($A32&amp;$F$1,Table1[QNUM],Table1[NOTES],"",0),""))*1,"",IFERROR(_xlfn.XLOOKUP($A32&amp;$F$1,Table1[QNUM],Table1[NOTES],"",0),"")))</f>
        <v/>
      </c>
      <c r="G32" s="31" t="str">
        <f>TRIM(_xlfn.XLOOKUP($A32,WH_Aggregte!$E:$E,WH_Aggregte!J:J))</f>
        <v>2 CFR §200.332 (h)
2 CFR §200.339</v>
      </c>
      <c r="H32" s="31" t="str">
        <f>_xlfn.XLOOKUP($A32,WH_Aggregte!$E:$E,WH_Aggregte!K:K)</f>
        <v/>
      </c>
      <c r="I32" s="31" t="str">
        <f>_xlfn.XLOOKUP($A32,WH_Aggregte!$E:$E,WH_Aggregte!L:L)</f>
        <v/>
      </c>
      <c r="J32" s="31">
        <f>_xlfn.XLOOKUP($A32,WH_Aggregte!$E:$E,WH_Aggregte!M:M)</f>
        <v>0</v>
      </c>
      <c r="K32" s="31">
        <f>_xlfn.XLOOKUP($A32,WH_Aggregte!$E:$E,WH_Aggregte!N:N)</f>
        <v>0</v>
      </c>
      <c r="L32" s="31">
        <f>_xlfn.XLOOKUP($A32,WH_Aggregte!$E:$E,WH_Aggregte!O:O)</f>
        <v>0</v>
      </c>
      <c r="M32" s="31">
        <f>_xlfn.XLOOKUP($A32,WH_Aggregte!$E:$E,WH_Aggregte!P:P)</f>
        <v>0</v>
      </c>
      <c r="N32" s="31">
        <f>_xlfn.XLOOKUP($A32,WH_Aggregte!$E:$E,WH_Aggregte!Q:Q)</f>
        <v>0</v>
      </c>
      <c r="O32" s="31">
        <f>_xlfn.XLOOKUP($A32,WH_Aggregte!$E:$E,WH_Aggregte!R:R)</f>
        <v>0</v>
      </c>
      <c r="P32" s="31">
        <f>_xlfn.XLOOKUP($A32,WH_Aggregte!$E:$E,WH_Aggregte!S:S)</f>
        <v>0</v>
      </c>
      <c r="Q32" s="31">
        <f>_xlfn.XLOOKUP($A32,WH_Aggregte!$E:$E,WH_Aggregte!T:T)</f>
        <v>0</v>
      </c>
      <c r="R32" s="31">
        <f>_xlfn.XLOOKUP($A32,WH_Aggregte!$E:$E,WH_Aggregte!U:U)</f>
        <v>0</v>
      </c>
      <c r="S32" s="31">
        <f>_xlfn.XLOOKUP($A32,WH_Aggregte!$E:$E,WH_Aggregte!V:V)</f>
        <v>0</v>
      </c>
      <c r="T32" s="31">
        <f>_xlfn.XLOOKUP($A32,WH_Aggregte!$E:$E,WH_Aggregte!W:W)</f>
        <v>0</v>
      </c>
      <c r="U32" s="31">
        <f>_xlfn.XLOOKUP($A32,WH_Aggregte!$E:$E,WH_Aggregte!X:X)</f>
        <v>0</v>
      </c>
      <c r="V32" s="31">
        <f>_xlfn.XLOOKUP($A32,WH_Aggregte!$E:$E,WH_Aggregte!Y:Y)</f>
        <v>0</v>
      </c>
      <c r="W32" s="31">
        <f>_xlfn.XLOOKUP($A32,WH_Aggregte!$E:$E,WH_Aggregte!Z:Z)</f>
        <v>0</v>
      </c>
      <c r="X32" s="31">
        <f>_xlfn.XLOOKUP($A32,WH_Aggregte!$E:$E,WH_Aggregte!AA:AA)</f>
        <v>0</v>
      </c>
      <c r="Y32" s="31">
        <f>_xlfn.XLOOKUP($A32,WH_Aggregte!$E:$E,WH_Aggregte!AB:AB)</f>
        <v>0</v>
      </c>
      <c r="Z32" s="31">
        <f>_xlfn.XLOOKUP($A32,WH_Aggregte!$E:$E,WH_Aggregte!AC:AC)</f>
        <v>0</v>
      </c>
      <c r="AA32" s="31">
        <f>_xlfn.XLOOKUP($A32,WH_Aggregte!$E:$E,WH_Aggregte!AD:AD)</f>
        <v>0</v>
      </c>
      <c r="AB32" s="31">
        <f>_xlfn.XLOOKUP($A32,WH_Aggregte!$E:$E,WH_Aggregte!AE:AE)</f>
        <v>0</v>
      </c>
      <c r="AC32" s="31">
        <f>_xlfn.XLOOKUP($A32,WH_Aggregte!$E:$E,WH_Aggregte!AF:AF)</f>
        <v>0</v>
      </c>
      <c r="AD32" s="31">
        <f>_xlfn.XLOOKUP($A32,WH_Aggregte!$E:$E,WH_Aggregte!AG:AG)</f>
        <v>0</v>
      </c>
      <c r="AE32" s="31">
        <f>_xlfn.XLOOKUP($A32,WH_Aggregte!$E:$E,WH_Aggregte!AH:AH)</f>
        <v>0</v>
      </c>
      <c r="AF32" s="31">
        <f>_xlfn.XLOOKUP($A32,WH_Aggregte!$E:$E,WH_Aggregte!AI:AI)</f>
        <v>0</v>
      </c>
      <c r="AG32" s="31">
        <f>_xlfn.XLOOKUP($A32,WH_Aggregte!$E:$E,WH_Aggregte!AJ:AJ)</f>
        <v>0</v>
      </c>
      <c r="AH32" s="31">
        <f>_xlfn.XLOOKUP($A32,WH_Aggregte!$E:$E,WH_Aggregte!AK:AK)</f>
        <v>0</v>
      </c>
      <c r="AI32" s="31">
        <f>_xlfn.XLOOKUP($A32,WH_Aggregte!$E:$E,WH_Aggregte!AL:AL)</f>
        <v>0</v>
      </c>
      <c r="AJ32" s="31" t="str">
        <f>_xlfn.XLOOKUP($A32,SummaryResponses!$A:$A,SummaryResponses!D:D)</f>
        <v xml:space="preserve">• The grantee does not have guidelines or a policy or procedure to govern when they will take enforcement actions. </v>
      </c>
      <c r="AK32" s="31" t="str">
        <f>_xlfn.XLOOKUP($A32,SummaryResponses!$A:$A,SummaryResponses!E:E)</f>
        <v>• The grantee does not follow their policy/procedure when taking enforcement action on subawards.</v>
      </c>
      <c r="AL32" s="31">
        <f>_xlfn.XLOOKUP($A32,SummaryResponses!$A:$A,SummaryResponses!F:F)</f>
        <v>0</v>
      </c>
      <c r="AM32" s="31">
        <f>_xlfn.XLOOKUP($A32,SummaryResponses!$A:$A,SummaryResponses!G:G)</f>
        <v>0</v>
      </c>
      <c r="AN32" s="31">
        <f>_xlfn.XLOOKUP($A32,SummaryResponses!$A:$A,SummaryResponses!H:H)</f>
        <v>0</v>
      </c>
      <c r="AO32" s="31">
        <f>_xlfn.XLOOKUP($A32,SummaryResponses!$A:$A,SummaryResponses!I:I)</f>
        <v>0</v>
      </c>
      <c r="AP32" s="31">
        <f>_xlfn.XLOOKUP($A32,SummaryResponses!$A:$A,SummaryResponses!J:J)</f>
        <v>0</v>
      </c>
      <c r="AQ32" s="31">
        <f>_xlfn.XLOOKUP($A32,SummaryResponses!$A:$A,SummaryResponses!K:K)</f>
        <v>0</v>
      </c>
      <c r="AR32" s="31">
        <f>_xlfn.XLOOKUP($A32,SummaryResponses!$A:$A,SummaryResponses!L:L)</f>
        <v>0</v>
      </c>
      <c r="AS32" s="31">
        <f>_xlfn.XLOOKUP($A32,SummaryResponses!$A:$A,SummaryResponses!M:M)</f>
        <v>0</v>
      </c>
      <c r="AT32" s="31">
        <f>_xlfn.XLOOKUP($A32,SummaryResponses!$A:$A,SummaryResponses!N:N)</f>
        <v>0</v>
      </c>
      <c r="AU32" s="31">
        <f>_xlfn.XLOOKUP($A32,SummaryResponses!$A:$A,SummaryResponses!O:O)</f>
        <v>0</v>
      </c>
      <c r="AV32" s="31">
        <f>_xlfn.XLOOKUP($A32,SummaryResponses!$A:$A,SummaryResponses!P:P)</f>
        <v>0</v>
      </c>
      <c r="AW32" s="31">
        <f>_xlfn.XLOOKUP($A32,SummaryResponses!$A:$A,SummaryResponses!Q:Q)</f>
        <v>0</v>
      </c>
      <c r="AX32" s="31">
        <f>_xlfn.XLOOKUP($A32,SummaryResponses!$A:$A,SummaryResponses!R:R)</f>
        <v>0</v>
      </c>
      <c r="AY32" s="31">
        <f>_xlfn.XLOOKUP($A32,SummaryResponses!$A:$A,SummaryResponses!S:S)</f>
        <v>0</v>
      </c>
      <c r="AZ32" s="31">
        <f>_xlfn.XLOOKUP($A32,SummaryResponses!$A:$A,SummaryResponses!T:T)</f>
        <v>0</v>
      </c>
      <c r="BA32" s="31">
        <f>_xlfn.XLOOKUP($A32,SummaryResponses!$A:$A,SummaryResponses!U:U)</f>
        <v>0</v>
      </c>
      <c r="BB32" s="31">
        <f>_xlfn.XLOOKUP($A32,SummaryResponses!$A:$A,SummaryResponses!V:V)</f>
        <v>0</v>
      </c>
      <c r="BC32" s="31">
        <f>_xlfn.XLOOKUP($A32,SummaryResponses!$A:$A,SummaryResponses!W:W)</f>
        <v>0</v>
      </c>
      <c r="BD32" s="31">
        <f>_xlfn.XLOOKUP($A32,SummaryResponses!$A:$A,SummaryResponses!X:X)</f>
        <v>0</v>
      </c>
      <c r="BE32" s="31">
        <f>_xlfn.XLOOKUP($A32,SummaryResponses!$A:$A,SummaryResponses!Y:Y)</f>
        <v>0</v>
      </c>
      <c r="BF32" s="31">
        <f>_xlfn.XLOOKUP($A32,SummaryResponses!$A:$A,SummaryResponses!Z:Z)</f>
        <v>0</v>
      </c>
      <c r="BG32" s="31">
        <f>_xlfn.XLOOKUP($A32,SummaryResponses!$A:$A,SummaryResponses!AA:AA)</f>
        <v>0</v>
      </c>
      <c r="BH32" s="31">
        <f>_xlfn.XLOOKUP($A32,SummaryResponses!$A:$A,SummaryResponses!AB:AB)</f>
        <v>0</v>
      </c>
      <c r="BI32" s="31">
        <f>_xlfn.XLOOKUP($A32,SummaryResponses!$A:$A,SummaryResponses!AC:AC)</f>
        <v>0</v>
      </c>
      <c r="BJ32" s="31">
        <f>_xlfn.XLOOKUP($A32,SummaryResponses!$A:$A,SummaryResponses!AD:AD)</f>
        <v>0</v>
      </c>
      <c r="BK32" s="31">
        <f>_xlfn.XLOOKUP($A32,SummaryResponses!$A:$A,SummaryResponses!AE:AE)</f>
        <v>0</v>
      </c>
    </row>
    <row r="33" spans="1:63" ht="56.5" x14ac:dyDescent="0.35">
      <c r="A33" s="30" t="str">
        <f>SummaryResponses!A33</f>
        <v>02.05.01</v>
      </c>
      <c r="B33" s="31" t="str">
        <f>_xlfn.XLOOKUP($A33,WH_Aggregte!$E:$E,WH_Aggregte!$D:$D)</f>
        <v xml:space="preserve">Does the grantee verify that every subrecipient is audited when required?_x000D_
_x000D_
</v>
      </c>
      <c r="C33" s="31" t="str">
        <f>_xlfn.XLOOKUP($A33,SummaryResponses!$A:$A,SummaryResponses!$C:$C)</f>
        <v>The grantee does not verify that every subrecipient is audited when required.</v>
      </c>
      <c r="D33" s="30" t="str">
        <f>_xlfn.SINGLE(IF(ISNUMBER(IFERROR(_xlfn.XLOOKUP($A33,Table1[QNUM],Table1[Answer],"",0),""))*1,"",IFERROR(_xlfn.XLOOKUP($A33,Table1[QNUM],Table1[Answer],"",0),"")))</f>
        <v/>
      </c>
      <c r="E33" s="31" t="str">
        <f>_xlfn.SINGLE(IF(ISNUMBER(IFERROR(_xlfn.XLOOKUP($A33&amp;$E$1&amp;":",Table1[QNUM],Table1[NOTES],"",0),""))*1,"",IFERROR(_xlfn.XLOOKUP($A33&amp;$E$1&amp;":",Table1[QNUM],Table1[NOTES],"",0),"")))</f>
        <v/>
      </c>
      <c r="F33" s="31" t="str">
        <f>_xlfn.SINGLE(IF(ISNUMBER(IFERROR(_xlfn.XLOOKUP($A33&amp;$F$1,Table1[QNUM],Table1[NOTES],"",0),""))*1,"",IFERROR(_xlfn.XLOOKUP($A33&amp;$F$1,Table1[QNUM],Table1[NOTES],"",0),"")))</f>
        <v/>
      </c>
      <c r="G33" s="31" t="str">
        <f>TRIM(_xlfn.XLOOKUP($A33,WH_Aggregte!$E:$E,WH_Aggregte!J:J))</f>
        <v>2 CFR §200.332 (f)
2 CFR § 200.501</v>
      </c>
      <c r="H33" s="31">
        <f>_xlfn.XLOOKUP($A33,WH_Aggregte!$E:$E,WH_Aggregte!K:K)</f>
        <v>0</v>
      </c>
      <c r="I33" s="31">
        <f>_xlfn.XLOOKUP($A33,WH_Aggregte!$E:$E,WH_Aggregte!L:L)</f>
        <v>0</v>
      </c>
      <c r="J33" s="31">
        <f>_xlfn.XLOOKUP($A33,WH_Aggregte!$E:$E,WH_Aggregte!M:M)</f>
        <v>0</v>
      </c>
      <c r="K33" s="31">
        <f>_xlfn.XLOOKUP($A33,WH_Aggregte!$E:$E,WH_Aggregte!N:N)</f>
        <v>0</v>
      </c>
      <c r="L33" s="31">
        <f>_xlfn.XLOOKUP($A33,WH_Aggregte!$E:$E,WH_Aggregte!O:O)</f>
        <v>0</v>
      </c>
      <c r="M33" s="31">
        <f>_xlfn.XLOOKUP($A33,WH_Aggregte!$E:$E,WH_Aggregte!P:P)</f>
        <v>0</v>
      </c>
      <c r="N33" s="31">
        <f>_xlfn.XLOOKUP($A33,WH_Aggregte!$E:$E,WH_Aggregte!Q:Q)</f>
        <v>0</v>
      </c>
      <c r="O33" s="31">
        <f>_xlfn.XLOOKUP($A33,WH_Aggregte!$E:$E,WH_Aggregte!R:R)</f>
        <v>0</v>
      </c>
      <c r="P33" s="31">
        <f>_xlfn.XLOOKUP($A33,WH_Aggregte!$E:$E,WH_Aggregte!S:S)</f>
        <v>0</v>
      </c>
      <c r="Q33" s="31">
        <f>_xlfn.XLOOKUP($A33,WH_Aggregte!$E:$E,WH_Aggregte!T:T)</f>
        <v>0</v>
      </c>
      <c r="R33" s="31">
        <f>_xlfn.XLOOKUP($A33,WH_Aggregte!$E:$E,WH_Aggregte!U:U)</f>
        <v>0</v>
      </c>
      <c r="S33" s="31">
        <f>_xlfn.XLOOKUP($A33,WH_Aggregte!$E:$E,WH_Aggregte!V:V)</f>
        <v>0</v>
      </c>
      <c r="T33" s="31">
        <f>_xlfn.XLOOKUP($A33,WH_Aggregte!$E:$E,WH_Aggregte!W:W)</f>
        <v>0</v>
      </c>
      <c r="U33" s="31">
        <f>_xlfn.XLOOKUP($A33,WH_Aggregte!$E:$E,WH_Aggregte!X:X)</f>
        <v>0</v>
      </c>
      <c r="V33" s="31">
        <f>_xlfn.XLOOKUP($A33,WH_Aggregte!$E:$E,WH_Aggregte!Y:Y)</f>
        <v>0</v>
      </c>
      <c r="W33" s="31">
        <f>_xlfn.XLOOKUP($A33,WH_Aggregte!$E:$E,WH_Aggregte!Z:Z)</f>
        <v>0</v>
      </c>
      <c r="X33" s="31">
        <f>_xlfn.XLOOKUP($A33,WH_Aggregte!$E:$E,WH_Aggregte!AA:AA)</f>
        <v>0</v>
      </c>
      <c r="Y33" s="31">
        <f>_xlfn.XLOOKUP($A33,WH_Aggregte!$E:$E,WH_Aggregte!AB:AB)</f>
        <v>0</v>
      </c>
      <c r="Z33" s="31">
        <f>_xlfn.XLOOKUP($A33,WH_Aggregte!$E:$E,WH_Aggregte!AC:AC)</f>
        <v>0</v>
      </c>
      <c r="AA33" s="31">
        <f>_xlfn.XLOOKUP($A33,WH_Aggregte!$E:$E,WH_Aggregte!AD:AD)</f>
        <v>0</v>
      </c>
      <c r="AB33" s="31">
        <f>_xlfn.XLOOKUP($A33,WH_Aggregte!$E:$E,WH_Aggregte!AE:AE)</f>
        <v>0</v>
      </c>
      <c r="AC33" s="31">
        <f>_xlfn.XLOOKUP($A33,WH_Aggregte!$E:$E,WH_Aggregte!AF:AF)</f>
        <v>0</v>
      </c>
      <c r="AD33" s="31">
        <f>_xlfn.XLOOKUP($A33,WH_Aggregte!$E:$E,WH_Aggregte!AG:AG)</f>
        <v>0</v>
      </c>
      <c r="AE33" s="31">
        <f>_xlfn.XLOOKUP($A33,WH_Aggregte!$E:$E,WH_Aggregte!AH:AH)</f>
        <v>0</v>
      </c>
      <c r="AF33" s="31">
        <f>_xlfn.XLOOKUP($A33,WH_Aggregte!$E:$E,WH_Aggregte!AI:AI)</f>
        <v>0</v>
      </c>
      <c r="AG33" s="31">
        <f>_xlfn.XLOOKUP($A33,WH_Aggregte!$E:$E,WH_Aggregte!AJ:AJ)</f>
        <v>0</v>
      </c>
      <c r="AH33" s="31">
        <f>_xlfn.XLOOKUP($A33,WH_Aggregte!$E:$E,WH_Aggregte!AK:AK)</f>
        <v>0</v>
      </c>
      <c r="AI33" s="31">
        <f>_xlfn.XLOOKUP($A33,WH_Aggregte!$E:$E,WH_Aggregte!AL:AL)</f>
        <v>0</v>
      </c>
      <c r="AJ33" s="31">
        <f>_xlfn.XLOOKUP($A33,SummaryResponses!$A:$A,SummaryResponses!D:D)</f>
        <v>0</v>
      </c>
      <c r="AK33" s="31">
        <f>_xlfn.XLOOKUP($A33,SummaryResponses!$A:$A,SummaryResponses!E:E)</f>
        <v>0</v>
      </c>
      <c r="AL33" s="31">
        <f>_xlfn.XLOOKUP($A33,SummaryResponses!$A:$A,SummaryResponses!F:F)</f>
        <v>0</v>
      </c>
      <c r="AM33" s="31">
        <f>_xlfn.XLOOKUP($A33,SummaryResponses!$A:$A,SummaryResponses!G:G)</f>
        <v>0</v>
      </c>
      <c r="AN33" s="31">
        <f>_xlfn.XLOOKUP($A33,SummaryResponses!$A:$A,SummaryResponses!H:H)</f>
        <v>0</v>
      </c>
      <c r="AO33" s="31">
        <f>_xlfn.XLOOKUP($A33,SummaryResponses!$A:$A,SummaryResponses!I:I)</f>
        <v>0</v>
      </c>
      <c r="AP33" s="31">
        <f>_xlfn.XLOOKUP($A33,SummaryResponses!$A:$A,SummaryResponses!J:J)</f>
        <v>0</v>
      </c>
      <c r="AQ33" s="31">
        <f>_xlfn.XLOOKUP($A33,SummaryResponses!$A:$A,SummaryResponses!K:K)</f>
        <v>0</v>
      </c>
      <c r="AR33" s="31">
        <f>_xlfn.XLOOKUP($A33,SummaryResponses!$A:$A,SummaryResponses!L:L)</f>
        <v>0</v>
      </c>
      <c r="AS33" s="31">
        <f>_xlfn.XLOOKUP($A33,SummaryResponses!$A:$A,SummaryResponses!M:M)</f>
        <v>0</v>
      </c>
      <c r="AT33" s="31">
        <f>_xlfn.XLOOKUP($A33,SummaryResponses!$A:$A,SummaryResponses!N:N)</f>
        <v>0</v>
      </c>
      <c r="AU33" s="31">
        <f>_xlfn.XLOOKUP($A33,SummaryResponses!$A:$A,SummaryResponses!O:O)</f>
        <v>0</v>
      </c>
      <c r="AV33" s="31">
        <f>_xlfn.XLOOKUP($A33,SummaryResponses!$A:$A,SummaryResponses!P:P)</f>
        <v>0</v>
      </c>
      <c r="AW33" s="31">
        <f>_xlfn.XLOOKUP($A33,SummaryResponses!$A:$A,SummaryResponses!Q:Q)</f>
        <v>0</v>
      </c>
      <c r="AX33" s="31">
        <f>_xlfn.XLOOKUP($A33,SummaryResponses!$A:$A,SummaryResponses!R:R)</f>
        <v>0</v>
      </c>
      <c r="AY33" s="31">
        <f>_xlfn.XLOOKUP($A33,SummaryResponses!$A:$A,SummaryResponses!S:S)</f>
        <v>0</v>
      </c>
      <c r="AZ33" s="31">
        <f>_xlfn.XLOOKUP($A33,SummaryResponses!$A:$A,SummaryResponses!T:T)</f>
        <v>0</v>
      </c>
      <c r="BA33" s="31">
        <f>_xlfn.XLOOKUP($A33,SummaryResponses!$A:$A,SummaryResponses!U:U)</f>
        <v>0</v>
      </c>
      <c r="BB33" s="31">
        <f>_xlfn.XLOOKUP($A33,SummaryResponses!$A:$A,SummaryResponses!V:V)</f>
        <v>0</v>
      </c>
      <c r="BC33" s="31">
        <f>_xlfn.XLOOKUP($A33,SummaryResponses!$A:$A,SummaryResponses!W:W)</f>
        <v>0</v>
      </c>
      <c r="BD33" s="31">
        <f>_xlfn.XLOOKUP($A33,SummaryResponses!$A:$A,SummaryResponses!X:X)</f>
        <v>0</v>
      </c>
      <c r="BE33" s="31">
        <f>_xlfn.XLOOKUP($A33,SummaryResponses!$A:$A,SummaryResponses!Y:Y)</f>
        <v>0</v>
      </c>
      <c r="BF33" s="31">
        <f>_xlfn.XLOOKUP($A33,SummaryResponses!$A:$A,SummaryResponses!Z:Z)</f>
        <v>0</v>
      </c>
      <c r="BG33" s="31">
        <f>_xlfn.XLOOKUP($A33,SummaryResponses!$A:$A,SummaryResponses!AA:AA)</f>
        <v>0</v>
      </c>
      <c r="BH33" s="31">
        <f>_xlfn.XLOOKUP($A33,SummaryResponses!$A:$A,SummaryResponses!AB:AB)</f>
        <v>0</v>
      </c>
      <c r="BI33" s="31">
        <f>_xlfn.XLOOKUP($A33,SummaryResponses!$A:$A,SummaryResponses!AC:AC)</f>
        <v>0</v>
      </c>
      <c r="BJ33" s="31">
        <f>_xlfn.XLOOKUP($A33,SummaryResponses!$A:$A,SummaryResponses!AD:AD)</f>
        <v>0</v>
      </c>
      <c r="BK33" s="31">
        <f>_xlfn.XLOOKUP($A33,SummaryResponses!$A:$A,SummaryResponses!AE:AE)</f>
        <v>0</v>
      </c>
    </row>
    <row r="34" spans="1:63" ht="70.5" x14ac:dyDescent="0.35">
      <c r="A34" s="30" t="str">
        <f>SummaryResponses!A34</f>
        <v>02.05.02</v>
      </c>
      <c r="B34" s="31" t="str">
        <f>_xlfn.XLOOKUP($A34,WH_Aggregte!$E:$E,WH_Aggregte!$D:$D)</f>
        <v xml:space="preserve">Does the grantee adjust its own records based on the results of the subrecipient's audits, on-site reviews, or other monitoring, when needed?_x000D_
_x000D_
</v>
      </c>
      <c r="C34" s="31" t="str">
        <f>_xlfn.XLOOKUP($A34,SummaryResponses!$A:$A,SummaryResponses!$C:$C)</f>
        <v>The grantee does not adjust its own records based on the results of the subrecipient's audits, on-site reviews, or other monitoring, when needed.</v>
      </c>
      <c r="D34" s="30" t="str">
        <f>_xlfn.SINGLE(IF(ISNUMBER(IFERROR(_xlfn.XLOOKUP($A34,Table1[QNUM],Table1[Answer],"",0),""))*1,"",IFERROR(_xlfn.XLOOKUP($A34,Table1[QNUM],Table1[Answer],"",0),"")))</f>
        <v/>
      </c>
      <c r="E34" s="31" t="str">
        <f>_xlfn.SINGLE(IF(ISNUMBER(IFERROR(_xlfn.XLOOKUP($A34&amp;$E$1&amp;":",Table1[QNUM],Table1[NOTES],"",0),""))*1,"",IFERROR(_xlfn.XLOOKUP($A34&amp;$E$1&amp;":",Table1[QNUM],Table1[NOTES],"",0),"")))</f>
        <v/>
      </c>
      <c r="F34" s="31" t="str">
        <f>_xlfn.SINGLE(IF(ISNUMBER(IFERROR(_xlfn.XLOOKUP($A34&amp;$F$1,Table1[QNUM],Table1[NOTES],"",0),""))*1,"",IFERROR(_xlfn.XLOOKUP($A34&amp;$F$1,Table1[QNUM],Table1[NOTES],"",0),"")))</f>
        <v/>
      </c>
      <c r="G34" s="31" t="str">
        <f>TRIM(_xlfn.XLOOKUP($A34,WH_Aggregte!$E:$E,WH_Aggregte!J:J))</f>
        <v>2 CFR §200.332 (g)</v>
      </c>
      <c r="H34" s="31">
        <f>_xlfn.XLOOKUP($A34,WH_Aggregte!$E:$E,WH_Aggregte!K:K)</f>
        <v>0</v>
      </c>
      <c r="I34" s="31">
        <f>_xlfn.XLOOKUP($A34,WH_Aggregte!$E:$E,WH_Aggregte!L:L)</f>
        <v>0</v>
      </c>
      <c r="J34" s="31">
        <f>_xlfn.XLOOKUP($A34,WH_Aggregte!$E:$E,WH_Aggregte!M:M)</f>
        <v>0</v>
      </c>
      <c r="K34" s="31">
        <f>_xlfn.XLOOKUP($A34,WH_Aggregte!$E:$E,WH_Aggregte!N:N)</f>
        <v>0</v>
      </c>
      <c r="L34" s="31">
        <f>_xlfn.XLOOKUP($A34,WH_Aggregte!$E:$E,WH_Aggregte!O:O)</f>
        <v>0</v>
      </c>
      <c r="M34" s="31">
        <f>_xlfn.XLOOKUP($A34,WH_Aggregte!$E:$E,WH_Aggregte!P:P)</f>
        <v>0</v>
      </c>
      <c r="N34" s="31">
        <f>_xlfn.XLOOKUP($A34,WH_Aggregte!$E:$E,WH_Aggregte!Q:Q)</f>
        <v>0</v>
      </c>
      <c r="O34" s="31">
        <f>_xlfn.XLOOKUP($A34,WH_Aggregte!$E:$E,WH_Aggregte!R:R)</f>
        <v>0</v>
      </c>
      <c r="P34" s="31">
        <f>_xlfn.XLOOKUP($A34,WH_Aggregte!$E:$E,WH_Aggregte!S:S)</f>
        <v>0</v>
      </c>
      <c r="Q34" s="31">
        <f>_xlfn.XLOOKUP($A34,WH_Aggregte!$E:$E,WH_Aggregte!T:T)</f>
        <v>0</v>
      </c>
      <c r="R34" s="31">
        <f>_xlfn.XLOOKUP($A34,WH_Aggregte!$E:$E,WH_Aggregte!U:U)</f>
        <v>0</v>
      </c>
      <c r="S34" s="31">
        <f>_xlfn.XLOOKUP($A34,WH_Aggregte!$E:$E,WH_Aggregte!V:V)</f>
        <v>0</v>
      </c>
      <c r="T34" s="31">
        <f>_xlfn.XLOOKUP($A34,WH_Aggregte!$E:$E,WH_Aggregte!W:W)</f>
        <v>0</v>
      </c>
      <c r="U34" s="31">
        <f>_xlfn.XLOOKUP($A34,WH_Aggregte!$E:$E,WH_Aggregte!X:X)</f>
        <v>0</v>
      </c>
      <c r="V34" s="31">
        <f>_xlfn.XLOOKUP($A34,WH_Aggregte!$E:$E,WH_Aggregte!Y:Y)</f>
        <v>0</v>
      </c>
      <c r="W34" s="31">
        <f>_xlfn.XLOOKUP($A34,WH_Aggregte!$E:$E,WH_Aggregte!Z:Z)</f>
        <v>0</v>
      </c>
      <c r="X34" s="31">
        <f>_xlfn.XLOOKUP($A34,WH_Aggregte!$E:$E,WH_Aggregte!AA:AA)</f>
        <v>0</v>
      </c>
      <c r="Y34" s="31">
        <f>_xlfn.XLOOKUP($A34,WH_Aggregte!$E:$E,WH_Aggregte!AB:AB)</f>
        <v>0</v>
      </c>
      <c r="Z34" s="31">
        <f>_xlfn.XLOOKUP($A34,WH_Aggregte!$E:$E,WH_Aggregte!AC:AC)</f>
        <v>0</v>
      </c>
      <c r="AA34" s="31">
        <f>_xlfn.XLOOKUP($A34,WH_Aggregte!$E:$E,WH_Aggregte!AD:AD)</f>
        <v>0</v>
      </c>
      <c r="AB34" s="31">
        <f>_xlfn.XLOOKUP($A34,WH_Aggregte!$E:$E,WH_Aggregte!AE:AE)</f>
        <v>0</v>
      </c>
      <c r="AC34" s="31">
        <f>_xlfn.XLOOKUP($A34,WH_Aggregte!$E:$E,WH_Aggregte!AF:AF)</f>
        <v>0</v>
      </c>
      <c r="AD34" s="31">
        <f>_xlfn.XLOOKUP($A34,WH_Aggregte!$E:$E,WH_Aggregte!AG:AG)</f>
        <v>0</v>
      </c>
      <c r="AE34" s="31">
        <f>_xlfn.XLOOKUP($A34,WH_Aggregte!$E:$E,WH_Aggregte!AH:AH)</f>
        <v>0</v>
      </c>
      <c r="AF34" s="31">
        <f>_xlfn.XLOOKUP($A34,WH_Aggregte!$E:$E,WH_Aggregte!AI:AI)</f>
        <v>0</v>
      </c>
      <c r="AG34" s="31">
        <f>_xlfn.XLOOKUP($A34,WH_Aggregte!$E:$E,WH_Aggregte!AJ:AJ)</f>
        <v>0</v>
      </c>
      <c r="AH34" s="31">
        <f>_xlfn.XLOOKUP($A34,WH_Aggregte!$E:$E,WH_Aggregte!AK:AK)</f>
        <v>0</v>
      </c>
      <c r="AI34" s="31">
        <f>_xlfn.XLOOKUP($A34,WH_Aggregte!$E:$E,WH_Aggregte!AL:AL)</f>
        <v>0</v>
      </c>
      <c r="AJ34" s="31">
        <f>_xlfn.XLOOKUP($A34,SummaryResponses!$A:$A,SummaryResponses!D:D)</f>
        <v>0</v>
      </c>
      <c r="AK34" s="31">
        <f>_xlfn.XLOOKUP($A34,SummaryResponses!$A:$A,SummaryResponses!E:E)</f>
        <v>0</v>
      </c>
      <c r="AL34" s="31">
        <f>_xlfn.XLOOKUP($A34,SummaryResponses!$A:$A,SummaryResponses!F:F)</f>
        <v>0</v>
      </c>
      <c r="AM34" s="31">
        <f>_xlfn.XLOOKUP($A34,SummaryResponses!$A:$A,SummaryResponses!G:G)</f>
        <v>0</v>
      </c>
      <c r="AN34" s="31">
        <f>_xlfn.XLOOKUP($A34,SummaryResponses!$A:$A,SummaryResponses!H:H)</f>
        <v>0</v>
      </c>
      <c r="AO34" s="31">
        <f>_xlfn.XLOOKUP($A34,SummaryResponses!$A:$A,SummaryResponses!I:I)</f>
        <v>0</v>
      </c>
      <c r="AP34" s="31">
        <f>_xlfn.XLOOKUP($A34,SummaryResponses!$A:$A,SummaryResponses!J:J)</f>
        <v>0</v>
      </c>
      <c r="AQ34" s="31">
        <f>_xlfn.XLOOKUP($A34,SummaryResponses!$A:$A,SummaryResponses!K:K)</f>
        <v>0</v>
      </c>
      <c r="AR34" s="31">
        <f>_xlfn.XLOOKUP($A34,SummaryResponses!$A:$A,SummaryResponses!L:L)</f>
        <v>0</v>
      </c>
      <c r="AS34" s="31">
        <f>_xlfn.XLOOKUP($A34,SummaryResponses!$A:$A,SummaryResponses!M:M)</f>
        <v>0</v>
      </c>
      <c r="AT34" s="31">
        <f>_xlfn.XLOOKUP($A34,SummaryResponses!$A:$A,SummaryResponses!N:N)</f>
        <v>0</v>
      </c>
      <c r="AU34" s="31">
        <f>_xlfn.XLOOKUP($A34,SummaryResponses!$A:$A,SummaryResponses!O:O)</f>
        <v>0</v>
      </c>
      <c r="AV34" s="31">
        <f>_xlfn.XLOOKUP($A34,SummaryResponses!$A:$A,SummaryResponses!P:P)</f>
        <v>0</v>
      </c>
      <c r="AW34" s="31">
        <f>_xlfn.XLOOKUP($A34,SummaryResponses!$A:$A,SummaryResponses!Q:Q)</f>
        <v>0</v>
      </c>
      <c r="AX34" s="31">
        <f>_xlfn.XLOOKUP($A34,SummaryResponses!$A:$A,SummaryResponses!R:R)</f>
        <v>0</v>
      </c>
      <c r="AY34" s="31">
        <f>_xlfn.XLOOKUP($A34,SummaryResponses!$A:$A,SummaryResponses!S:S)</f>
        <v>0</v>
      </c>
      <c r="AZ34" s="31">
        <f>_xlfn.XLOOKUP($A34,SummaryResponses!$A:$A,SummaryResponses!T:T)</f>
        <v>0</v>
      </c>
      <c r="BA34" s="31">
        <f>_xlfn.XLOOKUP($A34,SummaryResponses!$A:$A,SummaryResponses!U:U)</f>
        <v>0</v>
      </c>
      <c r="BB34" s="31">
        <f>_xlfn.XLOOKUP($A34,SummaryResponses!$A:$A,SummaryResponses!V:V)</f>
        <v>0</v>
      </c>
      <c r="BC34" s="31">
        <f>_xlfn.XLOOKUP($A34,SummaryResponses!$A:$A,SummaryResponses!W:W)</f>
        <v>0</v>
      </c>
      <c r="BD34" s="31">
        <f>_xlfn.XLOOKUP($A34,SummaryResponses!$A:$A,SummaryResponses!X:X)</f>
        <v>0</v>
      </c>
      <c r="BE34" s="31">
        <f>_xlfn.XLOOKUP($A34,SummaryResponses!$A:$A,SummaryResponses!Y:Y)</f>
        <v>0</v>
      </c>
      <c r="BF34" s="31">
        <f>_xlfn.XLOOKUP($A34,SummaryResponses!$A:$A,SummaryResponses!Z:Z)</f>
        <v>0</v>
      </c>
      <c r="BG34" s="31">
        <f>_xlfn.XLOOKUP($A34,SummaryResponses!$A:$A,SummaryResponses!AA:AA)</f>
        <v>0</v>
      </c>
      <c r="BH34" s="31">
        <f>_xlfn.XLOOKUP($A34,SummaryResponses!$A:$A,SummaryResponses!AB:AB)</f>
        <v>0</v>
      </c>
      <c r="BI34" s="31">
        <f>_xlfn.XLOOKUP($A34,SummaryResponses!$A:$A,SummaryResponses!AC:AC)</f>
        <v>0</v>
      </c>
      <c r="BJ34" s="31">
        <f>_xlfn.XLOOKUP($A34,SummaryResponses!$A:$A,SummaryResponses!AD:AD)</f>
        <v>0</v>
      </c>
      <c r="BK34" s="31">
        <f>_xlfn.XLOOKUP($A34,SummaryResponses!$A:$A,SummaryResponses!AE:AE)</f>
        <v>0</v>
      </c>
    </row>
    <row r="35" spans="1:63" ht="42.5" x14ac:dyDescent="0.35">
      <c r="A35" s="30" t="str">
        <f>SummaryResponses!A35</f>
        <v>02.05.03</v>
      </c>
      <c r="B35" s="31" t="str">
        <f>_xlfn.XLOOKUP($A35,WH_Aggregte!$E:$E,WH_Aggregte!$D:$D)</f>
        <v>Is there evidence that the grantee follows up on sub-recipient Single Audit findings that relate to their federal sub-award?</v>
      </c>
      <c r="C35" s="31" t="str">
        <f>_xlfn.XLOOKUP($A35,SummaryResponses!$A:$A,SummaryResponses!$C:$C)</f>
        <v>The grantee does not follow up on sub-recipient audit findings that relate to their federal sub-award.</v>
      </c>
      <c r="D35" s="30" t="str">
        <f>_xlfn.SINGLE(IF(ISNUMBER(IFERROR(_xlfn.XLOOKUP($A35,Table1[QNUM],Table1[Answer],"",0),""))*1,"",IFERROR(_xlfn.XLOOKUP($A35,Table1[QNUM],Table1[Answer],"",0),"")))</f>
        <v/>
      </c>
      <c r="E35" s="31" t="str">
        <f>_xlfn.SINGLE(IF(ISNUMBER(IFERROR(_xlfn.XLOOKUP($A35&amp;$E$1&amp;":",Table1[QNUM],Table1[NOTES],"",0),""))*1,"",IFERROR(_xlfn.XLOOKUP($A35&amp;$E$1&amp;":",Table1[QNUM],Table1[NOTES],"",0),"")))</f>
        <v/>
      </c>
      <c r="F35" s="31" t="str">
        <f>_xlfn.SINGLE(IF(ISNUMBER(IFERROR(_xlfn.XLOOKUP($A35&amp;$F$1,Table1[QNUM],Table1[NOTES],"",0),""))*1,"",IFERROR(_xlfn.XLOOKUP($A35&amp;$F$1,Table1[QNUM],Table1[NOTES],"",0),"")))</f>
        <v/>
      </c>
      <c r="G35" s="31" t="str">
        <f>TRIM(_xlfn.XLOOKUP($A35,WH_Aggregte!$E:$E,WH_Aggregte!J:J))</f>
        <v>2 CFR 200.332(d)(2)</v>
      </c>
      <c r="H35" s="31">
        <f>_xlfn.XLOOKUP($A35,WH_Aggregte!$E:$E,WH_Aggregte!K:K)</f>
        <v>0</v>
      </c>
      <c r="I35" s="31">
        <f>_xlfn.XLOOKUP($A35,WH_Aggregte!$E:$E,WH_Aggregte!L:L)</f>
        <v>0</v>
      </c>
      <c r="J35" s="31">
        <f>_xlfn.XLOOKUP($A35,WH_Aggregte!$E:$E,WH_Aggregte!M:M)</f>
        <v>0</v>
      </c>
      <c r="K35" s="31">
        <f>_xlfn.XLOOKUP($A35,WH_Aggregte!$E:$E,WH_Aggregte!N:N)</f>
        <v>0</v>
      </c>
      <c r="L35" s="31">
        <f>_xlfn.XLOOKUP($A35,WH_Aggregte!$E:$E,WH_Aggregte!O:O)</f>
        <v>0</v>
      </c>
      <c r="M35" s="31">
        <f>_xlfn.XLOOKUP($A35,WH_Aggregte!$E:$E,WH_Aggregte!P:P)</f>
        <v>0</v>
      </c>
      <c r="N35" s="31">
        <f>_xlfn.XLOOKUP($A35,WH_Aggregte!$E:$E,WH_Aggregte!Q:Q)</f>
        <v>0</v>
      </c>
      <c r="O35" s="31">
        <f>_xlfn.XLOOKUP($A35,WH_Aggregte!$E:$E,WH_Aggregte!R:R)</f>
        <v>0</v>
      </c>
      <c r="P35" s="31">
        <f>_xlfn.XLOOKUP($A35,WH_Aggregte!$E:$E,WH_Aggregte!S:S)</f>
        <v>0</v>
      </c>
      <c r="Q35" s="31">
        <f>_xlfn.XLOOKUP($A35,WH_Aggregte!$E:$E,WH_Aggregte!T:T)</f>
        <v>0</v>
      </c>
      <c r="R35" s="31">
        <f>_xlfn.XLOOKUP($A35,WH_Aggregte!$E:$E,WH_Aggregte!U:U)</f>
        <v>0</v>
      </c>
      <c r="S35" s="31">
        <f>_xlfn.XLOOKUP($A35,WH_Aggregte!$E:$E,WH_Aggregte!V:V)</f>
        <v>0</v>
      </c>
      <c r="T35" s="31">
        <f>_xlfn.XLOOKUP($A35,WH_Aggregte!$E:$E,WH_Aggregte!W:W)</f>
        <v>0</v>
      </c>
      <c r="U35" s="31">
        <f>_xlfn.XLOOKUP($A35,WH_Aggregte!$E:$E,WH_Aggregte!X:X)</f>
        <v>0</v>
      </c>
      <c r="V35" s="31">
        <f>_xlfn.XLOOKUP($A35,WH_Aggregte!$E:$E,WH_Aggregte!Y:Y)</f>
        <v>0</v>
      </c>
      <c r="W35" s="31">
        <f>_xlfn.XLOOKUP($A35,WH_Aggregte!$E:$E,WH_Aggregte!Z:Z)</f>
        <v>0</v>
      </c>
      <c r="X35" s="31">
        <f>_xlfn.XLOOKUP($A35,WH_Aggregte!$E:$E,WH_Aggregte!AA:AA)</f>
        <v>0</v>
      </c>
      <c r="Y35" s="31">
        <f>_xlfn.XLOOKUP($A35,WH_Aggregte!$E:$E,WH_Aggregte!AB:AB)</f>
        <v>0</v>
      </c>
      <c r="Z35" s="31">
        <f>_xlfn.XLOOKUP($A35,WH_Aggregte!$E:$E,WH_Aggregte!AC:AC)</f>
        <v>0</v>
      </c>
      <c r="AA35" s="31">
        <f>_xlfn.XLOOKUP($A35,WH_Aggregte!$E:$E,WH_Aggregte!AD:AD)</f>
        <v>0</v>
      </c>
      <c r="AB35" s="31">
        <f>_xlfn.XLOOKUP($A35,WH_Aggregte!$E:$E,WH_Aggregte!AE:AE)</f>
        <v>0</v>
      </c>
      <c r="AC35" s="31">
        <f>_xlfn.XLOOKUP($A35,WH_Aggregte!$E:$E,WH_Aggregte!AF:AF)</f>
        <v>0</v>
      </c>
      <c r="AD35" s="31">
        <f>_xlfn.XLOOKUP($A35,WH_Aggregte!$E:$E,WH_Aggregte!AG:AG)</f>
        <v>0</v>
      </c>
      <c r="AE35" s="31">
        <f>_xlfn.XLOOKUP($A35,WH_Aggregte!$E:$E,WH_Aggregte!AH:AH)</f>
        <v>0</v>
      </c>
      <c r="AF35" s="31">
        <f>_xlfn.XLOOKUP($A35,WH_Aggregte!$E:$E,WH_Aggregte!AI:AI)</f>
        <v>0</v>
      </c>
      <c r="AG35" s="31">
        <f>_xlfn.XLOOKUP($A35,WH_Aggregte!$E:$E,WH_Aggregte!AJ:AJ)</f>
        <v>0</v>
      </c>
      <c r="AH35" s="31">
        <f>_xlfn.XLOOKUP($A35,WH_Aggregte!$E:$E,WH_Aggregte!AK:AK)</f>
        <v>0</v>
      </c>
      <c r="AI35" s="31">
        <f>_xlfn.XLOOKUP($A35,WH_Aggregte!$E:$E,WH_Aggregte!AL:AL)</f>
        <v>0</v>
      </c>
      <c r="AJ35" s="31">
        <f>_xlfn.XLOOKUP($A35,SummaryResponses!$A:$A,SummaryResponses!D:D)</f>
        <v>0</v>
      </c>
      <c r="AK35" s="31">
        <f>_xlfn.XLOOKUP($A35,SummaryResponses!$A:$A,SummaryResponses!E:E)</f>
        <v>0</v>
      </c>
      <c r="AL35" s="31">
        <f>_xlfn.XLOOKUP($A35,SummaryResponses!$A:$A,SummaryResponses!F:F)</f>
        <v>0</v>
      </c>
      <c r="AM35" s="31">
        <f>_xlfn.XLOOKUP($A35,SummaryResponses!$A:$A,SummaryResponses!G:G)</f>
        <v>0</v>
      </c>
      <c r="AN35" s="31">
        <f>_xlfn.XLOOKUP($A35,SummaryResponses!$A:$A,SummaryResponses!H:H)</f>
        <v>0</v>
      </c>
      <c r="AO35" s="31">
        <f>_xlfn.XLOOKUP($A35,SummaryResponses!$A:$A,SummaryResponses!I:I)</f>
        <v>0</v>
      </c>
      <c r="AP35" s="31">
        <f>_xlfn.XLOOKUP($A35,SummaryResponses!$A:$A,SummaryResponses!J:J)</f>
        <v>0</v>
      </c>
      <c r="AQ35" s="31">
        <f>_xlfn.XLOOKUP($A35,SummaryResponses!$A:$A,SummaryResponses!K:K)</f>
        <v>0</v>
      </c>
      <c r="AR35" s="31">
        <f>_xlfn.XLOOKUP($A35,SummaryResponses!$A:$A,SummaryResponses!L:L)</f>
        <v>0</v>
      </c>
      <c r="AS35" s="31">
        <f>_xlfn.XLOOKUP($A35,SummaryResponses!$A:$A,SummaryResponses!M:M)</f>
        <v>0</v>
      </c>
      <c r="AT35" s="31">
        <f>_xlfn.XLOOKUP($A35,SummaryResponses!$A:$A,SummaryResponses!N:N)</f>
        <v>0</v>
      </c>
      <c r="AU35" s="31">
        <f>_xlfn.XLOOKUP($A35,SummaryResponses!$A:$A,SummaryResponses!O:O)</f>
        <v>0</v>
      </c>
      <c r="AV35" s="31">
        <f>_xlfn.XLOOKUP($A35,SummaryResponses!$A:$A,SummaryResponses!P:P)</f>
        <v>0</v>
      </c>
      <c r="AW35" s="31">
        <f>_xlfn.XLOOKUP($A35,SummaryResponses!$A:$A,SummaryResponses!Q:Q)</f>
        <v>0</v>
      </c>
      <c r="AX35" s="31">
        <f>_xlfn.XLOOKUP($A35,SummaryResponses!$A:$A,SummaryResponses!R:R)</f>
        <v>0</v>
      </c>
      <c r="AY35" s="31">
        <f>_xlfn.XLOOKUP($A35,SummaryResponses!$A:$A,SummaryResponses!S:S)</f>
        <v>0</v>
      </c>
      <c r="AZ35" s="31">
        <f>_xlfn.XLOOKUP($A35,SummaryResponses!$A:$A,SummaryResponses!T:T)</f>
        <v>0</v>
      </c>
      <c r="BA35" s="31">
        <f>_xlfn.XLOOKUP($A35,SummaryResponses!$A:$A,SummaryResponses!U:U)</f>
        <v>0</v>
      </c>
      <c r="BB35" s="31">
        <f>_xlfn.XLOOKUP($A35,SummaryResponses!$A:$A,SummaryResponses!V:V)</f>
        <v>0</v>
      </c>
      <c r="BC35" s="31">
        <f>_xlfn.XLOOKUP($A35,SummaryResponses!$A:$A,SummaryResponses!W:W)</f>
        <v>0</v>
      </c>
      <c r="BD35" s="31">
        <f>_xlfn.XLOOKUP($A35,SummaryResponses!$A:$A,SummaryResponses!X:X)</f>
        <v>0</v>
      </c>
      <c r="BE35" s="31">
        <f>_xlfn.XLOOKUP($A35,SummaryResponses!$A:$A,SummaryResponses!Y:Y)</f>
        <v>0</v>
      </c>
      <c r="BF35" s="31">
        <f>_xlfn.XLOOKUP($A35,SummaryResponses!$A:$A,SummaryResponses!Z:Z)</f>
        <v>0</v>
      </c>
      <c r="BG35" s="31">
        <f>_xlfn.XLOOKUP($A35,SummaryResponses!$A:$A,SummaryResponses!AA:AA)</f>
        <v>0</v>
      </c>
      <c r="BH35" s="31">
        <f>_xlfn.XLOOKUP($A35,SummaryResponses!$A:$A,SummaryResponses!AB:AB)</f>
        <v>0</v>
      </c>
      <c r="BI35" s="31">
        <f>_xlfn.XLOOKUP($A35,SummaryResponses!$A:$A,SummaryResponses!AC:AC)</f>
        <v>0</v>
      </c>
      <c r="BJ35" s="31">
        <f>_xlfn.XLOOKUP($A35,SummaryResponses!$A:$A,SummaryResponses!AD:AD)</f>
        <v>0</v>
      </c>
      <c r="BK35" s="31">
        <f>_xlfn.XLOOKUP($A35,SummaryResponses!$A:$A,SummaryResponses!AE:AE)</f>
        <v>0</v>
      </c>
    </row>
    <row r="36" spans="1:63" ht="42.5" x14ac:dyDescent="0.35">
      <c r="A36" s="30" t="str">
        <f>SummaryResponses!A36</f>
        <v>02.06.01</v>
      </c>
      <c r="B36" s="31" t="str">
        <f>_xlfn.XLOOKUP($A36,WH_Aggregte!$E:$E,WH_Aggregte!$D:$D)</f>
        <v>Does the recipient make individual subawards in amounts greater or equal to $30,000?</v>
      </c>
      <c r="C36" s="31" t="str">
        <f>_xlfn.XLOOKUP($A36,SummaryResponses!$A:$A,SummaryResponses!$C:$C)</f>
        <v>N/A</v>
      </c>
      <c r="D36" s="30" t="str">
        <f>_xlfn.SINGLE(IF(ISNUMBER(IFERROR(_xlfn.XLOOKUP($A36,Table1[QNUM],Table1[Answer],"",0),""))*1,"",IFERROR(_xlfn.XLOOKUP($A36,Table1[QNUM],Table1[Answer],"",0),"")))</f>
        <v/>
      </c>
      <c r="E36" s="31" t="str">
        <f>_xlfn.SINGLE(IF(ISNUMBER(IFERROR(_xlfn.XLOOKUP($A36&amp;$E$1&amp;":",Table1[QNUM],Table1[NOTES],"",0),""))*1,"",IFERROR(_xlfn.XLOOKUP($A36&amp;$E$1&amp;":",Table1[QNUM],Table1[NOTES],"",0),"")))</f>
        <v/>
      </c>
      <c r="F36" s="31" t="str">
        <f>_xlfn.SINGLE(IF(ISNUMBER(IFERROR(_xlfn.XLOOKUP($A36&amp;$F$1,Table1[QNUM],Table1[NOTES],"",0),""))*1,"",IFERROR(_xlfn.XLOOKUP($A36&amp;$F$1,Table1[QNUM],Table1[NOTES],"",0),"")))</f>
        <v/>
      </c>
      <c r="G36" s="31" t="str">
        <f>TRIM(_xlfn.XLOOKUP($A36,WH_Aggregte!$E:$E,WH_Aggregte!J:J))</f>
        <v>General Program Terms and Conditions, Section T. Transparency Act Requirements (for Grants and Cooperative Agreements of $30,000 or More)</v>
      </c>
      <c r="H36" s="31">
        <f>_xlfn.XLOOKUP($A36,WH_Aggregte!$E:$E,WH_Aggregte!K:K)</f>
        <v>0</v>
      </c>
      <c r="I36" s="31">
        <f>_xlfn.XLOOKUP($A36,WH_Aggregte!$E:$E,WH_Aggregte!L:L)</f>
        <v>0</v>
      </c>
      <c r="J36" s="31">
        <f>_xlfn.XLOOKUP($A36,WH_Aggregte!$E:$E,WH_Aggregte!M:M)</f>
        <v>0</v>
      </c>
      <c r="K36" s="31">
        <f>_xlfn.XLOOKUP($A36,WH_Aggregte!$E:$E,WH_Aggregte!N:N)</f>
        <v>0</v>
      </c>
      <c r="L36" s="31">
        <f>_xlfn.XLOOKUP($A36,WH_Aggregte!$E:$E,WH_Aggregte!O:O)</f>
        <v>0</v>
      </c>
      <c r="M36" s="31">
        <f>_xlfn.XLOOKUP($A36,WH_Aggregte!$E:$E,WH_Aggregte!P:P)</f>
        <v>0</v>
      </c>
      <c r="N36" s="31">
        <f>_xlfn.XLOOKUP($A36,WH_Aggregte!$E:$E,WH_Aggregte!Q:Q)</f>
        <v>0</v>
      </c>
      <c r="O36" s="31">
        <f>_xlfn.XLOOKUP($A36,WH_Aggregte!$E:$E,WH_Aggregte!R:R)</f>
        <v>0</v>
      </c>
      <c r="P36" s="31">
        <f>_xlfn.XLOOKUP($A36,WH_Aggregte!$E:$E,WH_Aggregte!S:S)</f>
        <v>0</v>
      </c>
      <c r="Q36" s="31">
        <f>_xlfn.XLOOKUP($A36,WH_Aggregte!$E:$E,WH_Aggregte!T:T)</f>
        <v>0</v>
      </c>
      <c r="R36" s="31">
        <f>_xlfn.XLOOKUP($A36,WH_Aggregte!$E:$E,WH_Aggregte!U:U)</f>
        <v>0</v>
      </c>
      <c r="S36" s="31">
        <f>_xlfn.XLOOKUP($A36,WH_Aggregte!$E:$E,WH_Aggregte!V:V)</f>
        <v>0</v>
      </c>
      <c r="T36" s="31">
        <f>_xlfn.XLOOKUP($A36,WH_Aggregte!$E:$E,WH_Aggregte!W:W)</f>
        <v>0</v>
      </c>
      <c r="U36" s="31">
        <f>_xlfn.XLOOKUP($A36,WH_Aggregte!$E:$E,WH_Aggregte!X:X)</f>
        <v>0</v>
      </c>
      <c r="V36" s="31">
        <f>_xlfn.XLOOKUP($A36,WH_Aggregte!$E:$E,WH_Aggregte!Y:Y)</f>
        <v>0</v>
      </c>
      <c r="W36" s="31">
        <f>_xlfn.XLOOKUP($A36,WH_Aggregte!$E:$E,WH_Aggregte!Z:Z)</f>
        <v>0</v>
      </c>
      <c r="X36" s="31">
        <f>_xlfn.XLOOKUP($A36,WH_Aggregte!$E:$E,WH_Aggregte!AA:AA)</f>
        <v>0</v>
      </c>
      <c r="Y36" s="31">
        <f>_xlfn.XLOOKUP($A36,WH_Aggregte!$E:$E,WH_Aggregte!AB:AB)</f>
        <v>0</v>
      </c>
      <c r="Z36" s="31">
        <f>_xlfn.XLOOKUP($A36,WH_Aggregte!$E:$E,WH_Aggregte!AC:AC)</f>
        <v>0</v>
      </c>
      <c r="AA36" s="31">
        <f>_xlfn.XLOOKUP($A36,WH_Aggregte!$E:$E,WH_Aggregte!AD:AD)</f>
        <v>0</v>
      </c>
      <c r="AB36" s="31">
        <f>_xlfn.XLOOKUP($A36,WH_Aggregte!$E:$E,WH_Aggregte!AE:AE)</f>
        <v>0</v>
      </c>
      <c r="AC36" s="31">
        <f>_xlfn.XLOOKUP($A36,WH_Aggregte!$E:$E,WH_Aggregte!AF:AF)</f>
        <v>0</v>
      </c>
      <c r="AD36" s="31">
        <f>_xlfn.XLOOKUP($A36,WH_Aggregte!$E:$E,WH_Aggregte!AG:AG)</f>
        <v>0</v>
      </c>
      <c r="AE36" s="31">
        <f>_xlfn.XLOOKUP($A36,WH_Aggregte!$E:$E,WH_Aggregte!AH:AH)</f>
        <v>0</v>
      </c>
      <c r="AF36" s="31">
        <f>_xlfn.XLOOKUP($A36,WH_Aggregte!$E:$E,WH_Aggregte!AI:AI)</f>
        <v>0</v>
      </c>
      <c r="AG36" s="31">
        <f>_xlfn.XLOOKUP($A36,WH_Aggregte!$E:$E,WH_Aggregte!AJ:AJ)</f>
        <v>0</v>
      </c>
      <c r="AH36" s="31">
        <f>_xlfn.XLOOKUP($A36,WH_Aggregte!$E:$E,WH_Aggregte!AK:AK)</f>
        <v>0</v>
      </c>
      <c r="AI36" s="31">
        <f>_xlfn.XLOOKUP($A36,WH_Aggregte!$E:$E,WH_Aggregte!AL:AL)</f>
        <v>0</v>
      </c>
      <c r="AJ36" s="31">
        <f>_xlfn.XLOOKUP($A36,SummaryResponses!$A:$A,SummaryResponses!D:D)</f>
        <v>0</v>
      </c>
      <c r="AK36" s="31">
        <f>_xlfn.XLOOKUP($A36,SummaryResponses!$A:$A,SummaryResponses!E:E)</f>
        <v>0</v>
      </c>
      <c r="AL36" s="31">
        <f>_xlfn.XLOOKUP($A36,SummaryResponses!$A:$A,SummaryResponses!F:F)</f>
        <v>0</v>
      </c>
      <c r="AM36" s="31">
        <f>_xlfn.XLOOKUP($A36,SummaryResponses!$A:$A,SummaryResponses!G:G)</f>
        <v>0</v>
      </c>
      <c r="AN36" s="31">
        <f>_xlfn.XLOOKUP($A36,SummaryResponses!$A:$A,SummaryResponses!H:H)</f>
        <v>0</v>
      </c>
      <c r="AO36" s="31">
        <f>_xlfn.XLOOKUP($A36,SummaryResponses!$A:$A,SummaryResponses!I:I)</f>
        <v>0</v>
      </c>
      <c r="AP36" s="31">
        <f>_xlfn.XLOOKUP($A36,SummaryResponses!$A:$A,SummaryResponses!J:J)</f>
        <v>0</v>
      </c>
      <c r="AQ36" s="31">
        <f>_xlfn.XLOOKUP($A36,SummaryResponses!$A:$A,SummaryResponses!K:K)</f>
        <v>0</v>
      </c>
      <c r="AR36" s="31">
        <f>_xlfn.XLOOKUP($A36,SummaryResponses!$A:$A,SummaryResponses!L:L)</f>
        <v>0</v>
      </c>
      <c r="AS36" s="31">
        <f>_xlfn.XLOOKUP($A36,SummaryResponses!$A:$A,SummaryResponses!M:M)</f>
        <v>0</v>
      </c>
      <c r="AT36" s="31">
        <f>_xlfn.XLOOKUP($A36,SummaryResponses!$A:$A,SummaryResponses!N:N)</f>
        <v>0</v>
      </c>
      <c r="AU36" s="31">
        <f>_xlfn.XLOOKUP($A36,SummaryResponses!$A:$A,SummaryResponses!O:O)</f>
        <v>0</v>
      </c>
      <c r="AV36" s="31">
        <f>_xlfn.XLOOKUP($A36,SummaryResponses!$A:$A,SummaryResponses!P:P)</f>
        <v>0</v>
      </c>
      <c r="AW36" s="31">
        <f>_xlfn.XLOOKUP($A36,SummaryResponses!$A:$A,SummaryResponses!Q:Q)</f>
        <v>0</v>
      </c>
      <c r="AX36" s="31">
        <f>_xlfn.XLOOKUP($A36,SummaryResponses!$A:$A,SummaryResponses!R:R)</f>
        <v>0</v>
      </c>
      <c r="AY36" s="31">
        <f>_xlfn.XLOOKUP($A36,SummaryResponses!$A:$A,SummaryResponses!S:S)</f>
        <v>0</v>
      </c>
      <c r="AZ36" s="31">
        <f>_xlfn.XLOOKUP($A36,SummaryResponses!$A:$A,SummaryResponses!T:T)</f>
        <v>0</v>
      </c>
      <c r="BA36" s="31">
        <f>_xlfn.XLOOKUP($A36,SummaryResponses!$A:$A,SummaryResponses!U:U)</f>
        <v>0</v>
      </c>
      <c r="BB36" s="31">
        <f>_xlfn.XLOOKUP($A36,SummaryResponses!$A:$A,SummaryResponses!V:V)</f>
        <v>0</v>
      </c>
      <c r="BC36" s="31">
        <f>_xlfn.XLOOKUP($A36,SummaryResponses!$A:$A,SummaryResponses!W:W)</f>
        <v>0</v>
      </c>
      <c r="BD36" s="31">
        <f>_xlfn.XLOOKUP($A36,SummaryResponses!$A:$A,SummaryResponses!X:X)</f>
        <v>0</v>
      </c>
      <c r="BE36" s="31">
        <f>_xlfn.XLOOKUP($A36,SummaryResponses!$A:$A,SummaryResponses!Y:Y)</f>
        <v>0</v>
      </c>
      <c r="BF36" s="31">
        <f>_xlfn.XLOOKUP($A36,SummaryResponses!$A:$A,SummaryResponses!Z:Z)</f>
        <v>0</v>
      </c>
      <c r="BG36" s="31">
        <f>_xlfn.XLOOKUP($A36,SummaryResponses!$A:$A,SummaryResponses!AA:AA)</f>
        <v>0</v>
      </c>
      <c r="BH36" s="31">
        <f>_xlfn.XLOOKUP($A36,SummaryResponses!$A:$A,SummaryResponses!AB:AB)</f>
        <v>0</v>
      </c>
      <c r="BI36" s="31">
        <f>_xlfn.XLOOKUP($A36,SummaryResponses!$A:$A,SummaryResponses!AC:AC)</f>
        <v>0</v>
      </c>
      <c r="BJ36" s="31">
        <f>_xlfn.XLOOKUP($A36,SummaryResponses!$A:$A,SummaryResponses!AD:AD)</f>
        <v>0</v>
      </c>
      <c r="BK36" s="31">
        <f>_xlfn.XLOOKUP($A36,SummaryResponses!$A:$A,SummaryResponses!AE:AE)</f>
        <v>0</v>
      </c>
    </row>
    <row r="37" spans="1:63" ht="70.5" x14ac:dyDescent="0.35">
      <c r="A37" s="30" t="str">
        <f>SummaryResponses!A37</f>
        <v>02.06.02</v>
      </c>
      <c r="B37" s="31" t="str">
        <f>_xlfn.XLOOKUP($A37,WH_Aggregte!$E:$E,WH_Aggregte!$D:$D)</f>
        <v xml:space="preserve">If subawards are made in amounts greater or equal to $30,000, is each subaward reported through http://www.fsrs.gov?_x000D_
_x000D_
</v>
      </c>
      <c r="C37" s="31" t="str">
        <f>_xlfn.XLOOKUP($A37,SummaryResponses!$A:$A,SummaryResponses!$C:$C)</f>
        <v xml:space="preserve">The grantee does not report subawards greater or equal to $30,000 through http://www.fsrs.gov. </v>
      </c>
      <c r="D37" s="30" t="str">
        <f>_xlfn.SINGLE(IF(ISNUMBER(IFERROR(_xlfn.XLOOKUP($A37,Table1[QNUM],Table1[Answer],"",0),""))*1,"",IFERROR(_xlfn.XLOOKUP($A37,Table1[QNUM],Table1[Answer],"",0),"")))</f>
        <v/>
      </c>
      <c r="E37" s="31" t="str">
        <f>_xlfn.SINGLE(IF(ISNUMBER(IFERROR(_xlfn.XLOOKUP($A37&amp;$E$1&amp;":",Table1[QNUM],Table1[NOTES],"",0),""))*1,"",IFERROR(_xlfn.XLOOKUP($A37&amp;$E$1&amp;":",Table1[QNUM],Table1[NOTES],"",0),"")))</f>
        <v/>
      </c>
      <c r="F37" s="31" t="str">
        <f>_xlfn.SINGLE(IF(ISNUMBER(IFERROR(_xlfn.XLOOKUP($A37&amp;$F$1,Table1[QNUM],Table1[NOTES],"",0),""))*1,"",IFERROR(_xlfn.XLOOKUP($A37&amp;$F$1,Table1[QNUM],Table1[NOTES],"",0),"")))</f>
        <v/>
      </c>
      <c r="G37" s="31" t="str">
        <f>TRIM(_xlfn.XLOOKUP($A37,WH_Aggregte!$E:$E,WH_Aggregte!J:J))</f>
        <v>General Program Terms and Conditions, Section T. Transparency Act Requirements (for Grants and Cooperative Agreements of $30,000 or More)</v>
      </c>
      <c r="H37" s="31">
        <f>_xlfn.XLOOKUP($A37,WH_Aggregte!$E:$E,WH_Aggregte!K:K)</f>
        <v>0</v>
      </c>
      <c r="I37" s="31">
        <f>_xlfn.XLOOKUP($A37,WH_Aggregte!$E:$E,WH_Aggregte!L:L)</f>
        <v>0</v>
      </c>
      <c r="J37" s="31">
        <f>_xlfn.XLOOKUP($A37,WH_Aggregte!$E:$E,WH_Aggregte!M:M)</f>
        <v>0</v>
      </c>
      <c r="K37" s="31">
        <f>_xlfn.XLOOKUP($A37,WH_Aggregte!$E:$E,WH_Aggregte!N:N)</f>
        <v>0</v>
      </c>
      <c r="L37" s="31">
        <f>_xlfn.XLOOKUP($A37,WH_Aggregte!$E:$E,WH_Aggregte!O:O)</f>
        <v>0</v>
      </c>
      <c r="M37" s="31">
        <f>_xlfn.XLOOKUP($A37,WH_Aggregte!$E:$E,WH_Aggregte!P:P)</f>
        <v>0</v>
      </c>
      <c r="N37" s="31">
        <f>_xlfn.XLOOKUP($A37,WH_Aggregte!$E:$E,WH_Aggregte!Q:Q)</f>
        <v>0</v>
      </c>
      <c r="O37" s="31">
        <f>_xlfn.XLOOKUP($A37,WH_Aggregte!$E:$E,WH_Aggregte!R:R)</f>
        <v>0</v>
      </c>
      <c r="P37" s="31">
        <f>_xlfn.XLOOKUP($A37,WH_Aggregte!$E:$E,WH_Aggregte!S:S)</f>
        <v>0</v>
      </c>
      <c r="Q37" s="31">
        <f>_xlfn.XLOOKUP($A37,WH_Aggregte!$E:$E,WH_Aggregte!T:T)</f>
        <v>0</v>
      </c>
      <c r="R37" s="31">
        <f>_xlfn.XLOOKUP($A37,WH_Aggregte!$E:$E,WH_Aggregte!U:U)</f>
        <v>0</v>
      </c>
      <c r="S37" s="31">
        <f>_xlfn.XLOOKUP($A37,WH_Aggregte!$E:$E,WH_Aggregte!V:V)</f>
        <v>0</v>
      </c>
      <c r="T37" s="31">
        <f>_xlfn.XLOOKUP($A37,WH_Aggregte!$E:$E,WH_Aggregte!W:W)</f>
        <v>0</v>
      </c>
      <c r="U37" s="31">
        <f>_xlfn.XLOOKUP($A37,WH_Aggregte!$E:$E,WH_Aggregte!X:X)</f>
        <v>0</v>
      </c>
      <c r="V37" s="31">
        <f>_xlfn.XLOOKUP($A37,WH_Aggregte!$E:$E,WH_Aggregte!Y:Y)</f>
        <v>0</v>
      </c>
      <c r="W37" s="31">
        <f>_xlfn.XLOOKUP($A37,WH_Aggregte!$E:$E,WH_Aggregte!Z:Z)</f>
        <v>0</v>
      </c>
      <c r="X37" s="31">
        <f>_xlfn.XLOOKUP($A37,WH_Aggregte!$E:$E,WH_Aggregte!AA:AA)</f>
        <v>0</v>
      </c>
      <c r="Y37" s="31">
        <f>_xlfn.XLOOKUP($A37,WH_Aggregte!$E:$E,WH_Aggregte!AB:AB)</f>
        <v>0</v>
      </c>
      <c r="Z37" s="31">
        <f>_xlfn.XLOOKUP($A37,WH_Aggregte!$E:$E,WH_Aggregte!AC:AC)</f>
        <v>0</v>
      </c>
      <c r="AA37" s="31">
        <f>_xlfn.XLOOKUP($A37,WH_Aggregte!$E:$E,WH_Aggregte!AD:AD)</f>
        <v>0</v>
      </c>
      <c r="AB37" s="31">
        <f>_xlfn.XLOOKUP($A37,WH_Aggregte!$E:$E,WH_Aggregte!AE:AE)</f>
        <v>0</v>
      </c>
      <c r="AC37" s="31">
        <f>_xlfn.XLOOKUP($A37,WH_Aggregte!$E:$E,WH_Aggregte!AF:AF)</f>
        <v>0</v>
      </c>
      <c r="AD37" s="31">
        <f>_xlfn.XLOOKUP($A37,WH_Aggregte!$E:$E,WH_Aggregte!AG:AG)</f>
        <v>0</v>
      </c>
      <c r="AE37" s="31">
        <f>_xlfn.XLOOKUP($A37,WH_Aggregte!$E:$E,WH_Aggregte!AH:AH)</f>
        <v>0</v>
      </c>
      <c r="AF37" s="31">
        <f>_xlfn.XLOOKUP($A37,WH_Aggregte!$E:$E,WH_Aggregte!AI:AI)</f>
        <v>0</v>
      </c>
      <c r="AG37" s="31">
        <f>_xlfn.XLOOKUP($A37,WH_Aggregte!$E:$E,WH_Aggregte!AJ:AJ)</f>
        <v>0</v>
      </c>
      <c r="AH37" s="31">
        <f>_xlfn.XLOOKUP($A37,WH_Aggregte!$E:$E,WH_Aggregte!AK:AK)</f>
        <v>0</v>
      </c>
      <c r="AI37" s="31">
        <f>_xlfn.XLOOKUP($A37,WH_Aggregte!$E:$E,WH_Aggregte!AL:AL)</f>
        <v>0</v>
      </c>
      <c r="AJ37" s="31">
        <f>_xlfn.XLOOKUP($A37,SummaryResponses!$A:$A,SummaryResponses!D:D)</f>
        <v>0</v>
      </c>
      <c r="AK37" s="31">
        <f>_xlfn.XLOOKUP($A37,SummaryResponses!$A:$A,SummaryResponses!E:E)</f>
        <v>0</v>
      </c>
      <c r="AL37" s="31">
        <f>_xlfn.XLOOKUP($A37,SummaryResponses!$A:$A,SummaryResponses!F:F)</f>
        <v>0</v>
      </c>
      <c r="AM37" s="31">
        <f>_xlfn.XLOOKUP($A37,SummaryResponses!$A:$A,SummaryResponses!G:G)</f>
        <v>0</v>
      </c>
      <c r="AN37" s="31">
        <f>_xlfn.XLOOKUP($A37,SummaryResponses!$A:$A,SummaryResponses!H:H)</f>
        <v>0</v>
      </c>
      <c r="AO37" s="31">
        <f>_xlfn.XLOOKUP($A37,SummaryResponses!$A:$A,SummaryResponses!I:I)</f>
        <v>0</v>
      </c>
      <c r="AP37" s="31">
        <f>_xlfn.XLOOKUP($A37,SummaryResponses!$A:$A,SummaryResponses!J:J)</f>
        <v>0</v>
      </c>
      <c r="AQ37" s="31">
        <f>_xlfn.XLOOKUP($A37,SummaryResponses!$A:$A,SummaryResponses!K:K)</f>
        <v>0</v>
      </c>
      <c r="AR37" s="31">
        <f>_xlfn.XLOOKUP($A37,SummaryResponses!$A:$A,SummaryResponses!L:L)</f>
        <v>0</v>
      </c>
      <c r="AS37" s="31">
        <f>_xlfn.XLOOKUP($A37,SummaryResponses!$A:$A,SummaryResponses!M:M)</f>
        <v>0</v>
      </c>
      <c r="AT37" s="31">
        <f>_xlfn.XLOOKUP($A37,SummaryResponses!$A:$A,SummaryResponses!N:N)</f>
        <v>0</v>
      </c>
      <c r="AU37" s="31">
        <f>_xlfn.XLOOKUP($A37,SummaryResponses!$A:$A,SummaryResponses!O:O)</f>
        <v>0</v>
      </c>
      <c r="AV37" s="31">
        <f>_xlfn.XLOOKUP($A37,SummaryResponses!$A:$A,SummaryResponses!P:P)</f>
        <v>0</v>
      </c>
      <c r="AW37" s="31">
        <f>_xlfn.XLOOKUP($A37,SummaryResponses!$A:$A,SummaryResponses!Q:Q)</f>
        <v>0</v>
      </c>
      <c r="AX37" s="31">
        <f>_xlfn.XLOOKUP($A37,SummaryResponses!$A:$A,SummaryResponses!R:R)</f>
        <v>0</v>
      </c>
      <c r="AY37" s="31">
        <f>_xlfn.XLOOKUP($A37,SummaryResponses!$A:$A,SummaryResponses!S:S)</f>
        <v>0</v>
      </c>
      <c r="AZ37" s="31">
        <f>_xlfn.XLOOKUP($A37,SummaryResponses!$A:$A,SummaryResponses!T:T)</f>
        <v>0</v>
      </c>
      <c r="BA37" s="31">
        <f>_xlfn.XLOOKUP($A37,SummaryResponses!$A:$A,SummaryResponses!U:U)</f>
        <v>0</v>
      </c>
      <c r="BB37" s="31">
        <f>_xlfn.XLOOKUP($A37,SummaryResponses!$A:$A,SummaryResponses!V:V)</f>
        <v>0</v>
      </c>
      <c r="BC37" s="31">
        <f>_xlfn.XLOOKUP($A37,SummaryResponses!$A:$A,SummaryResponses!W:W)</f>
        <v>0</v>
      </c>
      <c r="BD37" s="31">
        <f>_xlfn.XLOOKUP($A37,SummaryResponses!$A:$A,SummaryResponses!X:X)</f>
        <v>0</v>
      </c>
      <c r="BE37" s="31">
        <f>_xlfn.XLOOKUP($A37,SummaryResponses!$A:$A,SummaryResponses!Y:Y)</f>
        <v>0</v>
      </c>
      <c r="BF37" s="31">
        <f>_xlfn.XLOOKUP($A37,SummaryResponses!$A:$A,SummaryResponses!Z:Z)</f>
        <v>0</v>
      </c>
      <c r="BG37" s="31">
        <f>_xlfn.XLOOKUP($A37,SummaryResponses!$A:$A,SummaryResponses!AA:AA)</f>
        <v>0</v>
      </c>
      <c r="BH37" s="31">
        <f>_xlfn.XLOOKUP($A37,SummaryResponses!$A:$A,SummaryResponses!AB:AB)</f>
        <v>0</v>
      </c>
      <c r="BI37" s="31">
        <f>_xlfn.XLOOKUP($A37,SummaryResponses!$A:$A,SummaryResponses!AC:AC)</f>
        <v>0</v>
      </c>
      <c r="BJ37" s="31">
        <f>_xlfn.XLOOKUP($A37,SummaryResponses!$A:$A,SummaryResponses!AD:AD)</f>
        <v>0</v>
      </c>
      <c r="BK37" s="31">
        <f>_xlfn.XLOOKUP($A37,SummaryResponses!$A:$A,SummaryResponses!AE:AE)</f>
        <v>0</v>
      </c>
    </row>
    <row r="38" spans="1:63" ht="154.5" x14ac:dyDescent="0.35">
      <c r="A38" s="30" t="str">
        <f>SummaryResponses!A38</f>
        <v>03.01.01</v>
      </c>
      <c r="B38" s="31" t="str">
        <f>_xlfn.XLOOKUP($A38,WH_Aggregte!$E:$E,WH_Aggregte!$D:$D)</f>
        <v xml:space="preserve">Is there evidence that Member eligibility documentation was reviewed and found satisfactory prior to enrollment?  _x000D_
_x000D_
• Proof of citizenship or allowable legal status;  _x000D_
• Proof of age;  _x000D_
• Member certification of GED or HS diploma or statement that Member agrees to earn one prior to using the Education Award.  _x000D_
_x000D_
</v>
      </c>
      <c r="C38" s="31" t="str">
        <f>_xlfn.XLOOKUP($A38,SummaryResponses!$A:$A,SummaryResponses!$C:$C)</f>
        <v xml:space="preserve">The following member eligibility documentation was not reviewed and found satisfactory prior to enrollment:
</v>
      </c>
      <c r="D38" s="30" t="str">
        <f>_xlfn.SINGLE(IF(ISNUMBER(IFERROR(_xlfn.XLOOKUP($A38,Table1[QNUM],Table1[Answer],"",0),""))*1,"",IFERROR(_xlfn.XLOOKUP($A38,Table1[QNUM],Table1[Answer],"",0),"")))</f>
        <v/>
      </c>
      <c r="E38" s="31" t="str">
        <f>_xlfn.SINGLE(IF(ISNUMBER(IFERROR(_xlfn.XLOOKUP($A38&amp;$E$1&amp;":",Table1[QNUM],Table1[NOTES],"",0),""))*1,"",IFERROR(_xlfn.XLOOKUP($A38&amp;$E$1&amp;":",Table1[QNUM],Table1[NOTES],"",0),"")))</f>
        <v/>
      </c>
      <c r="F38" s="31" t="str">
        <f>_xlfn.SINGLE(IF(ISNUMBER(IFERROR(_xlfn.XLOOKUP($A38&amp;$F$1,Table1[QNUM],Table1[NOTES],"",0),""))*1,"",IFERROR(_xlfn.XLOOKUP($A38&amp;$F$1,Table1[QNUM],Table1[NOTES],"",0),"")))</f>
        <v/>
      </c>
      <c r="G38" s="31" t="str">
        <f>TRIM(_xlfn.XLOOKUP($A38,WH_Aggregte!$E:$E,WH_Aggregte!J:J))</f>
        <v>45 CFR § 2520.40
Grant Program Specific Terms and Conditions</v>
      </c>
      <c r="H38" s="31" t="str">
        <f>_xlfn.XLOOKUP($A38,WH_Aggregte!$E:$E,WH_Aggregte!K:K)</f>
        <v/>
      </c>
      <c r="I38" s="31" t="str">
        <f>_xlfn.XLOOKUP($A38,WH_Aggregte!$E:$E,WH_Aggregte!L:L)</f>
        <v/>
      </c>
      <c r="J38" s="31" t="str">
        <f>_xlfn.XLOOKUP($A38,WH_Aggregte!$E:$E,WH_Aggregte!M:M)</f>
        <v/>
      </c>
      <c r="K38" s="31">
        <f>_xlfn.XLOOKUP($A38,WH_Aggregte!$E:$E,WH_Aggregte!N:N)</f>
        <v>0</v>
      </c>
      <c r="L38" s="31">
        <f>_xlfn.XLOOKUP($A38,WH_Aggregte!$E:$E,WH_Aggregte!O:O)</f>
        <v>0</v>
      </c>
      <c r="M38" s="31">
        <f>_xlfn.XLOOKUP($A38,WH_Aggregte!$E:$E,WH_Aggregte!P:P)</f>
        <v>0</v>
      </c>
      <c r="N38" s="31">
        <f>_xlfn.XLOOKUP($A38,WH_Aggregte!$E:$E,WH_Aggregte!Q:Q)</f>
        <v>0</v>
      </c>
      <c r="O38" s="31">
        <f>_xlfn.XLOOKUP($A38,WH_Aggregte!$E:$E,WH_Aggregte!R:R)</f>
        <v>0</v>
      </c>
      <c r="P38" s="31">
        <f>_xlfn.XLOOKUP($A38,WH_Aggregte!$E:$E,WH_Aggregte!S:S)</f>
        <v>0</v>
      </c>
      <c r="Q38" s="31">
        <f>_xlfn.XLOOKUP($A38,WH_Aggregte!$E:$E,WH_Aggregte!T:T)</f>
        <v>0</v>
      </c>
      <c r="R38" s="31">
        <f>_xlfn.XLOOKUP($A38,WH_Aggregte!$E:$E,WH_Aggregte!U:U)</f>
        <v>0</v>
      </c>
      <c r="S38" s="31">
        <f>_xlfn.XLOOKUP($A38,WH_Aggregte!$E:$E,WH_Aggregte!V:V)</f>
        <v>0</v>
      </c>
      <c r="T38" s="31">
        <f>_xlfn.XLOOKUP($A38,WH_Aggregte!$E:$E,WH_Aggregte!W:W)</f>
        <v>0</v>
      </c>
      <c r="U38" s="31">
        <f>_xlfn.XLOOKUP($A38,WH_Aggregte!$E:$E,WH_Aggregte!X:X)</f>
        <v>0</v>
      </c>
      <c r="V38" s="31">
        <f>_xlfn.XLOOKUP($A38,WH_Aggregte!$E:$E,WH_Aggregte!Y:Y)</f>
        <v>0</v>
      </c>
      <c r="W38" s="31">
        <f>_xlfn.XLOOKUP($A38,WH_Aggregte!$E:$E,WH_Aggregte!Z:Z)</f>
        <v>0</v>
      </c>
      <c r="X38" s="31">
        <f>_xlfn.XLOOKUP($A38,WH_Aggregte!$E:$E,WH_Aggregte!AA:AA)</f>
        <v>0</v>
      </c>
      <c r="Y38" s="31">
        <f>_xlfn.XLOOKUP($A38,WH_Aggregte!$E:$E,WH_Aggregte!AB:AB)</f>
        <v>0</v>
      </c>
      <c r="Z38" s="31">
        <f>_xlfn.XLOOKUP($A38,WH_Aggregte!$E:$E,WH_Aggregte!AC:AC)</f>
        <v>0</v>
      </c>
      <c r="AA38" s="31">
        <f>_xlfn.XLOOKUP($A38,WH_Aggregte!$E:$E,WH_Aggregte!AD:AD)</f>
        <v>0</v>
      </c>
      <c r="AB38" s="31">
        <f>_xlfn.XLOOKUP($A38,WH_Aggregte!$E:$E,WH_Aggregte!AE:AE)</f>
        <v>0</v>
      </c>
      <c r="AC38" s="31">
        <f>_xlfn.XLOOKUP($A38,WH_Aggregte!$E:$E,WH_Aggregte!AF:AF)</f>
        <v>0</v>
      </c>
      <c r="AD38" s="31">
        <f>_xlfn.XLOOKUP($A38,WH_Aggregte!$E:$E,WH_Aggregte!AG:AG)</f>
        <v>0</v>
      </c>
      <c r="AE38" s="31">
        <f>_xlfn.XLOOKUP($A38,WH_Aggregte!$E:$E,WH_Aggregte!AH:AH)</f>
        <v>0</v>
      </c>
      <c r="AF38" s="31">
        <f>_xlfn.XLOOKUP($A38,WH_Aggregte!$E:$E,WH_Aggregte!AI:AI)</f>
        <v>0</v>
      </c>
      <c r="AG38" s="31">
        <f>_xlfn.XLOOKUP($A38,WH_Aggregte!$E:$E,WH_Aggregte!AJ:AJ)</f>
        <v>0</v>
      </c>
      <c r="AH38" s="31">
        <f>_xlfn.XLOOKUP($A38,WH_Aggregte!$E:$E,WH_Aggregte!AK:AK)</f>
        <v>0</v>
      </c>
      <c r="AI38" s="31">
        <f>_xlfn.XLOOKUP($A38,WH_Aggregte!$E:$E,WH_Aggregte!AL:AL)</f>
        <v>0</v>
      </c>
      <c r="AJ38" s="31" t="str">
        <f>_xlfn.XLOOKUP($A38,SummaryResponses!$A:$A,SummaryResponses!D:D)</f>
        <v>• Proof of citizenship or allowable legal status</v>
      </c>
      <c r="AK38" s="31" t="str">
        <f>_xlfn.XLOOKUP($A38,SummaryResponses!$A:$A,SummaryResponses!E:E)</f>
        <v>• Proof of age</v>
      </c>
      <c r="AL38" s="31" t="str">
        <f>_xlfn.XLOOKUP($A38,SummaryResponses!$A:$A,SummaryResponses!F:F)</f>
        <v>• Member certification of GED or H.S. diploma or statement that member agrees to earn one prior to using Education Award.</v>
      </c>
      <c r="AM38" s="31">
        <f>_xlfn.XLOOKUP($A38,SummaryResponses!$A:$A,SummaryResponses!G:G)</f>
        <v>0</v>
      </c>
      <c r="AN38" s="31">
        <f>_xlfn.XLOOKUP($A38,SummaryResponses!$A:$A,SummaryResponses!H:H)</f>
        <v>0</v>
      </c>
      <c r="AO38" s="31">
        <f>_xlfn.XLOOKUP($A38,SummaryResponses!$A:$A,SummaryResponses!I:I)</f>
        <v>0</v>
      </c>
      <c r="AP38" s="31">
        <f>_xlfn.XLOOKUP($A38,SummaryResponses!$A:$A,SummaryResponses!J:J)</f>
        <v>0</v>
      </c>
      <c r="AQ38" s="31">
        <f>_xlfn.XLOOKUP($A38,SummaryResponses!$A:$A,SummaryResponses!K:K)</f>
        <v>0</v>
      </c>
      <c r="AR38" s="31">
        <f>_xlfn.XLOOKUP($A38,SummaryResponses!$A:$A,SummaryResponses!L:L)</f>
        <v>0</v>
      </c>
      <c r="AS38" s="31">
        <f>_xlfn.XLOOKUP($A38,SummaryResponses!$A:$A,SummaryResponses!M:M)</f>
        <v>0</v>
      </c>
      <c r="AT38" s="31">
        <f>_xlfn.XLOOKUP($A38,SummaryResponses!$A:$A,SummaryResponses!N:N)</f>
        <v>0</v>
      </c>
      <c r="AU38" s="31">
        <f>_xlfn.XLOOKUP($A38,SummaryResponses!$A:$A,SummaryResponses!O:O)</f>
        <v>0</v>
      </c>
      <c r="AV38" s="31">
        <f>_xlfn.XLOOKUP($A38,SummaryResponses!$A:$A,SummaryResponses!P:P)</f>
        <v>0</v>
      </c>
      <c r="AW38" s="31">
        <f>_xlfn.XLOOKUP($A38,SummaryResponses!$A:$A,SummaryResponses!Q:Q)</f>
        <v>0</v>
      </c>
      <c r="AX38" s="31">
        <f>_xlfn.XLOOKUP($A38,SummaryResponses!$A:$A,SummaryResponses!R:R)</f>
        <v>0</v>
      </c>
      <c r="AY38" s="31">
        <f>_xlfn.XLOOKUP($A38,SummaryResponses!$A:$A,SummaryResponses!S:S)</f>
        <v>0</v>
      </c>
      <c r="AZ38" s="31">
        <f>_xlfn.XLOOKUP($A38,SummaryResponses!$A:$A,SummaryResponses!T:T)</f>
        <v>0</v>
      </c>
      <c r="BA38" s="31">
        <f>_xlfn.XLOOKUP($A38,SummaryResponses!$A:$A,SummaryResponses!U:U)</f>
        <v>0</v>
      </c>
      <c r="BB38" s="31">
        <f>_xlfn.XLOOKUP($A38,SummaryResponses!$A:$A,SummaryResponses!V:V)</f>
        <v>0</v>
      </c>
      <c r="BC38" s="31">
        <f>_xlfn.XLOOKUP($A38,SummaryResponses!$A:$A,SummaryResponses!W:W)</f>
        <v>0</v>
      </c>
      <c r="BD38" s="31">
        <f>_xlfn.XLOOKUP($A38,SummaryResponses!$A:$A,SummaryResponses!X:X)</f>
        <v>0</v>
      </c>
      <c r="BE38" s="31">
        <f>_xlfn.XLOOKUP($A38,SummaryResponses!$A:$A,SummaryResponses!Y:Y)</f>
        <v>0</v>
      </c>
      <c r="BF38" s="31">
        <f>_xlfn.XLOOKUP($A38,SummaryResponses!$A:$A,SummaryResponses!Z:Z)</f>
        <v>0</v>
      </c>
      <c r="BG38" s="31">
        <f>_xlfn.XLOOKUP($A38,SummaryResponses!$A:$A,SummaryResponses!AA:AA)</f>
        <v>0</v>
      </c>
      <c r="BH38" s="31">
        <f>_xlfn.XLOOKUP($A38,SummaryResponses!$A:$A,SummaryResponses!AB:AB)</f>
        <v>0</v>
      </c>
      <c r="BI38" s="31">
        <f>_xlfn.XLOOKUP($A38,SummaryResponses!$A:$A,SummaryResponses!AC:AC)</f>
        <v>0</v>
      </c>
      <c r="BJ38" s="31">
        <f>_xlfn.XLOOKUP($A38,SummaryResponses!$A:$A,SummaryResponses!AD:AD)</f>
        <v>0</v>
      </c>
      <c r="BK38" s="31">
        <f>_xlfn.XLOOKUP($A38,SummaryResponses!$A:$A,SummaryResponses!AE:AE)</f>
        <v>0</v>
      </c>
    </row>
    <row r="39" spans="1:63" ht="154.5" x14ac:dyDescent="0.35">
      <c r="A39" s="30" t="str">
        <f>SummaryResponses!A39</f>
        <v>03.01.02</v>
      </c>
      <c r="B39" s="31" t="str">
        <f>_xlfn.XLOOKUP($A39,WH_Aggregte!$E:$E,WH_Aggregte!$D:$D)</f>
        <v xml:space="preserve">Is there evidence the grantee grant-funded activities are compliant with Non-Supplantation, Non-Duplication and Non-Displacement restrictions? _x000D_
_x000D_
The commission/direct ensures grant-funded activities are compliant with;_x000D_
• Non-supplantation_x000D_
• Non-duplication_x000D_
• Non-displacement_x000D_
_x000D_
</v>
      </c>
      <c r="C39" s="31" t="str">
        <f>_xlfn.XLOOKUP($A39,SummaryResponses!$A:$A,SummaryResponses!$C:$C)</f>
        <v xml:space="preserve">The grantee does not ensure grant-funded activities are compliant with the following requirements:
</v>
      </c>
      <c r="D39" s="30" t="str">
        <f>_xlfn.SINGLE(IF(ISNUMBER(IFERROR(_xlfn.XLOOKUP($A39,Table1[QNUM],Table1[Answer],"",0),""))*1,"",IFERROR(_xlfn.XLOOKUP($A39,Table1[QNUM],Table1[Answer],"",0),"")))</f>
        <v/>
      </c>
      <c r="E39" s="31" t="str">
        <f>_xlfn.SINGLE(IF(ISNUMBER(IFERROR(_xlfn.XLOOKUP($A39&amp;$E$1&amp;":",Table1[QNUM],Table1[NOTES],"",0),""))*1,"",IFERROR(_xlfn.XLOOKUP($A39&amp;$E$1&amp;":",Table1[QNUM],Table1[NOTES],"",0),"")))</f>
        <v/>
      </c>
      <c r="F39" s="31" t="str">
        <f>_xlfn.SINGLE(IF(ISNUMBER(IFERROR(_xlfn.XLOOKUP($A39&amp;$F$1,Table1[QNUM],Table1[NOTES],"",0),""))*1,"",IFERROR(_xlfn.XLOOKUP($A39&amp;$F$1,Table1[QNUM],Table1[NOTES],"",0),"")))</f>
        <v/>
      </c>
      <c r="G39" s="31" t="str">
        <f>TRIM(_xlfn.XLOOKUP($A39,WH_Aggregte!$E:$E,WH_Aggregte!J:J))</f>
        <v>45 CFR § 2540.100</v>
      </c>
      <c r="H39" s="31" t="str">
        <f>_xlfn.XLOOKUP($A39,WH_Aggregte!$E:$E,WH_Aggregte!K:K)</f>
        <v/>
      </c>
      <c r="I39" s="31" t="str">
        <f>_xlfn.XLOOKUP($A39,WH_Aggregte!$E:$E,WH_Aggregte!L:L)</f>
        <v/>
      </c>
      <c r="J39" s="31" t="str">
        <f>_xlfn.XLOOKUP($A39,WH_Aggregte!$E:$E,WH_Aggregte!M:M)</f>
        <v/>
      </c>
      <c r="K39" s="31">
        <f>_xlfn.XLOOKUP($A39,WH_Aggregte!$E:$E,WH_Aggregte!N:N)</f>
        <v>0</v>
      </c>
      <c r="L39" s="31">
        <f>_xlfn.XLOOKUP($A39,WH_Aggregte!$E:$E,WH_Aggregte!O:O)</f>
        <v>0</v>
      </c>
      <c r="M39" s="31">
        <f>_xlfn.XLOOKUP($A39,WH_Aggregte!$E:$E,WH_Aggregte!P:P)</f>
        <v>0</v>
      </c>
      <c r="N39" s="31">
        <f>_xlfn.XLOOKUP($A39,WH_Aggregte!$E:$E,WH_Aggregte!Q:Q)</f>
        <v>0</v>
      </c>
      <c r="O39" s="31">
        <f>_xlfn.XLOOKUP($A39,WH_Aggregte!$E:$E,WH_Aggregte!R:R)</f>
        <v>0</v>
      </c>
      <c r="P39" s="31">
        <f>_xlfn.XLOOKUP($A39,WH_Aggregte!$E:$E,WH_Aggregte!S:S)</f>
        <v>0</v>
      </c>
      <c r="Q39" s="31">
        <f>_xlfn.XLOOKUP($A39,WH_Aggregte!$E:$E,WH_Aggregte!T:T)</f>
        <v>0</v>
      </c>
      <c r="R39" s="31">
        <f>_xlfn.XLOOKUP($A39,WH_Aggregte!$E:$E,WH_Aggregte!U:U)</f>
        <v>0</v>
      </c>
      <c r="S39" s="31">
        <f>_xlfn.XLOOKUP($A39,WH_Aggregte!$E:$E,WH_Aggregte!V:V)</f>
        <v>0</v>
      </c>
      <c r="T39" s="31">
        <f>_xlfn.XLOOKUP($A39,WH_Aggregte!$E:$E,WH_Aggregte!W:W)</f>
        <v>0</v>
      </c>
      <c r="U39" s="31">
        <f>_xlfn.XLOOKUP($A39,WH_Aggregte!$E:$E,WH_Aggregte!X:X)</f>
        <v>0</v>
      </c>
      <c r="V39" s="31">
        <f>_xlfn.XLOOKUP($A39,WH_Aggregte!$E:$E,WH_Aggregte!Y:Y)</f>
        <v>0</v>
      </c>
      <c r="W39" s="31">
        <f>_xlfn.XLOOKUP($A39,WH_Aggregte!$E:$E,WH_Aggregte!Z:Z)</f>
        <v>0</v>
      </c>
      <c r="X39" s="31">
        <f>_xlfn.XLOOKUP($A39,WH_Aggregte!$E:$E,WH_Aggregte!AA:AA)</f>
        <v>0</v>
      </c>
      <c r="Y39" s="31">
        <f>_xlfn.XLOOKUP($A39,WH_Aggregte!$E:$E,WH_Aggregte!AB:AB)</f>
        <v>0</v>
      </c>
      <c r="Z39" s="31">
        <f>_xlfn.XLOOKUP($A39,WH_Aggregte!$E:$E,WH_Aggregte!AC:AC)</f>
        <v>0</v>
      </c>
      <c r="AA39" s="31">
        <f>_xlfn.XLOOKUP($A39,WH_Aggregte!$E:$E,WH_Aggregte!AD:AD)</f>
        <v>0</v>
      </c>
      <c r="AB39" s="31">
        <f>_xlfn.XLOOKUP($A39,WH_Aggregte!$E:$E,WH_Aggregte!AE:AE)</f>
        <v>0</v>
      </c>
      <c r="AC39" s="31">
        <f>_xlfn.XLOOKUP($A39,WH_Aggregte!$E:$E,WH_Aggregte!AF:AF)</f>
        <v>0</v>
      </c>
      <c r="AD39" s="31">
        <f>_xlfn.XLOOKUP($A39,WH_Aggregte!$E:$E,WH_Aggregte!AG:AG)</f>
        <v>0</v>
      </c>
      <c r="AE39" s="31">
        <f>_xlfn.XLOOKUP($A39,WH_Aggregte!$E:$E,WH_Aggregte!AH:AH)</f>
        <v>0</v>
      </c>
      <c r="AF39" s="31">
        <f>_xlfn.XLOOKUP($A39,WH_Aggregte!$E:$E,WH_Aggregte!AI:AI)</f>
        <v>0</v>
      </c>
      <c r="AG39" s="31">
        <f>_xlfn.XLOOKUP($A39,WH_Aggregte!$E:$E,WH_Aggregte!AJ:AJ)</f>
        <v>0</v>
      </c>
      <c r="AH39" s="31">
        <f>_xlfn.XLOOKUP($A39,WH_Aggregte!$E:$E,WH_Aggregte!AK:AK)</f>
        <v>0</v>
      </c>
      <c r="AI39" s="31">
        <f>_xlfn.XLOOKUP($A39,WH_Aggregte!$E:$E,WH_Aggregte!AL:AL)</f>
        <v>0</v>
      </c>
      <c r="AJ39" s="31" t="str">
        <f>_xlfn.XLOOKUP($A39,SummaryResponses!$A:$A,SummaryResponses!D:D)</f>
        <v>• Non-supplantation</v>
      </c>
      <c r="AK39" s="31" t="str">
        <f>_xlfn.XLOOKUP($A39,SummaryResponses!$A:$A,SummaryResponses!E:E)</f>
        <v>• Non-duplication</v>
      </c>
      <c r="AL39" s="31" t="str">
        <f>_xlfn.XLOOKUP($A39,SummaryResponses!$A:$A,SummaryResponses!F:F)</f>
        <v>• Non-displacement</v>
      </c>
      <c r="AM39" s="31">
        <f>_xlfn.XLOOKUP($A39,SummaryResponses!$A:$A,SummaryResponses!G:G)</f>
        <v>0</v>
      </c>
      <c r="AN39" s="31">
        <f>_xlfn.XLOOKUP($A39,SummaryResponses!$A:$A,SummaryResponses!H:H)</f>
        <v>0</v>
      </c>
      <c r="AO39" s="31">
        <f>_xlfn.XLOOKUP($A39,SummaryResponses!$A:$A,SummaryResponses!I:I)</f>
        <v>0</v>
      </c>
      <c r="AP39" s="31">
        <f>_xlfn.XLOOKUP($A39,SummaryResponses!$A:$A,SummaryResponses!J:J)</f>
        <v>0</v>
      </c>
      <c r="AQ39" s="31">
        <f>_xlfn.XLOOKUP($A39,SummaryResponses!$A:$A,SummaryResponses!K:K)</f>
        <v>0</v>
      </c>
      <c r="AR39" s="31">
        <f>_xlfn.XLOOKUP($A39,SummaryResponses!$A:$A,SummaryResponses!L:L)</f>
        <v>0</v>
      </c>
      <c r="AS39" s="31">
        <f>_xlfn.XLOOKUP($A39,SummaryResponses!$A:$A,SummaryResponses!M:M)</f>
        <v>0</v>
      </c>
      <c r="AT39" s="31">
        <f>_xlfn.XLOOKUP($A39,SummaryResponses!$A:$A,SummaryResponses!N:N)</f>
        <v>0</v>
      </c>
      <c r="AU39" s="31">
        <f>_xlfn.XLOOKUP($A39,SummaryResponses!$A:$A,SummaryResponses!O:O)</f>
        <v>0</v>
      </c>
      <c r="AV39" s="31">
        <f>_xlfn.XLOOKUP($A39,SummaryResponses!$A:$A,SummaryResponses!P:P)</f>
        <v>0</v>
      </c>
      <c r="AW39" s="31">
        <f>_xlfn.XLOOKUP($A39,SummaryResponses!$A:$A,SummaryResponses!Q:Q)</f>
        <v>0</v>
      </c>
      <c r="AX39" s="31">
        <f>_xlfn.XLOOKUP($A39,SummaryResponses!$A:$A,SummaryResponses!R:R)</f>
        <v>0</v>
      </c>
      <c r="AY39" s="31">
        <f>_xlfn.XLOOKUP($A39,SummaryResponses!$A:$A,SummaryResponses!S:S)</f>
        <v>0</v>
      </c>
      <c r="AZ39" s="31">
        <f>_xlfn.XLOOKUP($A39,SummaryResponses!$A:$A,SummaryResponses!T:T)</f>
        <v>0</v>
      </c>
      <c r="BA39" s="31">
        <f>_xlfn.XLOOKUP($A39,SummaryResponses!$A:$A,SummaryResponses!U:U)</f>
        <v>0</v>
      </c>
      <c r="BB39" s="31">
        <f>_xlfn.XLOOKUP($A39,SummaryResponses!$A:$A,SummaryResponses!V:V)</f>
        <v>0</v>
      </c>
      <c r="BC39" s="31">
        <f>_xlfn.XLOOKUP($A39,SummaryResponses!$A:$A,SummaryResponses!W:W)</f>
        <v>0</v>
      </c>
      <c r="BD39" s="31">
        <f>_xlfn.XLOOKUP($A39,SummaryResponses!$A:$A,SummaryResponses!X:X)</f>
        <v>0</v>
      </c>
      <c r="BE39" s="31">
        <f>_xlfn.XLOOKUP($A39,SummaryResponses!$A:$A,SummaryResponses!Y:Y)</f>
        <v>0</v>
      </c>
      <c r="BF39" s="31">
        <f>_xlfn.XLOOKUP($A39,SummaryResponses!$A:$A,SummaryResponses!Z:Z)</f>
        <v>0</v>
      </c>
      <c r="BG39" s="31">
        <f>_xlfn.XLOOKUP($A39,SummaryResponses!$A:$A,SummaryResponses!AA:AA)</f>
        <v>0</v>
      </c>
      <c r="BH39" s="31">
        <f>_xlfn.XLOOKUP($A39,SummaryResponses!$A:$A,SummaryResponses!AB:AB)</f>
        <v>0</v>
      </c>
      <c r="BI39" s="31">
        <f>_xlfn.XLOOKUP($A39,SummaryResponses!$A:$A,SummaryResponses!AC:AC)</f>
        <v>0</v>
      </c>
      <c r="BJ39" s="31">
        <f>_xlfn.XLOOKUP($A39,SummaryResponses!$A:$A,SummaryResponses!AD:AD)</f>
        <v>0</v>
      </c>
      <c r="BK39" s="31">
        <f>_xlfn.XLOOKUP($A39,SummaryResponses!$A:$A,SummaryResponses!AE:AE)</f>
        <v>0</v>
      </c>
    </row>
    <row r="40" spans="1:63" ht="196.5" x14ac:dyDescent="0.35">
      <c r="A40" s="30" t="str">
        <f>SummaryResponses!A40</f>
        <v>03.01.03</v>
      </c>
      <c r="B40" s="31" t="str">
        <f>_xlfn.XLOOKUP($A40,WH_Aggregte!$E:$E,WH_Aggregte!$D:$D)</f>
        <v xml:space="preserve">Member fundraising time is limited to 10% of the maximum allowable number of service hours, and member training is limited to 20% or less of the total aggregate agreed-upon member service hours in the program.  
Does the program have a process for ensuring member hours are tracked and fundraising time does not exceed the 10% limit? 
Does the program have a process for ensuring member hours are tracked and member education and training do not exceed the 20% limit?                                                                                                                                                                                                                     
                                                                                                                                                                                                                                                                                                                                                                                                                                </v>
      </c>
      <c r="C40" s="31" t="str">
        <f>_xlfn.XLOOKUP($A40,SummaryResponses!$A:$A,SummaryResponses!$C:$C)</f>
        <v xml:space="preserve">The grantee does not have a process for ensuring member hours are tracked for and do not exceed the percentage limits for: 
</v>
      </c>
      <c r="D40" s="30" t="str">
        <f>_xlfn.SINGLE(IF(ISNUMBER(IFERROR(_xlfn.XLOOKUP($A40,Table1[QNUM],Table1[Answer],"",0),""))*1,"",IFERROR(_xlfn.XLOOKUP($A40,Table1[QNUM],Table1[Answer],"",0),"")))</f>
        <v/>
      </c>
      <c r="E40" s="31" t="str">
        <f>_xlfn.SINGLE(IF(ISNUMBER(IFERROR(_xlfn.XLOOKUP($A40&amp;$E$1&amp;":",Table1[QNUM],Table1[NOTES],"",0),""))*1,"",IFERROR(_xlfn.XLOOKUP($A40&amp;$E$1&amp;":",Table1[QNUM],Table1[NOTES],"",0),"")))</f>
        <v/>
      </c>
      <c r="F40" s="31" t="str">
        <f>_xlfn.SINGLE(IF(ISNUMBER(IFERROR(_xlfn.XLOOKUP($A40&amp;$F$1,Table1[QNUM],Table1[NOTES],"",0),""))*1,"",IFERROR(_xlfn.XLOOKUP($A40&amp;$F$1,Table1[QNUM],Table1[NOTES],"",0),"")))</f>
        <v/>
      </c>
      <c r="G40" s="31" t="str">
        <f>TRIM(_xlfn.XLOOKUP($A40,WH_Aggregte!$E:$E,WH_Aggregte!J:J))</f>
        <v>45 CFR § 2520.45
 45 CFR § 2520.50</v>
      </c>
      <c r="H40" s="31" t="str">
        <f>_xlfn.XLOOKUP($A40,WH_Aggregte!$E:$E,WH_Aggregte!K:K)</f>
        <v/>
      </c>
      <c r="I40" s="31" t="str">
        <f>_xlfn.XLOOKUP($A40,WH_Aggregte!$E:$E,WH_Aggregte!L:L)</f>
        <v/>
      </c>
      <c r="J40" s="31">
        <f>_xlfn.XLOOKUP($A40,WH_Aggregte!$E:$E,WH_Aggregte!M:M)</f>
        <v>0</v>
      </c>
      <c r="K40" s="31">
        <f>_xlfn.XLOOKUP($A40,WH_Aggregte!$E:$E,WH_Aggregte!N:N)</f>
        <v>0</v>
      </c>
      <c r="L40" s="31">
        <f>_xlfn.XLOOKUP($A40,WH_Aggregte!$E:$E,WH_Aggregte!O:O)</f>
        <v>0</v>
      </c>
      <c r="M40" s="31">
        <f>_xlfn.XLOOKUP($A40,WH_Aggregte!$E:$E,WH_Aggregte!P:P)</f>
        <v>0</v>
      </c>
      <c r="N40" s="31">
        <f>_xlfn.XLOOKUP($A40,WH_Aggregte!$E:$E,WH_Aggregte!Q:Q)</f>
        <v>0</v>
      </c>
      <c r="O40" s="31">
        <f>_xlfn.XLOOKUP($A40,WH_Aggregte!$E:$E,WH_Aggregte!R:R)</f>
        <v>0</v>
      </c>
      <c r="P40" s="31">
        <f>_xlfn.XLOOKUP($A40,WH_Aggregte!$E:$E,WH_Aggregte!S:S)</f>
        <v>0</v>
      </c>
      <c r="Q40" s="31">
        <f>_xlfn.XLOOKUP($A40,WH_Aggregte!$E:$E,WH_Aggregte!T:T)</f>
        <v>0</v>
      </c>
      <c r="R40" s="31">
        <f>_xlfn.XLOOKUP($A40,WH_Aggregte!$E:$E,WH_Aggregte!U:U)</f>
        <v>0</v>
      </c>
      <c r="S40" s="31">
        <f>_xlfn.XLOOKUP($A40,WH_Aggregte!$E:$E,WH_Aggregte!V:V)</f>
        <v>0</v>
      </c>
      <c r="T40" s="31">
        <f>_xlfn.XLOOKUP($A40,WH_Aggregte!$E:$E,WH_Aggregte!W:W)</f>
        <v>0</v>
      </c>
      <c r="U40" s="31">
        <f>_xlfn.XLOOKUP($A40,WH_Aggregte!$E:$E,WH_Aggregte!X:X)</f>
        <v>0</v>
      </c>
      <c r="V40" s="31">
        <f>_xlfn.XLOOKUP($A40,WH_Aggregte!$E:$E,WH_Aggregte!Y:Y)</f>
        <v>0</v>
      </c>
      <c r="W40" s="31">
        <f>_xlfn.XLOOKUP($A40,WH_Aggregte!$E:$E,WH_Aggregte!Z:Z)</f>
        <v>0</v>
      </c>
      <c r="X40" s="31">
        <f>_xlfn.XLOOKUP($A40,WH_Aggregte!$E:$E,WH_Aggregte!AA:AA)</f>
        <v>0</v>
      </c>
      <c r="Y40" s="31">
        <f>_xlfn.XLOOKUP($A40,WH_Aggregte!$E:$E,WH_Aggregte!AB:AB)</f>
        <v>0</v>
      </c>
      <c r="Z40" s="31">
        <f>_xlfn.XLOOKUP($A40,WH_Aggregte!$E:$E,WH_Aggregte!AC:AC)</f>
        <v>0</v>
      </c>
      <c r="AA40" s="31">
        <f>_xlfn.XLOOKUP($A40,WH_Aggregte!$E:$E,WH_Aggregte!AD:AD)</f>
        <v>0</v>
      </c>
      <c r="AB40" s="31">
        <f>_xlfn.XLOOKUP($A40,WH_Aggregte!$E:$E,WH_Aggregte!AE:AE)</f>
        <v>0</v>
      </c>
      <c r="AC40" s="31">
        <f>_xlfn.XLOOKUP($A40,WH_Aggregte!$E:$E,WH_Aggregte!AF:AF)</f>
        <v>0</v>
      </c>
      <c r="AD40" s="31">
        <f>_xlfn.XLOOKUP($A40,WH_Aggregte!$E:$E,WH_Aggregte!AG:AG)</f>
        <v>0</v>
      </c>
      <c r="AE40" s="31">
        <f>_xlfn.XLOOKUP($A40,WH_Aggregte!$E:$E,WH_Aggregte!AH:AH)</f>
        <v>0</v>
      </c>
      <c r="AF40" s="31">
        <f>_xlfn.XLOOKUP($A40,WH_Aggregte!$E:$E,WH_Aggregte!AI:AI)</f>
        <v>0</v>
      </c>
      <c r="AG40" s="31">
        <f>_xlfn.XLOOKUP($A40,WH_Aggregte!$E:$E,WH_Aggregte!AJ:AJ)</f>
        <v>0</v>
      </c>
      <c r="AH40" s="31">
        <f>_xlfn.XLOOKUP($A40,WH_Aggregte!$E:$E,WH_Aggregte!AK:AK)</f>
        <v>0</v>
      </c>
      <c r="AI40" s="31">
        <f>_xlfn.XLOOKUP($A40,WH_Aggregte!$E:$E,WH_Aggregte!AL:AL)</f>
        <v>0</v>
      </c>
      <c r="AJ40" s="31" t="str">
        <f>_xlfn.XLOOKUP($A40,SummaryResponses!$A:$A,SummaryResponses!D:D)</f>
        <v>• Member fundraising.</v>
      </c>
      <c r="AK40" s="31" t="str">
        <f>_xlfn.XLOOKUP($A40,SummaryResponses!$A:$A,SummaryResponses!E:E)</f>
        <v>• Member education and training activities.</v>
      </c>
      <c r="AL40" s="31">
        <f>_xlfn.XLOOKUP($A40,SummaryResponses!$A:$A,SummaryResponses!F:F)</f>
        <v>0</v>
      </c>
      <c r="AM40" s="31">
        <f>_xlfn.XLOOKUP($A40,SummaryResponses!$A:$A,SummaryResponses!G:G)</f>
        <v>0</v>
      </c>
      <c r="AN40" s="31">
        <f>_xlfn.XLOOKUP($A40,SummaryResponses!$A:$A,SummaryResponses!H:H)</f>
        <v>0</v>
      </c>
      <c r="AO40" s="31">
        <f>_xlfn.XLOOKUP($A40,SummaryResponses!$A:$A,SummaryResponses!I:I)</f>
        <v>0</v>
      </c>
      <c r="AP40" s="31">
        <f>_xlfn.XLOOKUP($A40,SummaryResponses!$A:$A,SummaryResponses!J:J)</f>
        <v>0</v>
      </c>
      <c r="AQ40" s="31">
        <f>_xlfn.XLOOKUP($A40,SummaryResponses!$A:$A,SummaryResponses!K:K)</f>
        <v>0</v>
      </c>
      <c r="AR40" s="31">
        <f>_xlfn.XLOOKUP($A40,SummaryResponses!$A:$A,SummaryResponses!L:L)</f>
        <v>0</v>
      </c>
      <c r="AS40" s="31">
        <f>_xlfn.XLOOKUP($A40,SummaryResponses!$A:$A,SummaryResponses!M:M)</f>
        <v>0</v>
      </c>
      <c r="AT40" s="31">
        <f>_xlfn.XLOOKUP($A40,SummaryResponses!$A:$A,SummaryResponses!N:N)</f>
        <v>0</v>
      </c>
      <c r="AU40" s="31">
        <f>_xlfn.XLOOKUP($A40,SummaryResponses!$A:$A,SummaryResponses!O:O)</f>
        <v>0</v>
      </c>
      <c r="AV40" s="31">
        <f>_xlfn.XLOOKUP($A40,SummaryResponses!$A:$A,SummaryResponses!P:P)</f>
        <v>0</v>
      </c>
      <c r="AW40" s="31">
        <f>_xlfn.XLOOKUP($A40,SummaryResponses!$A:$A,SummaryResponses!Q:Q)</f>
        <v>0</v>
      </c>
      <c r="AX40" s="31">
        <f>_xlfn.XLOOKUP($A40,SummaryResponses!$A:$A,SummaryResponses!R:R)</f>
        <v>0</v>
      </c>
      <c r="AY40" s="31">
        <f>_xlfn.XLOOKUP($A40,SummaryResponses!$A:$A,SummaryResponses!S:S)</f>
        <v>0</v>
      </c>
      <c r="AZ40" s="31">
        <f>_xlfn.XLOOKUP($A40,SummaryResponses!$A:$A,SummaryResponses!T:T)</f>
        <v>0</v>
      </c>
      <c r="BA40" s="31">
        <f>_xlfn.XLOOKUP($A40,SummaryResponses!$A:$A,SummaryResponses!U:U)</f>
        <v>0</v>
      </c>
      <c r="BB40" s="31">
        <f>_xlfn.XLOOKUP($A40,SummaryResponses!$A:$A,SummaryResponses!V:V)</f>
        <v>0</v>
      </c>
      <c r="BC40" s="31">
        <f>_xlfn.XLOOKUP($A40,SummaryResponses!$A:$A,SummaryResponses!W:W)</f>
        <v>0</v>
      </c>
      <c r="BD40" s="31">
        <f>_xlfn.XLOOKUP($A40,SummaryResponses!$A:$A,SummaryResponses!X:X)</f>
        <v>0</v>
      </c>
      <c r="BE40" s="31">
        <f>_xlfn.XLOOKUP($A40,SummaryResponses!$A:$A,SummaryResponses!Y:Y)</f>
        <v>0</v>
      </c>
      <c r="BF40" s="31">
        <f>_xlfn.XLOOKUP($A40,SummaryResponses!$A:$A,SummaryResponses!Z:Z)</f>
        <v>0</v>
      </c>
      <c r="BG40" s="31">
        <f>_xlfn.XLOOKUP($A40,SummaryResponses!$A:$A,SummaryResponses!AA:AA)</f>
        <v>0</v>
      </c>
      <c r="BH40" s="31">
        <f>_xlfn.XLOOKUP($A40,SummaryResponses!$A:$A,SummaryResponses!AB:AB)</f>
        <v>0</v>
      </c>
      <c r="BI40" s="31">
        <f>_xlfn.XLOOKUP($A40,SummaryResponses!$A:$A,SummaryResponses!AC:AC)</f>
        <v>0</v>
      </c>
      <c r="BJ40" s="31">
        <f>_xlfn.XLOOKUP($A40,SummaryResponses!$A:$A,SummaryResponses!AD:AD)</f>
        <v>0</v>
      </c>
      <c r="BK40" s="31">
        <f>_xlfn.XLOOKUP($A40,SummaryResponses!$A:$A,SummaryResponses!AE:AE)</f>
        <v>0</v>
      </c>
    </row>
    <row r="41" spans="1:63" ht="56.5" x14ac:dyDescent="0.35">
      <c r="A41" s="30" t="str">
        <f>SummaryResponses!A41</f>
        <v>03.01.04</v>
      </c>
      <c r="B41" s="31" t="str">
        <f>_xlfn.XLOOKUP($A41,WH_Aggregte!$E:$E,WH_Aggregte!$D:$D)</f>
        <v xml:space="preserve">Are all activities included in the Member Position Description compliant?_x000D_
_x000D_
</v>
      </c>
      <c r="C41" s="31" t="str">
        <f>_xlfn.XLOOKUP($A41,SummaryResponses!$A:$A,SummaryResponses!$C:$C)</f>
        <v>Some or all of the activities included in the Member Position Description are not compliant.</v>
      </c>
      <c r="D41" s="30" t="str">
        <f>_xlfn.SINGLE(IF(ISNUMBER(IFERROR(_xlfn.XLOOKUP($A41,Table1[QNUM],Table1[Answer],"",0),""))*1,"",IFERROR(_xlfn.XLOOKUP($A41,Table1[QNUM],Table1[Answer],"",0),"")))</f>
        <v/>
      </c>
      <c r="E41" s="31" t="str">
        <f>_xlfn.SINGLE(IF(ISNUMBER(IFERROR(_xlfn.XLOOKUP($A41&amp;$E$1&amp;":",Table1[QNUM],Table1[NOTES],"",0),""))*1,"",IFERROR(_xlfn.XLOOKUP($A41&amp;$E$1&amp;":",Table1[QNUM],Table1[NOTES],"",0),"")))</f>
        <v/>
      </c>
      <c r="F41" s="31" t="str">
        <f>_xlfn.SINGLE(IF(ISNUMBER(IFERROR(_xlfn.XLOOKUP($A41&amp;$F$1,Table1[QNUM],Table1[NOTES],"",0),""))*1,"",IFERROR(_xlfn.XLOOKUP($A41&amp;$F$1,Table1[QNUM],Table1[NOTES],"",0),"")))</f>
        <v/>
      </c>
      <c r="G41" s="31" t="str">
        <f>TRIM(_xlfn.XLOOKUP($A41,WH_Aggregte!$E:$E,WH_Aggregte!J:J))</f>
        <v>General Grant Terms and Conditions; 45 CFR 2520.65, 45 CFR 2520.40, 45 CFR 2520.45</v>
      </c>
      <c r="H41" s="31">
        <f>_xlfn.XLOOKUP($A41,WH_Aggregte!$E:$E,WH_Aggregte!K:K)</f>
        <v>0</v>
      </c>
      <c r="I41" s="31">
        <f>_xlfn.XLOOKUP($A41,WH_Aggregte!$E:$E,WH_Aggregte!L:L)</f>
        <v>0</v>
      </c>
      <c r="J41" s="31">
        <f>_xlfn.XLOOKUP($A41,WH_Aggregte!$E:$E,WH_Aggregte!M:M)</f>
        <v>0</v>
      </c>
      <c r="K41" s="31">
        <f>_xlfn.XLOOKUP($A41,WH_Aggregte!$E:$E,WH_Aggregte!N:N)</f>
        <v>0</v>
      </c>
      <c r="L41" s="31">
        <f>_xlfn.XLOOKUP($A41,WH_Aggregte!$E:$E,WH_Aggregte!O:O)</f>
        <v>0</v>
      </c>
      <c r="M41" s="31">
        <f>_xlfn.XLOOKUP($A41,WH_Aggregte!$E:$E,WH_Aggregte!P:P)</f>
        <v>0</v>
      </c>
      <c r="N41" s="31">
        <f>_xlfn.XLOOKUP($A41,WH_Aggregte!$E:$E,WH_Aggregte!Q:Q)</f>
        <v>0</v>
      </c>
      <c r="O41" s="31">
        <f>_xlfn.XLOOKUP($A41,WH_Aggregte!$E:$E,WH_Aggregte!R:R)</f>
        <v>0</v>
      </c>
      <c r="P41" s="31">
        <f>_xlfn.XLOOKUP($A41,WH_Aggregte!$E:$E,WH_Aggregte!S:S)</f>
        <v>0</v>
      </c>
      <c r="Q41" s="31">
        <f>_xlfn.XLOOKUP($A41,WH_Aggregte!$E:$E,WH_Aggregte!T:T)</f>
        <v>0</v>
      </c>
      <c r="R41" s="31">
        <f>_xlfn.XLOOKUP($A41,WH_Aggregte!$E:$E,WH_Aggregte!U:U)</f>
        <v>0</v>
      </c>
      <c r="S41" s="31">
        <f>_xlfn.XLOOKUP($A41,WH_Aggregte!$E:$E,WH_Aggregte!V:V)</f>
        <v>0</v>
      </c>
      <c r="T41" s="31">
        <f>_xlfn.XLOOKUP($A41,WH_Aggregte!$E:$E,WH_Aggregte!W:W)</f>
        <v>0</v>
      </c>
      <c r="U41" s="31">
        <f>_xlfn.XLOOKUP($A41,WH_Aggregte!$E:$E,WH_Aggregte!X:X)</f>
        <v>0</v>
      </c>
      <c r="V41" s="31">
        <f>_xlfn.XLOOKUP($A41,WH_Aggregte!$E:$E,WH_Aggregte!Y:Y)</f>
        <v>0</v>
      </c>
      <c r="W41" s="31">
        <f>_xlfn.XLOOKUP($A41,WH_Aggregte!$E:$E,WH_Aggregte!Z:Z)</f>
        <v>0</v>
      </c>
      <c r="X41" s="31">
        <f>_xlfn.XLOOKUP($A41,WH_Aggregte!$E:$E,WH_Aggregte!AA:AA)</f>
        <v>0</v>
      </c>
      <c r="Y41" s="31">
        <f>_xlfn.XLOOKUP($A41,WH_Aggregte!$E:$E,WH_Aggregte!AB:AB)</f>
        <v>0</v>
      </c>
      <c r="Z41" s="31">
        <f>_xlfn.XLOOKUP($A41,WH_Aggregte!$E:$E,WH_Aggregte!AC:AC)</f>
        <v>0</v>
      </c>
      <c r="AA41" s="31">
        <f>_xlfn.XLOOKUP($A41,WH_Aggregte!$E:$E,WH_Aggregte!AD:AD)</f>
        <v>0</v>
      </c>
      <c r="AB41" s="31">
        <f>_xlfn.XLOOKUP($A41,WH_Aggregte!$E:$E,WH_Aggregte!AE:AE)</f>
        <v>0</v>
      </c>
      <c r="AC41" s="31">
        <f>_xlfn.XLOOKUP($A41,WH_Aggregte!$E:$E,WH_Aggregte!AF:AF)</f>
        <v>0</v>
      </c>
      <c r="AD41" s="31">
        <f>_xlfn.XLOOKUP($A41,WH_Aggregte!$E:$E,WH_Aggregte!AG:AG)</f>
        <v>0</v>
      </c>
      <c r="AE41" s="31">
        <f>_xlfn.XLOOKUP($A41,WH_Aggregte!$E:$E,WH_Aggregte!AH:AH)</f>
        <v>0</v>
      </c>
      <c r="AF41" s="31">
        <f>_xlfn.XLOOKUP($A41,WH_Aggregte!$E:$E,WH_Aggregte!AI:AI)</f>
        <v>0</v>
      </c>
      <c r="AG41" s="31">
        <f>_xlfn.XLOOKUP($A41,WH_Aggregte!$E:$E,WH_Aggregte!AJ:AJ)</f>
        <v>0</v>
      </c>
      <c r="AH41" s="31">
        <f>_xlfn.XLOOKUP($A41,WH_Aggregte!$E:$E,WH_Aggregte!AK:AK)</f>
        <v>0</v>
      </c>
      <c r="AI41" s="31">
        <f>_xlfn.XLOOKUP($A41,WH_Aggregte!$E:$E,WH_Aggregte!AL:AL)</f>
        <v>0</v>
      </c>
      <c r="AJ41" s="31">
        <f>_xlfn.XLOOKUP($A41,SummaryResponses!$A:$A,SummaryResponses!D:D)</f>
        <v>0</v>
      </c>
      <c r="AK41" s="31">
        <f>_xlfn.XLOOKUP($A41,SummaryResponses!$A:$A,SummaryResponses!E:E)</f>
        <v>0</v>
      </c>
      <c r="AL41" s="31">
        <f>_xlfn.XLOOKUP($A41,SummaryResponses!$A:$A,SummaryResponses!F:F)</f>
        <v>0</v>
      </c>
      <c r="AM41" s="31">
        <f>_xlfn.XLOOKUP($A41,SummaryResponses!$A:$A,SummaryResponses!G:G)</f>
        <v>0</v>
      </c>
      <c r="AN41" s="31">
        <f>_xlfn.XLOOKUP($A41,SummaryResponses!$A:$A,SummaryResponses!H:H)</f>
        <v>0</v>
      </c>
      <c r="AO41" s="31">
        <f>_xlfn.XLOOKUP($A41,SummaryResponses!$A:$A,SummaryResponses!I:I)</f>
        <v>0</v>
      </c>
      <c r="AP41" s="31">
        <f>_xlfn.XLOOKUP($A41,SummaryResponses!$A:$A,SummaryResponses!J:J)</f>
        <v>0</v>
      </c>
      <c r="AQ41" s="31">
        <f>_xlfn.XLOOKUP($A41,SummaryResponses!$A:$A,SummaryResponses!K:K)</f>
        <v>0</v>
      </c>
      <c r="AR41" s="31">
        <f>_xlfn.XLOOKUP($A41,SummaryResponses!$A:$A,SummaryResponses!L:L)</f>
        <v>0</v>
      </c>
      <c r="AS41" s="31">
        <f>_xlfn.XLOOKUP($A41,SummaryResponses!$A:$A,SummaryResponses!M:M)</f>
        <v>0</v>
      </c>
      <c r="AT41" s="31">
        <f>_xlfn.XLOOKUP($A41,SummaryResponses!$A:$A,SummaryResponses!N:N)</f>
        <v>0</v>
      </c>
      <c r="AU41" s="31">
        <f>_xlfn.XLOOKUP($A41,SummaryResponses!$A:$A,SummaryResponses!O:O)</f>
        <v>0</v>
      </c>
      <c r="AV41" s="31">
        <f>_xlfn.XLOOKUP($A41,SummaryResponses!$A:$A,SummaryResponses!P:P)</f>
        <v>0</v>
      </c>
      <c r="AW41" s="31">
        <f>_xlfn.XLOOKUP($A41,SummaryResponses!$A:$A,SummaryResponses!Q:Q)</f>
        <v>0</v>
      </c>
      <c r="AX41" s="31">
        <f>_xlfn.XLOOKUP($A41,SummaryResponses!$A:$A,SummaryResponses!R:R)</f>
        <v>0</v>
      </c>
      <c r="AY41" s="31">
        <f>_xlfn.XLOOKUP($A41,SummaryResponses!$A:$A,SummaryResponses!S:S)</f>
        <v>0</v>
      </c>
      <c r="AZ41" s="31">
        <f>_xlfn.XLOOKUP($A41,SummaryResponses!$A:$A,SummaryResponses!T:T)</f>
        <v>0</v>
      </c>
      <c r="BA41" s="31">
        <f>_xlfn.XLOOKUP($A41,SummaryResponses!$A:$A,SummaryResponses!U:U)</f>
        <v>0</v>
      </c>
      <c r="BB41" s="31">
        <f>_xlfn.XLOOKUP($A41,SummaryResponses!$A:$A,SummaryResponses!V:V)</f>
        <v>0</v>
      </c>
      <c r="BC41" s="31">
        <f>_xlfn.XLOOKUP($A41,SummaryResponses!$A:$A,SummaryResponses!W:W)</f>
        <v>0</v>
      </c>
      <c r="BD41" s="31">
        <f>_xlfn.XLOOKUP($A41,SummaryResponses!$A:$A,SummaryResponses!X:X)</f>
        <v>0</v>
      </c>
      <c r="BE41" s="31">
        <f>_xlfn.XLOOKUP($A41,SummaryResponses!$A:$A,SummaryResponses!Y:Y)</f>
        <v>0</v>
      </c>
      <c r="BF41" s="31">
        <f>_xlfn.XLOOKUP($A41,SummaryResponses!$A:$A,SummaryResponses!Z:Z)</f>
        <v>0</v>
      </c>
      <c r="BG41" s="31">
        <f>_xlfn.XLOOKUP($A41,SummaryResponses!$A:$A,SummaryResponses!AA:AA)</f>
        <v>0</v>
      </c>
      <c r="BH41" s="31">
        <f>_xlfn.XLOOKUP($A41,SummaryResponses!$A:$A,SummaryResponses!AB:AB)</f>
        <v>0</v>
      </c>
      <c r="BI41" s="31">
        <f>_xlfn.XLOOKUP($A41,SummaryResponses!$A:$A,SummaryResponses!AC:AC)</f>
        <v>0</v>
      </c>
      <c r="BJ41" s="31">
        <f>_xlfn.XLOOKUP($A41,SummaryResponses!$A:$A,SummaryResponses!AD:AD)</f>
        <v>0</v>
      </c>
      <c r="BK41" s="31">
        <f>_xlfn.XLOOKUP($A41,SummaryResponses!$A:$A,SummaryResponses!AE:AE)</f>
        <v>0</v>
      </c>
    </row>
    <row r="42" spans="1:63" ht="56.5" x14ac:dyDescent="0.35">
      <c r="A42" s="30" t="str">
        <f>SummaryResponses!A42</f>
        <v>03.01.05</v>
      </c>
      <c r="B42" s="31" t="str">
        <f>_xlfn.XLOOKUP($A42,WH_Aggregte!$E:$E,WH_Aggregte!$D:$D)</f>
        <v xml:space="preserve">Do the service activities of the member align with the position description?_x000D_
_x000D_
</v>
      </c>
      <c r="C42" s="31" t="str">
        <f>_xlfn.XLOOKUP($A42,SummaryResponses!$A:$A,SummaryResponses!$C:$C)</f>
        <v>The service activities of the member do not align with the position description</v>
      </c>
      <c r="D42" s="30" t="str">
        <f>_xlfn.SINGLE(IF(ISNUMBER(IFERROR(_xlfn.XLOOKUP($A42,Table1[QNUM],Table1[Answer],"",0),""))*1,"",IFERROR(_xlfn.XLOOKUP($A42,Table1[QNUM],Table1[Answer],"",0),"")))</f>
        <v/>
      </c>
      <c r="E42" s="31" t="str">
        <f>_xlfn.SINGLE(IF(ISNUMBER(IFERROR(_xlfn.XLOOKUP($A42&amp;$E$1&amp;":",Table1[QNUM],Table1[NOTES],"",0),""))*1,"",IFERROR(_xlfn.XLOOKUP($A42&amp;$E$1&amp;":",Table1[QNUM],Table1[NOTES],"",0),"")))</f>
        <v/>
      </c>
      <c r="F42" s="31" t="str">
        <f>_xlfn.SINGLE(IF(ISNUMBER(IFERROR(_xlfn.XLOOKUP($A42&amp;$F$1,Table1[QNUM],Table1[NOTES],"",0),""))*1,"",IFERROR(_xlfn.XLOOKUP($A42&amp;$F$1,Table1[QNUM],Table1[NOTES],"",0),"")))</f>
        <v/>
      </c>
      <c r="G42" s="31" t="str">
        <f>TRIM(_xlfn.XLOOKUP($A42,WH_Aggregte!$E:$E,WH_Aggregte!J:J))</f>
        <v>Grant Program Specific Terms and Conditions (AC V A)</v>
      </c>
      <c r="H42" s="31">
        <f>_xlfn.XLOOKUP($A42,WH_Aggregte!$E:$E,WH_Aggregte!K:K)</f>
        <v>0</v>
      </c>
      <c r="I42" s="31">
        <f>_xlfn.XLOOKUP($A42,WH_Aggregte!$E:$E,WH_Aggregte!L:L)</f>
        <v>0</v>
      </c>
      <c r="J42" s="31">
        <f>_xlfn.XLOOKUP($A42,WH_Aggregte!$E:$E,WH_Aggregte!M:M)</f>
        <v>0</v>
      </c>
      <c r="K42" s="31">
        <f>_xlfn.XLOOKUP($A42,WH_Aggregte!$E:$E,WH_Aggregte!N:N)</f>
        <v>0</v>
      </c>
      <c r="L42" s="31">
        <f>_xlfn.XLOOKUP($A42,WH_Aggregte!$E:$E,WH_Aggregte!O:O)</f>
        <v>0</v>
      </c>
      <c r="M42" s="31">
        <f>_xlfn.XLOOKUP($A42,WH_Aggregte!$E:$E,WH_Aggregte!P:P)</f>
        <v>0</v>
      </c>
      <c r="N42" s="31">
        <f>_xlfn.XLOOKUP($A42,WH_Aggregte!$E:$E,WH_Aggregte!Q:Q)</f>
        <v>0</v>
      </c>
      <c r="O42" s="31">
        <f>_xlfn.XLOOKUP($A42,WH_Aggregte!$E:$E,WH_Aggregte!R:R)</f>
        <v>0</v>
      </c>
      <c r="P42" s="31">
        <f>_xlfn.XLOOKUP($A42,WH_Aggregte!$E:$E,WH_Aggregte!S:S)</f>
        <v>0</v>
      </c>
      <c r="Q42" s="31">
        <f>_xlfn.XLOOKUP($A42,WH_Aggregte!$E:$E,WH_Aggregte!T:T)</f>
        <v>0</v>
      </c>
      <c r="R42" s="31">
        <f>_xlfn.XLOOKUP($A42,WH_Aggregte!$E:$E,WH_Aggregte!U:U)</f>
        <v>0</v>
      </c>
      <c r="S42" s="31">
        <f>_xlfn.XLOOKUP($A42,WH_Aggregte!$E:$E,WH_Aggregte!V:V)</f>
        <v>0</v>
      </c>
      <c r="T42" s="31">
        <f>_xlfn.XLOOKUP($A42,WH_Aggregte!$E:$E,WH_Aggregte!W:W)</f>
        <v>0</v>
      </c>
      <c r="U42" s="31">
        <f>_xlfn.XLOOKUP($A42,WH_Aggregte!$E:$E,WH_Aggregte!X:X)</f>
        <v>0</v>
      </c>
      <c r="V42" s="31">
        <f>_xlfn.XLOOKUP($A42,WH_Aggregte!$E:$E,WH_Aggregte!Y:Y)</f>
        <v>0</v>
      </c>
      <c r="W42" s="31">
        <f>_xlfn.XLOOKUP($A42,WH_Aggregte!$E:$E,WH_Aggregte!Z:Z)</f>
        <v>0</v>
      </c>
      <c r="X42" s="31">
        <f>_xlfn.XLOOKUP($A42,WH_Aggregte!$E:$E,WH_Aggregte!AA:AA)</f>
        <v>0</v>
      </c>
      <c r="Y42" s="31">
        <f>_xlfn.XLOOKUP($A42,WH_Aggregte!$E:$E,WH_Aggregte!AB:AB)</f>
        <v>0</v>
      </c>
      <c r="Z42" s="31">
        <f>_xlfn.XLOOKUP($A42,WH_Aggregte!$E:$E,WH_Aggregte!AC:AC)</f>
        <v>0</v>
      </c>
      <c r="AA42" s="31">
        <f>_xlfn.XLOOKUP($A42,WH_Aggregte!$E:$E,WH_Aggregte!AD:AD)</f>
        <v>0</v>
      </c>
      <c r="AB42" s="31">
        <f>_xlfn.XLOOKUP($A42,WH_Aggregte!$E:$E,WH_Aggregte!AE:AE)</f>
        <v>0</v>
      </c>
      <c r="AC42" s="31">
        <f>_xlfn.XLOOKUP($A42,WH_Aggregte!$E:$E,WH_Aggregte!AF:AF)</f>
        <v>0</v>
      </c>
      <c r="AD42" s="31">
        <f>_xlfn.XLOOKUP($A42,WH_Aggregte!$E:$E,WH_Aggregte!AG:AG)</f>
        <v>0</v>
      </c>
      <c r="AE42" s="31">
        <f>_xlfn.XLOOKUP($A42,WH_Aggregte!$E:$E,WH_Aggregte!AH:AH)</f>
        <v>0</v>
      </c>
      <c r="AF42" s="31">
        <f>_xlfn.XLOOKUP($A42,WH_Aggregte!$E:$E,WH_Aggregte!AI:AI)</f>
        <v>0</v>
      </c>
      <c r="AG42" s="31">
        <f>_xlfn.XLOOKUP($A42,WH_Aggregte!$E:$E,WH_Aggregte!AJ:AJ)</f>
        <v>0</v>
      </c>
      <c r="AH42" s="31">
        <f>_xlfn.XLOOKUP($A42,WH_Aggregte!$E:$E,WH_Aggregte!AK:AK)</f>
        <v>0</v>
      </c>
      <c r="AI42" s="31">
        <f>_xlfn.XLOOKUP($A42,WH_Aggregte!$E:$E,WH_Aggregte!AL:AL)</f>
        <v>0</v>
      </c>
      <c r="AJ42" s="31">
        <f>_xlfn.XLOOKUP($A42,SummaryResponses!$A:$A,SummaryResponses!D:D)</f>
        <v>0</v>
      </c>
      <c r="AK42" s="31">
        <f>_xlfn.XLOOKUP($A42,SummaryResponses!$A:$A,SummaryResponses!E:E)</f>
        <v>0</v>
      </c>
      <c r="AL42" s="31">
        <f>_xlfn.XLOOKUP($A42,SummaryResponses!$A:$A,SummaryResponses!F:F)</f>
        <v>0</v>
      </c>
      <c r="AM42" s="31">
        <f>_xlfn.XLOOKUP($A42,SummaryResponses!$A:$A,SummaryResponses!G:G)</f>
        <v>0</v>
      </c>
      <c r="AN42" s="31">
        <f>_xlfn.XLOOKUP($A42,SummaryResponses!$A:$A,SummaryResponses!H:H)</f>
        <v>0</v>
      </c>
      <c r="AO42" s="31">
        <f>_xlfn.XLOOKUP($A42,SummaryResponses!$A:$A,SummaryResponses!I:I)</f>
        <v>0</v>
      </c>
      <c r="AP42" s="31">
        <f>_xlfn.XLOOKUP($A42,SummaryResponses!$A:$A,SummaryResponses!J:J)</f>
        <v>0</v>
      </c>
      <c r="AQ42" s="31">
        <f>_xlfn.XLOOKUP($A42,SummaryResponses!$A:$A,SummaryResponses!K:K)</f>
        <v>0</v>
      </c>
      <c r="AR42" s="31">
        <f>_xlfn.XLOOKUP($A42,SummaryResponses!$A:$A,SummaryResponses!L:L)</f>
        <v>0</v>
      </c>
      <c r="AS42" s="31">
        <f>_xlfn.XLOOKUP($A42,SummaryResponses!$A:$A,SummaryResponses!M:M)</f>
        <v>0</v>
      </c>
      <c r="AT42" s="31">
        <f>_xlfn.XLOOKUP($A42,SummaryResponses!$A:$A,SummaryResponses!N:N)</f>
        <v>0</v>
      </c>
      <c r="AU42" s="31">
        <f>_xlfn.XLOOKUP($A42,SummaryResponses!$A:$A,SummaryResponses!O:O)</f>
        <v>0</v>
      </c>
      <c r="AV42" s="31">
        <f>_xlfn.XLOOKUP($A42,SummaryResponses!$A:$A,SummaryResponses!P:P)</f>
        <v>0</v>
      </c>
      <c r="AW42" s="31">
        <f>_xlfn.XLOOKUP($A42,SummaryResponses!$A:$A,SummaryResponses!Q:Q)</f>
        <v>0</v>
      </c>
      <c r="AX42" s="31">
        <f>_xlfn.XLOOKUP($A42,SummaryResponses!$A:$A,SummaryResponses!R:R)</f>
        <v>0</v>
      </c>
      <c r="AY42" s="31">
        <f>_xlfn.XLOOKUP($A42,SummaryResponses!$A:$A,SummaryResponses!S:S)</f>
        <v>0</v>
      </c>
      <c r="AZ42" s="31">
        <f>_xlfn.XLOOKUP($A42,SummaryResponses!$A:$A,SummaryResponses!T:T)</f>
        <v>0</v>
      </c>
      <c r="BA42" s="31">
        <f>_xlfn.XLOOKUP($A42,SummaryResponses!$A:$A,SummaryResponses!U:U)</f>
        <v>0</v>
      </c>
      <c r="BB42" s="31">
        <f>_xlfn.XLOOKUP($A42,SummaryResponses!$A:$A,SummaryResponses!V:V)</f>
        <v>0</v>
      </c>
      <c r="BC42" s="31">
        <f>_xlfn.XLOOKUP($A42,SummaryResponses!$A:$A,SummaryResponses!W:W)</f>
        <v>0</v>
      </c>
      <c r="BD42" s="31">
        <f>_xlfn.XLOOKUP($A42,SummaryResponses!$A:$A,SummaryResponses!X:X)</f>
        <v>0</v>
      </c>
      <c r="BE42" s="31">
        <f>_xlfn.XLOOKUP($A42,SummaryResponses!$A:$A,SummaryResponses!Y:Y)</f>
        <v>0</v>
      </c>
      <c r="BF42" s="31">
        <f>_xlfn.XLOOKUP($A42,SummaryResponses!$A:$A,SummaryResponses!Z:Z)</f>
        <v>0</v>
      </c>
      <c r="BG42" s="31">
        <f>_xlfn.XLOOKUP($A42,SummaryResponses!$A:$A,SummaryResponses!AA:AA)</f>
        <v>0</v>
      </c>
      <c r="BH42" s="31">
        <f>_xlfn.XLOOKUP($A42,SummaryResponses!$A:$A,SummaryResponses!AB:AB)</f>
        <v>0</v>
      </c>
      <c r="BI42" s="31">
        <f>_xlfn.XLOOKUP($A42,SummaryResponses!$A:$A,SummaryResponses!AC:AC)</f>
        <v>0</v>
      </c>
      <c r="BJ42" s="31">
        <f>_xlfn.XLOOKUP($A42,SummaryResponses!$A:$A,SummaryResponses!AD:AD)</f>
        <v>0</v>
      </c>
      <c r="BK42" s="31">
        <f>_xlfn.XLOOKUP($A42,SummaryResponses!$A:$A,SummaryResponses!AE:AE)</f>
        <v>0</v>
      </c>
    </row>
    <row r="43" spans="1:63" ht="56.5" x14ac:dyDescent="0.35">
      <c r="A43" s="30" t="str">
        <f>SummaryResponses!A43</f>
        <v>03.01.06</v>
      </c>
      <c r="B43" s="31" t="str">
        <f>_xlfn.XLOOKUP($A43,WH_Aggregte!$E:$E,WH_Aggregte!$D:$D)</f>
        <v xml:space="preserve">Is there a designated supervisor providing regular and consistent support and supervision for each Member?_x000D_
                                                                                                                                                                                                                                                                                                                    </v>
      </c>
      <c r="C43" s="31" t="str">
        <f>_xlfn.XLOOKUP($A43,SummaryResponses!$A:$A,SummaryResponses!$C:$C)</f>
        <v>There is not a designated supervisor or a designated supervisor is not providing regular and consistent support for each member.  </v>
      </c>
      <c r="D43" s="30" t="str">
        <f>_xlfn.SINGLE(IF(ISNUMBER(IFERROR(_xlfn.XLOOKUP($A43,Table1[QNUM],Table1[Answer],"",0),""))*1,"",IFERROR(_xlfn.XLOOKUP($A43,Table1[QNUM],Table1[Answer],"",0),"")))</f>
        <v/>
      </c>
      <c r="E43" s="31" t="str">
        <f>_xlfn.SINGLE(IF(ISNUMBER(IFERROR(_xlfn.XLOOKUP($A43&amp;$E$1&amp;":",Table1[QNUM],Table1[NOTES],"",0),""))*1,"",IFERROR(_xlfn.XLOOKUP($A43&amp;$E$1&amp;":",Table1[QNUM],Table1[NOTES],"",0),"")))</f>
        <v/>
      </c>
      <c r="F43" s="31" t="str">
        <f>_xlfn.SINGLE(IF(ISNUMBER(IFERROR(_xlfn.XLOOKUP($A43&amp;$F$1,Table1[QNUM],Table1[NOTES],"",0),""))*1,"",IFERROR(_xlfn.XLOOKUP($A43&amp;$F$1,Table1[QNUM],Table1[NOTES],"",0),"")))</f>
        <v/>
      </c>
      <c r="G43" s="31" t="str">
        <f>TRIM(_xlfn.XLOOKUP($A43,WH_Aggregte!$E:$E,WH_Aggregte!J:J))</f>
        <v>Grant Program Specific Terms and Conditions (AC V D)</v>
      </c>
      <c r="H43" s="31">
        <f>_xlfn.XLOOKUP($A43,WH_Aggregte!$E:$E,WH_Aggregte!K:K)</f>
        <v>0</v>
      </c>
      <c r="I43" s="31">
        <f>_xlfn.XLOOKUP($A43,WH_Aggregte!$E:$E,WH_Aggregte!L:L)</f>
        <v>0</v>
      </c>
      <c r="J43" s="31">
        <f>_xlfn.XLOOKUP($A43,WH_Aggregte!$E:$E,WH_Aggregte!M:M)</f>
        <v>0</v>
      </c>
      <c r="K43" s="31">
        <f>_xlfn.XLOOKUP($A43,WH_Aggregte!$E:$E,WH_Aggregte!N:N)</f>
        <v>0</v>
      </c>
      <c r="L43" s="31">
        <f>_xlfn.XLOOKUP($A43,WH_Aggregte!$E:$E,WH_Aggregte!O:O)</f>
        <v>0</v>
      </c>
      <c r="M43" s="31">
        <f>_xlfn.XLOOKUP($A43,WH_Aggregte!$E:$E,WH_Aggregte!P:P)</f>
        <v>0</v>
      </c>
      <c r="N43" s="31">
        <f>_xlfn.XLOOKUP($A43,WH_Aggregte!$E:$E,WH_Aggregte!Q:Q)</f>
        <v>0</v>
      </c>
      <c r="O43" s="31">
        <f>_xlfn.XLOOKUP($A43,WH_Aggregte!$E:$E,WH_Aggregte!R:R)</f>
        <v>0</v>
      </c>
      <c r="P43" s="31">
        <f>_xlfn.XLOOKUP($A43,WH_Aggregte!$E:$E,WH_Aggregte!S:S)</f>
        <v>0</v>
      </c>
      <c r="Q43" s="31">
        <f>_xlfn.XLOOKUP($A43,WH_Aggregte!$E:$E,WH_Aggregte!T:T)</f>
        <v>0</v>
      </c>
      <c r="R43" s="31">
        <f>_xlfn.XLOOKUP($A43,WH_Aggregte!$E:$E,WH_Aggregte!U:U)</f>
        <v>0</v>
      </c>
      <c r="S43" s="31">
        <f>_xlfn.XLOOKUP($A43,WH_Aggregte!$E:$E,WH_Aggregte!V:V)</f>
        <v>0</v>
      </c>
      <c r="T43" s="31">
        <f>_xlfn.XLOOKUP($A43,WH_Aggregte!$E:$E,WH_Aggregte!W:W)</f>
        <v>0</v>
      </c>
      <c r="U43" s="31">
        <f>_xlfn.XLOOKUP($A43,WH_Aggregte!$E:$E,WH_Aggregte!X:X)</f>
        <v>0</v>
      </c>
      <c r="V43" s="31">
        <f>_xlfn.XLOOKUP($A43,WH_Aggregte!$E:$E,WH_Aggregte!Y:Y)</f>
        <v>0</v>
      </c>
      <c r="W43" s="31">
        <f>_xlfn.XLOOKUP($A43,WH_Aggregte!$E:$E,WH_Aggregte!Z:Z)</f>
        <v>0</v>
      </c>
      <c r="X43" s="31">
        <f>_xlfn.XLOOKUP($A43,WH_Aggregte!$E:$E,WH_Aggregte!AA:AA)</f>
        <v>0</v>
      </c>
      <c r="Y43" s="31">
        <f>_xlfn.XLOOKUP($A43,WH_Aggregte!$E:$E,WH_Aggregte!AB:AB)</f>
        <v>0</v>
      </c>
      <c r="Z43" s="31">
        <f>_xlfn.XLOOKUP($A43,WH_Aggregte!$E:$E,WH_Aggregte!AC:AC)</f>
        <v>0</v>
      </c>
      <c r="AA43" s="31">
        <f>_xlfn.XLOOKUP($A43,WH_Aggregte!$E:$E,WH_Aggregte!AD:AD)</f>
        <v>0</v>
      </c>
      <c r="AB43" s="31">
        <f>_xlfn.XLOOKUP($A43,WH_Aggregte!$E:$E,WH_Aggregte!AE:AE)</f>
        <v>0</v>
      </c>
      <c r="AC43" s="31">
        <f>_xlfn.XLOOKUP($A43,WH_Aggregte!$E:$E,WH_Aggregte!AF:AF)</f>
        <v>0</v>
      </c>
      <c r="AD43" s="31">
        <f>_xlfn.XLOOKUP($A43,WH_Aggregte!$E:$E,WH_Aggregte!AG:AG)</f>
        <v>0</v>
      </c>
      <c r="AE43" s="31">
        <f>_xlfn.XLOOKUP($A43,WH_Aggregte!$E:$E,WH_Aggregte!AH:AH)</f>
        <v>0</v>
      </c>
      <c r="AF43" s="31">
        <f>_xlfn.XLOOKUP($A43,WH_Aggregte!$E:$E,WH_Aggregte!AI:AI)</f>
        <v>0</v>
      </c>
      <c r="AG43" s="31">
        <f>_xlfn.XLOOKUP($A43,WH_Aggregte!$E:$E,WH_Aggregte!AJ:AJ)</f>
        <v>0</v>
      </c>
      <c r="AH43" s="31">
        <f>_xlfn.XLOOKUP($A43,WH_Aggregte!$E:$E,WH_Aggregte!AK:AK)</f>
        <v>0</v>
      </c>
      <c r="AI43" s="31">
        <f>_xlfn.XLOOKUP($A43,WH_Aggregte!$E:$E,WH_Aggregte!AL:AL)</f>
        <v>0</v>
      </c>
      <c r="AJ43" s="31">
        <f>_xlfn.XLOOKUP($A43,SummaryResponses!$A:$A,SummaryResponses!D:D)</f>
        <v>0</v>
      </c>
      <c r="AK43" s="31">
        <f>_xlfn.XLOOKUP($A43,SummaryResponses!$A:$A,SummaryResponses!E:E)</f>
        <v>0</v>
      </c>
      <c r="AL43" s="31">
        <f>_xlfn.XLOOKUP($A43,SummaryResponses!$A:$A,SummaryResponses!F:F)</f>
        <v>0</v>
      </c>
      <c r="AM43" s="31">
        <f>_xlfn.XLOOKUP($A43,SummaryResponses!$A:$A,SummaryResponses!G:G)</f>
        <v>0</v>
      </c>
      <c r="AN43" s="31">
        <f>_xlfn.XLOOKUP($A43,SummaryResponses!$A:$A,SummaryResponses!H:H)</f>
        <v>0</v>
      </c>
      <c r="AO43" s="31">
        <f>_xlfn.XLOOKUP($A43,SummaryResponses!$A:$A,SummaryResponses!I:I)</f>
        <v>0</v>
      </c>
      <c r="AP43" s="31">
        <f>_xlfn.XLOOKUP($A43,SummaryResponses!$A:$A,SummaryResponses!J:J)</f>
        <v>0</v>
      </c>
      <c r="AQ43" s="31">
        <f>_xlfn.XLOOKUP($A43,SummaryResponses!$A:$A,SummaryResponses!K:K)</f>
        <v>0</v>
      </c>
      <c r="AR43" s="31">
        <f>_xlfn.XLOOKUP($A43,SummaryResponses!$A:$A,SummaryResponses!L:L)</f>
        <v>0</v>
      </c>
      <c r="AS43" s="31">
        <f>_xlfn.XLOOKUP($A43,SummaryResponses!$A:$A,SummaryResponses!M:M)</f>
        <v>0</v>
      </c>
      <c r="AT43" s="31">
        <f>_xlfn.XLOOKUP($A43,SummaryResponses!$A:$A,SummaryResponses!N:N)</f>
        <v>0</v>
      </c>
      <c r="AU43" s="31">
        <f>_xlfn.XLOOKUP($A43,SummaryResponses!$A:$A,SummaryResponses!O:O)</f>
        <v>0</v>
      </c>
      <c r="AV43" s="31">
        <f>_xlfn.XLOOKUP($A43,SummaryResponses!$A:$A,SummaryResponses!P:P)</f>
        <v>0</v>
      </c>
      <c r="AW43" s="31">
        <f>_xlfn.XLOOKUP($A43,SummaryResponses!$A:$A,SummaryResponses!Q:Q)</f>
        <v>0</v>
      </c>
      <c r="AX43" s="31">
        <f>_xlfn.XLOOKUP($A43,SummaryResponses!$A:$A,SummaryResponses!R:R)</f>
        <v>0</v>
      </c>
      <c r="AY43" s="31">
        <f>_xlfn.XLOOKUP($A43,SummaryResponses!$A:$A,SummaryResponses!S:S)</f>
        <v>0</v>
      </c>
      <c r="AZ43" s="31">
        <f>_xlfn.XLOOKUP($A43,SummaryResponses!$A:$A,SummaryResponses!T:T)</f>
        <v>0</v>
      </c>
      <c r="BA43" s="31">
        <f>_xlfn.XLOOKUP($A43,SummaryResponses!$A:$A,SummaryResponses!U:U)</f>
        <v>0</v>
      </c>
      <c r="BB43" s="31">
        <f>_xlfn.XLOOKUP($A43,SummaryResponses!$A:$A,SummaryResponses!V:V)</f>
        <v>0</v>
      </c>
      <c r="BC43" s="31">
        <f>_xlfn.XLOOKUP($A43,SummaryResponses!$A:$A,SummaryResponses!W:W)</f>
        <v>0</v>
      </c>
      <c r="BD43" s="31">
        <f>_xlfn.XLOOKUP($A43,SummaryResponses!$A:$A,SummaryResponses!X:X)</f>
        <v>0</v>
      </c>
      <c r="BE43" s="31">
        <f>_xlfn.XLOOKUP($A43,SummaryResponses!$A:$A,SummaryResponses!Y:Y)</f>
        <v>0</v>
      </c>
      <c r="BF43" s="31">
        <f>_xlfn.XLOOKUP($A43,SummaryResponses!$A:$A,SummaryResponses!Z:Z)</f>
        <v>0</v>
      </c>
      <c r="BG43" s="31">
        <f>_xlfn.XLOOKUP($A43,SummaryResponses!$A:$A,SummaryResponses!AA:AA)</f>
        <v>0</v>
      </c>
      <c r="BH43" s="31">
        <f>_xlfn.XLOOKUP($A43,SummaryResponses!$A:$A,SummaryResponses!AB:AB)</f>
        <v>0</v>
      </c>
      <c r="BI43" s="31">
        <f>_xlfn.XLOOKUP($A43,SummaryResponses!$A:$A,SummaryResponses!AC:AC)</f>
        <v>0</v>
      </c>
      <c r="BJ43" s="31">
        <f>_xlfn.XLOOKUP($A43,SummaryResponses!$A:$A,SummaryResponses!AD:AD)</f>
        <v>0</v>
      </c>
      <c r="BK43" s="31">
        <f>_xlfn.XLOOKUP($A43,SummaryResponses!$A:$A,SummaryResponses!AE:AE)</f>
        <v>0</v>
      </c>
    </row>
    <row r="44" spans="1:63" ht="70.5" x14ac:dyDescent="0.35">
      <c r="A44" s="30" t="str">
        <f>SummaryResponses!A44</f>
        <v>03.01.07</v>
      </c>
      <c r="B44" s="31" t="str">
        <f>_xlfn.XLOOKUP($A44,WH_Aggregte!$E:$E,WH_Aggregte!$D:$D)</f>
        <v xml:space="preserve">Have supervisors completed member management training to effectively manage AmeriCorps Members?_x000D_
_x000D_
</v>
      </c>
      <c r="C44" s="31" t="str">
        <f>_xlfn.XLOOKUP($A44,SummaryResponses!$A:$A,SummaryResponses!$C:$C)</f>
        <v>Supervisors are not adequately trained by the grantee to manage AmeriCorps Members. </v>
      </c>
      <c r="D44" s="30" t="str">
        <f>_xlfn.SINGLE(IF(ISNUMBER(IFERROR(_xlfn.XLOOKUP($A44,Table1[QNUM],Table1[Answer],"",0),""))*1,"",IFERROR(_xlfn.XLOOKUP($A44,Table1[QNUM],Table1[Answer],"",0),"")))</f>
        <v/>
      </c>
      <c r="E44" s="31" t="str">
        <f>_xlfn.SINGLE(IF(ISNUMBER(IFERROR(_xlfn.XLOOKUP($A44&amp;$E$1&amp;":",Table1[QNUM],Table1[NOTES],"",0),""))*1,"",IFERROR(_xlfn.XLOOKUP($A44&amp;$E$1&amp;":",Table1[QNUM],Table1[NOTES],"",0),"")))</f>
        <v/>
      </c>
      <c r="F44" s="31" t="str">
        <f>_xlfn.SINGLE(IF(ISNUMBER(IFERROR(_xlfn.XLOOKUP($A44&amp;$F$1,Table1[QNUM],Table1[NOTES],"",0),""))*1,"",IFERROR(_xlfn.XLOOKUP($A44&amp;$F$1,Table1[QNUM],Table1[NOTES],"",0),"")))</f>
        <v/>
      </c>
      <c r="G44" s="31" t="str">
        <f>TRIM(_xlfn.XLOOKUP($A44,WH_Aggregte!$E:$E,WH_Aggregte!J:J))</f>
        <v>Grant Program Specific Terms and Conditions (AC V D)</v>
      </c>
      <c r="H44" s="31">
        <f>_xlfn.XLOOKUP($A44,WH_Aggregte!$E:$E,WH_Aggregte!K:K)</f>
        <v>0</v>
      </c>
      <c r="I44" s="31">
        <f>_xlfn.XLOOKUP($A44,WH_Aggregte!$E:$E,WH_Aggregte!L:L)</f>
        <v>0</v>
      </c>
      <c r="J44" s="31">
        <f>_xlfn.XLOOKUP($A44,WH_Aggregte!$E:$E,WH_Aggregte!M:M)</f>
        <v>0</v>
      </c>
      <c r="K44" s="31">
        <f>_xlfn.XLOOKUP($A44,WH_Aggregte!$E:$E,WH_Aggregte!N:N)</f>
        <v>0</v>
      </c>
      <c r="L44" s="31">
        <f>_xlfn.XLOOKUP($A44,WH_Aggregte!$E:$E,WH_Aggregte!O:O)</f>
        <v>0</v>
      </c>
      <c r="M44" s="31">
        <f>_xlfn.XLOOKUP($A44,WH_Aggregte!$E:$E,WH_Aggregte!P:P)</f>
        <v>0</v>
      </c>
      <c r="N44" s="31">
        <f>_xlfn.XLOOKUP($A44,WH_Aggregte!$E:$E,WH_Aggregte!Q:Q)</f>
        <v>0</v>
      </c>
      <c r="O44" s="31">
        <f>_xlfn.XLOOKUP($A44,WH_Aggregte!$E:$E,WH_Aggregte!R:R)</f>
        <v>0</v>
      </c>
      <c r="P44" s="31">
        <f>_xlfn.XLOOKUP($A44,WH_Aggregte!$E:$E,WH_Aggregte!S:S)</f>
        <v>0</v>
      </c>
      <c r="Q44" s="31">
        <f>_xlfn.XLOOKUP($A44,WH_Aggregte!$E:$E,WH_Aggregte!T:T)</f>
        <v>0</v>
      </c>
      <c r="R44" s="31">
        <f>_xlfn.XLOOKUP($A44,WH_Aggregte!$E:$E,WH_Aggregte!U:U)</f>
        <v>0</v>
      </c>
      <c r="S44" s="31">
        <f>_xlfn.XLOOKUP($A44,WH_Aggregte!$E:$E,WH_Aggregte!V:V)</f>
        <v>0</v>
      </c>
      <c r="T44" s="31">
        <f>_xlfn.XLOOKUP($A44,WH_Aggregte!$E:$E,WH_Aggregte!W:W)</f>
        <v>0</v>
      </c>
      <c r="U44" s="31">
        <f>_xlfn.XLOOKUP($A44,WH_Aggregte!$E:$E,WH_Aggregte!X:X)</f>
        <v>0</v>
      </c>
      <c r="V44" s="31">
        <f>_xlfn.XLOOKUP($A44,WH_Aggregte!$E:$E,WH_Aggregte!Y:Y)</f>
        <v>0</v>
      </c>
      <c r="W44" s="31">
        <f>_xlfn.XLOOKUP($A44,WH_Aggregte!$E:$E,WH_Aggregte!Z:Z)</f>
        <v>0</v>
      </c>
      <c r="X44" s="31">
        <f>_xlfn.XLOOKUP($A44,WH_Aggregte!$E:$E,WH_Aggregte!AA:AA)</f>
        <v>0</v>
      </c>
      <c r="Y44" s="31">
        <f>_xlfn.XLOOKUP($A44,WH_Aggregte!$E:$E,WH_Aggregte!AB:AB)</f>
        <v>0</v>
      </c>
      <c r="Z44" s="31">
        <f>_xlfn.XLOOKUP($A44,WH_Aggregte!$E:$E,WH_Aggregte!AC:AC)</f>
        <v>0</v>
      </c>
      <c r="AA44" s="31">
        <f>_xlfn.XLOOKUP($A44,WH_Aggregte!$E:$E,WH_Aggregte!AD:AD)</f>
        <v>0</v>
      </c>
      <c r="AB44" s="31">
        <f>_xlfn.XLOOKUP($A44,WH_Aggregte!$E:$E,WH_Aggregte!AE:AE)</f>
        <v>0</v>
      </c>
      <c r="AC44" s="31">
        <f>_xlfn.XLOOKUP($A44,WH_Aggregte!$E:$E,WH_Aggregte!AF:AF)</f>
        <v>0</v>
      </c>
      <c r="AD44" s="31">
        <f>_xlfn.XLOOKUP($A44,WH_Aggregte!$E:$E,WH_Aggregte!AG:AG)</f>
        <v>0</v>
      </c>
      <c r="AE44" s="31">
        <f>_xlfn.XLOOKUP($A44,WH_Aggregte!$E:$E,WH_Aggregte!AH:AH)</f>
        <v>0</v>
      </c>
      <c r="AF44" s="31">
        <f>_xlfn.XLOOKUP($A44,WH_Aggregte!$E:$E,WH_Aggregte!AI:AI)</f>
        <v>0</v>
      </c>
      <c r="AG44" s="31">
        <f>_xlfn.XLOOKUP($A44,WH_Aggregte!$E:$E,WH_Aggregte!AJ:AJ)</f>
        <v>0</v>
      </c>
      <c r="AH44" s="31">
        <f>_xlfn.XLOOKUP($A44,WH_Aggregte!$E:$E,WH_Aggregte!AK:AK)</f>
        <v>0</v>
      </c>
      <c r="AI44" s="31">
        <f>_xlfn.XLOOKUP($A44,WH_Aggregte!$E:$E,WH_Aggregte!AL:AL)</f>
        <v>0</v>
      </c>
      <c r="AJ44" s="31">
        <f>_xlfn.XLOOKUP($A44,SummaryResponses!$A:$A,SummaryResponses!D:D)</f>
        <v>0</v>
      </c>
      <c r="AK44" s="31">
        <f>_xlfn.XLOOKUP($A44,SummaryResponses!$A:$A,SummaryResponses!E:E)</f>
        <v>0</v>
      </c>
      <c r="AL44" s="31">
        <f>_xlfn.XLOOKUP($A44,SummaryResponses!$A:$A,SummaryResponses!F:F)</f>
        <v>0</v>
      </c>
      <c r="AM44" s="31">
        <f>_xlfn.XLOOKUP($A44,SummaryResponses!$A:$A,SummaryResponses!G:G)</f>
        <v>0</v>
      </c>
      <c r="AN44" s="31">
        <f>_xlfn.XLOOKUP($A44,SummaryResponses!$A:$A,SummaryResponses!H:H)</f>
        <v>0</v>
      </c>
      <c r="AO44" s="31">
        <f>_xlfn.XLOOKUP($A44,SummaryResponses!$A:$A,SummaryResponses!I:I)</f>
        <v>0</v>
      </c>
      <c r="AP44" s="31">
        <f>_xlfn.XLOOKUP($A44,SummaryResponses!$A:$A,SummaryResponses!J:J)</f>
        <v>0</v>
      </c>
      <c r="AQ44" s="31">
        <f>_xlfn.XLOOKUP($A44,SummaryResponses!$A:$A,SummaryResponses!K:K)</f>
        <v>0</v>
      </c>
      <c r="AR44" s="31">
        <f>_xlfn.XLOOKUP($A44,SummaryResponses!$A:$A,SummaryResponses!L:L)</f>
        <v>0</v>
      </c>
      <c r="AS44" s="31">
        <f>_xlfn.XLOOKUP($A44,SummaryResponses!$A:$A,SummaryResponses!M:M)</f>
        <v>0</v>
      </c>
      <c r="AT44" s="31">
        <f>_xlfn.XLOOKUP($A44,SummaryResponses!$A:$A,SummaryResponses!N:N)</f>
        <v>0</v>
      </c>
      <c r="AU44" s="31">
        <f>_xlfn.XLOOKUP($A44,SummaryResponses!$A:$A,SummaryResponses!O:O)</f>
        <v>0</v>
      </c>
      <c r="AV44" s="31">
        <f>_xlfn.XLOOKUP($A44,SummaryResponses!$A:$A,SummaryResponses!P:P)</f>
        <v>0</v>
      </c>
      <c r="AW44" s="31">
        <f>_xlfn.XLOOKUP($A44,SummaryResponses!$A:$A,SummaryResponses!Q:Q)</f>
        <v>0</v>
      </c>
      <c r="AX44" s="31">
        <f>_xlfn.XLOOKUP($A44,SummaryResponses!$A:$A,SummaryResponses!R:R)</f>
        <v>0</v>
      </c>
      <c r="AY44" s="31">
        <f>_xlfn.XLOOKUP($A44,SummaryResponses!$A:$A,SummaryResponses!S:S)</f>
        <v>0</v>
      </c>
      <c r="AZ44" s="31">
        <f>_xlfn.XLOOKUP($A44,SummaryResponses!$A:$A,SummaryResponses!T:T)</f>
        <v>0</v>
      </c>
      <c r="BA44" s="31">
        <f>_xlfn.XLOOKUP($A44,SummaryResponses!$A:$A,SummaryResponses!U:U)</f>
        <v>0</v>
      </c>
      <c r="BB44" s="31">
        <f>_xlfn.XLOOKUP($A44,SummaryResponses!$A:$A,SummaryResponses!V:V)</f>
        <v>0</v>
      </c>
      <c r="BC44" s="31">
        <f>_xlfn.XLOOKUP($A44,SummaryResponses!$A:$A,SummaryResponses!W:W)</f>
        <v>0</v>
      </c>
      <c r="BD44" s="31">
        <f>_xlfn.XLOOKUP($A44,SummaryResponses!$A:$A,SummaryResponses!X:X)</f>
        <v>0</v>
      </c>
      <c r="BE44" s="31">
        <f>_xlfn.XLOOKUP($A44,SummaryResponses!$A:$A,SummaryResponses!Y:Y)</f>
        <v>0</v>
      </c>
      <c r="BF44" s="31">
        <f>_xlfn.XLOOKUP($A44,SummaryResponses!$A:$A,SummaryResponses!Z:Z)</f>
        <v>0</v>
      </c>
      <c r="BG44" s="31">
        <f>_xlfn.XLOOKUP($A44,SummaryResponses!$A:$A,SummaryResponses!AA:AA)</f>
        <v>0</v>
      </c>
      <c r="BH44" s="31">
        <f>_xlfn.XLOOKUP($A44,SummaryResponses!$A:$A,SummaryResponses!AB:AB)</f>
        <v>0</v>
      </c>
      <c r="BI44" s="31">
        <f>_xlfn.XLOOKUP($A44,SummaryResponses!$A:$A,SummaryResponses!AC:AC)</f>
        <v>0</v>
      </c>
      <c r="BJ44" s="31">
        <f>_xlfn.XLOOKUP($A44,SummaryResponses!$A:$A,SummaryResponses!AD:AD)</f>
        <v>0</v>
      </c>
      <c r="BK44" s="31">
        <f>_xlfn.XLOOKUP($A44,SummaryResponses!$A:$A,SummaryResponses!AE:AE)</f>
        <v>0</v>
      </c>
    </row>
    <row r="45" spans="1:63" ht="196.5" x14ac:dyDescent="0.35">
      <c r="A45" s="30" t="str">
        <f>SummaryResponses!A45</f>
        <v>03.01.08</v>
      </c>
      <c r="B45" s="31" t="str">
        <f>_xlfn.XLOOKUP($A45,WH_Aggregte!$E:$E,WH_Aggregte!$D:$D)</f>
        <v xml:space="preserve">Does the grantee recognize AmeriCorps support? _x000D_
• Are projects visually identified as AmeriCorps (including, but not limited to logos, websites, social media, service gear and clothing) and following AmeriCorps brand guidelines?_x000D_
•  Are members provided information that projects are part of AmeriCorps?_x000D_
•  Are there alterations to AmeriCorps logos or other brand identities? If yes, did the grantee receive prior written approval from AmeriCorps?_x000D_
•  If applicable, do agreements with subsites explicitly state the program is an AmeriCorps program?_x000D_
_x000D_
</v>
      </c>
      <c r="C45" s="31" t="str">
        <f>_xlfn.XLOOKUP($A45,SummaryResponses!$A:$A,SummaryResponses!$C:$C)</f>
        <v>Grantee is not compliant in meeting AmeriCorps recognition compliance requirements.</v>
      </c>
      <c r="D45" s="30" t="str">
        <f>_xlfn.SINGLE(IF(ISNUMBER(IFERROR(_xlfn.XLOOKUP($A45,Table1[QNUM],Table1[Answer],"",0),""))*1,"",IFERROR(_xlfn.XLOOKUP($A45,Table1[QNUM],Table1[Answer],"",0),"")))</f>
        <v/>
      </c>
      <c r="E45" s="31" t="str">
        <f>_xlfn.SINGLE(IF(ISNUMBER(IFERROR(_xlfn.XLOOKUP($A45&amp;$E$1&amp;":",Table1[QNUM],Table1[NOTES],"",0),""))*1,"",IFERROR(_xlfn.XLOOKUP($A45&amp;$E$1&amp;":",Table1[QNUM],Table1[NOTES],"",0),"")))</f>
        <v/>
      </c>
      <c r="F45" s="31" t="str">
        <f>_xlfn.SINGLE(IF(ISNUMBER(IFERROR(_xlfn.XLOOKUP($A45&amp;$F$1,Table1[QNUM],Table1[NOTES],"",0),""))*1,"",IFERROR(_xlfn.XLOOKUP($A45&amp;$F$1,Table1[QNUM],Table1[NOTES],"",0),"")))</f>
        <v/>
      </c>
      <c r="G45" s="31" t="str">
        <f>TRIM(_xlfn.XLOOKUP($A45,WH_Aggregte!$E:$E,WH_Aggregte!J:J))</f>
        <v>General Terms and Conditions</v>
      </c>
      <c r="H45" s="31" t="str">
        <f>_xlfn.XLOOKUP($A45,WH_Aggregte!$E:$E,WH_Aggregte!K:K)</f>
        <v/>
      </c>
      <c r="I45" s="31" t="str">
        <f>_xlfn.XLOOKUP($A45,WH_Aggregte!$E:$E,WH_Aggregte!L:L)</f>
        <v/>
      </c>
      <c r="J45" s="31" t="str">
        <f>_xlfn.XLOOKUP($A45,WH_Aggregte!$E:$E,WH_Aggregte!M:M)</f>
        <v/>
      </c>
      <c r="K45" s="31" t="str">
        <f>_xlfn.XLOOKUP($A45,WH_Aggregte!$E:$E,WH_Aggregte!N:N)</f>
        <v/>
      </c>
      <c r="L45" s="31">
        <f>_xlfn.XLOOKUP($A45,WH_Aggregte!$E:$E,WH_Aggregte!O:O)</f>
        <v>0</v>
      </c>
      <c r="M45" s="31">
        <f>_xlfn.XLOOKUP($A45,WH_Aggregte!$E:$E,WH_Aggregte!P:P)</f>
        <v>0</v>
      </c>
      <c r="N45" s="31">
        <f>_xlfn.XLOOKUP($A45,WH_Aggregte!$E:$E,WH_Aggregte!Q:Q)</f>
        <v>0</v>
      </c>
      <c r="O45" s="31">
        <f>_xlfn.XLOOKUP($A45,WH_Aggregte!$E:$E,WH_Aggregte!R:R)</f>
        <v>0</v>
      </c>
      <c r="P45" s="31">
        <f>_xlfn.XLOOKUP($A45,WH_Aggregte!$E:$E,WH_Aggregte!S:S)</f>
        <v>0</v>
      </c>
      <c r="Q45" s="31">
        <f>_xlfn.XLOOKUP($A45,WH_Aggregte!$E:$E,WH_Aggregte!T:T)</f>
        <v>0</v>
      </c>
      <c r="R45" s="31">
        <f>_xlfn.XLOOKUP($A45,WH_Aggregte!$E:$E,WH_Aggregte!U:U)</f>
        <v>0</v>
      </c>
      <c r="S45" s="31">
        <f>_xlfn.XLOOKUP($A45,WH_Aggregte!$E:$E,WH_Aggregte!V:V)</f>
        <v>0</v>
      </c>
      <c r="T45" s="31">
        <f>_xlfn.XLOOKUP($A45,WH_Aggregte!$E:$E,WH_Aggregte!W:W)</f>
        <v>0</v>
      </c>
      <c r="U45" s="31">
        <f>_xlfn.XLOOKUP($A45,WH_Aggregte!$E:$E,WH_Aggregte!X:X)</f>
        <v>0</v>
      </c>
      <c r="V45" s="31">
        <f>_xlfn.XLOOKUP($A45,WH_Aggregte!$E:$E,WH_Aggregte!Y:Y)</f>
        <v>0</v>
      </c>
      <c r="W45" s="31">
        <f>_xlfn.XLOOKUP($A45,WH_Aggregte!$E:$E,WH_Aggregte!Z:Z)</f>
        <v>0</v>
      </c>
      <c r="X45" s="31">
        <f>_xlfn.XLOOKUP($A45,WH_Aggregte!$E:$E,WH_Aggregte!AA:AA)</f>
        <v>0</v>
      </c>
      <c r="Y45" s="31">
        <f>_xlfn.XLOOKUP($A45,WH_Aggregte!$E:$E,WH_Aggregte!AB:AB)</f>
        <v>0</v>
      </c>
      <c r="Z45" s="31">
        <f>_xlfn.XLOOKUP($A45,WH_Aggregte!$E:$E,WH_Aggregte!AC:AC)</f>
        <v>0</v>
      </c>
      <c r="AA45" s="31">
        <f>_xlfn.XLOOKUP($A45,WH_Aggregte!$E:$E,WH_Aggregte!AD:AD)</f>
        <v>0</v>
      </c>
      <c r="AB45" s="31">
        <f>_xlfn.XLOOKUP($A45,WH_Aggregte!$E:$E,WH_Aggregte!AE:AE)</f>
        <v>0</v>
      </c>
      <c r="AC45" s="31">
        <f>_xlfn.XLOOKUP($A45,WH_Aggregte!$E:$E,WH_Aggregte!AF:AF)</f>
        <v>0</v>
      </c>
      <c r="AD45" s="31">
        <f>_xlfn.XLOOKUP($A45,WH_Aggregte!$E:$E,WH_Aggregte!AG:AG)</f>
        <v>0</v>
      </c>
      <c r="AE45" s="31">
        <f>_xlfn.XLOOKUP($A45,WH_Aggregte!$E:$E,WH_Aggregte!AH:AH)</f>
        <v>0</v>
      </c>
      <c r="AF45" s="31">
        <f>_xlfn.XLOOKUP($A45,WH_Aggregte!$E:$E,WH_Aggregte!AI:AI)</f>
        <v>0</v>
      </c>
      <c r="AG45" s="31">
        <f>_xlfn.XLOOKUP($A45,WH_Aggregte!$E:$E,WH_Aggregte!AJ:AJ)</f>
        <v>0</v>
      </c>
      <c r="AH45" s="31">
        <f>_xlfn.XLOOKUP($A45,WH_Aggregte!$E:$E,WH_Aggregte!AK:AK)</f>
        <v>0</v>
      </c>
      <c r="AI45" s="31">
        <f>_xlfn.XLOOKUP($A45,WH_Aggregte!$E:$E,WH_Aggregte!AL:AL)</f>
        <v>0</v>
      </c>
      <c r="AJ45" s="31">
        <f>_xlfn.XLOOKUP($A45,SummaryResponses!$A:$A,SummaryResponses!D:D)</f>
        <v>0</v>
      </c>
      <c r="AK45" s="31">
        <f>_xlfn.XLOOKUP($A45,SummaryResponses!$A:$A,SummaryResponses!E:E)</f>
        <v>0</v>
      </c>
      <c r="AL45" s="31">
        <f>_xlfn.XLOOKUP($A45,SummaryResponses!$A:$A,SummaryResponses!F:F)</f>
        <v>0</v>
      </c>
      <c r="AM45" s="31">
        <f>_xlfn.XLOOKUP($A45,SummaryResponses!$A:$A,SummaryResponses!G:G)</f>
        <v>0</v>
      </c>
      <c r="AN45" s="31">
        <f>_xlfn.XLOOKUP($A45,SummaryResponses!$A:$A,SummaryResponses!H:H)</f>
        <v>0</v>
      </c>
      <c r="AO45" s="31">
        <f>_xlfn.XLOOKUP($A45,SummaryResponses!$A:$A,SummaryResponses!I:I)</f>
        <v>0</v>
      </c>
      <c r="AP45" s="31">
        <f>_xlfn.XLOOKUP($A45,SummaryResponses!$A:$A,SummaryResponses!J:J)</f>
        <v>0</v>
      </c>
      <c r="AQ45" s="31">
        <f>_xlfn.XLOOKUP($A45,SummaryResponses!$A:$A,SummaryResponses!K:K)</f>
        <v>0</v>
      </c>
      <c r="AR45" s="31">
        <f>_xlfn.XLOOKUP($A45,SummaryResponses!$A:$A,SummaryResponses!L:L)</f>
        <v>0</v>
      </c>
      <c r="AS45" s="31">
        <f>_xlfn.XLOOKUP($A45,SummaryResponses!$A:$A,SummaryResponses!M:M)</f>
        <v>0</v>
      </c>
      <c r="AT45" s="31">
        <f>_xlfn.XLOOKUP($A45,SummaryResponses!$A:$A,SummaryResponses!N:N)</f>
        <v>0</v>
      </c>
      <c r="AU45" s="31">
        <f>_xlfn.XLOOKUP($A45,SummaryResponses!$A:$A,SummaryResponses!O:O)</f>
        <v>0</v>
      </c>
      <c r="AV45" s="31">
        <f>_xlfn.XLOOKUP($A45,SummaryResponses!$A:$A,SummaryResponses!P:P)</f>
        <v>0</v>
      </c>
      <c r="AW45" s="31">
        <f>_xlfn.XLOOKUP($A45,SummaryResponses!$A:$A,SummaryResponses!Q:Q)</f>
        <v>0</v>
      </c>
      <c r="AX45" s="31">
        <f>_xlfn.XLOOKUP($A45,SummaryResponses!$A:$A,SummaryResponses!R:R)</f>
        <v>0</v>
      </c>
      <c r="AY45" s="31">
        <f>_xlfn.XLOOKUP($A45,SummaryResponses!$A:$A,SummaryResponses!S:S)</f>
        <v>0</v>
      </c>
      <c r="AZ45" s="31">
        <f>_xlfn.XLOOKUP($A45,SummaryResponses!$A:$A,SummaryResponses!T:T)</f>
        <v>0</v>
      </c>
      <c r="BA45" s="31">
        <f>_xlfn.XLOOKUP($A45,SummaryResponses!$A:$A,SummaryResponses!U:U)</f>
        <v>0</v>
      </c>
      <c r="BB45" s="31">
        <f>_xlfn.XLOOKUP($A45,SummaryResponses!$A:$A,SummaryResponses!V:V)</f>
        <v>0</v>
      </c>
      <c r="BC45" s="31">
        <f>_xlfn.XLOOKUP($A45,SummaryResponses!$A:$A,SummaryResponses!W:W)</f>
        <v>0</v>
      </c>
      <c r="BD45" s="31">
        <f>_xlfn.XLOOKUP($A45,SummaryResponses!$A:$A,SummaryResponses!X:X)</f>
        <v>0</v>
      </c>
      <c r="BE45" s="31">
        <f>_xlfn.XLOOKUP($A45,SummaryResponses!$A:$A,SummaryResponses!Y:Y)</f>
        <v>0</v>
      </c>
      <c r="BF45" s="31">
        <f>_xlfn.XLOOKUP($A45,SummaryResponses!$A:$A,SummaryResponses!Z:Z)</f>
        <v>0</v>
      </c>
      <c r="BG45" s="31">
        <f>_xlfn.XLOOKUP($A45,SummaryResponses!$A:$A,SummaryResponses!AA:AA)</f>
        <v>0</v>
      </c>
      <c r="BH45" s="31">
        <f>_xlfn.XLOOKUP($A45,SummaryResponses!$A:$A,SummaryResponses!AB:AB)</f>
        <v>0</v>
      </c>
      <c r="BI45" s="31">
        <f>_xlfn.XLOOKUP($A45,SummaryResponses!$A:$A,SummaryResponses!AC:AC)</f>
        <v>0</v>
      </c>
      <c r="BJ45" s="31">
        <f>_xlfn.XLOOKUP($A45,SummaryResponses!$A:$A,SummaryResponses!AD:AD)</f>
        <v>0</v>
      </c>
      <c r="BK45" s="31">
        <f>_xlfn.XLOOKUP($A45,SummaryResponses!$A:$A,SummaryResponses!AE:AE)</f>
        <v>0</v>
      </c>
    </row>
    <row r="46" spans="1:63" ht="84.5" x14ac:dyDescent="0.35">
      <c r="A46" s="30" t="str">
        <f>SummaryResponses!A46</f>
        <v>03.01.09</v>
      </c>
      <c r="B46" s="31" t="str">
        <f>_xlfn.XLOOKUP($A46,WH_Aggregte!$E:$E,WH_Aggregte!$D:$D)</f>
        <v>Does the progress report raw/source Documentation provided demonstrate accuracy and validity of performance measure progress reported?
If NO, write a brief explanation in the notes section below.</v>
      </c>
      <c r="C46" s="31" t="str">
        <f>_xlfn.XLOOKUP($A46,SummaryResponses!$A:$A,SummaryResponses!$C:$C)</f>
        <v>The raw/source data provided does not demonstrate accuracy and/or validity of performance measure progress reported.</v>
      </c>
      <c r="D46" s="30" t="str">
        <f>_xlfn.SINGLE(IF(ISNUMBER(IFERROR(_xlfn.XLOOKUP($A46,Table1[QNUM],Table1[Answer],"",0),""))*1,"",IFERROR(_xlfn.XLOOKUP($A46,Table1[QNUM],Table1[Answer],"",0),"")))</f>
        <v/>
      </c>
      <c r="E46" s="31" t="str">
        <f>_xlfn.SINGLE(IF(ISNUMBER(IFERROR(_xlfn.XLOOKUP($A46&amp;$E$1&amp;":",Table1[QNUM],Table1[NOTES],"",0),""))*1,"",IFERROR(_xlfn.XLOOKUP($A46&amp;$E$1&amp;":",Table1[QNUM],Table1[NOTES],"",0),"")))</f>
        <v/>
      </c>
      <c r="F46" s="31" t="str">
        <f>_xlfn.SINGLE(IF(ISNUMBER(IFERROR(_xlfn.XLOOKUP($A46&amp;$F$1,Table1[QNUM],Table1[NOTES],"",0),""))*1,"",IFERROR(_xlfn.XLOOKUP($A46&amp;$F$1,Table1[QNUM],Table1[NOTES],"",0),"")))</f>
        <v/>
      </c>
      <c r="G46" s="31" t="str">
        <f>TRIM(_xlfn.XLOOKUP($A46,WH_Aggregte!$E:$E,WH_Aggregte!J:J))</f>
        <v/>
      </c>
      <c r="H46" s="31" t="str">
        <f>_xlfn.XLOOKUP($A46,WH_Aggregte!$E:$E,WH_Aggregte!K:K)</f>
        <v/>
      </c>
      <c r="I46" s="31" t="str">
        <f>_xlfn.XLOOKUP($A46,WH_Aggregte!$E:$E,WH_Aggregte!L:L)</f>
        <v/>
      </c>
      <c r="J46" s="31" t="str">
        <f>_xlfn.XLOOKUP($A46,WH_Aggregte!$E:$E,WH_Aggregte!M:M)</f>
        <v/>
      </c>
      <c r="K46" s="31" t="str">
        <f>_xlfn.XLOOKUP($A46,WH_Aggregte!$E:$E,WH_Aggregte!N:N)</f>
        <v/>
      </c>
      <c r="L46" s="31">
        <f>_xlfn.XLOOKUP($A46,WH_Aggregte!$E:$E,WH_Aggregte!O:O)</f>
        <v>0</v>
      </c>
      <c r="M46" s="31">
        <f>_xlfn.XLOOKUP($A46,WH_Aggregte!$E:$E,WH_Aggregte!P:P)</f>
        <v>0</v>
      </c>
      <c r="N46" s="31">
        <f>_xlfn.XLOOKUP($A46,WH_Aggregte!$E:$E,WH_Aggregte!Q:Q)</f>
        <v>0</v>
      </c>
      <c r="O46" s="31">
        <f>_xlfn.XLOOKUP($A46,WH_Aggregte!$E:$E,WH_Aggregte!R:R)</f>
        <v>0</v>
      </c>
      <c r="P46" s="31">
        <f>_xlfn.XLOOKUP($A46,WH_Aggregte!$E:$E,WH_Aggregte!S:S)</f>
        <v>0</v>
      </c>
      <c r="Q46" s="31">
        <f>_xlfn.XLOOKUP($A46,WH_Aggregte!$E:$E,WH_Aggregte!T:T)</f>
        <v>0</v>
      </c>
      <c r="R46" s="31">
        <f>_xlfn.XLOOKUP($A46,WH_Aggregte!$E:$E,WH_Aggregte!U:U)</f>
        <v>0</v>
      </c>
      <c r="S46" s="31">
        <f>_xlfn.XLOOKUP($A46,WH_Aggregte!$E:$E,WH_Aggregte!V:V)</f>
        <v>0</v>
      </c>
      <c r="T46" s="31">
        <f>_xlfn.XLOOKUP($A46,WH_Aggregte!$E:$E,WH_Aggregte!W:W)</f>
        <v>0</v>
      </c>
      <c r="U46" s="31">
        <f>_xlfn.XLOOKUP($A46,WH_Aggregte!$E:$E,WH_Aggregte!X:X)</f>
        <v>0</v>
      </c>
      <c r="V46" s="31">
        <f>_xlfn.XLOOKUP($A46,WH_Aggregte!$E:$E,WH_Aggregte!Y:Y)</f>
        <v>0</v>
      </c>
      <c r="W46" s="31">
        <f>_xlfn.XLOOKUP($A46,WH_Aggregte!$E:$E,WH_Aggregte!Z:Z)</f>
        <v>0</v>
      </c>
      <c r="X46" s="31">
        <f>_xlfn.XLOOKUP($A46,WH_Aggregte!$E:$E,WH_Aggregte!AA:AA)</f>
        <v>0</v>
      </c>
      <c r="Y46" s="31">
        <f>_xlfn.XLOOKUP($A46,WH_Aggregte!$E:$E,WH_Aggregte!AB:AB)</f>
        <v>0</v>
      </c>
      <c r="Z46" s="31">
        <f>_xlfn.XLOOKUP($A46,WH_Aggregte!$E:$E,WH_Aggregte!AC:AC)</f>
        <v>0</v>
      </c>
      <c r="AA46" s="31">
        <f>_xlfn.XLOOKUP($A46,WH_Aggregte!$E:$E,WH_Aggregte!AD:AD)</f>
        <v>0</v>
      </c>
      <c r="AB46" s="31">
        <f>_xlfn.XLOOKUP($A46,WH_Aggregte!$E:$E,WH_Aggregte!AE:AE)</f>
        <v>0</v>
      </c>
      <c r="AC46" s="31">
        <f>_xlfn.XLOOKUP($A46,WH_Aggregte!$E:$E,WH_Aggregte!AF:AF)</f>
        <v>0</v>
      </c>
      <c r="AD46" s="31">
        <f>_xlfn.XLOOKUP($A46,WH_Aggregte!$E:$E,WH_Aggregte!AG:AG)</f>
        <v>0</v>
      </c>
      <c r="AE46" s="31">
        <f>_xlfn.XLOOKUP($A46,WH_Aggregte!$E:$E,WH_Aggregte!AH:AH)</f>
        <v>0</v>
      </c>
      <c r="AF46" s="31">
        <f>_xlfn.XLOOKUP($A46,WH_Aggregte!$E:$E,WH_Aggregte!AI:AI)</f>
        <v>0</v>
      </c>
      <c r="AG46" s="31">
        <f>_xlfn.XLOOKUP($A46,WH_Aggregte!$E:$E,WH_Aggregte!AJ:AJ)</f>
        <v>0</v>
      </c>
      <c r="AH46" s="31">
        <f>_xlfn.XLOOKUP($A46,WH_Aggregte!$E:$E,WH_Aggregte!AK:AK)</f>
        <v>0</v>
      </c>
      <c r="AI46" s="31">
        <f>_xlfn.XLOOKUP($A46,WH_Aggregte!$E:$E,WH_Aggregte!AL:AL)</f>
        <v>0</v>
      </c>
      <c r="AJ46" s="31">
        <f>_xlfn.XLOOKUP($A46,SummaryResponses!$A:$A,SummaryResponses!D:D)</f>
        <v>0</v>
      </c>
      <c r="AK46" s="31">
        <f>_xlfn.XLOOKUP($A46,SummaryResponses!$A:$A,SummaryResponses!E:E)</f>
        <v>0</v>
      </c>
      <c r="AL46" s="31">
        <f>_xlfn.XLOOKUP($A46,SummaryResponses!$A:$A,SummaryResponses!F:F)</f>
        <v>0</v>
      </c>
      <c r="AM46" s="31">
        <f>_xlfn.XLOOKUP($A46,SummaryResponses!$A:$A,SummaryResponses!G:G)</f>
        <v>0</v>
      </c>
      <c r="AN46" s="31">
        <f>_xlfn.XLOOKUP($A46,SummaryResponses!$A:$A,SummaryResponses!H:H)</f>
        <v>0</v>
      </c>
      <c r="AO46" s="31">
        <f>_xlfn.XLOOKUP($A46,SummaryResponses!$A:$A,SummaryResponses!I:I)</f>
        <v>0</v>
      </c>
      <c r="AP46" s="31">
        <f>_xlfn.XLOOKUP($A46,SummaryResponses!$A:$A,SummaryResponses!J:J)</f>
        <v>0</v>
      </c>
      <c r="AQ46" s="31">
        <f>_xlfn.XLOOKUP($A46,SummaryResponses!$A:$A,SummaryResponses!K:K)</f>
        <v>0</v>
      </c>
      <c r="AR46" s="31">
        <f>_xlfn.XLOOKUP($A46,SummaryResponses!$A:$A,SummaryResponses!L:L)</f>
        <v>0</v>
      </c>
      <c r="AS46" s="31">
        <f>_xlfn.XLOOKUP($A46,SummaryResponses!$A:$A,SummaryResponses!M:M)</f>
        <v>0</v>
      </c>
      <c r="AT46" s="31">
        <f>_xlfn.XLOOKUP($A46,SummaryResponses!$A:$A,SummaryResponses!N:N)</f>
        <v>0</v>
      </c>
      <c r="AU46" s="31">
        <f>_xlfn.XLOOKUP($A46,SummaryResponses!$A:$A,SummaryResponses!O:O)</f>
        <v>0</v>
      </c>
      <c r="AV46" s="31">
        <f>_xlfn.XLOOKUP($A46,SummaryResponses!$A:$A,SummaryResponses!P:P)</f>
        <v>0</v>
      </c>
      <c r="AW46" s="31">
        <f>_xlfn.XLOOKUP($A46,SummaryResponses!$A:$A,SummaryResponses!Q:Q)</f>
        <v>0</v>
      </c>
      <c r="AX46" s="31">
        <f>_xlfn.XLOOKUP($A46,SummaryResponses!$A:$A,SummaryResponses!R:R)</f>
        <v>0</v>
      </c>
      <c r="AY46" s="31">
        <f>_xlfn.XLOOKUP($A46,SummaryResponses!$A:$A,SummaryResponses!S:S)</f>
        <v>0</v>
      </c>
      <c r="AZ46" s="31">
        <f>_xlfn.XLOOKUP($A46,SummaryResponses!$A:$A,SummaryResponses!T:T)</f>
        <v>0</v>
      </c>
      <c r="BA46" s="31">
        <f>_xlfn.XLOOKUP($A46,SummaryResponses!$A:$A,SummaryResponses!U:U)</f>
        <v>0</v>
      </c>
      <c r="BB46" s="31">
        <f>_xlfn.XLOOKUP($A46,SummaryResponses!$A:$A,SummaryResponses!V:V)</f>
        <v>0</v>
      </c>
      <c r="BC46" s="31">
        <f>_xlfn.XLOOKUP($A46,SummaryResponses!$A:$A,SummaryResponses!W:W)</f>
        <v>0</v>
      </c>
      <c r="BD46" s="31">
        <f>_xlfn.XLOOKUP($A46,SummaryResponses!$A:$A,SummaryResponses!X:X)</f>
        <v>0</v>
      </c>
      <c r="BE46" s="31">
        <f>_xlfn.XLOOKUP($A46,SummaryResponses!$A:$A,SummaryResponses!Y:Y)</f>
        <v>0</v>
      </c>
      <c r="BF46" s="31">
        <f>_xlfn.XLOOKUP($A46,SummaryResponses!$A:$A,SummaryResponses!Z:Z)</f>
        <v>0</v>
      </c>
      <c r="BG46" s="31">
        <f>_xlfn.XLOOKUP($A46,SummaryResponses!$A:$A,SummaryResponses!AA:AA)</f>
        <v>0</v>
      </c>
      <c r="BH46" s="31">
        <f>_xlfn.XLOOKUP($A46,SummaryResponses!$A:$A,SummaryResponses!AB:AB)</f>
        <v>0</v>
      </c>
      <c r="BI46" s="31">
        <f>_xlfn.XLOOKUP($A46,SummaryResponses!$A:$A,SummaryResponses!AC:AC)</f>
        <v>0</v>
      </c>
      <c r="BJ46" s="31">
        <f>_xlfn.XLOOKUP($A46,SummaryResponses!$A:$A,SummaryResponses!AD:AD)</f>
        <v>0</v>
      </c>
      <c r="BK46" s="31">
        <f>_xlfn.XLOOKUP($A46,SummaryResponses!$A:$A,SummaryResponses!AE:AE)</f>
        <v>0</v>
      </c>
    </row>
    <row r="47" spans="1:63" ht="84.5" x14ac:dyDescent="0.35">
      <c r="A47" s="30" t="str">
        <f>SummaryResponses!A47</f>
        <v>03.02.01</v>
      </c>
      <c r="B47" s="31" t="str">
        <f>_xlfn.XLOOKUP($A47,WH_Aggregte!$E:$E,WH_Aggregte!$D:$D)</f>
        <v xml:space="preserve">If the grant is a fixed price award, (Professional Corps, Full-time, or EAP) does the grantee have a policy to manage the calculation and drawdown of fixed price awards?
</v>
      </c>
      <c r="C47" s="31" t="str">
        <f>_xlfn.XLOOKUP($A47,SummaryResponses!$A:$A,SummaryResponses!$C:$C)</f>
        <v>The grantee does not have a policy to manage the calculation and drawdown of fixed price awards.</v>
      </c>
      <c r="D47" s="30" t="str">
        <f>_xlfn.SINGLE(IF(ISNUMBER(IFERROR(_xlfn.XLOOKUP($A47,Table1[QNUM],Table1[Answer],"",0),""))*1,"",IFERROR(_xlfn.XLOOKUP($A47,Table1[QNUM],Table1[Answer],"",0),"")))</f>
        <v/>
      </c>
      <c r="E47" s="31" t="str">
        <f>_xlfn.SINGLE(IF(ISNUMBER(IFERROR(_xlfn.XLOOKUP($A47&amp;$E$1&amp;":",Table1[QNUM],Table1[NOTES],"",0),""))*1,"",IFERROR(_xlfn.XLOOKUP($A47&amp;$E$1&amp;":",Table1[QNUM],Table1[NOTES],"",0),"")))</f>
        <v/>
      </c>
      <c r="F47" s="31" t="str">
        <f>_xlfn.SINGLE(IF(ISNUMBER(IFERROR(_xlfn.XLOOKUP($A47&amp;$F$1,Table1[QNUM],Table1[NOTES],"",0),""))*1,"",IFERROR(_xlfn.XLOOKUP($A47&amp;$F$1,Table1[QNUM],Table1[NOTES],"",0),"")))</f>
        <v/>
      </c>
      <c r="G47" s="31" t="str">
        <f>TRIM(_xlfn.XLOOKUP($A47,WH_Aggregte!$E:$E,WH_Aggregte!J:J))</f>
        <v>Fixed Amount Grant Financial and Administrative Process Guide (Edition 2.10, September 13, 2018).</v>
      </c>
      <c r="H47" s="31">
        <f>_xlfn.XLOOKUP($A47,WH_Aggregte!$E:$E,WH_Aggregte!K:K)</f>
        <v>0</v>
      </c>
      <c r="I47" s="31">
        <f>_xlfn.XLOOKUP($A47,WH_Aggregte!$E:$E,WH_Aggregte!L:L)</f>
        <v>0</v>
      </c>
      <c r="J47" s="31">
        <f>_xlfn.XLOOKUP($A47,WH_Aggregte!$E:$E,WH_Aggregte!M:M)</f>
        <v>0</v>
      </c>
      <c r="K47" s="31">
        <f>_xlfn.XLOOKUP($A47,WH_Aggregte!$E:$E,WH_Aggregte!N:N)</f>
        <v>0</v>
      </c>
      <c r="L47" s="31">
        <f>_xlfn.XLOOKUP($A47,WH_Aggregte!$E:$E,WH_Aggregte!O:O)</f>
        <v>0</v>
      </c>
      <c r="M47" s="31">
        <f>_xlfn.XLOOKUP($A47,WH_Aggregte!$E:$E,WH_Aggregte!P:P)</f>
        <v>0</v>
      </c>
      <c r="N47" s="31">
        <f>_xlfn.XLOOKUP($A47,WH_Aggregte!$E:$E,WH_Aggregte!Q:Q)</f>
        <v>0</v>
      </c>
      <c r="O47" s="31">
        <f>_xlfn.XLOOKUP($A47,WH_Aggregte!$E:$E,WH_Aggregte!R:R)</f>
        <v>0</v>
      </c>
      <c r="P47" s="31">
        <f>_xlfn.XLOOKUP($A47,WH_Aggregte!$E:$E,WH_Aggregte!S:S)</f>
        <v>0</v>
      </c>
      <c r="Q47" s="31">
        <f>_xlfn.XLOOKUP($A47,WH_Aggregte!$E:$E,WH_Aggregte!T:T)</f>
        <v>0</v>
      </c>
      <c r="R47" s="31">
        <f>_xlfn.XLOOKUP($A47,WH_Aggregte!$E:$E,WH_Aggregte!U:U)</f>
        <v>0</v>
      </c>
      <c r="S47" s="31">
        <f>_xlfn.XLOOKUP($A47,WH_Aggregte!$E:$E,WH_Aggregte!V:V)</f>
        <v>0</v>
      </c>
      <c r="T47" s="31">
        <f>_xlfn.XLOOKUP($A47,WH_Aggregte!$E:$E,WH_Aggregte!W:W)</f>
        <v>0</v>
      </c>
      <c r="U47" s="31">
        <f>_xlfn.XLOOKUP($A47,WH_Aggregte!$E:$E,WH_Aggregte!X:X)</f>
        <v>0</v>
      </c>
      <c r="V47" s="31">
        <f>_xlfn.XLOOKUP($A47,WH_Aggregte!$E:$E,WH_Aggregte!Y:Y)</f>
        <v>0</v>
      </c>
      <c r="W47" s="31">
        <f>_xlfn.XLOOKUP($A47,WH_Aggregte!$E:$E,WH_Aggregte!Z:Z)</f>
        <v>0</v>
      </c>
      <c r="X47" s="31">
        <f>_xlfn.XLOOKUP($A47,WH_Aggregte!$E:$E,WH_Aggregte!AA:AA)</f>
        <v>0</v>
      </c>
      <c r="Y47" s="31">
        <f>_xlfn.XLOOKUP($A47,WH_Aggregte!$E:$E,WH_Aggregte!AB:AB)</f>
        <v>0</v>
      </c>
      <c r="Z47" s="31">
        <f>_xlfn.XLOOKUP($A47,WH_Aggregte!$E:$E,WH_Aggregte!AC:AC)</f>
        <v>0</v>
      </c>
      <c r="AA47" s="31">
        <f>_xlfn.XLOOKUP($A47,WH_Aggregte!$E:$E,WH_Aggregte!AD:AD)</f>
        <v>0</v>
      </c>
      <c r="AB47" s="31">
        <f>_xlfn.XLOOKUP($A47,WH_Aggregte!$E:$E,WH_Aggregte!AE:AE)</f>
        <v>0</v>
      </c>
      <c r="AC47" s="31">
        <f>_xlfn.XLOOKUP($A47,WH_Aggregte!$E:$E,WH_Aggregte!AF:AF)</f>
        <v>0</v>
      </c>
      <c r="AD47" s="31">
        <f>_xlfn.XLOOKUP($A47,WH_Aggregte!$E:$E,WH_Aggregte!AG:AG)</f>
        <v>0</v>
      </c>
      <c r="AE47" s="31">
        <f>_xlfn.XLOOKUP($A47,WH_Aggregte!$E:$E,WH_Aggregte!AH:AH)</f>
        <v>0</v>
      </c>
      <c r="AF47" s="31">
        <f>_xlfn.XLOOKUP($A47,WH_Aggregte!$E:$E,WH_Aggregte!AI:AI)</f>
        <v>0</v>
      </c>
      <c r="AG47" s="31">
        <f>_xlfn.XLOOKUP($A47,WH_Aggregte!$E:$E,WH_Aggregte!AJ:AJ)</f>
        <v>0</v>
      </c>
      <c r="AH47" s="31">
        <f>_xlfn.XLOOKUP($A47,WH_Aggregte!$E:$E,WH_Aggregte!AK:AK)</f>
        <v>0</v>
      </c>
      <c r="AI47" s="31">
        <f>_xlfn.XLOOKUP($A47,WH_Aggregte!$E:$E,WH_Aggregte!AL:AL)</f>
        <v>0</v>
      </c>
      <c r="AJ47" s="31">
        <f>_xlfn.XLOOKUP($A47,SummaryResponses!$A:$A,SummaryResponses!D:D)</f>
        <v>0</v>
      </c>
      <c r="AK47" s="31">
        <f>_xlfn.XLOOKUP($A47,SummaryResponses!$A:$A,SummaryResponses!E:E)</f>
        <v>0</v>
      </c>
      <c r="AL47" s="31">
        <f>_xlfn.XLOOKUP($A47,SummaryResponses!$A:$A,SummaryResponses!F:F)</f>
        <v>0</v>
      </c>
      <c r="AM47" s="31">
        <f>_xlfn.XLOOKUP($A47,SummaryResponses!$A:$A,SummaryResponses!G:G)</f>
        <v>0</v>
      </c>
      <c r="AN47" s="31">
        <f>_xlfn.XLOOKUP($A47,SummaryResponses!$A:$A,SummaryResponses!H:H)</f>
        <v>0</v>
      </c>
      <c r="AO47" s="31">
        <f>_xlfn.XLOOKUP($A47,SummaryResponses!$A:$A,SummaryResponses!I:I)</f>
        <v>0</v>
      </c>
      <c r="AP47" s="31">
        <f>_xlfn.XLOOKUP($A47,SummaryResponses!$A:$A,SummaryResponses!J:J)</f>
        <v>0</v>
      </c>
      <c r="AQ47" s="31">
        <f>_xlfn.XLOOKUP($A47,SummaryResponses!$A:$A,SummaryResponses!K:K)</f>
        <v>0</v>
      </c>
      <c r="AR47" s="31">
        <f>_xlfn.XLOOKUP($A47,SummaryResponses!$A:$A,SummaryResponses!L:L)</f>
        <v>0</v>
      </c>
      <c r="AS47" s="31">
        <f>_xlfn.XLOOKUP($A47,SummaryResponses!$A:$A,SummaryResponses!M:M)</f>
        <v>0</v>
      </c>
      <c r="AT47" s="31">
        <f>_xlfn.XLOOKUP($A47,SummaryResponses!$A:$A,SummaryResponses!N:N)</f>
        <v>0</v>
      </c>
      <c r="AU47" s="31">
        <f>_xlfn.XLOOKUP($A47,SummaryResponses!$A:$A,SummaryResponses!O:O)</f>
        <v>0</v>
      </c>
      <c r="AV47" s="31">
        <f>_xlfn.XLOOKUP($A47,SummaryResponses!$A:$A,SummaryResponses!P:P)</f>
        <v>0</v>
      </c>
      <c r="AW47" s="31">
        <f>_xlfn.XLOOKUP($A47,SummaryResponses!$A:$A,SummaryResponses!Q:Q)</f>
        <v>0</v>
      </c>
      <c r="AX47" s="31">
        <f>_xlfn.XLOOKUP($A47,SummaryResponses!$A:$A,SummaryResponses!R:R)</f>
        <v>0</v>
      </c>
      <c r="AY47" s="31">
        <f>_xlfn.XLOOKUP($A47,SummaryResponses!$A:$A,SummaryResponses!S:S)</f>
        <v>0</v>
      </c>
      <c r="AZ47" s="31">
        <f>_xlfn.XLOOKUP($A47,SummaryResponses!$A:$A,SummaryResponses!T:T)</f>
        <v>0</v>
      </c>
      <c r="BA47" s="31">
        <f>_xlfn.XLOOKUP($A47,SummaryResponses!$A:$A,SummaryResponses!U:U)</f>
        <v>0</v>
      </c>
      <c r="BB47" s="31">
        <f>_xlfn.XLOOKUP($A47,SummaryResponses!$A:$A,SummaryResponses!V:V)</f>
        <v>0</v>
      </c>
      <c r="BC47" s="31">
        <f>_xlfn.XLOOKUP($A47,SummaryResponses!$A:$A,SummaryResponses!W:W)</f>
        <v>0</v>
      </c>
      <c r="BD47" s="31">
        <f>_xlfn.XLOOKUP($A47,SummaryResponses!$A:$A,SummaryResponses!X:X)</f>
        <v>0</v>
      </c>
      <c r="BE47" s="31">
        <f>_xlfn.XLOOKUP($A47,SummaryResponses!$A:$A,SummaryResponses!Y:Y)</f>
        <v>0</v>
      </c>
      <c r="BF47" s="31">
        <f>_xlfn.XLOOKUP($A47,SummaryResponses!$A:$A,SummaryResponses!Z:Z)</f>
        <v>0</v>
      </c>
      <c r="BG47" s="31">
        <f>_xlfn.XLOOKUP($A47,SummaryResponses!$A:$A,SummaryResponses!AA:AA)</f>
        <v>0</v>
      </c>
      <c r="BH47" s="31">
        <f>_xlfn.XLOOKUP($A47,SummaryResponses!$A:$A,SummaryResponses!AB:AB)</f>
        <v>0</v>
      </c>
      <c r="BI47" s="31">
        <f>_xlfn.XLOOKUP($A47,SummaryResponses!$A:$A,SummaryResponses!AC:AC)</f>
        <v>0</v>
      </c>
      <c r="BJ47" s="31">
        <f>_xlfn.XLOOKUP($A47,SummaryResponses!$A:$A,SummaryResponses!AD:AD)</f>
        <v>0</v>
      </c>
      <c r="BK47" s="31">
        <f>_xlfn.XLOOKUP($A47,SummaryResponses!$A:$A,SummaryResponses!AE:AE)</f>
        <v>0</v>
      </c>
    </row>
    <row r="48" spans="1:63" ht="182.5" x14ac:dyDescent="0.35">
      <c r="A48" s="30" t="str">
        <f>SummaryResponses!A48</f>
        <v>03.02.02</v>
      </c>
      <c r="B48" s="31" t="str">
        <f>_xlfn.XLOOKUP($A48,WH_Aggregte!$E:$E,WH_Aggregte!$D:$D)</f>
        <v xml:space="preserve"> If there is a policy, does it include the following elements in line with the 2018 Fixed Price Financial Process Guide provided by AmeriCorps? _x000D_
• Advances of fixed amount grant funds are not permitted outside of express written approval from AmeriCorps_x000D_
• Show drawdowns are determined for the type of fixed amount award in use:_x000D_
o For Professional Corps and Full-time awards: Earned funds are based on the hours served by enrolled members_x000D_
o For EAP awards: Earned funds are based on the number of members enrolled, adjusted by slot type.</v>
      </c>
      <c r="C48" s="31" t="str">
        <f>_xlfn.XLOOKUP($A48,SummaryResponses!$A:$A,SummaryResponses!$C:$C)</f>
        <v xml:space="preserve">The policy to calculate and manage drawdowns of fixed prices awards does not include the following elements in line with the 2018 Fixed Price Financial Process Guide provided by AmeriCorps: 
</v>
      </c>
      <c r="D48" s="30" t="str">
        <f>_xlfn.SINGLE(IF(ISNUMBER(IFERROR(_xlfn.XLOOKUP($A48,Table1[QNUM],Table1[Answer],"",0),""))*1,"",IFERROR(_xlfn.XLOOKUP($A48,Table1[QNUM],Table1[Answer],"",0),"")))</f>
        <v/>
      </c>
      <c r="E48" s="31" t="str">
        <f>_xlfn.SINGLE(IF(ISNUMBER(IFERROR(_xlfn.XLOOKUP($A48&amp;$E$1&amp;":",Table1[QNUM],Table1[NOTES],"",0),""))*1,"",IFERROR(_xlfn.XLOOKUP($A48&amp;$E$1&amp;":",Table1[QNUM],Table1[NOTES],"",0),"")))</f>
        <v/>
      </c>
      <c r="F48" s="31" t="str">
        <f>_xlfn.SINGLE(IF(ISNUMBER(IFERROR(_xlfn.XLOOKUP($A48&amp;$F$1,Table1[QNUM],Table1[NOTES],"",0),""))*1,"",IFERROR(_xlfn.XLOOKUP($A48&amp;$F$1,Table1[QNUM],Table1[NOTES],"",0),"")))</f>
        <v/>
      </c>
      <c r="G48" s="31" t="str">
        <f>TRIM(_xlfn.XLOOKUP($A48,WH_Aggregte!$E:$E,WH_Aggregte!J:J))</f>
        <v>Fixed Amount Grant Financial and Administrative Process Guide (Edition 2.10, September 13, 2018).</v>
      </c>
      <c r="H48" s="31" t="str">
        <f>_xlfn.XLOOKUP($A48,WH_Aggregte!$E:$E,WH_Aggregte!K:K)</f>
        <v/>
      </c>
      <c r="I48" s="31" t="str">
        <f>_xlfn.XLOOKUP($A48,WH_Aggregte!$E:$E,WH_Aggregte!L:L)</f>
        <v/>
      </c>
      <c r="J48" s="31" t="str">
        <f>_xlfn.XLOOKUP($A48,WH_Aggregte!$E:$E,WH_Aggregte!M:M)</f>
        <v/>
      </c>
      <c r="K48" s="31" t="str">
        <f>_xlfn.XLOOKUP($A48,WH_Aggregte!$E:$E,WH_Aggregte!N:N)</f>
        <v/>
      </c>
      <c r="L48" s="31">
        <f>_xlfn.XLOOKUP($A48,WH_Aggregte!$E:$E,WH_Aggregte!O:O)</f>
        <v>0</v>
      </c>
      <c r="M48" s="31">
        <f>_xlfn.XLOOKUP($A48,WH_Aggregte!$E:$E,WH_Aggregte!P:P)</f>
        <v>0</v>
      </c>
      <c r="N48" s="31">
        <f>_xlfn.XLOOKUP($A48,WH_Aggregte!$E:$E,WH_Aggregte!Q:Q)</f>
        <v>0</v>
      </c>
      <c r="O48" s="31">
        <f>_xlfn.XLOOKUP($A48,WH_Aggregte!$E:$E,WH_Aggregte!R:R)</f>
        <v>0</v>
      </c>
      <c r="P48" s="31">
        <f>_xlfn.XLOOKUP($A48,WH_Aggregte!$E:$E,WH_Aggregte!S:S)</f>
        <v>0</v>
      </c>
      <c r="Q48" s="31">
        <f>_xlfn.XLOOKUP($A48,WH_Aggregte!$E:$E,WH_Aggregte!T:T)</f>
        <v>0</v>
      </c>
      <c r="R48" s="31">
        <f>_xlfn.XLOOKUP($A48,WH_Aggregte!$E:$E,WH_Aggregte!U:U)</f>
        <v>0</v>
      </c>
      <c r="S48" s="31">
        <f>_xlfn.XLOOKUP($A48,WH_Aggregte!$E:$E,WH_Aggregte!V:V)</f>
        <v>0</v>
      </c>
      <c r="T48" s="31">
        <f>_xlfn.XLOOKUP($A48,WH_Aggregte!$E:$E,WH_Aggregte!W:W)</f>
        <v>0</v>
      </c>
      <c r="U48" s="31">
        <f>_xlfn.XLOOKUP($A48,WH_Aggregte!$E:$E,WH_Aggregte!X:X)</f>
        <v>0</v>
      </c>
      <c r="V48" s="31">
        <f>_xlfn.XLOOKUP($A48,WH_Aggregte!$E:$E,WH_Aggregte!Y:Y)</f>
        <v>0</v>
      </c>
      <c r="W48" s="31">
        <f>_xlfn.XLOOKUP($A48,WH_Aggregte!$E:$E,WH_Aggregte!Z:Z)</f>
        <v>0</v>
      </c>
      <c r="X48" s="31">
        <f>_xlfn.XLOOKUP($A48,WH_Aggregte!$E:$E,WH_Aggregte!AA:AA)</f>
        <v>0</v>
      </c>
      <c r="Y48" s="31">
        <f>_xlfn.XLOOKUP($A48,WH_Aggregte!$E:$E,WH_Aggregte!AB:AB)</f>
        <v>0</v>
      </c>
      <c r="Z48" s="31">
        <f>_xlfn.XLOOKUP($A48,WH_Aggregte!$E:$E,WH_Aggregte!AC:AC)</f>
        <v>0</v>
      </c>
      <c r="AA48" s="31">
        <f>_xlfn.XLOOKUP($A48,WH_Aggregte!$E:$E,WH_Aggregte!AD:AD)</f>
        <v>0</v>
      </c>
      <c r="AB48" s="31">
        <f>_xlfn.XLOOKUP($A48,WH_Aggregte!$E:$E,WH_Aggregte!AE:AE)</f>
        <v>0</v>
      </c>
      <c r="AC48" s="31">
        <f>_xlfn.XLOOKUP($A48,WH_Aggregte!$E:$E,WH_Aggregte!AF:AF)</f>
        <v>0</v>
      </c>
      <c r="AD48" s="31">
        <f>_xlfn.XLOOKUP($A48,WH_Aggregte!$E:$E,WH_Aggregte!AG:AG)</f>
        <v>0</v>
      </c>
      <c r="AE48" s="31">
        <f>_xlfn.XLOOKUP($A48,WH_Aggregte!$E:$E,WH_Aggregte!AH:AH)</f>
        <v>0</v>
      </c>
      <c r="AF48" s="31">
        <f>_xlfn.XLOOKUP($A48,WH_Aggregte!$E:$E,WH_Aggregte!AI:AI)</f>
        <v>0</v>
      </c>
      <c r="AG48" s="31">
        <f>_xlfn.XLOOKUP($A48,WH_Aggregte!$E:$E,WH_Aggregte!AJ:AJ)</f>
        <v>0</v>
      </c>
      <c r="AH48" s="31">
        <f>_xlfn.XLOOKUP($A48,WH_Aggregte!$E:$E,WH_Aggregte!AK:AK)</f>
        <v>0</v>
      </c>
      <c r="AI48" s="31">
        <f>_xlfn.XLOOKUP($A48,WH_Aggregte!$E:$E,WH_Aggregte!AL:AL)</f>
        <v>0</v>
      </c>
      <c r="AJ48" s="31" t="str">
        <f>_xlfn.XLOOKUP($A48,SummaryResponses!$A:$A,SummaryResponses!D:D)</f>
        <v>•Advances of fixed amount grant funds are not permitted outside of express written approval from AmeriCorps</v>
      </c>
      <c r="AK48" s="31" t="str">
        <f>_xlfn.XLOOKUP($A48,SummaryResponses!$A:$A,SummaryResponses!E:E)</f>
        <v>•Show drawdowns are determined for the type of fixed amount award in use:</v>
      </c>
      <c r="AL48" s="31" t="str">
        <f>_xlfn.XLOOKUP($A48,SummaryResponses!$A:$A,SummaryResponses!F:F)</f>
        <v xml:space="preserve">o For Professional Corps and Full-time awards: Earned funds are based on the hours served by enrolled members </v>
      </c>
      <c r="AM48" s="31" t="str">
        <f>_xlfn.XLOOKUP($A48,SummaryResponses!$A:$A,SummaryResponses!G:G)</f>
        <v>o For EAP awards: Earned funds are based on the number of members enrolled, adjusted by slot type.</v>
      </c>
      <c r="AN48" s="31">
        <f>_xlfn.XLOOKUP($A48,SummaryResponses!$A:$A,SummaryResponses!H:H)</f>
        <v>0</v>
      </c>
      <c r="AO48" s="31">
        <f>_xlfn.XLOOKUP($A48,SummaryResponses!$A:$A,SummaryResponses!I:I)</f>
        <v>0</v>
      </c>
      <c r="AP48" s="31">
        <f>_xlfn.XLOOKUP($A48,SummaryResponses!$A:$A,SummaryResponses!J:J)</f>
        <v>0</v>
      </c>
      <c r="AQ48" s="31">
        <f>_xlfn.XLOOKUP($A48,SummaryResponses!$A:$A,SummaryResponses!K:K)</f>
        <v>0</v>
      </c>
      <c r="AR48" s="31">
        <f>_xlfn.XLOOKUP($A48,SummaryResponses!$A:$A,SummaryResponses!L:L)</f>
        <v>0</v>
      </c>
      <c r="AS48" s="31">
        <f>_xlfn.XLOOKUP($A48,SummaryResponses!$A:$A,SummaryResponses!M:M)</f>
        <v>0</v>
      </c>
      <c r="AT48" s="31">
        <f>_xlfn.XLOOKUP($A48,SummaryResponses!$A:$A,SummaryResponses!N:N)</f>
        <v>0</v>
      </c>
      <c r="AU48" s="31">
        <f>_xlfn.XLOOKUP($A48,SummaryResponses!$A:$A,SummaryResponses!O:O)</f>
        <v>0</v>
      </c>
      <c r="AV48" s="31">
        <f>_xlfn.XLOOKUP($A48,SummaryResponses!$A:$A,SummaryResponses!P:P)</f>
        <v>0</v>
      </c>
      <c r="AW48" s="31">
        <f>_xlfn.XLOOKUP($A48,SummaryResponses!$A:$A,SummaryResponses!Q:Q)</f>
        <v>0</v>
      </c>
      <c r="AX48" s="31">
        <f>_xlfn.XLOOKUP($A48,SummaryResponses!$A:$A,SummaryResponses!R:R)</f>
        <v>0</v>
      </c>
      <c r="AY48" s="31">
        <f>_xlfn.XLOOKUP($A48,SummaryResponses!$A:$A,SummaryResponses!S:S)</f>
        <v>0</v>
      </c>
      <c r="AZ48" s="31">
        <f>_xlfn.XLOOKUP($A48,SummaryResponses!$A:$A,SummaryResponses!T:T)</f>
        <v>0</v>
      </c>
      <c r="BA48" s="31">
        <f>_xlfn.XLOOKUP($A48,SummaryResponses!$A:$A,SummaryResponses!U:U)</f>
        <v>0</v>
      </c>
      <c r="BB48" s="31">
        <f>_xlfn.XLOOKUP($A48,SummaryResponses!$A:$A,SummaryResponses!V:V)</f>
        <v>0</v>
      </c>
      <c r="BC48" s="31">
        <f>_xlfn.XLOOKUP($A48,SummaryResponses!$A:$A,SummaryResponses!W:W)</f>
        <v>0</v>
      </c>
      <c r="BD48" s="31">
        <f>_xlfn.XLOOKUP($A48,SummaryResponses!$A:$A,SummaryResponses!X:X)</f>
        <v>0</v>
      </c>
      <c r="BE48" s="31">
        <f>_xlfn.XLOOKUP($A48,SummaryResponses!$A:$A,SummaryResponses!Y:Y)</f>
        <v>0</v>
      </c>
      <c r="BF48" s="31">
        <f>_xlfn.XLOOKUP($A48,SummaryResponses!$A:$A,SummaryResponses!Z:Z)</f>
        <v>0</v>
      </c>
      <c r="BG48" s="31">
        <f>_xlfn.XLOOKUP($A48,SummaryResponses!$A:$A,SummaryResponses!AA:AA)</f>
        <v>0</v>
      </c>
      <c r="BH48" s="31">
        <f>_xlfn.XLOOKUP($A48,SummaryResponses!$A:$A,SummaryResponses!AB:AB)</f>
        <v>0</v>
      </c>
      <c r="BI48" s="31">
        <f>_xlfn.XLOOKUP($A48,SummaryResponses!$A:$A,SummaryResponses!AC:AC)</f>
        <v>0</v>
      </c>
      <c r="BJ48" s="31">
        <f>_xlfn.XLOOKUP($A48,SummaryResponses!$A:$A,SummaryResponses!AD:AD)</f>
        <v>0</v>
      </c>
      <c r="BK48" s="31">
        <f>_xlfn.XLOOKUP($A48,SummaryResponses!$A:$A,SummaryResponses!AE:AE)</f>
        <v>0</v>
      </c>
    </row>
    <row r="49" spans="1:63" ht="238.5" x14ac:dyDescent="0.35">
      <c r="A49" s="30" t="str">
        <f>SummaryResponses!A49</f>
        <v>03.03.01</v>
      </c>
      <c r="B49" s="31" t="str">
        <f>_xlfn.XLOOKUP($A49,WH_Aggregte!$E:$E,WH_Aggregte!$D:$D)</f>
        <v xml:space="preserve">Is there documentation to show that the recipient maintains a procedure for the filing and adjudication of grievances in alignment with 45 CFR § 1225?  _x000D_
_x000D_
Documentation should outline the following at minimum: _x000D_
- Time frames for filing and response  _x000D_
- Person who receives and responds to the complaints both informal (grantee personnel) and formal (EEOP Director of AmeriCorps or AmeriCorps designee) _x000D_
- Documentation required _x000D_
- Legal representation is allowed _x000D_
- Freedom from retaliation/reprisal _x000D_
- The process involved from initial filing, review, decisions made, corrective action, through close out _x000D_
</v>
      </c>
      <c r="C49" s="31" t="str">
        <f>_xlfn.XLOOKUP($A49,SummaryResponses!$A:$A,SummaryResponses!$C:$C)</f>
        <v xml:space="preserve">Grantee has not included all of the minimum required elements outlined within 45 CFR § 1225. (MO Notes to include missing elements.)
</v>
      </c>
      <c r="D49" s="30" t="str">
        <f>_xlfn.SINGLE(IF(ISNUMBER(IFERROR(_xlfn.XLOOKUP($A49,Table1[QNUM],Table1[Answer],"",0),""))*1,"",IFERROR(_xlfn.XLOOKUP($A49,Table1[QNUM],Table1[Answer],"",0),"")))</f>
        <v/>
      </c>
      <c r="E49" s="31" t="str">
        <f>_xlfn.SINGLE(IF(ISNUMBER(IFERROR(_xlfn.XLOOKUP($A49&amp;$E$1&amp;":",Table1[QNUM],Table1[NOTES],"",0),""))*1,"",IFERROR(_xlfn.XLOOKUP($A49&amp;$E$1&amp;":",Table1[QNUM],Table1[NOTES],"",0),"")))</f>
        <v/>
      </c>
      <c r="F49" s="31" t="str">
        <f>_xlfn.SINGLE(IF(ISNUMBER(IFERROR(_xlfn.XLOOKUP($A49&amp;$F$1,Table1[QNUM],Table1[NOTES],"",0),""))*1,"",IFERROR(_xlfn.XLOOKUP($A49&amp;$F$1,Table1[QNUM],Table1[NOTES],"",0),"")))</f>
        <v/>
      </c>
      <c r="G49" s="31" t="str">
        <f>TRIM(_xlfn.XLOOKUP($A49,WH_Aggregte!$E:$E,WH_Aggregte!J:J))</f>
        <v>45 CFR 1225</v>
      </c>
      <c r="H49" s="31" t="str">
        <f>_xlfn.XLOOKUP($A49,WH_Aggregte!$E:$E,WH_Aggregte!K:K)</f>
        <v/>
      </c>
      <c r="I49" s="31" t="str">
        <f>_xlfn.XLOOKUP($A49,WH_Aggregte!$E:$E,WH_Aggregte!L:L)</f>
        <v/>
      </c>
      <c r="J49" s="31" t="str">
        <f>_xlfn.XLOOKUP($A49,WH_Aggregte!$E:$E,WH_Aggregte!M:M)</f>
        <v/>
      </c>
      <c r="K49" s="31" t="str">
        <f>_xlfn.XLOOKUP($A49,WH_Aggregte!$E:$E,WH_Aggregte!N:N)</f>
        <v/>
      </c>
      <c r="L49" s="31" t="str">
        <f>_xlfn.XLOOKUP($A49,WH_Aggregte!$E:$E,WH_Aggregte!O:O)</f>
        <v/>
      </c>
      <c r="M49" s="31" t="str">
        <f>_xlfn.XLOOKUP($A49,WH_Aggregte!$E:$E,WH_Aggregte!P:P)</f>
        <v/>
      </c>
      <c r="N49" s="31">
        <f>_xlfn.XLOOKUP($A49,WH_Aggregte!$E:$E,WH_Aggregte!Q:Q)</f>
        <v>0</v>
      </c>
      <c r="O49" s="31">
        <f>_xlfn.XLOOKUP($A49,WH_Aggregte!$E:$E,WH_Aggregte!R:R)</f>
        <v>0</v>
      </c>
      <c r="P49" s="31">
        <f>_xlfn.XLOOKUP($A49,WH_Aggregte!$E:$E,WH_Aggregte!S:S)</f>
        <v>0</v>
      </c>
      <c r="Q49" s="31">
        <f>_xlfn.XLOOKUP($A49,WH_Aggregte!$E:$E,WH_Aggregte!T:T)</f>
        <v>0</v>
      </c>
      <c r="R49" s="31">
        <f>_xlfn.XLOOKUP($A49,WH_Aggregte!$E:$E,WH_Aggregte!U:U)</f>
        <v>0</v>
      </c>
      <c r="S49" s="31">
        <f>_xlfn.XLOOKUP($A49,WH_Aggregte!$E:$E,WH_Aggregte!V:V)</f>
        <v>0</v>
      </c>
      <c r="T49" s="31">
        <f>_xlfn.XLOOKUP($A49,WH_Aggregte!$E:$E,WH_Aggregte!W:W)</f>
        <v>0</v>
      </c>
      <c r="U49" s="31">
        <f>_xlfn.XLOOKUP($A49,WH_Aggregte!$E:$E,WH_Aggregte!X:X)</f>
        <v>0</v>
      </c>
      <c r="V49" s="31">
        <f>_xlfn.XLOOKUP($A49,WH_Aggregte!$E:$E,WH_Aggregte!Y:Y)</f>
        <v>0</v>
      </c>
      <c r="W49" s="31">
        <f>_xlfn.XLOOKUP($A49,WH_Aggregte!$E:$E,WH_Aggregte!Z:Z)</f>
        <v>0</v>
      </c>
      <c r="X49" s="31">
        <f>_xlfn.XLOOKUP($A49,WH_Aggregte!$E:$E,WH_Aggregte!AA:AA)</f>
        <v>0</v>
      </c>
      <c r="Y49" s="31">
        <f>_xlfn.XLOOKUP($A49,WH_Aggregte!$E:$E,WH_Aggregte!AB:AB)</f>
        <v>0</v>
      </c>
      <c r="Z49" s="31">
        <f>_xlfn.XLOOKUP($A49,WH_Aggregte!$E:$E,WH_Aggregte!AC:AC)</f>
        <v>0</v>
      </c>
      <c r="AA49" s="31">
        <f>_xlfn.XLOOKUP($A49,WH_Aggregte!$E:$E,WH_Aggregte!AD:AD)</f>
        <v>0</v>
      </c>
      <c r="AB49" s="31">
        <f>_xlfn.XLOOKUP($A49,WH_Aggregte!$E:$E,WH_Aggregte!AE:AE)</f>
        <v>0</v>
      </c>
      <c r="AC49" s="31">
        <f>_xlfn.XLOOKUP($A49,WH_Aggregte!$E:$E,WH_Aggregte!AF:AF)</f>
        <v>0</v>
      </c>
      <c r="AD49" s="31">
        <f>_xlfn.XLOOKUP($A49,WH_Aggregte!$E:$E,WH_Aggregte!AG:AG)</f>
        <v>0</v>
      </c>
      <c r="AE49" s="31">
        <f>_xlfn.XLOOKUP($A49,WH_Aggregte!$E:$E,WH_Aggregte!AH:AH)</f>
        <v>0</v>
      </c>
      <c r="AF49" s="31">
        <f>_xlfn.XLOOKUP($A49,WH_Aggregte!$E:$E,WH_Aggregte!AI:AI)</f>
        <v>0</v>
      </c>
      <c r="AG49" s="31">
        <f>_xlfn.XLOOKUP($A49,WH_Aggregte!$E:$E,WH_Aggregte!AJ:AJ)</f>
        <v>0</v>
      </c>
      <c r="AH49" s="31">
        <f>_xlfn.XLOOKUP($A49,WH_Aggregte!$E:$E,WH_Aggregte!AK:AK)</f>
        <v>0</v>
      </c>
      <c r="AI49" s="31">
        <f>_xlfn.XLOOKUP($A49,WH_Aggregte!$E:$E,WH_Aggregte!AL:AL)</f>
        <v>0</v>
      </c>
      <c r="AJ49" s="31">
        <f>_xlfn.XLOOKUP($A49,SummaryResponses!$A:$A,SummaryResponses!D:D)</f>
        <v>0</v>
      </c>
      <c r="AK49" s="31">
        <f>_xlfn.XLOOKUP($A49,SummaryResponses!$A:$A,SummaryResponses!E:E)</f>
        <v>0</v>
      </c>
      <c r="AL49" s="31">
        <f>_xlfn.XLOOKUP($A49,SummaryResponses!$A:$A,SummaryResponses!F:F)</f>
        <v>0</v>
      </c>
      <c r="AM49" s="31">
        <f>_xlfn.XLOOKUP($A49,SummaryResponses!$A:$A,SummaryResponses!G:G)</f>
        <v>0</v>
      </c>
      <c r="AN49" s="31">
        <f>_xlfn.XLOOKUP($A49,SummaryResponses!$A:$A,SummaryResponses!H:H)</f>
        <v>0</v>
      </c>
      <c r="AO49" s="31">
        <f>_xlfn.XLOOKUP($A49,SummaryResponses!$A:$A,SummaryResponses!I:I)</f>
        <v>0</v>
      </c>
      <c r="AP49" s="31">
        <f>_xlfn.XLOOKUP($A49,SummaryResponses!$A:$A,SummaryResponses!J:J)</f>
        <v>0</v>
      </c>
      <c r="AQ49" s="31">
        <f>_xlfn.XLOOKUP($A49,SummaryResponses!$A:$A,SummaryResponses!K:K)</f>
        <v>0</v>
      </c>
      <c r="AR49" s="31">
        <f>_xlfn.XLOOKUP($A49,SummaryResponses!$A:$A,SummaryResponses!L:L)</f>
        <v>0</v>
      </c>
      <c r="AS49" s="31">
        <f>_xlfn.XLOOKUP($A49,SummaryResponses!$A:$A,SummaryResponses!M:M)</f>
        <v>0</v>
      </c>
      <c r="AT49" s="31">
        <f>_xlfn.XLOOKUP($A49,SummaryResponses!$A:$A,SummaryResponses!N:N)</f>
        <v>0</v>
      </c>
      <c r="AU49" s="31">
        <f>_xlfn.XLOOKUP($A49,SummaryResponses!$A:$A,SummaryResponses!O:O)</f>
        <v>0</v>
      </c>
      <c r="AV49" s="31">
        <f>_xlfn.XLOOKUP($A49,SummaryResponses!$A:$A,SummaryResponses!P:P)</f>
        <v>0</v>
      </c>
      <c r="AW49" s="31">
        <f>_xlfn.XLOOKUP($A49,SummaryResponses!$A:$A,SummaryResponses!Q:Q)</f>
        <v>0</v>
      </c>
      <c r="AX49" s="31">
        <f>_xlfn.XLOOKUP($A49,SummaryResponses!$A:$A,SummaryResponses!R:R)</f>
        <v>0</v>
      </c>
      <c r="AY49" s="31">
        <f>_xlfn.XLOOKUP($A49,SummaryResponses!$A:$A,SummaryResponses!S:S)</f>
        <v>0</v>
      </c>
      <c r="AZ49" s="31">
        <f>_xlfn.XLOOKUP($A49,SummaryResponses!$A:$A,SummaryResponses!T:T)</f>
        <v>0</v>
      </c>
      <c r="BA49" s="31">
        <f>_xlfn.XLOOKUP($A49,SummaryResponses!$A:$A,SummaryResponses!U:U)</f>
        <v>0</v>
      </c>
      <c r="BB49" s="31">
        <f>_xlfn.XLOOKUP($A49,SummaryResponses!$A:$A,SummaryResponses!V:V)</f>
        <v>0</v>
      </c>
      <c r="BC49" s="31">
        <f>_xlfn.XLOOKUP($A49,SummaryResponses!$A:$A,SummaryResponses!W:W)</f>
        <v>0</v>
      </c>
      <c r="BD49" s="31">
        <f>_xlfn.XLOOKUP($A49,SummaryResponses!$A:$A,SummaryResponses!X:X)</f>
        <v>0</v>
      </c>
      <c r="BE49" s="31">
        <f>_xlfn.XLOOKUP($A49,SummaryResponses!$A:$A,SummaryResponses!Y:Y)</f>
        <v>0</v>
      </c>
      <c r="BF49" s="31">
        <f>_xlfn.XLOOKUP($A49,SummaryResponses!$A:$A,SummaryResponses!Z:Z)</f>
        <v>0</v>
      </c>
      <c r="BG49" s="31">
        <f>_xlfn.XLOOKUP($A49,SummaryResponses!$A:$A,SummaryResponses!AA:AA)</f>
        <v>0</v>
      </c>
      <c r="BH49" s="31">
        <f>_xlfn.XLOOKUP($A49,SummaryResponses!$A:$A,SummaryResponses!AB:AB)</f>
        <v>0</v>
      </c>
      <c r="BI49" s="31">
        <f>_xlfn.XLOOKUP($A49,SummaryResponses!$A:$A,SummaryResponses!AC:AC)</f>
        <v>0</v>
      </c>
      <c r="BJ49" s="31">
        <f>_xlfn.XLOOKUP($A49,SummaryResponses!$A:$A,SummaryResponses!AD:AD)</f>
        <v>0</v>
      </c>
      <c r="BK49" s="31">
        <f>_xlfn.XLOOKUP($A49,SummaryResponses!$A:$A,SummaryResponses!AE:AE)</f>
        <v>0</v>
      </c>
    </row>
    <row r="50" spans="1:63" ht="364.5" x14ac:dyDescent="0.35">
      <c r="A50" s="30" t="str">
        <f>SummaryResponses!A50</f>
        <v>03.03.02</v>
      </c>
      <c r="B50" s="31" t="str">
        <f>_xlfn.XLOOKUP($A50,WH_Aggregte!$E:$E,WH_Aggregte!$D:$D)</f>
        <v xml:space="preserve">Does the organization have a non-discrimination policy that includes all the federally required protected classes as listed below?   
*NOTE:  Updated in the AmeriCorps Program Civil Rights and Non-Harassment Policy 11/7/23. Compliance should be determined based on grant award requirements. 
•	Race  
•	Color  
•	National origin  
•	Gender/gender identity or expression/sex 
•	Age  
•	Religion   
•	Sexual orientation   
•	Disability   
•	Political affiliation   
•	Marital or parental status  
•	Reprisal*
•	Genetic information  
•	Military service  
•	Pregnancy*
•	Submission of a complaint*
</v>
      </c>
      <c r="C50" s="31" t="str">
        <f>_xlfn.XLOOKUP($A50,SummaryResponses!$A:$A,SummaryResponses!$C:$C)</f>
        <v>The grantee/sponsor does not have a non-discrimination policy in place that includes all of the federally required protected classes. (Specific missing elements listed in MO Notes.)</v>
      </c>
      <c r="D50" s="30" t="str">
        <f>_xlfn.SINGLE(IF(ISNUMBER(IFERROR(_xlfn.XLOOKUP($A50,Table1[QNUM],Table1[Answer],"",0),""))*1,"",IFERROR(_xlfn.XLOOKUP($A50,Table1[QNUM],Table1[Answer],"",0),"")))</f>
        <v/>
      </c>
      <c r="E50" s="31" t="str">
        <f>_xlfn.SINGLE(IF(ISNUMBER(IFERROR(_xlfn.XLOOKUP($A50&amp;$E$1&amp;":",Table1[QNUM],Table1[NOTES],"",0),""))*1,"",IFERROR(_xlfn.XLOOKUP($A50&amp;$E$1&amp;":",Table1[QNUM],Table1[NOTES],"",0),"")))</f>
        <v/>
      </c>
      <c r="F50" s="31" t="str">
        <f>_xlfn.SINGLE(IF(ISNUMBER(IFERROR(_xlfn.XLOOKUP($A50&amp;$F$1,Table1[QNUM],Table1[NOTES],"",0),""))*1,"",IFERROR(_xlfn.XLOOKUP($A50&amp;$F$1,Table1[QNUM],Table1[NOTES],"",0),"")))</f>
        <v/>
      </c>
      <c r="G50" s="31" t="str">
        <f>TRIM(_xlfn.XLOOKUP($A50,WH_Aggregte!$E:$E,WH_Aggregte!J:J))</f>
        <v>AmeriCorps Annual General Terms and Conditions</v>
      </c>
      <c r="H50" s="31" t="str">
        <f>_xlfn.XLOOKUP($A50,WH_Aggregte!$E:$E,WH_Aggregte!K:K)</f>
        <v/>
      </c>
      <c r="I50" s="31" t="str">
        <f>_xlfn.XLOOKUP($A50,WH_Aggregte!$E:$E,WH_Aggregte!L:L)</f>
        <v/>
      </c>
      <c r="J50" s="31" t="str">
        <f>_xlfn.XLOOKUP($A50,WH_Aggregte!$E:$E,WH_Aggregte!M:M)</f>
        <v/>
      </c>
      <c r="K50" s="31" t="str">
        <f>_xlfn.XLOOKUP($A50,WH_Aggregte!$E:$E,WH_Aggregte!N:N)</f>
        <v/>
      </c>
      <c r="L50" s="31" t="str">
        <f>_xlfn.XLOOKUP($A50,WH_Aggregte!$E:$E,WH_Aggregte!O:O)</f>
        <v/>
      </c>
      <c r="M50" s="31" t="str">
        <f>_xlfn.XLOOKUP($A50,WH_Aggregte!$E:$E,WH_Aggregte!P:P)</f>
        <v/>
      </c>
      <c r="N50" s="31" t="str">
        <f>_xlfn.XLOOKUP($A50,WH_Aggregte!$E:$E,WH_Aggregte!Q:Q)</f>
        <v/>
      </c>
      <c r="O50" s="31" t="str">
        <f>_xlfn.XLOOKUP($A50,WH_Aggregte!$E:$E,WH_Aggregte!R:R)</f>
        <v/>
      </c>
      <c r="P50" s="31" t="str">
        <f>_xlfn.XLOOKUP($A50,WH_Aggregte!$E:$E,WH_Aggregte!S:S)</f>
        <v/>
      </c>
      <c r="Q50" s="31" t="str">
        <f>_xlfn.XLOOKUP($A50,WH_Aggregte!$E:$E,WH_Aggregte!T:T)</f>
        <v/>
      </c>
      <c r="R50" s="31" t="str">
        <f>_xlfn.XLOOKUP($A50,WH_Aggregte!$E:$E,WH_Aggregte!U:U)</f>
        <v/>
      </c>
      <c r="S50" s="31" t="str">
        <f>_xlfn.XLOOKUP($A50,WH_Aggregte!$E:$E,WH_Aggregte!V:V)</f>
        <v/>
      </c>
      <c r="T50" s="31" t="str">
        <f>_xlfn.XLOOKUP($A50,WH_Aggregte!$E:$E,WH_Aggregte!W:W)</f>
        <v/>
      </c>
      <c r="U50" s="31" t="str">
        <f>_xlfn.XLOOKUP($A50,WH_Aggregte!$E:$E,WH_Aggregte!X:X)</f>
        <v/>
      </c>
      <c r="V50" s="31" t="str">
        <f>_xlfn.XLOOKUP($A50,WH_Aggregte!$E:$E,WH_Aggregte!Y:Y)</f>
        <v/>
      </c>
      <c r="W50" s="31">
        <f>_xlfn.XLOOKUP($A50,WH_Aggregte!$E:$E,WH_Aggregte!Z:Z)</f>
        <v>0</v>
      </c>
      <c r="X50" s="31">
        <f>_xlfn.XLOOKUP($A50,WH_Aggregte!$E:$E,WH_Aggregte!AA:AA)</f>
        <v>0</v>
      </c>
      <c r="Y50" s="31">
        <f>_xlfn.XLOOKUP($A50,WH_Aggregte!$E:$E,WH_Aggregte!AB:AB)</f>
        <v>0</v>
      </c>
      <c r="Z50" s="31">
        <f>_xlfn.XLOOKUP($A50,WH_Aggregte!$E:$E,WH_Aggregte!AC:AC)</f>
        <v>0</v>
      </c>
      <c r="AA50" s="31">
        <f>_xlfn.XLOOKUP($A50,WH_Aggregte!$E:$E,WH_Aggregte!AD:AD)</f>
        <v>0</v>
      </c>
      <c r="AB50" s="31">
        <f>_xlfn.XLOOKUP($A50,WH_Aggregte!$E:$E,WH_Aggregte!AE:AE)</f>
        <v>0</v>
      </c>
      <c r="AC50" s="31">
        <f>_xlfn.XLOOKUP($A50,WH_Aggregte!$E:$E,WH_Aggregte!AF:AF)</f>
        <v>0</v>
      </c>
      <c r="AD50" s="31">
        <f>_xlfn.XLOOKUP($A50,WH_Aggregte!$E:$E,WH_Aggregte!AG:AG)</f>
        <v>0</v>
      </c>
      <c r="AE50" s="31">
        <f>_xlfn.XLOOKUP($A50,WH_Aggregte!$E:$E,WH_Aggregte!AH:AH)</f>
        <v>0</v>
      </c>
      <c r="AF50" s="31">
        <f>_xlfn.XLOOKUP($A50,WH_Aggregte!$E:$E,WH_Aggregte!AI:AI)</f>
        <v>0</v>
      </c>
      <c r="AG50" s="31">
        <f>_xlfn.XLOOKUP($A50,WH_Aggregte!$E:$E,WH_Aggregte!AJ:AJ)</f>
        <v>0</v>
      </c>
      <c r="AH50" s="31">
        <f>_xlfn.XLOOKUP($A50,WH_Aggregte!$E:$E,WH_Aggregte!AK:AK)</f>
        <v>0</v>
      </c>
      <c r="AI50" s="31">
        <f>_xlfn.XLOOKUP($A50,WH_Aggregte!$E:$E,WH_Aggregte!AL:AL)</f>
        <v>0</v>
      </c>
      <c r="AJ50" s="31" t="str">
        <f>_xlfn.XLOOKUP($A50,SummaryResponses!$A:$A,SummaryResponses!D:D)</f>
        <v xml:space="preserve">•  Race </v>
      </c>
      <c r="AK50" s="31" t="str">
        <f>_xlfn.XLOOKUP($A50,SummaryResponses!$A:$A,SummaryResponses!E:E)</f>
        <v xml:space="preserve">•  Color </v>
      </c>
      <c r="AL50" s="31" t="str">
        <f>_xlfn.XLOOKUP($A50,SummaryResponses!$A:$A,SummaryResponses!F:F)</f>
        <v xml:space="preserve">•  National origin </v>
      </c>
      <c r="AM50" s="31" t="str">
        <f>_xlfn.XLOOKUP($A50,SummaryResponses!$A:$A,SummaryResponses!G:G)</f>
        <v>•  Gender/gender identity or expression/sex</v>
      </c>
      <c r="AN50" s="31" t="str">
        <f>_xlfn.XLOOKUP($A50,SummaryResponses!$A:$A,SummaryResponses!H:H)</f>
        <v xml:space="preserve">•  Age </v>
      </c>
      <c r="AO50" s="31" t="str">
        <f>_xlfn.XLOOKUP($A50,SummaryResponses!$A:$A,SummaryResponses!I:I)</f>
        <v xml:space="preserve">•  Religion  </v>
      </c>
      <c r="AP50" s="31" t="str">
        <f>_xlfn.XLOOKUP($A50,SummaryResponses!$A:$A,SummaryResponses!J:J)</f>
        <v xml:space="preserve">•  Sexual orientation  </v>
      </c>
      <c r="AQ50" s="31" t="str">
        <f>_xlfn.XLOOKUP($A50,SummaryResponses!$A:$A,SummaryResponses!K:K)</f>
        <v xml:space="preserve">•  Disability  </v>
      </c>
      <c r="AR50" s="31" t="str">
        <f>_xlfn.XLOOKUP($A50,SummaryResponses!$A:$A,SummaryResponses!L:L)</f>
        <v xml:space="preserve">•  Political affiliation  </v>
      </c>
      <c r="AS50" s="31" t="str">
        <f>_xlfn.XLOOKUP($A50,SummaryResponses!$A:$A,SummaryResponses!M:M)</f>
        <v xml:space="preserve">•  Marital or parental status  </v>
      </c>
      <c r="AT50" s="31" t="str">
        <f>_xlfn.XLOOKUP($A50,SummaryResponses!$A:$A,SummaryResponses!N:N)</f>
        <v>•  Reprisal*</v>
      </c>
      <c r="AU50" s="31" t="str">
        <f>_xlfn.XLOOKUP($A50,SummaryResponses!$A:$A,SummaryResponses!O:O)</f>
        <v xml:space="preserve">•  Genetic information </v>
      </c>
      <c r="AV50" s="31" t="str">
        <f>_xlfn.XLOOKUP($A50,SummaryResponses!$A:$A,SummaryResponses!P:P)</f>
        <v xml:space="preserve">•  Military service </v>
      </c>
      <c r="AW50" s="31" t="str">
        <f>_xlfn.XLOOKUP($A50,SummaryResponses!$A:$A,SummaryResponses!Q:Q)</f>
        <v>•  Pregnancy*</v>
      </c>
      <c r="AX50" s="31" t="str">
        <f>_xlfn.XLOOKUP($A50,SummaryResponses!$A:$A,SummaryResponses!R:R)</f>
        <v>•  Submission of a complaint*</v>
      </c>
      <c r="AY50" s="31">
        <f>_xlfn.XLOOKUP($A50,SummaryResponses!$A:$A,SummaryResponses!S:S)</f>
        <v>0</v>
      </c>
      <c r="AZ50" s="31">
        <f>_xlfn.XLOOKUP($A50,SummaryResponses!$A:$A,SummaryResponses!T:T)</f>
        <v>0</v>
      </c>
      <c r="BA50" s="31">
        <f>_xlfn.XLOOKUP($A50,SummaryResponses!$A:$A,SummaryResponses!U:U)</f>
        <v>0</v>
      </c>
      <c r="BB50" s="31">
        <f>_xlfn.XLOOKUP($A50,SummaryResponses!$A:$A,SummaryResponses!V:V)</f>
        <v>0</v>
      </c>
      <c r="BC50" s="31">
        <f>_xlfn.XLOOKUP($A50,SummaryResponses!$A:$A,SummaryResponses!W:W)</f>
        <v>0</v>
      </c>
      <c r="BD50" s="31">
        <f>_xlfn.XLOOKUP($A50,SummaryResponses!$A:$A,SummaryResponses!X:X)</f>
        <v>0</v>
      </c>
      <c r="BE50" s="31">
        <f>_xlfn.XLOOKUP($A50,SummaryResponses!$A:$A,SummaryResponses!Y:Y)</f>
        <v>0</v>
      </c>
      <c r="BF50" s="31">
        <f>_xlfn.XLOOKUP($A50,SummaryResponses!$A:$A,SummaryResponses!Z:Z)</f>
        <v>0</v>
      </c>
      <c r="BG50" s="31">
        <f>_xlfn.XLOOKUP($A50,SummaryResponses!$A:$A,SummaryResponses!AA:AA)</f>
        <v>0</v>
      </c>
      <c r="BH50" s="31">
        <f>_xlfn.XLOOKUP($A50,SummaryResponses!$A:$A,SummaryResponses!AB:AB)</f>
        <v>0</v>
      </c>
      <c r="BI50" s="31">
        <f>_xlfn.XLOOKUP($A50,SummaryResponses!$A:$A,SummaryResponses!AC:AC)</f>
        <v>0</v>
      </c>
      <c r="BJ50" s="31">
        <f>_xlfn.XLOOKUP($A50,SummaryResponses!$A:$A,SummaryResponses!AD:AD)</f>
        <v>0</v>
      </c>
      <c r="BK50" s="31">
        <f>_xlfn.XLOOKUP($A50,SummaryResponses!$A:$A,SummaryResponses!AE:AE)</f>
        <v>0</v>
      </c>
    </row>
    <row r="51" spans="1:63" ht="224.5" x14ac:dyDescent="0.35">
      <c r="A51" s="30" t="str">
        <f>SummaryResponses!A51</f>
        <v>03.03.03</v>
      </c>
      <c r="B51" s="31" t="str">
        <f>_xlfn.XLOOKUP($A51,WH_Aggregte!$E:$E,WH_Aggregte!$D:$D)</f>
        <v>Based on information available to AmeriCorps, in the last two years, did the grantee document grievances and/or discrimination/harassment complaints and the corresponding follow up/response in compliance with applicable federal statutes as embodied in the program regulations?  
Has the sponsor or any of the service sites/volunteer stations had grievances and/or discrimination/harassment complaints filed against them regarding services provided under this grant or had civil rights compliance reviews regarding services conducted? Yes/No
Has the grantee or any service site had grievances and/or /discrimination/harassment complaints filed against them? Yes/No</v>
      </c>
      <c r="C51" s="31" t="str">
        <f>_xlfn.XLOOKUP($A51,SummaryResponses!$A:$A,SummaryResponses!$C:$C)</f>
        <v xml:space="preserve">The grantee did not document the filing and adjudication of grievances and/or discrimination complaints and the corresponding follow up/response in compliance with the applicable federal statutes. </v>
      </c>
      <c r="D51" s="30" t="str">
        <f>_xlfn.SINGLE(IF(ISNUMBER(IFERROR(_xlfn.XLOOKUP($A51,Table1[QNUM],Table1[Answer],"",0),""))*1,"",IFERROR(_xlfn.XLOOKUP($A51,Table1[QNUM],Table1[Answer],"",0),"")))</f>
        <v/>
      </c>
      <c r="E51" s="31" t="str">
        <f>_xlfn.SINGLE(IF(ISNUMBER(IFERROR(_xlfn.XLOOKUP($A51&amp;$E$1&amp;":",Table1[QNUM],Table1[NOTES],"",0),""))*1,"",IFERROR(_xlfn.XLOOKUP($A51&amp;$E$1&amp;":",Table1[QNUM],Table1[NOTES],"",0),"")))</f>
        <v/>
      </c>
      <c r="F51" s="31" t="str">
        <f>_xlfn.SINGLE(IF(ISNUMBER(IFERROR(_xlfn.XLOOKUP($A51&amp;$F$1,Table1[QNUM],Table1[NOTES],"",0),""))*1,"",IFERROR(_xlfn.XLOOKUP($A51&amp;$F$1,Table1[QNUM],Table1[NOTES],"",0),"")))</f>
        <v/>
      </c>
      <c r="G51" s="31" t="str">
        <f>TRIM(_xlfn.XLOOKUP($A51,WH_Aggregte!$E:$E,WH_Aggregte!J:J))</f>
        <v>45 CFR 1225, AmeriCorps Annual General Terms and Conditions, 45 CFR 2540</v>
      </c>
      <c r="H51" s="31" t="str">
        <f>_xlfn.XLOOKUP($A51,WH_Aggregte!$E:$E,WH_Aggregte!K:K)</f>
        <v/>
      </c>
      <c r="I51" s="31" t="str">
        <f>_xlfn.XLOOKUP($A51,WH_Aggregte!$E:$E,WH_Aggregte!L:L)</f>
        <v/>
      </c>
      <c r="J51" s="31">
        <f>_xlfn.XLOOKUP($A51,WH_Aggregte!$E:$E,WH_Aggregte!M:M)</f>
        <v>0</v>
      </c>
      <c r="K51" s="31">
        <f>_xlfn.XLOOKUP($A51,WH_Aggregte!$E:$E,WH_Aggregte!N:N)</f>
        <v>0</v>
      </c>
      <c r="L51" s="31">
        <f>_xlfn.XLOOKUP($A51,WH_Aggregte!$E:$E,WH_Aggregte!O:O)</f>
        <v>0</v>
      </c>
      <c r="M51" s="31">
        <f>_xlfn.XLOOKUP($A51,WH_Aggregte!$E:$E,WH_Aggregte!P:P)</f>
        <v>0</v>
      </c>
      <c r="N51" s="31">
        <f>_xlfn.XLOOKUP($A51,WH_Aggregte!$E:$E,WH_Aggregte!Q:Q)</f>
        <v>0</v>
      </c>
      <c r="O51" s="31">
        <f>_xlfn.XLOOKUP($A51,WH_Aggregte!$E:$E,WH_Aggregte!R:R)</f>
        <v>0</v>
      </c>
      <c r="P51" s="31">
        <f>_xlfn.XLOOKUP($A51,WH_Aggregte!$E:$E,WH_Aggregte!S:S)</f>
        <v>0</v>
      </c>
      <c r="Q51" s="31">
        <f>_xlfn.XLOOKUP($A51,WH_Aggregte!$E:$E,WH_Aggregte!T:T)</f>
        <v>0</v>
      </c>
      <c r="R51" s="31">
        <f>_xlfn.XLOOKUP($A51,WH_Aggregte!$E:$E,WH_Aggregte!U:U)</f>
        <v>0</v>
      </c>
      <c r="S51" s="31">
        <f>_xlfn.XLOOKUP($A51,WH_Aggregte!$E:$E,WH_Aggregte!V:V)</f>
        <v>0</v>
      </c>
      <c r="T51" s="31">
        <f>_xlfn.XLOOKUP($A51,WH_Aggregte!$E:$E,WH_Aggregte!W:W)</f>
        <v>0</v>
      </c>
      <c r="U51" s="31">
        <f>_xlfn.XLOOKUP($A51,WH_Aggregte!$E:$E,WH_Aggregte!X:X)</f>
        <v>0</v>
      </c>
      <c r="V51" s="31">
        <f>_xlfn.XLOOKUP($A51,WH_Aggregte!$E:$E,WH_Aggregte!Y:Y)</f>
        <v>0</v>
      </c>
      <c r="W51" s="31">
        <f>_xlfn.XLOOKUP($A51,WH_Aggregte!$E:$E,WH_Aggregte!Z:Z)</f>
        <v>0</v>
      </c>
      <c r="X51" s="31">
        <f>_xlfn.XLOOKUP($A51,WH_Aggregte!$E:$E,WH_Aggregte!AA:AA)</f>
        <v>0</v>
      </c>
      <c r="Y51" s="31">
        <f>_xlfn.XLOOKUP($A51,WH_Aggregte!$E:$E,WH_Aggregte!AB:AB)</f>
        <v>0</v>
      </c>
      <c r="Z51" s="31">
        <f>_xlfn.XLOOKUP($A51,WH_Aggregte!$E:$E,WH_Aggregte!AC:AC)</f>
        <v>0</v>
      </c>
      <c r="AA51" s="31">
        <f>_xlfn.XLOOKUP($A51,WH_Aggregte!$E:$E,WH_Aggregte!AD:AD)</f>
        <v>0</v>
      </c>
      <c r="AB51" s="31">
        <f>_xlfn.XLOOKUP($A51,WH_Aggregte!$E:$E,WH_Aggregte!AE:AE)</f>
        <v>0</v>
      </c>
      <c r="AC51" s="31">
        <f>_xlfn.XLOOKUP($A51,WH_Aggregte!$E:$E,WH_Aggregte!AF:AF)</f>
        <v>0</v>
      </c>
      <c r="AD51" s="31">
        <f>_xlfn.XLOOKUP($A51,WH_Aggregte!$E:$E,WH_Aggregte!AG:AG)</f>
        <v>0</v>
      </c>
      <c r="AE51" s="31">
        <f>_xlfn.XLOOKUP($A51,WH_Aggregte!$E:$E,WH_Aggregte!AH:AH)</f>
        <v>0</v>
      </c>
      <c r="AF51" s="31">
        <f>_xlfn.XLOOKUP($A51,WH_Aggregte!$E:$E,WH_Aggregte!AI:AI)</f>
        <v>0</v>
      </c>
      <c r="AG51" s="31">
        <f>_xlfn.XLOOKUP($A51,WH_Aggregte!$E:$E,WH_Aggregte!AJ:AJ)</f>
        <v>0</v>
      </c>
      <c r="AH51" s="31">
        <f>_xlfn.XLOOKUP($A51,WH_Aggregte!$E:$E,WH_Aggregte!AK:AK)</f>
        <v>0</v>
      </c>
      <c r="AI51" s="31">
        <f>_xlfn.XLOOKUP($A51,WH_Aggregte!$E:$E,WH_Aggregte!AL:AL)</f>
        <v>0</v>
      </c>
      <c r="AJ51" s="31">
        <f>_xlfn.XLOOKUP($A51,SummaryResponses!$A:$A,SummaryResponses!D:D)</f>
        <v>0</v>
      </c>
      <c r="AK51" s="31">
        <f>_xlfn.XLOOKUP($A51,SummaryResponses!$A:$A,SummaryResponses!E:E)</f>
        <v>0</v>
      </c>
      <c r="AL51" s="31">
        <f>_xlfn.XLOOKUP($A51,SummaryResponses!$A:$A,SummaryResponses!F:F)</f>
        <v>0</v>
      </c>
      <c r="AM51" s="31">
        <f>_xlfn.XLOOKUP($A51,SummaryResponses!$A:$A,SummaryResponses!G:G)</f>
        <v>0</v>
      </c>
      <c r="AN51" s="31">
        <f>_xlfn.XLOOKUP($A51,SummaryResponses!$A:$A,SummaryResponses!H:H)</f>
        <v>0</v>
      </c>
      <c r="AO51" s="31">
        <f>_xlfn.XLOOKUP($A51,SummaryResponses!$A:$A,SummaryResponses!I:I)</f>
        <v>0</v>
      </c>
      <c r="AP51" s="31">
        <f>_xlfn.XLOOKUP($A51,SummaryResponses!$A:$A,SummaryResponses!J:J)</f>
        <v>0</v>
      </c>
      <c r="AQ51" s="31">
        <f>_xlfn.XLOOKUP($A51,SummaryResponses!$A:$A,SummaryResponses!K:K)</f>
        <v>0</v>
      </c>
      <c r="AR51" s="31">
        <f>_xlfn.XLOOKUP($A51,SummaryResponses!$A:$A,SummaryResponses!L:L)</f>
        <v>0</v>
      </c>
      <c r="AS51" s="31">
        <f>_xlfn.XLOOKUP($A51,SummaryResponses!$A:$A,SummaryResponses!M:M)</f>
        <v>0</v>
      </c>
      <c r="AT51" s="31">
        <f>_xlfn.XLOOKUP($A51,SummaryResponses!$A:$A,SummaryResponses!N:N)</f>
        <v>0</v>
      </c>
      <c r="AU51" s="31">
        <f>_xlfn.XLOOKUP($A51,SummaryResponses!$A:$A,SummaryResponses!O:O)</f>
        <v>0</v>
      </c>
      <c r="AV51" s="31">
        <f>_xlfn.XLOOKUP($A51,SummaryResponses!$A:$A,SummaryResponses!P:P)</f>
        <v>0</v>
      </c>
      <c r="AW51" s="31">
        <f>_xlfn.XLOOKUP($A51,SummaryResponses!$A:$A,SummaryResponses!Q:Q)</f>
        <v>0</v>
      </c>
      <c r="AX51" s="31">
        <f>_xlfn.XLOOKUP($A51,SummaryResponses!$A:$A,SummaryResponses!R:R)</f>
        <v>0</v>
      </c>
      <c r="AY51" s="31">
        <f>_xlfn.XLOOKUP($A51,SummaryResponses!$A:$A,SummaryResponses!S:S)</f>
        <v>0</v>
      </c>
      <c r="AZ51" s="31">
        <f>_xlfn.XLOOKUP($A51,SummaryResponses!$A:$A,SummaryResponses!T:T)</f>
        <v>0</v>
      </c>
      <c r="BA51" s="31">
        <f>_xlfn.XLOOKUP($A51,SummaryResponses!$A:$A,SummaryResponses!U:U)</f>
        <v>0</v>
      </c>
      <c r="BB51" s="31">
        <f>_xlfn.XLOOKUP($A51,SummaryResponses!$A:$A,SummaryResponses!V:V)</f>
        <v>0</v>
      </c>
      <c r="BC51" s="31">
        <f>_xlfn.XLOOKUP($A51,SummaryResponses!$A:$A,SummaryResponses!W:W)</f>
        <v>0</v>
      </c>
      <c r="BD51" s="31">
        <f>_xlfn.XLOOKUP($A51,SummaryResponses!$A:$A,SummaryResponses!X:X)</f>
        <v>0</v>
      </c>
      <c r="BE51" s="31">
        <f>_xlfn.XLOOKUP($A51,SummaryResponses!$A:$A,SummaryResponses!Y:Y)</f>
        <v>0</v>
      </c>
      <c r="BF51" s="31">
        <f>_xlfn.XLOOKUP($A51,SummaryResponses!$A:$A,SummaryResponses!Z:Z)</f>
        <v>0</v>
      </c>
      <c r="BG51" s="31">
        <f>_xlfn.XLOOKUP($A51,SummaryResponses!$A:$A,SummaryResponses!AA:AA)</f>
        <v>0</v>
      </c>
      <c r="BH51" s="31">
        <f>_xlfn.XLOOKUP($A51,SummaryResponses!$A:$A,SummaryResponses!AB:AB)</f>
        <v>0</v>
      </c>
      <c r="BI51" s="31">
        <f>_xlfn.XLOOKUP($A51,SummaryResponses!$A:$A,SummaryResponses!AC:AC)</f>
        <v>0</v>
      </c>
      <c r="BJ51" s="31">
        <f>_xlfn.XLOOKUP($A51,SummaryResponses!$A:$A,SummaryResponses!AD:AD)</f>
        <v>0</v>
      </c>
      <c r="BK51" s="31">
        <f>_xlfn.XLOOKUP($A51,SummaryResponses!$A:$A,SummaryResponses!AE:AE)</f>
        <v>0</v>
      </c>
    </row>
    <row r="52" spans="1:63" ht="70.5" x14ac:dyDescent="0.35">
      <c r="A52" s="30" t="str">
        <f>SummaryResponses!A52</f>
        <v>03.03.04</v>
      </c>
      <c r="B52" s="31" t="str">
        <f>_xlfn.XLOOKUP($A52,WH_Aggregte!$E:$E,WH_Aggregte!$D:$D)</f>
        <v xml:space="preserve">Does the grantee/sponsor have a policy and procedure in place regarding the provision of reasonable accommodation for members and staff to ensure accessibility as per the federal requirements? </v>
      </c>
      <c r="C52" s="31" t="str">
        <f>_xlfn.XLOOKUP($A52,SummaryResponses!$A:$A,SummaryResponses!$C:$C)</f>
        <v xml:space="preserve">The sponsor/grantee does not have an accessibility policy and procedure in place that clearly outlines the organization's procedure for providing reasonable accommodation for members and staff as per the federal guidelines. </v>
      </c>
      <c r="D52" s="30" t="str">
        <f>_xlfn.SINGLE(IF(ISNUMBER(IFERROR(_xlfn.XLOOKUP($A52,Table1[QNUM],Table1[Answer],"",0),""))*1,"",IFERROR(_xlfn.XLOOKUP($A52,Table1[QNUM],Table1[Answer],"",0),"")))</f>
        <v/>
      </c>
      <c r="E52" s="31" t="str">
        <f>_xlfn.SINGLE(IF(ISNUMBER(IFERROR(_xlfn.XLOOKUP($A52&amp;$E$1&amp;":",Table1[QNUM],Table1[NOTES],"",0),""))*1,"",IFERROR(_xlfn.XLOOKUP($A52&amp;$E$1&amp;":",Table1[QNUM],Table1[NOTES],"",0),"")))</f>
        <v/>
      </c>
      <c r="F52" s="31" t="str">
        <f>_xlfn.SINGLE(IF(ISNUMBER(IFERROR(_xlfn.XLOOKUP($A52&amp;$F$1,Table1[QNUM],Table1[NOTES],"",0),""))*1,"",IFERROR(_xlfn.XLOOKUP($A52&amp;$F$1,Table1[QNUM],Table1[NOTES],"",0),"")))</f>
        <v/>
      </c>
      <c r="G52" s="31" t="str">
        <f>TRIM(_xlfn.XLOOKUP($A52,WH_Aggregte!$E:$E,WH_Aggregte!J:J))</f>
        <v>45 CFR 1203/1214/1232, Rehabilitation Act of 1973: Sections 504, 508</v>
      </c>
      <c r="H52" s="31">
        <f>_xlfn.XLOOKUP($A52,WH_Aggregte!$E:$E,WH_Aggregte!K:K)</f>
        <v>0</v>
      </c>
      <c r="I52" s="31">
        <f>_xlfn.XLOOKUP($A52,WH_Aggregte!$E:$E,WH_Aggregte!L:L)</f>
        <v>0</v>
      </c>
      <c r="J52" s="31">
        <f>_xlfn.XLOOKUP($A52,WH_Aggregte!$E:$E,WH_Aggregte!M:M)</f>
        <v>0</v>
      </c>
      <c r="K52" s="31">
        <f>_xlfn.XLOOKUP($A52,WH_Aggregte!$E:$E,WH_Aggregte!N:N)</f>
        <v>0</v>
      </c>
      <c r="L52" s="31">
        <f>_xlfn.XLOOKUP($A52,WH_Aggregte!$E:$E,WH_Aggregte!O:O)</f>
        <v>0</v>
      </c>
      <c r="M52" s="31">
        <f>_xlfn.XLOOKUP($A52,WH_Aggregte!$E:$E,WH_Aggregte!P:P)</f>
        <v>0</v>
      </c>
      <c r="N52" s="31">
        <f>_xlfn.XLOOKUP($A52,WH_Aggregte!$E:$E,WH_Aggregte!Q:Q)</f>
        <v>0</v>
      </c>
      <c r="O52" s="31">
        <f>_xlfn.XLOOKUP($A52,WH_Aggregte!$E:$E,WH_Aggregte!R:R)</f>
        <v>0</v>
      </c>
      <c r="P52" s="31">
        <f>_xlfn.XLOOKUP($A52,WH_Aggregte!$E:$E,WH_Aggregte!S:S)</f>
        <v>0</v>
      </c>
      <c r="Q52" s="31">
        <f>_xlfn.XLOOKUP($A52,WH_Aggregte!$E:$E,WH_Aggregte!T:T)</f>
        <v>0</v>
      </c>
      <c r="R52" s="31">
        <f>_xlfn.XLOOKUP($A52,WH_Aggregte!$E:$E,WH_Aggregte!U:U)</f>
        <v>0</v>
      </c>
      <c r="S52" s="31">
        <f>_xlfn.XLOOKUP($A52,WH_Aggregte!$E:$E,WH_Aggregte!V:V)</f>
        <v>0</v>
      </c>
      <c r="T52" s="31">
        <f>_xlfn.XLOOKUP($A52,WH_Aggregte!$E:$E,WH_Aggregte!W:W)</f>
        <v>0</v>
      </c>
      <c r="U52" s="31">
        <f>_xlfn.XLOOKUP($A52,WH_Aggregte!$E:$E,WH_Aggregte!X:X)</f>
        <v>0</v>
      </c>
      <c r="V52" s="31">
        <f>_xlfn.XLOOKUP($A52,WH_Aggregte!$E:$E,WH_Aggregte!Y:Y)</f>
        <v>0</v>
      </c>
      <c r="W52" s="31">
        <f>_xlfn.XLOOKUP($A52,WH_Aggregte!$E:$E,WH_Aggregte!Z:Z)</f>
        <v>0</v>
      </c>
      <c r="X52" s="31">
        <f>_xlfn.XLOOKUP($A52,WH_Aggregte!$E:$E,WH_Aggregte!AA:AA)</f>
        <v>0</v>
      </c>
      <c r="Y52" s="31">
        <f>_xlfn.XLOOKUP($A52,WH_Aggregte!$E:$E,WH_Aggregte!AB:AB)</f>
        <v>0</v>
      </c>
      <c r="Z52" s="31">
        <f>_xlfn.XLOOKUP($A52,WH_Aggregte!$E:$E,WH_Aggregte!AC:AC)</f>
        <v>0</v>
      </c>
      <c r="AA52" s="31">
        <f>_xlfn.XLOOKUP($A52,WH_Aggregte!$E:$E,WH_Aggregte!AD:AD)</f>
        <v>0</v>
      </c>
      <c r="AB52" s="31">
        <f>_xlfn.XLOOKUP($A52,WH_Aggregte!$E:$E,WH_Aggregte!AE:AE)</f>
        <v>0</v>
      </c>
      <c r="AC52" s="31">
        <f>_xlfn.XLOOKUP($A52,WH_Aggregte!$E:$E,WH_Aggregte!AF:AF)</f>
        <v>0</v>
      </c>
      <c r="AD52" s="31">
        <f>_xlfn.XLOOKUP($A52,WH_Aggregte!$E:$E,WH_Aggregte!AG:AG)</f>
        <v>0</v>
      </c>
      <c r="AE52" s="31">
        <f>_xlfn.XLOOKUP($A52,WH_Aggregte!$E:$E,WH_Aggregte!AH:AH)</f>
        <v>0</v>
      </c>
      <c r="AF52" s="31">
        <f>_xlfn.XLOOKUP($A52,WH_Aggregte!$E:$E,WH_Aggregte!AI:AI)</f>
        <v>0</v>
      </c>
      <c r="AG52" s="31">
        <f>_xlfn.XLOOKUP($A52,WH_Aggregte!$E:$E,WH_Aggregte!AJ:AJ)</f>
        <v>0</v>
      </c>
      <c r="AH52" s="31">
        <f>_xlfn.XLOOKUP($A52,WH_Aggregte!$E:$E,WH_Aggregte!AK:AK)</f>
        <v>0</v>
      </c>
      <c r="AI52" s="31">
        <f>_xlfn.XLOOKUP($A52,WH_Aggregte!$E:$E,WH_Aggregte!AL:AL)</f>
        <v>0</v>
      </c>
      <c r="AJ52" s="31">
        <f>_xlfn.XLOOKUP($A52,SummaryResponses!$A:$A,SummaryResponses!D:D)</f>
        <v>0</v>
      </c>
      <c r="AK52" s="31">
        <f>_xlfn.XLOOKUP($A52,SummaryResponses!$A:$A,SummaryResponses!E:E)</f>
        <v>0</v>
      </c>
      <c r="AL52" s="31">
        <f>_xlfn.XLOOKUP($A52,SummaryResponses!$A:$A,SummaryResponses!F:F)</f>
        <v>0</v>
      </c>
      <c r="AM52" s="31">
        <f>_xlfn.XLOOKUP($A52,SummaryResponses!$A:$A,SummaryResponses!G:G)</f>
        <v>0</v>
      </c>
      <c r="AN52" s="31">
        <f>_xlfn.XLOOKUP($A52,SummaryResponses!$A:$A,SummaryResponses!H:H)</f>
        <v>0</v>
      </c>
      <c r="AO52" s="31">
        <f>_xlfn.XLOOKUP($A52,SummaryResponses!$A:$A,SummaryResponses!I:I)</f>
        <v>0</v>
      </c>
      <c r="AP52" s="31">
        <f>_xlfn.XLOOKUP($A52,SummaryResponses!$A:$A,SummaryResponses!J:J)</f>
        <v>0</v>
      </c>
      <c r="AQ52" s="31">
        <f>_xlfn.XLOOKUP($A52,SummaryResponses!$A:$A,SummaryResponses!K:K)</f>
        <v>0</v>
      </c>
      <c r="AR52" s="31">
        <f>_xlfn.XLOOKUP($A52,SummaryResponses!$A:$A,SummaryResponses!L:L)</f>
        <v>0</v>
      </c>
      <c r="AS52" s="31">
        <f>_xlfn.XLOOKUP($A52,SummaryResponses!$A:$A,SummaryResponses!M:M)</f>
        <v>0</v>
      </c>
      <c r="AT52" s="31">
        <f>_xlfn.XLOOKUP($A52,SummaryResponses!$A:$A,SummaryResponses!N:N)</f>
        <v>0</v>
      </c>
      <c r="AU52" s="31">
        <f>_xlfn.XLOOKUP($A52,SummaryResponses!$A:$A,SummaryResponses!O:O)</f>
        <v>0</v>
      </c>
      <c r="AV52" s="31">
        <f>_xlfn.XLOOKUP($A52,SummaryResponses!$A:$A,SummaryResponses!P:P)</f>
        <v>0</v>
      </c>
      <c r="AW52" s="31">
        <f>_xlfn.XLOOKUP($A52,SummaryResponses!$A:$A,SummaryResponses!Q:Q)</f>
        <v>0</v>
      </c>
      <c r="AX52" s="31">
        <f>_xlfn.XLOOKUP($A52,SummaryResponses!$A:$A,SummaryResponses!R:R)</f>
        <v>0</v>
      </c>
      <c r="AY52" s="31">
        <f>_xlfn.XLOOKUP($A52,SummaryResponses!$A:$A,SummaryResponses!S:S)</f>
        <v>0</v>
      </c>
      <c r="AZ52" s="31">
        <f>_xlfn.XLOOKUP($A52,SummaryResponses!$A:$A,SummaryResponses!T:T)</f>
        <v>0</v>
      </c>
      <c r="BA52" s="31">
        <f>_xlfn.XLOOKUP($A52,SummaryResponses!$A:$A,SummaryResponses!U:U)</f>
        <v>0</v>
      </c>
      <c r="BB52" s="31">
        <f>_xlfn.XLOOKUP($A52,SummaryResponses!$A:$A,SummaryResponses!V:V)</f>
        <v>0</v>
      </c>
      <c r="BC52" s="31">
        <f>_xlfn.XLOOKUP($A52,SummaryResponses!$A:$A,SummaryResponses!W:W)</f>
        <v>0</v>
      </c>
      <c r="BD52" s="31">
        <f>_xlfn.XLOOKUP($A52,SummaryResponses!$A:$A,SummaryResponses!X:X)</f>
        <v>0</v>
      </c>
      <c r="BE52" s="31">
        <f>_xlfn.XLOOKUP($A52,SummaryResponses!$A:$A,SummaryResponses!Y:Y)</f>
        <v>0</v>
      </c>
      <c r="BF52" s="31">
        <f>_xlfn.XLOOKUP($A52,SummaryResponses!$A:$A,SummaryResponses!Z:Z)</f>
        <v>0</v>
      </c>
      <c r="BG52" s="31">
        <f>_xlfn.XLOOKUP($A52,SummaryResponses!$A:$A,SummaryResponses!AA:AA)</f>
        <v>0</v>
      </c>
      <c r="BH52" s="31">
        <f>_xlfn.XLOOKUP($A52,SummaryResponses!$A:$A,SummaryResponses!AB:AB)</f>
        <v>0</v>
      </c>
      <c r="BI52" s="31">
        <f>_xlfn.XLOOKUP($A52,SummaryResponses!$A:$A,SummaryResponses!AC:AC)</f>
        <v>0</v>
      </c>
      <c r="BJ52" s="31">
        <f>_xlfn.XLOOKUP($A52,SummaryResponses!$A:$A,SummaryResponses!AD:AD)</f>
        <v>0</v>
      </c>
      <c r="BK52" s="31">
        <f>_xlfn.XLOOKUP($A52,SummaryResponses!$A:$A,SummaryResponses!AE:AE)</f>
        <v>0</v>
      </c>
    </row>
    <row r="53" spans="1:63" ht="56.5" x14ac:dyDescent="0.35">
      <c r="A53" s="30" t="str">
        <f>SummaryResponses!A53</f>
        <v>03.03.05</v>
      </c>
      <c r="B53" s="31" t="str">
        <f>_xlfn.XLOOKUP($A53,WH_Aggregte!$E:$E,WH_Aggregte!$D:$D)</f>
        <v xml:space="preserve">Does the sponsor/grantee have a system (a plan or process) in place for ensuring accessibility to persons with Limited English Proficiency?  </v>
      </c>
      <c r="C53" s="31" t="str">
        <f>_xlfn.XLOOKUP($A53,SummaryResponses!$A:$A,SummaryResponses!$C:$C)</f>
        <v>The sponsor/grantee does not have a system (a plan or process) in place for ensuring accessibility  to persons with Limited English Proficiency.</v>
      </c>
      <c r="D53" s="30" t="str">
        <f>_xlfn.SINGLE(IF(ISNUMBER(IFERROR(_xlfn.XLOOKUP($A53,Table1[QNUM],Table1[Answer],"",0),""))*1,"",IFERROR(_xlfn.XLOOKUP($A53,Table1[QNUM],Table1[Answer],"",0),"")))</f>
        <v/>
      </c>
      <c r="E53" s="31" t="str">
        <f>_xlfn.SINGLE(IF(ISNUMBER(IFERROR(_xlfn.XLOOKUP($A53&amp;$E$1&amp;":",Table1[QNUM],Table1[NOTES],"",0),""))*1,"",IFERROR(_xlfn.XLOOKUP($A53&amp;$E$1&amp;":",Table1[QNUM],Table1[NOTES],"",0),"")))</f>
        <v/>
      </c>
      <c r="F53" s="31" t="str">
        <f>_xlfn.SINGLE(IF(ISNUMBER(IFERROR(_xlfn.XLOOKUP($A53&amp;$F$1,Table1[QNUM],Table1[NOTES],"",0),""))*1,"",IFERROR(_xlfn.XLOOKUP($A53&amp;$F$1,Table1[QNUM],Table1[NOTES],"",0),"")))</f>
        <v/>
      </c>
      <c r="G53" s="31" t="str">
        <f>TRIM(_xlfn.XLOOKUP($A53,WH_Aggregte!$E:$E,WH_Aggregte!J:J))</f>
        <v>AmeriCorps Annual General Terms and Conditions, Executive Order 13166, 67 FR 64604, Title VI, Civil Rights Act 1964: Prohibition Against National Origin Discrimination Affecting Limited English Proficient Persons</v>
      </c>
      <c r="H53" s="31">
        <f>_xlfn.XLOOKUP($A53,WH_Aggregte!$E:$E,WH_Aggregte!K:K)</f>
        <v>0</v>
      </c>
      <c r="I53" s="31">
        <f>_xlfn.XLOOKUP($A53,WH_Aggregte!$E:$E,WH_Aggregte!L:L)</f>
        <v>0</v>
      </c>
      <c r="J53" s="31">
        <f>_xlfn.XLOOKUP($A53,WH_Aggregte!$E:$E,WH_Aggregte!M:M)</f>
        <v>0</v>
      </c>
      <c r="K53" s="31">
        <f>_xlfn.XLOOKUP($A53,WH_Aggregte!$E:$E,WH_Aggregte!N:N)</f>
        <v>0</v>
      </c>
      <c r="L53" s="31">
        <f>_xlfn.XLOOKUP($A53,WH_Aggregte!$E:$E,WH_Aggregte!O:O)</f>
        <v>0</v>
      </c>
      <c r="M53" s="31">
        <f>_xlfn.XLOOKUP($A53,WH_Aggregte!$E:$E,WH_Aggregte!P:P)</f>
        <v>0</v>
      </c>
      <c r="N53" s="31">
        <f>_xlfn.XLOOKUP($A53,WH_Aggregte!$E:$E,WH_Aggregte!Q:Q)</f>
        <v>0</v>
      </c>
      <c r="O53" s="31">
        <f>_xlfn.XLOOKUP($A53,WH_Aggregte!$E:$E,WH_Aggregte!R:R)</f>
        <v>0</v>
      </c>
      <c r="P53" s="31">
        <f>_xlfn.XLOOKUP($A53,WH_Aggregte!$E:$E,WH_Aggregte!S:S)</f>
        <v>0</v>
      </c>
      <c r="Q53" s="31">
        <f>_xlfn.XLOOKUP($A53,WH_Aggregte!$E:$E,WH_Aggregte!T:T)</f>
        <v>0</v>
      </c>
      <c r="R53" s="31">
        <f>_xlfn.XLOOKUP($A53,WH_Aggregte!$E:$E,WH_Aggregte!U:U)</f>
        <v>0</v>
      </c>
      <c r="S53" s="31">
        <f>_xlfn.XLOOKUP($A53,WH_Aggregte!$E:$E,WH_Aggregte!V:V)</f>
        <v>0</v>
      </c>
      <c r="T53" s="31">
        <f>_xlfn.XLOOKUP($A53,WH_Aggregte!$E:$E,WH_Aggregte!W:W)</f>
        <v>0</v>
      </c>
      <c r="U53" s="31">
        <f>_xlfn.XLOOKUP($A53,WH_Aggregte!$E:$E,WH_Aggregte!X:X)</f>
        <v>0</v>
      </c>
      <c r="V53" s="31">
        <f>_xlfn.XLOOKUP($A53,WH_Aggregte!$E:$E,WH_Aggregte!Y:Y)</f>
        <v>0</v>
      </c>
      <c r="W53" s="31">
        <f>_xlfn.XLOOKUP($A53,WH_Aggregte!$E:$E,WH_Aggregte!Z:Z)</f>
        <v>0</v>
      </c>
      <c r="X53" s="31">
        <f>_xlfn.XLOOKUP($A53,WH_Aggregte!$E:$E,WH_Aggregte!AA:AA)</f>
        <v>0</v>
      </c>
      <c r="Y53" s="31">
        <f>_xlfn.XLOOKUP($A53,WH_Aggregte!$E:$E,WH_Aggregte!AB:AB)</f>
        <v>0</v>
      </c>
      <c r="Z53" s="31">
        <f>_xlfn.XLOOKUP($A53,WH_Aggregte!$E:$E,WH_Aggregte!AC:AC)</f>
        <v>0</v>
      </c>
      <c r="AA53" s="31">
        <f>_xlfn.XLOOKUP($A53,WH_Aggregte!$E:$E,WH_Aggregte!AD:AD)</f>
        <v>0</v>
      </c>
      <c r="AB53" s="31">
        <f>_xlfn.XLOOKUP($A53,WH_Aggregte!$E:$E,WH_Aggregte!AE:AE)</f>
        <v>0</v>
      </c>
      <c r="AC53" s="31">
        <f>_xlfn.XLOOKUP($A53,WH_Aggregte!$E:$E,WH_Aggregte!AF:AF)</f>
        <v>0</v>
      </c>
      <c r="AD53" s="31">
        <f>_xlfn.XLOOKUP($A53,WH_Aggregte!$E:$E,WH_Aggregte!AG:AG)</f>
        <v>0</v>
      </c>
      <c r="AE53" s="31">
        <f>_xlfn.XLOOKUP($A53,WH_Aggregte!$E:$E,WH_Aggregte!AH:AH)</f>
        <v>0</v>
      </c>
      <c r="AF53" s="31">
        <f>_xlfn.XLOOKUP($A53,WH_Aggregte!$E:$E,WH_Aggregte!AI:AI)</f>
        <v>0</v>
      </c>
      <c r="AG53" s="31">
        <f>_xlfn.XLOOKUP($A53,WH_Aggregte!$E:$E,WH_Aggregte!AJ:AJ)</f>
        <v>0</v>
      </c>
      <c r="AH53" s="31">
        <f>_xlfn.XLOOKUP($A53,WH_Aggregte!$E:$E,WH_Aggregte!AK:AK)</f>
        <v>0</v>
      </c>
      <c r="AI53" s="31">
        <f>_xlfn.XLOOKUP($A53,WH_Aggregte!$E:$E,WH_Aggregte!AL:AL)</f>
        <v>0</v>
      </c>
      <c r="AJ53" s="31">
        <f>_xlfn.XLOOKUP($A53,SummaryResponses!$A:$A,SummaryResponses!D:D)</f>
        <v>0</v>
      </c>
      <c r="AK53" s="31">
        <f>_xlfn.XLOOKUP($A53,SummaryResponses!$A:$A,SummaryResponses!E:E)</f>
        <v>0</v>
      </c>
      <c r="AL53" s="31">
        <f>_xlfn.XLOOKUP($A53,SummaryResponses!$A:$A,SummaryResponses!F:F)</f>
        <v>0</v>
      </c>
      <c r="AM53" s="31">
        <f>_xlfn.XLOOKUP($A53,SummaryResponses!$A:$A,SummaryResponses!G:G)</f>
        <v>0</v>
      </c>
      <c r="AN53" s="31">
        <f>_xlfn.XLOOKUP($A53,SummaryResponses!$A:$A,SummaryResponses!H:H)</f>
        <v>0</v>
      </c>
      <c r="AO53" s="31">
        <f>_xlfn.XLOOKUP($A53,SummaryResponses!$A:$A,SummaryResponses!I:I)</f>
        <v>0</v>
      </c>
      <c r="AP53" s="31">
        <f>_xlfn.XLOOKUP($A53,SummaryResponses!$A:$A,SummaryResponses!J:J)</f>
        <v>0</v>
      </c>
      <c r="AQ53" s="31">
        <f>_xlfn.XLOOKUP($A53,SummaryResponses!$A:$A,SummaryResponses!K:K)</f>
        <v>0</v>
      </c>
      <c r="AR53" s="31">
        <f>_xlfn.XLOOKUP($A53,SummaryResponses!$A:$A,SummaryResponses!L:L)</f>
        <v>0</v>
      </c>
      <c r="AS53" s="31">
        <f>_xlfn.XLOOKUP($A53,SummaryResponses!$A:$A,SummaryResponses!M:M)</f>
        <v>0</v>
      </c>
      <c r="AT53" s="31">
        <f>_xlfn.XLOOKUP($A53,SummaryResponses!$A:$A,SummaryResponses!N:N)</f>
        <v>0</v>
      </c>
      <c r="AU53" s="31">
        <f>_xlfn.XLOOKUP($A53,SummaryResponses!$A:$A,SummaryResponses!O:O)</f>
        <v>0</v>
      </c>
      <c r="AV53" s="31">
        <f>_xlfn.XLOOKUP($A53,SummaryResponses!$A:$A,SummaryResponses!P:P)</f>
        <v>0</v>
      </c>
      <c r="AW53" s="31">
        <f>_xlfn.XLOOKUP($A53,SummaryResponses!$A:$A,SummaryResponses!Q:Q)</f>
        <v>0</v>
      </c>
      <c r="AX53" s="31">
        <f>_xlfn.XLOOKUP($A53,SummaryResponses!$A:$A,SummaryResponses!R:R)</f>
        <v>0</v>
      </c>
      <c r="AY53" s="31">
        <f>_xlfn.XLOOKUP($A53,SummaryResponses!$A:$A,SummaryResponses!S:S)</f>
        <v>0</v>
      </c>
      <c r="AZ53" s="31">
        <f>_xlfn.XLOOKUP($A53,SummaryResponses!$A:$A,SummaryResponses!T:T)</f>
        <v>0</v>
      </c>
      <c r="BA53" s="31">
        <f>_xlfn.XLOOKUP($A53,SummaryResponses!$A:$A,SummaryResponses!U:U)</f>
        <v>0</v>
      </c>
      <c r="BB53" s="31">
        <f>_xlfn.XLOOKUP($A53,SummaryResponses!$A:$A,SummaryResponses!V:V)</f>
        <v>0</v>
      </c>
      <c r="BC53" s="31">
        <f>_xlfn.XLOOKUP($A53,SummaryResponses!$A:$A,SummaryResponses!W:W)</f>
        <v>0</v>
      </c>
      <c r="BD53" s="31">
        <f>_xlfn.XLOOKUP($A53,SummaryResponses!$A:$A,SummaryResponses!X:X)</f>
        <v>0</v>
      </c>
      <c r="BE53" s="31">
        <f>_xlfn.XLOOKUP($A53,SummaryResponses!$A:$A,SummaryResponses!Y:Y)</f>
        <v>0</v>
      </c>
      <c r="BF53" s="31">
        <f>_xlfn.XLOOKUP($A53,SummaryResponses!$A:$A,SummaryResponses!Z:Z)</f>
        <v>0</v>
      </c>
      <c r="BG53" s="31">
        <f>_xlfn.XLOOKUP($A53,SummaryResponses!$A:$A,SummaryResponses!AA:AA)</f>
        <v>0</v>
      </c>
      <c r="BH53" s="31">
        <f>_xlfn.XLOOKUP($A53,SummaryResponses!$A:$A,SummaryResponses!AB:AB)</f>
        <v>0</v>
      </c>
      <c r="BI53" s="31">
        <f>_xlfn.XLOOKUP($A53,SummaryResponses!$A:$A,SummaryResponses!AC:AC)</f>
        <v>0</v>
      </c>
      <c r="BJ53" s="31">
        <f>_xlfn.XLOOKUP($A53,SummaryResponses!$A:$A,SummaryResponses!AD:AD)</f>
        <v>0</v>
      </c>
      <c r="BK53" s="31">
        <f>_xlfn.XLOOKUP($A53,SummaryResponses!$A:$A,SummaryResponses!AE:AE)</f>
        <v>0</v>
      </c>
    </row>
    <row r="54" spans="1:63" ht="280.5" x14ac:dyDescent="0.35">
      <c r="A54" s="30" t="str">
        <f>SummaryResponses!A54</f>
        <v>03.03.06</v>
      </c>
      <c r="B54" s="31" t="str">
        <f>_xlfn.XLOOKUP($A54,WH_Aggregte!$E:$E,WH_Aggregte!$D:$D)</f>
        <v xml:space="preserve">Does the grantee notify members, community beneficiaries, applicants, program staff, and the public, including those with impaired vision or hearing, that it operates in accordance with federal and program requirements on non-discrimination and non-harassment?  
a. Does the policy summarize the requirements, note the availability of compliance history information, and explain the procedures for filing discrimination complaints with AmeriCorps? 
b. Does the policy include information on civil rights requirements and non-harassment, complaint procedures and the rights of beneficiaries in member/volunteer service agreements, handbooks, manuals, pamphlets, and posted in prominent locations, as appropriate?  
c. Does the sponsor/grantee notify the public in recruitment material and application forms that it operates its program or activity subject to nondiscrimination requirements? </v>
      </c>
      <c r="C54" s="31" t="str">
        <f>_xlfn.XLOOKUP($A54,SummaryResponses!$A:$A,SummaryResponses!$C:$C)</f>
        <v>The sponsor/grantee is not compliant with federal statutory and/or public notice requirements as outlined. (MO to put specifics in Notes.)</v>
      </c>
      <c r="D54" s="30" t="str">
        <f>_xlfn.SINGLE(IF(ISNUMBER(IFERROR(_xlfn.XLOOKUP($A54,Table1[QNUM],Table1[Answer],"",0),""))*1,"",IFERROR(_xlfn.XLOOKUP($A54,Table1[QNUM],Table1[Answer],"",0),"")))</f>
        <v/>
      </c>
      <c r="E54" s="31" t="str">
        <f>_xlfn.SINGLE(IF(ISNUMBER(IFERROR(_xlfn.XLOOKUP($A54&amp;$E$1&amp;":",Table1[QNUM],Table1[NOTES],"",0),""))*1,"",IFERROR(_xlfn.XLOOKUP($A54&amp;$E$1&amp;":",Table1[QNUM],Table1[NOTES],"",0),"")))</f>
        <v/>
      </c>
      <c r="F54" s="31" t="str">
        <f>_xlfn.SINGLE(IF(ISNUMBER(IFERROR(_xlfn.XLOOKUP($A54&amp;$F$1,Table1[QNUM],Table1[NOTES],"",0),""))*1,"",IFERROR(_xlfn.XLOOKUP($A54&amp;$F$1,Table1[QNUM],Table1[NOTES],"",0),"")))</f>
        <v/>
      </c>
      <c r="G54" s="31" t="str">
        <f>TRIM(_xlfn.XLOOKUP($A54,WH_Aggregte!$E:$E,WH_Aggregte!J:J))</f>
        <v>AmeriCorps Annual General Terms and Conditions, 45 CFR Parts 2540</v>
      </c>
      <c r="H54" s="31" t="str">
        <f>_xlfn.XLOOKUP($A54,WH_Aggregte!$E:$E,WH_Aggregte!K:K)</f>
        <v/>
      </c>
      <c r="I54" s="31" t="str">
        <f>_xlfn.XLOOKUP($A54,WH_Aggregte!$E:$E,WH_Aggregte!L:L)</f>
        <v/>
      </c>
      <c r="J54" s="31" t="str">
        <f>_xlfn.XLOOKUP($A54,WH_Aggregte!$E:$E,WH_Aggregte!M:M)</f>
        <v/>
      </c>
      <c r="K54" s="31">
        <f>_xlfn.XLOOKUP($A54,WH_Aggregte!$E:$E,WH_Aggregte!N:N)</f>
        <v>0</v>
      </c>
      <c r="L54" s="31">
        <f>_xlfn.XLOOKUP($A54,WH_Aggregte!$E:$E,WH_Aggregte!O:O)</f>
        <v>0</v>
      </c>
      <c r="M54" s="31">
        <f>_xlfn.XLOOKUP($A54,WH_Aggregte!$E:$E,WH_Aggregte!P:P)</f>
        <v>0</v>
      </c>
      <c r="N54" s="31">
        <f>_xlfn.XLOOKUP($A54,WH_Aggregte!$E:$E,WH_Aggregte!Q:Q)</f>
        <v>0</v>
      </c>
      <c r="O54" s="31">
        <f>_xlfn.XLOOKUP($A54,WH_Aggregte!$E:$E,WH_Aggregte!R:R)</f>
        <v>0</v>
      </c>
      <c r="P54" s="31">
        <f>_xlfn.XLOOKUP($A54,WH_Aggregte!$E:$E,WH_Aggregte!S:S)</f>
        <v>0</v>
      </c>
      <c r="Q54" s="31">
        <f>_xlfn.XLOOKUP($A54,WH_Aggregte!$E:$E,WH_Aggregte!T:T)</f>
        <v>0</v>
      </c>
      <c r="R54" s="31">
        <f>_xlfn.XLOOKUP($A54,WH_Aggregte!$E:$E,WH_Aggregte!U:U)</f>
        <v>0</v>
      </c>
      <c r="S54" s="31">
        <f>_xlfn.XLOOKUP($A54,WH_Aggregte!$E:$E,WH_Aggregte!V:V)</f>
        <v>0</v>
      </c>
      <c r="T54" s="31">
        <f>_xlfn.XLOOKUP($A54,WH_Aggregte!$E:$E,WH_Aggregte!W:W)</f>
        <v>0</v>
      </c>
      <c r="U54" s="31">
        <f>_xlfn.XLOOKUP($A54,WH_Aggregte!$E:$E,WH_Aggregte!X:X)</f>
        <v>0</v>
      </c>
      <c r="V54" s="31">
        <f>_xlfn.XLOOKUP($A54,WH_Aggregte!$E:$E,WH_Aggregte!Y:Y)</f>
        <v>0</v>
      </c>
      <c r="W54" s="31">
        <f>_xlfn.XLOOKUP($A54,WH_Aggregte!$E:$E,WH_Aggregte!Z:Z)</f>
        <v>0</v>
      </c>
      <c r="X54" s="31">
        <f>_xlfn.XLOOKUP($A54,WH_Aggregte!$E:$E,WH_Aggregte!AA:AA)</f>
        <v>0</v>
      </c>
      <c r="Y54" s="31">
        <f>_xlfn.XLOOKUP($A54,WH_Aggregte!$E:$E,WH_Aggregte!AB:AB)</f>
        <v>0</v>
      </c>
      <c r="Z54" s="31">
        <f>_xlfn.XLOOKUP($A54,WH_Aggregte!$E:$E,WH_Aggregte!AC:AC)</f>
        <v>0</v>
      </c>
      <c r="AA54" s="31">
        <f>_xlfn.XLOOKUP($A54,WH_Aggregte!$E:$E,WH_Aggregte!AD:AD)</f>
        <v>0</v>
      </c>
      <c r="AB54" s="31">
        <f>_xlfn.XLOOKUP($A54,WH_Aggregte!$E:$E,WH_Aggregte!AE:AE)</f>
        <v>0</v>
      </c>
      <c r="AC54" s="31">
        <f>_xlfn.XLOOKUP($A54,WH_Aggregte!$E:$E,WH_Aggregte!AF:AF)</f>
        <v>0</v>
      </c>
      <c r="AD54" s="31">
        <f>_xlfn.XLOOKUP($A54,WH_Aggregte!$E:$E,WH_Aggregte!AG:AG)</f>
        <v>0</v>
      </c>
      <c r="AE54" s="31">
        <f>_xlfn.XLOOKUP($A54,WH_Aggregte!$E:$E,WH_Aggregte!AH:AH)</f>
        <v>0</v>
      </c>
      <c r="AF54" s="31">
        <f>_xlfn.XLOOKUP($A54,WH_Aggregte!$E:$E,WH_Aggregte!AI:AI)</f>
        <v>0</v>
      </c>
      <c r="AG54" s="31">
        <f>_xlfn.XLOOKUP($A54,WH_Aggregte!$E:$E,WH_Aggregte!AJ:AJ)</f>
        <v>0</v>
      </c>
      <c r="AH54" s="31">
        <f>_xlfn.XLOOKUP($A54,WH_Aggregte!$E:$E,WH_Aggregte!AK:AK)</f>
        <v>0</v>
      </c>
      <c r="AI54" s="31">
        <f>_xlfn.XLOOKUP($A54,WH_Aggregte!$E:$E,WH_Aggregte!AL:AL)</f>
        <v>0</v>
      </c>
      <c r="AJ54" s="31">
        <f>_xlfn.XLOOKUP($A54,SummaryResponses!$A:$A,SummaryResponses!D:D)</f>
        <v>0</v>
      </c>
      <c r="AK54" s="31">
        <f>_xlfn.XLOOKUP($A54,SummaryResponses!$A:$A,SummaryResponses!E:E)</f>
        <v>0</v>
      </c>
      <c r="AL54" s="31">
        <f>_xlfn.XLOOKUP($A54,SummaryResponses!$A:$A,SummaryResponses!F:F)</f>
        <v>0</v>
      </c>
      <c r="AM54" s="31">
        <f>_xlfn.XLOOKUP($A54,SummaryResponses!$A:$A,SummaryResponses!G:G)</f>
        <v>0</v>
      </c>
      <c r="AN54" s="31">
        <f>_xlfn.XLOOKUP($A54,SummaryResponses!$A:$A,SummaryResponses!H:H)</f>
        <v>0</v>
      </c>
      <c r="AO54" s="31">
        <f>_xlfn.XLOOKUP($A54,SummaryResponses!$A:$A,SummaryResponses!I:I)</f>
        <v>0</v>
      </c>
      <c r="AP54" s="31">
        <f>_xlfn.XLOOKUP($A54,SummaryResponses!$A:$A,SummaryResponses!J:J)</f>
        <v>0</v>
      </c>
      <c r="AQ54" s="31">
        <f>_xlfn.XLOOKUP($A54,SummaryResponses!$A:$A,SummaryResponses!K:K)</f>
        <v>0</v>
      </c>
      <c r="AR54" s="31">
        <f>_xlfn.XLOOKUP($A54,SummaryResponses!$A:$A,SummaryResponses!L:L)</f>
        <v>0</v>
      </c>
      <c r="AS54" s="31">
        <f>_xlfn.XLOOKUP($A54,SummaryResponses!$A:$A,SummaryResponses!M:M)</f>
        <v>0</v>
      </c>
      <c r="AT54" s="31">
        <f>_xlfn.XLOOKUP($A54,SummaryResponses!$A:$A,SummaryResponses!N:N)</f>
        <v>0</v>
      </c>
      <c r="AU54" s="31">
        <f>_xlfn.XLOOKUP($A54,SummaryResponses!$A:$A,SummaryResponses!O:O)</f>
        <v>0</v>
      </c>
      <c r="AV54" s="31">
        <f>_xlfn.XLOOKUP($A54,SummaryResponses!$A:$A,SummaryResponses!P:P)</f>
        <v>0</v>
      </c>
      <c r="AW54" s="31">
        <f>_xlfn.XLOOKUP($A54,SummaryResponses!$A:$A,SummaryResponses!Q:Q)</f>
        <v>0</v>
      </c>
      <c r="AX54" s="31">
        <f>_xlfn.XLOOKUP($A54,SummaryResponses!$A:$A,SummaryResponses!R:R)</f>
        <v>0</v>
      </c>
      <c r="AY54" s="31">
        <f>_xlfn.XLOOKUP($A54,SummaryResponses!$A:$A,SummaryResponses!S:S)</f>
        <v>0</v>
      </c>
      <c r="AZ54" s="31">
        <f>_xlfn.XLOOKUP($A54,SummaryResponses!$A:$A,SummaryResponses!T:T)</f>
        <v>0</v>
      </c>
      <c r="BA54" s="31">
        <f>_xlfn.XLOOKUP($A54,SummaryResponses!$A:$A,SummaryResponses!U:U)</f>
        <v>0</v>
      </c>
      <c r="BB54" s="31">
        <f>_xlfn.XLOOKUP($A54,SummaryResponses!$A:$A,SummaryResponses!V:V)</f>
        <v>0</v>
      </c>
      <c r="BC54" s="31">
        <f>_xlfn.XLOOKUP($A54,SummaryResponses!$A:$A,SummaryResponses!W:W)</f>
        <v>0</v>
      </c>
      <c r="BD54" s="31">
        <f>_xlfn.XLOOKUP($A54,SummaryResponses!$A:$A,SummaryResponses!X:X)</f>
        <v>0</v>
      </c>
      <c r="BE54" s="31">
        <f>_xlfn.XLOOKUP($A54,SummaryResponses!$A:$A,SummaryResponses!Y:Y)</f>
        <v>0</v>
      </c>
      <c r="BF54" s="31">
        <f>_xlfn.XLOOKUP($A54,SummaryResponses!$A:$A,SummaryResponses!Z:Z)</f>
        <v>0</v>
      </c>
      <c r="BG54" s="31">
        <f>_xlfn.XLOOKUP($A54,SummaryResponses!$A:$A,SummaryResponses!AA:AA)</f>
        <v>0</v>
      </c>
      <c r="BH54" s="31">
        <f>_xlfn.XLOOKUP($A54,SummaryResponses!$A:$A,SummaryResponses!AB:AB)</f>
        <v>0</v>
      </c>
      <c r="BI54" s="31">
        <f>_xlfn.XLOOKUP($A54,SummaryResponses!$A:$A,SummaryResponses!AC:AC)</f>
        <v>0</v>
      </c>
      <c r="BJ54" s="31">
        <f>_xlfn.XLOOKUP($A54,SummaryResponses!$A:$A,SummaryResponses!AD:AD)</f>
        <v>0</v>
      </c>
      <c r="BK54" s="31">
        <f>_xlfn.XLOOKUP($A54,SummaryResponses!$A:$A,SummaryResponses!AE:AE)</f>
        <v>0</v>
      </c>
    </row>
    <row r="55" spans="1:63" ht="70.5" x14ac:dyDescent="0.35">
      <c r="A55" s="30" t="str">
        <f>SummaryResponses!A55</f>
        <v>04.01.01</v>
      </c>
      <c r="B55" s="31" t="str">
        <f>_xlfn.XLOOKUP($A55,WH_Aggregte!$E:$E,WH_Aggregte!$D:$D)</f>
        <v>Does the commission have a three-year, comprehensive national and community service plan and establishment of state priorities that is consistent with AmeriCorps' broad goals of meeting human, educational, environmental, and public safety needs?</v>
      </c>
      <c r="C55" s="31" t="str">
        <f>_xlfn.XLOOKUP($A55,SummaryResponses!$A:$A,SummaryResponses!$C:$C)</f>
        <v>The commission does not have a three-year comprehensive national and community service plan and established state priorities that are consistent with AmeriCorps' broad goals.</v>
      </c>
      <c r="D55" s="30" t="str">
        <f>_xlfn.SINGLE(IF(ISNUMBER(IFERROR(_xlfn.XLOOKUP($A55,Table1[QNUM],Table1[Answer],"",0),""))*1,"",IFERROR(_xlfn.XLOOKUP($A55,Table1[QNUM],Table1[Answer],"",0),"")))</f>
        <v/>
      </c>
      <c r="E55" s="31" t="str">
        <f>_xlfn.SINGLE(IF(ISNUMBER(IFERROR(_xlfn.XLOOKUP($A55&amp;$E$1&amp;":",Table1[QNUM],Table1[NOTES],"",0),""))*1,"",IFERROR(_xlfn.XLOOKUP($A55&amp;$E$1&amp;":",Table1[QNUM],Table1[NOTES],"",0),"")))</f>
        <v/>
      </c>
      <c r="F55" s="31" t="str">
        <f>_xlfn.SINGLE(IF(ISNUMBER(IFERROR(_xlfn.XLOOKUP($A55&amp;$F$1,Table1[QNUM],Table1[NOTES],"",0),""))*1,"",IFERROR(_xlfn.XLOOKUP($A55&amp;$F$1,Table1[QNUM],Table1[NOTES],"",0),"")))</f>
        <v/>
      </c>
      <c r="G55" s="31" t="str">
        <f>TRIM(_xlfn.XLOOKUP($A55,WH_Aggregte!$E:$E,WH_Aggregte!J:J))</f>
        <v>45 CFR § 2550.80</v>
      </c>
      <c r="H55" s="31">
        <f>_xlfn.XLOOKUP($A55,WH_Aggregte!$E:$E,WH_Aggregte!K:K)</f>
        <v>0</v>
      </c>
      <c r="I55" s="31">
        <f>_xlfn.XLOOKUP($A55,WH_Aggregte!$E:$E,WH_Aggregte!L:L)</f>
        <v>0</v>
      </c>
      <c r="J55" s="31">
        <f>_xlfn.XLOOKUP($A55,WH_Aggregte!$E:$E,WH_Aggregte!M:M)</f>
        <v>0</v>
      </c>
      <c r="K55" s="31">
        <f>_xlfn.XLOOKUP($A55,WH_Aggregte!$E:$E,WH_Aggregte!N:N)</f>
        <v>0</v>
      </c>
      <c r="L55" s="31">
        <f>_xlfn.XLOOKUP($A55,WH_Aggregte!$E:$E,WH_Aggregte!O:O)</f>
        <v>0</v>
      </c>
      <c r="M55" s="31">
        <f>_xlfn.XLOOKUP($A55,WH_Aggregte!$E:$E,WH_Aggregte!P:P)</f>
        <v>0</v>
      </c>
      <c r="N55" s="31">
        <f>_xlfn.XLOOKUP($A55,WH_Aggregte!$E:$E,WH_Aggregte!Q:Q)</f>
        <v>0</v>
      </c>
      <c r="O55" s="31">
        <f>_xlfn.XLOOKUP($A55,WH_Aggregte!$E:$E,WH_Aggregte!R:R)</f>
        <v>0</v>
      </c>
      <c r="P55" s="31">
        <f>_xlfn.XLOOKUP($A55,WH_Aggregte!$E:$E,WH_Aggregte!S:S)</f>
        <v>0</v>
      </c>
      <c r="Q55" s="31">
        <f>_xlfn.XLOOKUP($A55,WH_Aggregte!$E:$E,WH_Aggregte!T:T)</f>
        <v>0</v>
      </c>
      <c r="R55" s="31">
        <f>_xlfn.XLOOKUP($A55,WH_Aggregte!$E:$E,WH_Aggregte!U:U)</f>
        <v>0</v>
      </c>
      <c r="S55" s="31">
        <f>_xlfn.XLOOKUP($A55,WH_Aggregte!$E:$E,WH_Aggregte!V:V)</f>
        <v>0</v>
      </c>
      <c r="T55" s="31">
        <f>_xlfn.XLOOKUP($A55,WH_Aggregte!$E:$E,WH_Aggregte!W:W)</f>
        <v>0</v>
      </c>
      <c r="U55" s="31">
        <f>_xlfn.XLOOKUP($A55,WH_Aggregte!$E:$E,WH_Aggregte!X:X)</f>
        <v>0</v>
      </c>
      <c r="V55" s="31">
        <f>_xlfn.XLOOKUP($A55,WH_Aggregte!$E:$E,WH_Aggregte!Y:Y)</f>
        <v>0</v>
      </c>
      <c r="W55" s="31">
        <f>_xlfn.XLOOKUP($A55,WH_Aggregte!$E:$E,WH_Aggregte!Z:Z)</f>
        <v>0</v>
      </c>
      <c r="X55" s="31">
        <f>_xlfn.XLOOKUP($A55,WH_Aggregte!$E:$E,WH_Aggregte!AA:AA)</f>
        <v>0</v>
      </c>
      <c r="Y55" s="31">
        <f>_xlfn.XLOOKUP($A55,WH_Aggregte!$E:$E,WH_Aggregte!AB:AB)</f>
        <v>0</v>
      </c>
      <c r="Z55" s="31">
        <f>_xlfn.XLOOKUP($A55,WH_Aggregte!$E:$E,WH_Aggregte!AC:AC)</f>
        <v>0</v>
      </c>
      <c r="AA55" s="31">
        <f>_xlfn.XLOOKUP($A55,WH_Aggregte!$E:$E,WH_Aggregte!AD:AD)</f>
        <v>0</v>
      </c>
      <c r="AB55" s="31">
        <f>_xlfn.XLOOKUP($A55,WH_Aggregte!$E:$E,WH_Aggregte!AE:AE)</f>
        <v>0</v>
      </c>
      <c r="AC55" s="31">
        <f>_xlfn.XLOOKUP($A55,WH_Aggregte!$E:$E,WH_Aggregte!AF:AF)</f>
        <v>0</v>
      </c>
      <c r="AD55" s="31">
        <f>_xlfn.XLOOKUP($A55,WH_Aggregte!$E:$E,WH_Aggregte!AG:AG)</f>
        <v>0</v>
      </c>
      <c r="AE55" s="31">
        <f>_xlfn.XLOOKUP($A55,WH_Aggregte!$E:$E,WH_Aggregte!AH:AH)</f>
        <v>0</v>
      </c>
      <c r="AF55" s="31">
        <f>_xlfn.XLOOKUP($A55,WH_Aggregte!$E:$E,WH_Aggregte!AI:AI)</f>
        <v>0</v>
      </c>
      <c r="AG55" s="31">
        <f>_xlfn.XLOOKUP($A55,WH_Aggregte!$E:$E,WH_Aggregte!AJ:AJ)</f>
        <v>0</v>
      </c>
      <c r="AH55" s="31">
        <f>_xlfn.XLOOKUP($A55,WH_Aggregte!$E:$E,WH_Aggregte!AK:AK)</f>
        <v>0</v>
      </c>
      <c r="AI55" s="31">
        <f>_xlfn.XLOOKUP($A55,WH_Aggregte!$E:$E,WH_Aggregte!AL:AL)</f>
        <v>0</v>
      </c>
      <c r="AJ55" s="31">
        <f>_xlfn.XLOOKUP($A55,SummaryResponses!$A:$A,SummaryResponses!D:D)</f>
        <v>0</v>
      </c>
      <c r="AK55" s="31">
        <f>_xlfn.XLOOKUP($A55,SummaryResponses!$A:$A,SummaryResponses!E:E)</f>
        <v>0</v>
      </c>
      <c r="AL55" s="31">
        <f>_xlfn.XLOOKUP($A55,SummaryResponses!$A:$A,SummaryResponses!F:F)</f>
        <v>0</v>
      </c>
      <c r="AM55" s="31">
        <f>_xlfn.XLOOKUP($A55,SummaryResponses!$A:$A,SummaryResponses!G:G)</f>
        <v>0</v>
      </c>
      <c r="AN55" s="31">
        <f>_xlfn.XLOOKUP($A55,SummaryResponses!$A:$A,SummaryResponses!H:H)</f>
        <v>0</v>
      </c>
      <c r="AO55" s="31">
        <f>_xlfn.XLOOKUP($A55,SummaryResponses!$A:$A,SummaryResponses!I:I)</f>
        <v>0</v>
      </c>
      <c r="AP55" s="31">
        <f>_xlfn.XLOOKUP($A55,SummaryResponses!$A:$A,SummaryResponses!J:J)</f>
        <v>0</v>
      </c>
      <c r="AQ55" s="31">
        <f>_xlfn.XLOOKUP($A55,SummaryResponses!$A:$A,SummaryResponses!K:K)</f>
        <v>0</v>
      </c>
      <c r="AR55" s="31">
        <f>_xlfn.XLOOKUP($A55,SummaryResponses!$A:$A,SummaryResponses!L:L)</f>
        <v>0</v>
      </c>
      <c r="AS55" s="31">
        <f>_xlfn.XLOOKUP($A55,SummaryResponses!$A:$A,SummaryResponses!M:M)</f>
        <v>0</v>
      </c>
      <c r="AT55" s="31">
        <f>_xlfn.XLOOKUP($A55,SummaryResponses!$A:$A,SummaryResponses!N:N)</f>
        <v>0</v>
      </c>
      <c r="AU55" s="31">
        <f>_xlfn.XLOOKUP($A55,SummaryResponses!$A:$A,SummaryResponses!O:O)</f>
        <v>0</v>
      </c>
      <c r="AV55" s="31">
        <f>_xlfn.XLOOKUP($A55,SummaryResponses!$A:$A,SummaryResponses!P:P)</f>
        <v>0</v>
      </c>
      <c r="AW55" s="31">
        <f>_xlfn.XLOOKUP($A55,SummaryResponses!$A:$A,SummaryResponses!Q:Q)</f>
        <v>0</v>
      </c>
      <c r="AX55" s="31">
        <f>_xlfn.XLOOKUP($A55,SummaryResponses!$A:$A,SummaryResponses!R:R)</f>
        <v>0</v>
      </c>
      <c r="AY55" s="31">
        <f>_xlfn.XLOOKUP($A55,SummaryResponses!$A:$A,SummaryResponses!S:S)</f>
        <v>0</v>
      </c>
      <c r="AZ55" s="31">
        <f>_xlfn.XLOOKUP($A55,SummaryResponses!$A:$A,SummaryResponses!T:T)</f>
        <v>0</v>
      </c>
      <c r="BA55" s="31">
        <f>_xlfn.XLOOKUP($A55,SummaryResponses!$A:$A,SummaryResponses!U:U)</f>
        <v>0</v>
      </c>
      <c r="BB55" s="31">
        <f>_xlfn.XLOOKUP($A55,SummaryResponses!$A:$A,SummaryResponses!V:V)</f>
        <v>0</v>
      </c>
      <c r="BC55" s="31">
        <f>_xlfn.XLOOKUP($A55,SummaryResponses!$A:$A,SummaryResponses!W:W)</f>
        <v>0</v>
      </c>
      <c r="BD55" s="31">
        <f>_xlfn.XLOOKUP($A55,SummaryResponses!$A:$A,SummaryResponses!X:X)</f>
        <v>0</v>
      </c>
      <c r="BE55" s="31">
        <f>_xlfn.XLOOKUP($A55,SummaryResponses!$A:$A,SummaryResponses!Y:Y)</f>
        <v>0</v>
      </c>
      <c r="BF55" s="31">
        <f>_xlfn.XLOOKUP($A55,SummaryResponses!$A:$A,SummaryResponses!Z:Z)</f>
        <v>0</v>
      </c>
      <c r="BG55" s="31">
        <f>_xlfn.XLOOKUP($A55,SummaryResponses!$A:$A,SummaryResponses!AA:AA)</f>
        <v>0</v>
      </c>
      <c r="BH55" s="31">
        <f>_xlfn.XLOOKUP($A55,SummaryResponses!$A:$A,SummaryResponses!AB:AB)</f>
        <v>0</v>
      </c>
      <c r="BI55" s="31">
        <f>_xlfn.XLOOKUP($A55,SummaryResponses!$A:$A,SummaryResponses!AC:AC)</f>
        <v>0</v>
      </c>
      <c r="BJ55" s="31">
        <f>_xlfn.XLOOKUP($A55,SummaryResponses!$A:$A,SummaryResponses!AD:AD)</f>
        <v>0</v>
      </c>
      <c r="BK55" s="31">
        <f>_xlfn.XLOOKUP($A55,SummaryResponses!$A:$A,SummaryResponses!AE:AE)</f>
        <v>0</v>
      </c>
    </row>
    <row r="56" spans="1:63" ht="409.6" x14ac:dyDescent="0.35">
      <c r="A56" s="30" t="str">
        <f>SummaryResponses!A56</f>
        <v>04.01.02</v>
      </c>
      <c r="B56" s="31" t="str">
        <f>_xlfn.XLOOKUP($A56,WH_Aggregte!$E:$E,WH_Aggregte!$D:$D)</f>
        <v xml:space="preserve">Does the comprehensive national and community service plan and establishment of state priorities that is consistent with AmeriCorps' broad goals of meeting human, educational, environmental, and public safety needs comply with the requirements below?_x000D_
• Be annually updated._x000D_
•  Be developed through an open and public process that provides for the maximum participation and input from a broad cross-section of individuals and organizations, including national service programs within the state. _x000D_
• Ensure outreach to diverse, broad-minded community service organizations that serve underrepresented populations by creating State networks and registries or by utilizing existing ones._x000D_
• The plan must set forth the State's goals, priorities, and strategies for promoting national and community service and strengthening its service infrastructure, including how AmeriCorps-funded programs fit into the plan._x000D_
• May contain such other information as the State commission considers appropriate and must contain other information as AmeriCorps may require. _x000D_
• Must ensure outreach to and coordination with municipalities and county governments regarding the national service laws_x000D_
• Must provide for effective coordination of funding applications submitted by the state and other organizations within the State under national service laws_x000D_
• Include measurable goals and outcomes for national service programs funded through the State and other organizations within the State under the national service laws._x000D_
• Be subject to approval by the chief executive officer of the State._x000D_
</v>
      </c>
      <c r="C56" s="31" t="str">
        <f>_xlfn.XLOOKUP($A56,SummaryResponses!$A:$A,SummaryResponses!$C:$C)</f>
        <v xml:space="preserve">The national and community service plan and establishment of state priorities does not comply with the following requirements:
</v>
      </c>
      <c r="D56" s="30" t="str">
        <f>_xlfn.SINGLE(IF(ISNUMBER(IFERROR(_xlfn.XLOOKUP($A56,Table1[QNUM],Table1[Answer],"",0),""))*1,"",IFERROR(_xlfn.XLOOKUP($A56,Table1[QNUM],Table1[Answer],"",0),"")))</f>
        <v/>
      </c>
      <c r="E56" s="31" t="str">
        <f>_xlfn.SINGLE(IF(ISNUMBER(IFERROR(_xlfn.XLOOKUP($A56&amp;$E$1&amp;":",Table1[QNUM],Table1[NOTES],"",0),""))*1,"",IFERROR(_xlfn.XLOOKUP($A56&amp;$E$1&amp;":",Table1[QNUM],Table1[NOTES],"",0),"")))</f>
        <v/>
      </c>
      <c r="F56" s="31" t="str">
        <f>_xlfn.SINGLE(IF(ISNUMBER(IFERROR(_xlfn.XLOOKUP($A56&amp;$F$1,Table1[QNUM],Table1[NOTES],"",0),""))*1,"",IFERROR(_xlfn.XLOOKUP($A56&amp;$F$1,Table1[QNUM],Table1[NOTES],"",0),"")))</f>
        <v/>
      </c>
      <c r="G56" s="31" t="str">
        <f>TRIM(_xlfn.XLOOKUP($A56,WH_Aggregte!$E:$E,WH_Aggregte!J:J))</f>
        <v>45 CFR § 2550.80 (a)</v>
      </c>
      <c r="H56" s="31" t="str">
        <f>_xlfn.XLOOKUP($A56,WH_Aggregte!$E:$E,WH_Aggregte!K:K)</f>
        <v/>
      </c>
      <c r="I56" s="31" t="str">
        <f>_xlfn.XLOOKUP($A56,WH_Aggregte!$E:$E,WH_Aggregte!L:L)</f>
        <v/>
      </c>
      <c r="J56" s="31" t="str">
        <f>_xlfn.XLOOKUP($A56,WH_Aggregte!$E:$E,WH_Aggregte!M:M)</f>
        <v/>
      </c>
      <c r="K56" s="31" t="str">
        <f>_xlfn.XLOOKUP($A56,WH_Aggregte!$E:$E,WH_Aggregte!N:N)</f>
        <v/>
      </c>
      <c r="L56" s="31" t="str">
        <f>_xlfn.XLOOKUP($A56,WH_Aggregte!$E:$E,WH_Aggregte!O:O)</f>
        <v/>
      </c>
      <c r="M56" s="31" t="str">
        <f>_xlfn.XLOOKUP($A56,WH_Aggregte!$E:$E,WH_Aggregte!P:P)</f>
        <v/>
      </c>
      <c r="N56" s="31" t="str">
        <f>_xlfn.XLOOKUP($A56,WH_Aggregte!$E:$E,WH_Aggregte!Q:Q)</f>
        <v/>
      </c>
      <c r="O56" s="31" t="str">
        <f>_xlfn.XLOOKUP($A56,WH_Aggregte!$E:$E,WH_Aggregte!R:R)</f>
        <v/>
      </c>
      <c r="P56" s="31" t="str">
        <f>_xlfn.XLOOKUP($A56,WH_Aggregte!$E:$E,WH_Aggregte!S:S)</f>
        <v/>
      </c>
      <c r="Q56" s="31">
        <f>_xlfn.XLOOKUP($A56,WH_Aggregte!$E:$E,WH_Aggregte!T:T)</f>
        <v>0</v>
      </c>
      <c r="R56" s="31">
        <f>_xlfn.XLOOKUP($A56,WH_Aggregte!$E:$E,WH_Aggregte!U:U)</f>
        <v>0</v>
      </c>
      <c r="S56" s="31">
        <f>_xlfn.XLOOKUP($A56,WH_Aggregte!$E:$E,WH_Aggregte!V:V)</f>
        <v>0</v>
      </c>
      <c r="T56" s="31">
        <f>_xlfn.XLOOKUP($A56,WH_Aggregte!$E:$E,WH_Aggregte!W:W)</f>
        <v>0</v>
      </c>
      <c r="U56" s="31">
        <f>_xlfn.XLOOKUP($A56,WH_Aggregte!$E:$E,WH_Aggregte!X:X)</f>
        <v>0</v>
      </c>
      <c r="V56" s="31">
        <f>_xlfn.XLOOKUP($A56,WH_Aggregte!$E:$E,WH_Aggregte!Y:Y)</f>
        <v>0</v>
      </c>
      <c r="W56" s="31">
        <f>_xlfn.XLOOKUP($A56,WH_Aggregte!$E:$E,WH_Aggregte!Z:Z)</f>
        <v>0</v>
      </c>
      <c r="X56" s="31">
        <f>_xlfn.XLOOKUP($A56,WH_Aggregte!$E:$E,WH_Aggregte!AA:AA)</f>
        <v>0</v>
      </c>
      <c r="Y56" s="31">
        <f>_xlfn.XLOOKUP($A56,WH_Aggregte!$E:$E,WH_Aggregte!AB:AB)</f>
        <v>0</v>
      </c>
      <c r="Z56" s="31">
        <f>_xlfn.XLOOKUP($A56,WH_Aggregte!$E:$E,WH_Aggregte!AC:AC)</f>
        <v>0</v>
      </c>
      <c r="AA56" s="31">
        <f>_xlfn.XLOOKUP($A56,WH_Aggregte!$E:$E,WH_Aggregte!AD:AD)</f>
        <v>0</v>
      </c>
      <c r="AB56" s="31">
        <f>_xlfn.XLOOKUP($A56,WH_Aggregte!$E:$E,WH_Aggregte!AE:AE)</f>
        <v>0</v>
      </c>
      <c r="AC56" s="31">
        <f>_xlfn.XLOOKUP($A56,WH_Aggregte!$E:$E,WH_Aggregte!AF:AF)</f>
        <v>0</v>
      </c>
      <c r="AD56" s="31">
        <f>_xlfn.XLOOKUP($A56,WH_Aggregte!$E:$E,WH_Aggregte!AG:AG)</f>
        <v>0</v>
      </c>
      <c r="AE56" s="31">
        <f>_xlfn.XLOOKUP($A56,WH_Aggregte!$E:$E,WH_Aggregte!AH:AH)</f>
        <v>0</v>
      </c>
      <c r="AF56" s="31">
        <f>_xlfn.XLOOKUP($A56,WH_Aggregte!$E:$E,WH_Aggregte!AI:AI)</f>
        <v>0</v>
      </c>
      <c r="AG56" s="31">
        <f>_xlfn.XLOOKUP($A56,WH_Aggregte!$E:$E,WH_Aggregte!AJ:AJ)</f>
        <v>0</v>
      </c>
      <c r="AH56" s="31">
        <f>_xlfn.XLOOKUP($A56,WH_Aggregte!$E:$E,WH_Aggregte!AK:AK)</f>
        <v>0</v>
      </c>
      <c r="AI56" s="31">
        <f>_xlfn.XLOOKUP($A56,WH_Aggregte!$E:$E,WH_Aggregte!AL:AL)</f>
        <v>0</v>
      </c>
      <c r="AJ56" s="31" t="str">
        <f>_xlfn.XLOOKUP($A56,SummaryResponses!$A:$A,SummaryResponses!D:D)</f>
        <v>• Be annually updated.</v>
      </c>
      <c r="AK56" s="31" t="str">
        <f>_xlfn.XLOOKUP($A56,SummaryResponses!$A:$A,SummaryResponses!E:E)</f>
        <v xml:space="preserve">• Be developed through an open and public process that provides for the maximum participation and input from a broad cross-section of individuals and organizations, including national service programs within the state. </v>
      </c>
      <c r="AL56" s="31" t="str">
        <f>_xlfn.XLOOKUP($A56,SummaryResponses!$A:$A,SummaryResponses!F:F)</f>
        <v>• Ensure outreach to diverse, broad-minded community service organizations that serve underrepresented populations by creating State networks and registries or by utilizing existing ones.</v>
      </c>
      <c r="AM56" s="31" t="str">
        <f>_xlfn.XLOOKUP($A56,SummaryResponses!$A:$A,SummaryResponses!G:G)</f>
        <v xml:space="preserve">• Must set forth the State's goals, priorities, and strategies for promoting national and community service for promoting national and community service and strengthening its service infrastructure, including how AmeriCorps-funded programs fit into the plan. </v>
      </c>
      <c r="AN56" s="31" t="str">
        <f>_xlfn.XLOOKUP($A56,SummaryResponses!$A:$A,SummaryResponses!H:H)</f>
        <v xml:space="preserve">• May contain such other information as the State commission considers appropriate and must contain other information as AmeriCorps may require. </v>
      </c>
      <c r="AO56" s="31" t="str">
        <f>_xlfn.XLOOKUP($A56,SummaryResponses!$A:$A,SummaryResponses!I:I)</f>
        <v>• Must ensure outreach to and coordination with municipalities and county governments regarding the national service laws</v>
      </c>
      <c r="AP56" s="31" t="str">
        <f>_xlfn.XLOOKUP($A56,SummaryResponses!$A:$A,SummaryResponses!J:J)</f>
        <v>• Must provide for effective coordination of funding applications submitted by the state and other organizations within the State under national service laws</v>
      </c>
      <c r="AQ56" s="31" t="str">
        <f>_xlfn.XLOOKUP($A56,SummaryResponses!$A:$A,SummaryResponses!K:K)</f>
        <v>• Include measurable goals and outcomes for national service programs funded through the State and other organizations within the State under the national service laws.</v>
      </c>
      <c r="AR56" s="31" t="str">
        <f>_xlfn.XLOOKUP($A56,SummaryResponses!$A:$A,SummaryResponses!L:L)</f>
        <v>• Be subject to approval by the chief executive officer of the State.</v>
      </c>
      <c r="AS56" s="31">
        <f>_xlfn.XLOOKUP($A56,SummaryResponses!$A:$A,SummaryResponses!M:M)</f>
        <v>0</v>
      </c>
      <c r="AT56" s="31">
        <f>_xlfn.XLOOKUP($A56,SummaryResponses!$A:$A,SummaryResponses!N:N)</f>
        <v>0</v>
      </c>
      <c r="AU56" s="31">
        <f>_xlfn.XLOOKUP($A56,SummaryResponses!$A:$A,SummaryResponses!O:O)</f>
        <v>0</v>
      </c>
      <c r="AV56" s="31">
        <f>_xlfn.XLOOKUP($A56,SummaryResponses!$A:$A,SummaryResponses!P:P)</f>
        <v>0</v>
      </c>
      <c r="AW56" s="31">
        <f>_xlfn.XLOOKUP($A56,SummaryResponses!$A:$A,SummaryResponses!Q:Q)</f>
        <v>0</v>
      </c>
      <c r="AX56" s="31">
        <f>_xlfn.XLOOKUP($A56,SummaryResponses!$A:$A,SummaryResponses!R:R)</f>
        <v>0</v>
      </c>
      <c r="AY56" s="31">
        <f>_xlfn.XLOOKUP($A56,SummaryResponses!$A:$A,SummaryResponses!S:S)</f>
        <v>0</v>
      </c>
      <c r="AZ56" s="31">
        <f>_xlfn.XLOOKUP($A56,SummaryResponses!$A:$A,SummaryResponses!T:T)</f>
        <v>0</v>
      </c>
      <c r="BA56" s="31">
        <f>_xlfn.XLOOKUP($A56,SummaryResponses!$A:$A,SummaryResponses!U:U)</f>
        <v>0</v>
      </c>
      <c r="BB56" s="31">
        <f>_xlfn.XLOOKUP($A56,SummaryResponses!$A:$A,SummaryResponses!V:V)</f>
        <v>0</v>
      </c>
      <c r="BC56" s="31">
        <f>_xlfn.XLOOKUP($A56,SummaryResponses!$A:$A,SummaryResponses!W:W)</f>
        <v>0</v>
      </c>
      <c r="BD56" s="31">
        <f>_xlfn.XLOOKUP($A56,SummaryResponses!$A:$A,SummaryResponses!X:X)</f>
        <v>0</v>
      </c>
      <c r="BE56" s="31">
        <f>_xlfn.XLOOKUP($A56,SummaryResponses!$A:$A,SummaryResponses!Y:Y)</f>
        <v>0</v>
      </c>
      <c r="BF56" s="31">
        <f>_xlfn.XLOOKUP($A56,SummaryResponses!$A:$A,SummaryResponses!Z:Z)</f>
        <v>0</v>
      </c>
      <c r="BG56" s="31">
        <f>_xlfn.XLOOKUP($A56,SummaryResponses!$A:$A,SummaryResponses!AA:AA)</f>
        <v>0</v>
      </c>
      <c r="BH56" s="31">
        <f>_xlfn.XLOOKUP($A56,SummaryResponses!$A:$A,SummaryResponses!AB:AB)</f>
        <v>0</v>
      </c>
      <c r="BI56" s="31">
        <f>_xlfn.XLOOKUP($A56,SummaryResponses!$A:$A,SummaryResponses!AC:AC)</f>
        <v>0</v>
      </c>
      <c r="BJ56" s="31">
        <f>_xlfn.XLOOKUP($A56,SummaryResponses!$A:$A,SummaryResponses!AD:AD)</f>
        <v>0</v>
      </c>
      <c r="BK56" s="31">
        <f>_xlfn.XLOOKUP($A56,SummaryResponses!$A:$A,SummaryResponses!AE:AE)</f>
        <v>0</v>
      </c>
    </row>
    <row r="57" spans="1:63" ht="70.5" x14ac:dyDescent="0.35">
      <c r="A57" s="30" t="str">
        <f>SummaryResponses!A57</f>
        <v>04.01.03</v>
      </c>
      <c r="B57" s="31" t="str">
        <f>_xlfn.XLOOKUP($A57,WH_Aggregte!$E:$E,WH_Aggregte!$D:$D)</f>
        <v xml:space="preserve">Does the commission have a Supplemental State Service Plan for adults age 55 or older? _x000D_
_x000D_
_x000D_
</v>
      </c>
      <c r="C57" s="31" t="str">
        <f>_xlfn.XLOOKUP($A57,SummaryResponses!$A:$A,SummaryResponses!$C:$C)</f>
        <v>The commission does not have a Supplemental State Service Plan for adults who are age 55 or older.</v>
      </c>
      <c r="D57" s="30" t="str">
        <f>_xlfn.SINGLE(IF(ISNUMBER(IFERROR(_xlfn.XLOOKUP($A57,Table1[QNUM],Table1[Answer],"",0),""))*1,"",IFERROR(_xlfn.XLOOKUP($A57,Table1[QNUM],Table1[Answer],"",0),"")))</f>
        <v/>
      </c>
      <c r="E57" s="31" t="str">
        <f>_xlfn.SINGLE(IF(ISNUMBER(IFERROR(_xlfn.XLOOKUP($A57&amp;$E$1&amp;":",Table1[QNUM],Table1[NOTES],"",0),""))*1,"",IFERROR(_xlfn.XLOOKUP($A57&amp;$E$1&amp;":",Table1[QNUM],Table1[NOTES],"",0),"")))</f>
        <v/>
      </c>
      <c r="F57" s="31" t="str">
        <f>_xlfn.SINGLE(IF(ISNUMBER(IFERROR(_xlfn.XLOOKUP($A57&amp;$F$1,Table1[QNUM],Table1[NOTES],"",0),""))*1,"",IFERROR(_xlfn.XLOOKUP($A57&amp;$F$1,Table1[QNUM],Table1[NOTES],"",0),"")))</f>
        <v/>
      </c>
      <c r="G57" s="31" t="str">
        <f>TRIM(_xlfn.XLOOKUP($A57,WH_Aggregte!$E:$E,WH_Aggregte!J:J))</f>
        <v>45 CFR 2550.80(m)</v>
      </c>
      <c r="H57" s="31">
        <f>_xlfn.XLOOKUP($A57,WH_Aggregte!$E:$E,WH_Aggregte!K:K)</f>
        <v>0</v>
      </c>
      <c r="I57" s="31">
        <f>_xlfn.XLOOKUP($A57,WH_Aggregte!$E:$E,WH_Aggregte!L:L)</f>
        <v>0</v>
      </c>
      <c r="J57" s="31">
        <f>_xlfn.XLOOKUP($A57,WH_Aggregte!$E:$E,WH_Aggregte!M:M)</f>
        <v>0</v>
      </c>
      <c r="K57" s="31">
        <f>_xlfn.XLOOKUP($A57,WH_Aggregte!$E:$E,WH_Aggregte!N:N)</f>
        <v>0</v>
      </c>
      <c r="L57" s="31">
        <f>_xlfn.XLOOKUP($A57,WH_Aggregte!$E:$E,WH_Aggregte!O:O)</f>
        <v>0</v>
      </c>
      <c r="M57" s="31">
        <f>_xlfn.XLOOKUP($A57,WH_Aggregte!$E:$E,WH_Aggregte!P:P)</f>
        <v>0</v>
      </c>
      <c r="N57" s="31">
        <f>_xlfn.XLOOKUP($A57,WH_Aggregte!$E:$E,WH_Aggregte!Q:Q)</f>
        <v>0</v>
      </c>
      <c r="O57" s="31">
        <f>_xlfn.XLOOKUP($A57,WH_Aggregte!$E:$E,WH_Aggregte!R:R)</f>
        <v>0</v>
      </c>
      <c r="P57" s="31">
        <f>_xlfn.XLOOKUP($A57,WH_Aggregte!$E:$E,WH_Aggregte!S:S)</f>
        <v>0</v>
      </c>
      <c r="Q57" s="31">
        <f>_xlfn.XLOOKUP($A57,WH_Aggregte!$E:$E,WH_Aggregte!T:T)</f>
        <v>0</v>
      </c>
      <c r="R57" s="31">
        <f>_xlfn.XLOOKUP($A57,WH_Aggregte!$E:$E,WH_Aggregte!U:U)</f>
        <v>0</v>
      </c>
      <c r="S57" s="31">
        <f>_xlfn.XLOOKUP($A57,WH_Aggregte!$E:$E,WH_Aggregte!V:V)</f>
        <v>0</v>
      </c>
      <c r="T57" s="31">
        <f>_xlfn.XLOOKUP($A57,WH_Aggregte!$E:$E,WH_Aggregte!W:W)</f>
        <v>0</v>
      </c>
      <c r="U57" s="31">
        <f>_xlfn.XLOOKUP($A57,WH_Aggregte!$E:$E,WH_Aggregte!X:X)</f>
        <v>0</v>
      </c>
      <c r="V57" s="31">
        <f>_xlfn.XLOOKUP($A57,WH_Aggregte!$E:$E,WH_Aggregte!Y:Y)</f>
        <v>0</v>
      </c>
      <c r="W57" s="31">
        <f>_xlfn.XLOOKUP($A57,WH_Aggregte!$E:$E,WH_Aggregte!Z:Z)</f>
        <v>0</v>
      </c>
      <c r="X57" s="31">
        <f>_xlfn.XLOOKUP($A57,WH_Aggregte!$E:$E,WH_Aggregte!AA:AA)</f>
        <v>0</v>
      </c>
      <c r="Y57" s="31">
        <f>_xlfn.XLOOKUP($A57,WH_Aggregte!$E:$E,WH_Aggregte!AB:AB)</f>
        <v>0</v>
      </c>
      <c r="Z57" s="31">
        <f>_xlfn.XLOOKUP($A57,WH_Aggregte!$E:$E,WH_Aggregte!AC:AC)</f>
        <v>0</v>
      </c>
      <c r="AA57" s="31">
        <f>_xlfn.XLOOKUP($A57,WH_Aggregte!$E:$E,WH_Aggregte!AD:AD)</f>
        <v>0</v>
      </c>
      <c r="AB57" s="31">
        <f>_xlfn.XLOOKUP($A57,WH_Aggregte!$E:$E,WH_Aggregte!AE:AE)</f>
        <v>0</v>
      </c>
      <c r="AC57" s="31">
        <f>_xlfn.XLOOKUP($A57,WH_Aggregte!$E:$E,WH_Aggregte!AF:AF)</f>
        <v>0</v>
      </c>
      <c r="AD57" s="31">
        <f>_xlfn.XLOOKUP($A57,WH_Aggregte!$E:$E,WH_Aggregte!AG:AG)</f>
        <v>0</v>
      </c>
      <c r="AE57" s="31">
        <f>_xlfn.XLOOKUP($A57,WH_Aggregte!$E:$E,WH_Aggregte!AH:AH)</f>
        <v>0</v>
      </c>
      <c r="AF57" s="31">
        <f>_xlfn.XLOOKUP($A57,WH_Aggregte!$E:$E,WH_Aggregte!AI:AI)</f>
        <v>0</v>
      </c>
      <c r="AG57" s="31">
        <f>_xlfn.XLOOKUP($A57,WH_Aggregte!$E:$E,WH_Aggregte!AJ:AJ)</f>
        <v>0</v>
      </c>
      <c r="AH57" s="31">
        <f>_xlfn.XLOOKUP($A57,WH_Aggregte!$E:$E,WH_Aggregte!AK:AK)</f>
        <v>0</v>
      </c>
      <c r="AI57" s="31">
        <f>_xlfn.XLOOKUP($A57,WH_Aggregte!$E:$E,WH_Aggregte!AL:AL)</f>
        <v>0</v>
      </c>
      <c r="AJ57" s="31">
        <f>_xlfn.XLOOKUP($A57,SummaryResponses!$A:$A,SummaryResponses!D:D)</f>
        <v>0</v>
      </c>
      <c r="AK57" s="31">
        <f>_xlfn.XLOOKUP($A57,SummaryResponses!$A:$A,SummaryResponses!E:E)</f>
        <v>0</v>
      </c>
      <c r="AL57" s="31">
        <f>_xlfn.XLOOKUP($A57,SummaryResponses!$A:$A,SummaryResponses!F:F)</f>
        <v>0</v>
      </c>
      <c r="AM57" s="31">
        <f>_xlfn.XLOOKUP($A57,SummaryResponses!$A:$A,SummaryResponses!G:G)</f>
        <v>0</v>
      </c>
      <c r="AN57" s="31">
        <f>_xlfn.XLOOKUP($A57,SummaryResponses!$A:$A,SummaryResponses!H:H)</f>
        <v>0</v>
      </c>
      <c r="AO57" s="31">
        <f>_xlfn.XLOOKUP($A57,SummaryResponses!$A:$A,SummaryResponses!I:I)</f>
        <v>0</v>
      </c>
      <c r="AP57" s="31">
        <f>_xlfn.XLOOKUP($A57,SummaryResponses!$A:$A,SummaryResponses!J:J)</f>
        <v>0</v>
      </c>
      <c r="AQ57" s="31">
        <f>_xlfn.XLOOKUP($A57,SummaryResponses!$A:$A,SummaryResponses!K:K)</f>
        <v>0</v>
      </c>
      <c r="AR57" s="31">
        <f>_xlfn.XLOOKUP($A57,SummaryResponses!$A:$A,SummaryResponses!L:L)</f>
        <v>0</v>
      </c>
      <c r="AS57" s="31">
        <f>_xlfn.XLOOKUP($A57,SummaryResponses!$A:$A,SummaryResponses!M:M)</f>
        <v>0</v>
      </c>
      <c r="AT57" s="31">
        <f>_xlfn.XLOOKUP($A57,SummaryResponses!$A:$A,SummaryResponses!N:N)</f>
        <v>0</v>
      </c>
      <c r="AU57" s="31">
        <f>_xlfn.XLOOKUP($A57,SummaryResponses!$A:$A,SummaryResponses!O:O)</f>
        <v>0</v>
      </c>
      <c r="AV57" s="31">
        <f>_xlfn.XLOOKUP($A57,SummaryResponses!$A:$A,SummaryResponses!P:P)</f>
        <v>0</v>
      </c>
      <c r="AW57" s="31">
        <f>_xlfn.XLOOKUP($A57,SummaryResponses!$A:$A,SummaryResponses!Q:Q)</f>
        <v>0</v>
      </c>
      <c r="AX57" s="31">
        <f>_xlfn.XLOOKUP($A57,SummaryResponses!$A:$A,SummaryResponses!R:R)</f>
        <v>0</v>
      </c>
      <c r="AY57" s="31">
        <f>_xlfn.XLOOKUP($A57,SummaryResponses!$A:$A,SummaryResponses!S:S)</f>
        <v>0</v>
      </c>
      <c r="AZ57" s="31">
        <f>_xlfn.XLOOKUP($A57,SummaryResponses!$A:$A,SummaryResponses!T:T)</f>
        <v>0</v>
      </c>
      <c r="BA57" s="31">
        <f>_xlfn.XLOOKUP($A57,SummaryResponses!$A:$A,SummaryResponses!U:U)</f>
        <v>0</v>
      </c>
      <c r="BB57" s="31">
        <f>_xlfn.XLOOKUP($A57,SummaryResponses!$A:$A,SummaryResponses!V:V)</f>
        <v>0</v>
      </c>
      <c r="BC57" s="31">
        <f>_xlfn.XLOOKUP($A57,SummaryResponses!$A:$A,SummaryResponses!W:W)</f>
        <v>0</v>
      </c>
      <c r="BD57" s="31">
        <f>_xlfn.XLOOKUP($A57,SummaryResponses!$A:$A,SummaryResponses!X:X)</f>
        <v>0</v>
      </c>
      <c r="BE57" s="31">
        <f>_xlfn.XLOOKUP($A57,SummaryResponses!$A:$A,SummaryResponses!Y:Y)</f>
        <v>0</v>
      </c>
      <c r="BF57" s="31">
        <f>_xlfn.XLOOKUP($A57,SummaryResponses!$A:$A,SummaryResponses!Z:Z)</f>
        <v>0</v>
      </c>
      <c r="BG57" s="31">
        <f>_xlfn.XLOOKUP($A57,SummaryResponses!$A:$A,SummaryResponses!AA:AA)</f>
        <v>0</v>
      </c>
      <c r="BH57" s="31">
        <f>_xlfn.XLOOKUP($A57,SummaryResponses!$A:$A,SummaryResponses!AB:AB)</f>
        <v>0</v>
      </c>
      <c r="BI57" s="31">
        <f>_xlfn.XLOOKUP($A57,SummaryResponses!$A:$A,SummaryResponses!AC:AC)</f>
        <v>0</v>
      </c>
      <c r="BJ57" s="31">
        <f>_xlfn.XLOOKUP($A57,SummaryResponses!$A:$A,SummaryResponses!AD:AD)</f>
        <v>0</v>
      </c>
      <c r="BK57" s="31">
        <f>_xlfn.XLOOKUP($A57,SummaryResponses!$A:$A,SummaryResponses!AE:AE)</f>
        <v>0</v>
      </c>
    </row>
    <row r="58" spans="1:63" ht="409.6" x14ac:dyDescent="0.35">
      <c r="A58" s="30" t="str">
        <f>SummaryResponses!A58</f>
        <v>04.01.04</v>
      </c>
      <c r="B58" s="31" t="str">
        <f>_xlfn.XLOOKUP($A58,WH_Aggregte!$E:$E,WH_Aggregte!$D:$D)</f>
        <v xml:space="preserve">Does the Supplemental State Service Plan for adults age 55 or older include the requirements below?_x000D_
• Recommendations for policies to increase service for adults age 55 or older, including how to use such adults as sources of social capital, and how to utilize their skills and experience to address community needs._x000D_
• Recommendations to the State agency on aging (as defined in section 102 of the Older Americans Act of 1965, 42 U.S.C. 3002) on a marketing outreach plan to businesses and outreach to non-profit organizations, the State education agency, institutions of higher education, and other State agencies._x000D_
•  Recommendations for civic engagement and multigenerational activities, including early childhood education and care, family literacy, and other after school programs, respite services for adults age 55 or older and caregivers, and transitions for older adults age 55 or older to purposeful work in their post-career lives._x000D_
• Incorporate the current knowledge base regarding the economic impact of the roles of workers age 55 or older in the economy._x000D_
• Incorporate the current knowledge base regarding the social impact of the roles of such workers in the community._x000D_
• Incorporate the current knowledge base regarding the health and social benefits of active engagement for adults age 55 or older._x000D_
• Be made available to the public_x000D_
 </v>
      </c>
      <c r="C58" s="31" t="str">
        <f>_xlfn.XLOOKUP($A58,SummaryResponses!$A:$A,SummaryResponses!$C:$C)</f>
        <v xml:space="preserve">The Supplemental State Service Plan for adults age 55 or older does not include with the following required elements:
</v>
      </c>
      <c r="D58" s="30" t="str">
        <f>_xlfn.SINGLE(IF(ISNUMBER(IFERROR(_xlfn.XLOOKUP($A58,Table1[QNUM],Table1[Answer],"",0),""))*1,"",IFERROR(_xlfn.XLOOKUP($A58,Table1[QNUM],Table1[Answer],"",0),"")))</f>
        <v/>
      </c>
      <c r="E58" s="31" t="str">
        <f>_xlfn.SINGLE(IF(ISNUMBER(IFERROR(_xlfn.XLOOKUP($A58&amp;$E$1&amp;":",Table1[QNUM],Table1[NOTES],"",0),""))*1,"",IFERROR(_xlfn.XLOOKUP($A58&amp;$E$1&amp;":",Table1[QNUM],Table1[NOTES],"",0),"")))</f>
        <v/>
      </c>
      <c r="F58" s="31" t="str">
        <f>_xlfn.SINGLE(IF(ISNUMBER(IFERROR(_xlfn.XLOOKUP($A58&amp;$F$1,Table1[QNUM],Table1[NOTES],"",0),""))*1,"",IFERROR(_xlfn.XLOOKUP($A58&amp;$F$1,Table1[QNUM],Table1[NOTES],"",0),"")))</f>
        <v/>
      </c>
      <c r="G58" s="31" t="str">
        <f>TRIM(_xlfn.XLOOKUP($A58,WH_Aggregte!$E:$E,WH_Aggregte!J:J))</f>
        <v>45 CFR 2550.80(m)</v>
      </c>
      <c r="H58" s="31" t="str">
        <f>_xlfn.XLOOKUP($A58,WH_Aggregte!$E:$E,WH_Aggregte!K:K)</f>
        <v/>
      </c>
      <c r="I58" s="31" t="str">
        <f>_xlfn.XLOOKUP($A58,WH_Aggregte!$E:$E,WH_Aggregte!L:L)</f>
        <v/>
      </c>
      <c r="J58" s="31" t="str">
        <f>_xlfn.XLOOKUP($A58,WH_Aggregte!$E:$E,WH_Aggregte!M:M)</f>
        <v/>
      </c>
      <c r="K58" s="31" t="str">
        <f>_xlfn.XLOOKUP($A58,WH_Aggregte!$E:$E,WH_Aggregte!N:N)</f>
        <v/>
      </c>
      <c r="L58" s="31" t="str">
        <f>_xlfn.XLOOKUP($A58,WH_Aggregte!$E:$E,WH_Aggregte!O:O)</f>
        <v/>
      </c>
      <c r="M58" s="31" t="str">
        <f>_xlfn.XLOOKUP($A58,WH_Aggregte!$E:$E,WH_Aggregte!P:P)</f>
        <v/>
      </c>
      <c r="N58" s="31" t="str">
        <f>_xlfn.XLOOKUP($A58,WH_Aggregte!$E:$E,WH_Aggregte!Q:Q)</f>
        <v/>
      </c>
      <c r="O58" s="31">
        <f>_xlfn.XLOOKUP($A58,WH_Aggregte!$E:$E,WH_Aggregte!R:R)</f>
        <v>0</v>
      </c>
      <c r="P58" s="31">
        <f>_xlfn.XLOOKUP($A58,WH_Aggregte!$E:$E,WH_Aggregte!S:S)</f>
        <v>0</v>
      </c>
      <c r="Q58" s="31">
        <f>_xlfn.XLOOKUP($A58,WH_Aggregte!$E:$E,WH_Aggregte!T:T)</f>
        <v>0</v>
      </c>
      <c r="R58" s="31">
        <f>_xlfn.XLOOKUP($A58,WH_Aggregte!$E:$E,WH_Aggregte!U:U)</f>
        <v>0</v>
      </c>
      <c r="S58" s="31">
        <f>_xlfn.XLOOKUP($A58,WH_Aggregte!$E:$E,WH_Aggregte!V:V)</f>
        <v>0</v>
      </c>
      <c r="T58" s="31">
        <f>_xlfn.XLOOKUP($A58,WH_Aggregte!$E:$E,WH_Aggregte!W:W)</f>
        <v>0</v>
      </c>
      <c r="U58" s="31">
        <f>_xlfn.XLOOKUP($A58,WH_Aggregte!$E:$E,WH_Aggregte!X:X)</f>
        <v>0</v>
      </c>
      <c r="V58" s="31">
        <f>_xlfn.XLOOKUP($A58,WH_Aggregte!$E:$E,WH_Aggregte!Y:Y)</f>
        <v>0</v>
      </c>
      <c r="W58" s="31">
        <f>_xlfn.XLOOKUP($A58,WH_Aggregte!$E:$E,WH_Aggregte!Z:Z)</f>
        <v>0</v>
      </c>
      <c r="X58" s="31">
        <f>_xlfn.XLOOKUP($A58,WH_Aggregte!$E:$E,WH_Aggregte!AA:AA)</f>
        <v>0</v>
      </c>
      <c r="Y58" s="31">
        <f>_xlfn.XLOOKUP($A58,WH_Aggregte!$E:$E,WH_Aggregte!AB:AB)</f>
        <v>0</v>
      </c>
      <c r="Z58" s="31">
        <f>_xlfn.XLOOKUP($A58,WH_Aggregte!$E:$E,WH_Aggregte!AC:AC)</f>
        <v>0</v>
      </c>
      <c r="AA58" s="31">
        <f>_xlfn.XLOOKUP($A58,WH_Aggregte!$E:$E,WH_Aggregte!AD:AD)</f>
        <v>0</v>
      </c>
      <c r="AB58" s="31">
        <f>_xlfn.XLOOKUP($A58,WH_Aggregte!$E:$E,WH_Aggregte!AE:AE)</f>
        <v>0</v>
      </c>
      <c r="AC58" s="31">
        <f>_xlfn.XLOOKUP($A58,WH_Aggregte!$E:$E,WH_Aggregte!AF:AF)</f>
        <v>0</v>
      </c>
      <c r="AD58" s="31">
        <f>_xlfn.XLOOKUP($A58,WH_Aggregte!$E:$E,WH_Aggregte!AG:AG)</f>
        <v>0</v>
      </c>
      <c r="AE58" s="31">
        <f>_xlfn.XLOOKUP($A58,WH_Aggregte!$E:$E,WH_Aggregte!AH:AH)</f>
        <v>0</v>
      </c>
      <c r="AF58" s="31">
        <f>_xlfn.XLOOKUP($A58,WH_Aggregte!$E:$E,WH_Aggregte!AI:AI)</f>
        <v>0</v>
      </c>
      <c r="AG58" s="31">
        <f>_xlfn.XLOOKUP($A58,WH_Aggregte!$E:$E,WH_Aggregte!AJ:AJ)</f>
        <v>0</v>
      </c>
      <c r="AH58" s="31">
        <f>_xlfn.XLOOKUP($A58,WH_Aggregte!$E:$E,WH_Aggregte!AK:AK)</f>
        <v>0</v>
      </c>
      <c r="AI58" s="31">
        <f>_xlfn.XLOOKUP($A58,WH_Aggregte!$E:$E,WH_Aggregte!AL:AL)</f>
        <v>0</v>
      </c>
      <c r="AJ58" s="31" t="str">
        <f>_xlfn.XLOOKUP($A58,SummaryResponses!$A:$A,SummaryResponses!D:D)</f>
        <v>• Recommendations for policies to increas service for adults age 55 or older, including how to use such adults as sources of social capital, and how to utilize their skills and experience to address community needs.</v>
      </c>
      <c r="AK58" s="31" t="str">
        <f>_xlfn.XLOOKUP($A58,SummaryResponses!$A:$A,SummaryResponses!E:E)</f>
        <v>• Recommendations to the State agency on aging (as defined in section 102 of the Older Americans Act of 1965, 42 U.S.C. 3002) on a marketing outreach plan to businesses and outreach to non-profit organizations, the State education agency, institutions of higher education, and other State agencies.</v>
      </c>
      <c r="AL58" s="31" t="str">
        <f>_xlfn.XLOOKUP($A58,SummaryResponses!$A:$A,SummaryResponses!F:F)</f>
        <v>• Recommendations for civic engagement and multigenerational activities, including early childhood education and care, family literacy, and other after school programs, respite services for adults age 55 or older and caregivers, and transitions for older adults age 55 or older to purposeful work in their post-career lives.</v>
      </c>
      <c r="AM58" s="31" t="str">
        <f>_xlfn.XLOOKUP($A58,SummaryResponses!$A:$A,SummaryResponses!G:G)</f>
        <v>•The economic impact of the roles of such workers in the community.</v>
      </c>
      <c r="AN58" s="31" t="str">
        <f>_xlfn.XLOOKUP($A58,SummaryResponses!$A:$A,SummaryResponses!H:H)</f>
        <v>•The social impact of the roles of such workers in the community.</v>
      </c>
      <c r="AO58" s="31" t="str">
        <f>_xlfn.XLOOKUP($A58,SummaryResponses!$A:$A,SummaryResponses!I:I)</f>
        <v>•The health and social benefits of active engagement for adults age 55 or older.</v>
      </c>
      <c r="AP58" s="31" t="str">
        <f>_xlfn.XLOOKUP($A58,SummaryResponses!$A:$A,SummaryResponses!J:J)</f>
        <v>•Be made available to the public</v>
      </c>
      <c r="AQ58" s="31">
        <f>_xlfn.XLOOKUP($A58,SummaryResponses!$A:$A,SummaryResponses!K:K)</f>
        <v>0</v>
      </c>
      <c r="AR58" s="31">
        <f>_xlfn.XLOOKUP($A58,SummaryResponses!$A:$A,SummaryResponses!L:L)</f>
        <v>0</v>
      </c>
      <c r="AS58" s="31">
        <f>_xlfn.XLOOKUP($A58,SummaryResponses!$A:$A,SummaryResponses!M:M)</f>
        <v>0</v>
      </c>
      <c r="AT58" s="31">
        <f>_xlfn.XLOOKUP($A58,SummaryResponses!$A:$A,SummaryResponses!N:N)</f>
        <v>0</v>
      </c>
      <c r="AU58" s="31">
        <f>_xlfn.XLOOKUP($A58,SummaryResponses!$A:$A,SummaryResponses!O:O)</f>
        <v>0</v>
      </c>
      <c r="AV58" s="31">
        <f>_xlfn.XLOOKUP($A58,SummaryResponses!$A:$A,SummaryResponses!P:P)</f>
        <v>0</v>
      </c>
      <c r="AW58" s="31">
        <f>_xlfn.XLOOKUP($A58,SummaryResponses!$A:$A,SummaryResponses!Q:Q)</f>
        <v>0</v>
      </c>
      <c r="AX58" s="31">
        <f>_xlfn.XLOOKUP($A58,SummaryResponses!$A:$A,SummaryResponses!R:R)</f>
        <v>0</v>
      </c>
      <c r="AY58" s="31">
        <f>_xlfn.XLOOKUP($A58,SummaryResponses!$A:$A,SummaryResponses!S:S)</f>
        <v>0</v>
      </c>
      <c r="AZ58" s="31">
        <f>_xlfn.XLOOKUP($A58,SummaryResponses!$A:$A,SummaryResponses!T:T)</f>
        <v>0</v>
      </c>
      <c r="BA58" s="31">
        <f>_xlfn.XLOOKUP($A58,SummaryResponses!$A:$A,SummaryResponses!U:U)</f>
        <v>0</v>
      </c>
      <c r="BB58" s="31">
        <f>_xlfn.XLOOKUP($A58,SummaryResponses!$A:$A,SummaryResponses!V:V)</f>
        <v>0</v>
      </c>
      <c r="BC58" s="31">
        <f>_xlfn.XLOOKUP($A58,SummaryResponses!$A:$A,SummaryResponses!W:W)</f>
        <v>0</v>
      </c>
      <c r="BD58" s="31">
        <f>_xlfn.XLOOKUP($A58,SummaryResponses!$A:$A,SummaryResponses!X:X)</f>
        <v>0</v>
      </c>
      <c r="BE58" s="31">
        <f>_xlfn.XLOOKUP($A58,SummaryResponses!$A:$A,SummaryResponses!Y:Y)</f>
        <v>0</v>
      </c>
      <c r="BF58" s="31">
        <f>_xlfn.XLOOKUP($A58,SummaryResponses!$A:$A,SummaryResponses!Z:Z)</f>
        <v>0</v>
      </c>
      <c r="BG58" s="31">
        <f>_xlfn.XLOOKUP($A58,SummaryResponses!$A:$A,SummaryResponses!AA:AA)</f>
        <v>0</v>
      </c>
      <c r="BH58" s="31">
        <f>_xlfn.XLOOKUP($A58,SummaryResponses!$A:$A,SummaryResponses!AB:AB)</f>
        <v>0</v>
      </c>
      <c r="BI58" s="31">
        <f>_xlfn.XLOOKUP($A58,SummaryResponses!$A:$A,SummaryResponses!AC:AC)</f>
        <v>0</v>
      </c>
      <c r="BJ58" s="31">
        <f>_xlfn.XLOOKUP($A58,SummaryResponses!$A:$A,SummaryResponses!AD:AD)</f>
        <v>0</v>
      </c>
      <c r="BK58" s="31">
        <f>_xlfn.XLOOKUP($A58,SummaryResponses!$A:$A,SummaryResponses!AE:AE)</f>
        <v>0</v>
      </c>
    </row>
    <row r="59" spans="1:63" ht="409.6" x14ac:dyDescent="0.35">
      <c r="A59" s="30" t="str">
        <f>SummaryResponses!A59</f>
        <v>04.01.05</v>
      </c>
      <c r="B59" s="31" t="str">
        <f>_xlfn.XLOOKUP($A59,WH_Aggregte!$E:$E,WH_Aggregte!$D:$D)</f>
        <v xml:space="preserve">Does the state comply with the federal requirements regarding the composition of State Commissions? [45 CFR 2550.50(a-e), 45 CFR 2550.60]_x000D_
• State's Chief Executive Officer appoints member of commission (unless waived in writing by AmeriCorps)_x000D_
• 15-25 voting members (excluding ex officio members) (unless waived in writing by AmeriCorps)_x000D_
• Members appointed to renewable three-year terms_x000D_
- To the extent practicable, the chief executive officer of a State shall ensure that the membership for the State commission is diverse with respect to race, ethnicity, age, gender, and disability characteristics.  _x000D_
• Not more than 50% plus one of the members of a State Commission may be from the same political party (unless waived in writing by AmeriCorps)_x000D_
• The number of voting members of a State Commission who are officers or employees of the state may not exceed 25% of the total membership of that State Commission._x000D_
• AmeriCorps representative serves on the commission as an ex officio member_x000D_
*Categories of voting members - one member may fill more than one role:_x000D_
• A community-based agency or organization in the State_x000D_
• The head of the state education agency or his or her designee_x000D_
• A representative of local government in the state_x000D_
• A representative of local labor organizations in the state_x000D_
• A representative of business_x000D_
• An individual between the ages of 16 and 25, inclusive, who is a participant or supervisor of a service program for school age youth or of a campus-based or national service program_x000D_
• A representative of a national service program_x000D_
• An individual with experience in the educational, training, and development needs of youth, particularly disadvantaged youth_x000D_
• An individual with experience in promoting the involvement of older adults (age 55 and older) in service and volunteerism_x000D_
• A representative of the volunteer sector_x000D_
 </v>
      </c>
      <c r="C59" s="31" t="str">
        <f>_xlfn.XLOOKUP($A59,SummaryResponses!$A:$A,SummaryResponses!$C:$C)</f>
        <v xml:space="preserve">The state does not comply with the following federal requirements regarding the composition of State Commissions:
</v>
      </c>
      <c r="D59" s="30" t="str">
        <f>_xlfn.SINGLE(IF(ISNUMBER(IFERROR(_xlfn.XLOOKUP($A59,Table1[QNUM],Table1[Answer],"",0),""))*1,"",IFERROR(_xlfn.XLOOKUP($A59,Table1[QNUM],Table1[Answer],"",0),"")))</f>
        <v/>
      </c>
      <c r="E59" s="31" t="str">
        <f>_xlfn.SINGLE(IF(ISNUMBER(IFERROR(_xlfn.XLOOKUP($A59&amp;$E$1&amp;":",Table1[QNUM],Table1[NOTES],"",0),""))*1,"",IFERROR(_xlfn.XLOOKUP($A59&amp;$E$1&amp;":",Table1[QNUM],Table1[NOTES],"",0),"")))</f>
        <v/>
      </c>
      <c r="F59" s="31" t="str">
        <f>_xlfn.SINGLE(IF(ISNUMBER(IFERROR(_xlfn.XLOOKUP($A59&amp;$F$1,Table1[QNUM],Table1[NOTES],"",0),""))*1,"",IFERROR(_xlfn.XLOOKUP($A59&amp;$F$1,Table1[QNUM],Table1[NOTES],"",0),"")))</f>
        <v/>
      </c>
      <c r="G59" s="31" t="str">
        <f>TRIM(_xlfn.XLOOKUP($A59,WH_Aggregte!$E:$E,WH_Aggregte!J:J))</f>
        <v>45 CFR 2550.50(a-e), 45 CFR 2550.60</v>
      </c>
      <c r="H59" s="31" t="str">
        <f>_xlfn.XLOOKUP($A59,WH_Aggregte!$E:$E,WH_Aggregte!K:K)</f>
        <v/>
      </c>
      <c r="I59" s="31" t="str">
        <f>_xlfn.XLOOKUP($A59,WH_Aggregte!$E:$E,WH_Aggregte!L:L)</f>
        <v/>
      </c>
      <c r="J59" s="31" t="str">
        <f>_xlfn.XLOOKUP($A59,WH_Aggregte!$E:$E,WH_Aggregte!M:M)</f>
        <v/>
      </c>
      <c r="K59" s="31" t="str">
        <f>_xlfn.XLOOKUP($A59,WH_Aggregte!$E:$E,WH_Aggregte!N:N)</f>
        <v/>
      </c>
      <c r="L59" s="31" t="str">
        <f>_xlfn.XLOOKUP($A59,WH_Aggregte!$E:$E,WH_Aggregte!O:O)</f>
        <v/>
      </c>
      <c r="M59" s="31" t="str">
        <f>_xlfn.XLOOKUP($A59,WH_Aggregte!$E:$E,WH_Aggregte!P:P)</f>
        <v/>
      </c>
      <c r="N59" s="31" t="str">
        <f>_xlfn.XLOOKUP($A59,WH_Aggregte!$E:$E,WH_Aggregte!Q:Q)</f>
        <v/>
      </c>
      <c r="O59" s="31" t="str">
        <f>_xlfn.XLOOKUP($A59,WH_Aggregte!$E:$E,WH_Aggregte!R:R)</f>
        <v/>
      </c>
      <c r="P59" s="31" t="str">
        <f>_xlfn.XLOOKUP($A59,WH_Aggregte!$E:$E,WH_Aggregte!S:S)</f>
        <v/>
      </c>
      <c r="Q59" s="31" t="str">
        <f>_xlfn.XLOOKUP($A59,WH_Aggregte!$E:$E,WH_Aggregte!T:T)</f>
        <v/>
      </c>
      <c r="R59" s="31" t="str">
        <f>_xlfn.XLOOKUP($A59,WH_Aggregte!$E:$E,WH_Aggregte!U:U)</f>
        <v/>
      </c>
      <c r="S59" s="31" t="str">
        <f>_xlfn.XLOOKUP($A59,WH_Aggregte!$E:$E,WH_Aggregte!V:V)</f>
        <v/>
      </c>
      <c r="T59" s="31" t="str">
        <f>_xlfn.XLOOKUP($A59,WH_Aggregte!$E:$E,WH_Aggregte!W:W)</f>
        <v/>
      </c>
      <c r="U59" s="31" t="str">
        <f>_xlfn.XLOOKUP($A59,WH_Aggregte!$E:$E,WH_Aggregte!X:X)</f>
        <v/>
      </c>
      <c r="V59" s="31" t="str">
        <f>_xlfn.XLOOKUP($A59,WH_Aggregte!$E:$E,WH_Aggregte!Y:Y)</f>
        <v/>
      </c>
      <c r="W59" s="31" t="str">
        <f>_xlfn.XLOOKUP($A59,WH_Aggregte!$E:$E,WH_Aggregte!Z:Z)</f>
        <v/>
      </c>
      <c r="X59" s="31" t="str">
        <f>_xlfn.XLOOKUP($A59,WH_Aggregte!$E:$E,WH_Aggregte!AA:AA)</f>
        <v/>
      </c>
      <c r="Y59" s="31">
        <f>_xlfn.XLOOKUP($A59,WH_Aggregte!$E:$E,WH_Aggregte!AB:AB)</f>
        <v>0</v>
      </c>
      <c r="Z59" s="31">
        <f>_xlfn.XLOOKUP($A59,WH_Aggregte!$E:$E,WH_Aggregte!AC:AC)</f>
        <v>0</v>
      </c>
      <c r="AA59" s="31">
        <f>_xlfn.XLOOKUP($A59,WH_Aggregte!$E:$E,WH_Aggregte!AD:AD)</f>
        <v>0</v>
      </c>
      <c r="AB59" s="31">
        <f>_xlfn.XLOOKUP($A59,WH_Aggregte!$E:$E,WH_Aggregte!AE:AE)</f>
        <v>0</v>
      </c>
      <c r="AC59" s="31">
        <f>_xlfn.XLOOKUP($A59,WH_Aggregte!$E:$E,WH_Aggregte!AF:AF)</f>
        <v>0</v>
      </c>
      <c r="AD59" s="31">
        <f>_xlfn.XLOOKUP($A59,WH_Aggregte!$E:$E,WH_Aggregte!AG:AG)</f>
        <v>0</v>
      </c>
      <c r="AE59" s="31">
        <f>_xlfn.XLOOKUP($A59,WH_Aggregte!$E:$E,WH_Aggregte!AH:AH)</f>
        <v>0</v>
      </c>
      <c r="AF59" s="31">
        <f>_xlfn.XLOOKUP($A59,WH_Aggregte!$E:$E,WH_Aggregte!AI:AI)</f>
        <v>0</v>
      </c>
      <c r="AG59" s="31">
        <f>_xlfn.XLOOKUP($A59,WH_Aggregte!$E:$E,WH_Aggregte!AJ:AJ)</f>
        <v>0</v>
      </c>
      <c r="AH59" s="31">
        <f>_xlfn.XLOOKUP($A59,WH_Aggregte!$E:$E,WH_Aggregte!AK:AK)</f>
        <v>0</v>
      </c>
      <c r="AI59" s="31">
        <f>_xlfn.XLOOKUP($A59,WH_Aggregte!$E:$E,WH_Aggregte!AL:AL)</f>
        <v>0</v>
      </c>
      <c r="AJ59" s="31" t="str">
        <f>_xlfn.XLOOKUP($A59,SummaryResponses!$A:$A,SummaryResponses!D:D)</f>
        <v>• State's Chief Executive Officer appoints member of commission, unless waived in writing by AmeriCorps.</v>
      </c>
      <c r="AK59" s="31" t="str">
        <f>_xlfn.XLOOKUP($A59,SummaryResponses!$A:$A,SummaryResponses!E:E)</f>
        <v>• 15-25 voting members (excluding ex officio members), unless waived in writing by AmeriCorps.</v>
      </c>
      <c r="AL59" s="31" t="str">
        <f>_xlfn.XLOOKUP($A59,SummaryResponses!$A:$A,SummaryResponses!F:F)</f>
        <v>• Members appointed to renewable three-year terms.</v>
      </c>
      <c r="AM59" s="31" t="str">
        <f>_xlfn.XLOOKUP($A59,SummaryResponses!$A:$A,SummaryResponses!G:G)</f>
        <v>To the extent practicable, the chief executive officer of a State shall ensure that the membership for the State commission is diverse with respect To race, ethnicity, age, gender, and disability characteristics.</v>
      </c>
      <c r="AN59" s="31" t="str">
        <f>_xlfn.XLOOKUP($A59,SummaryResponses!$A:$A,SummaryResponses!H:H)</f>
        <v>• Not more than 50% plus one of the members of a State Commission may be from the same political party, unless waived in writing by AmeriCorps.</v>
      </c>
      <c r="AO59" s="31" t="str">
        <f>_xlfn.XLOOKUP($A59,SummaryResponses!$A:$A,SummaryResponses!I:I)</f>
        <v>• The number of voting members of a State Commission who are officers or employees of the state may not exceed 25% of the total membership of that State Commission.</v>
      </c>
      <c r="AP59" s="31" t="str">
        <f>_xlfn.XLOOKUP($A59,SummaryResponses!$A:$A,SummaryResponses!J:J)</f>
        <v>• AmeriCorps representative serves on the commission as an ex officio member.</v>
      </c>
      <c r="AQ59" s="31" t="str">
        <f>_xlfn.XLOOKUP($A59,SummaryResponses!$A:$A,SummaryResponses!K:K)</f>
        <v>• Voting members include a community-based agency or organization in the State.</v>
      </c>
      <c r="AR59" s="31" t="str">
        <f>_xlfn.XLOOKUP($A59,SummaryResponses!$A:$A,SummaryResponses!L:L)</f>
        <v>• Voting members include the head of the state education agency or his or her designee.</v>
      </c>
      <c r="AS59" s="31" t="str">
        <f>_xlfn.XLOOKUP($A59,SummaryResponses!$A:$A,SummaryResponses!M:M)</f>
        <v>• Voting members include a representative of local government in the state.</v>
      </c>
      <c r="AT59" s="31" t="str">
        <f>_xlfn.XLOOKUP($A59,SummaryResponses!$A:$A,SummaryResponses!N:N)</f>
        <v>• Voting members include a representative of local labor organizations in the state.</v>
      </c>
      <c r="AU59" s="31" t="str">
        <f>_xlfn.XLOOKUP($A59,SummaryResponses!$A:$A,SummaryResponses!O:O)</f>
        <v>• Voting members include a representative of business.</v>
      </c>
      <c r="AV59" s="31" t="str">
        <f>_xlfn.XLOOKUP($A59,SummaryResponses!$A:$A,SummaryResponses!P:P)</f>
        <v>• Voting members include an individual between the ages of 16 and 25, inclusive, who is a participant or supervisor of a service program for school age youth or of a campus-based or national service program.</v>
      </c>
      <c r="AW59" s="31" t="str">
        <f>_xlfn.XLOOKUP($A59,SummaryResponses!$A:$A,SummaryResponses!Q:Q)</f>
        <v>• Voting members include a representative of a national service program.</v>
      </c>
      <c r="AX59" s="31" t="str">
        <f>_xlfn.XLOOKUP($A59,SummaryResponses!$A:$A,SummaryResponses!R:R)</f>
        <v>• Voting members include an individual with experience in the educational, training, and development needs of youth, particularly disadvantaged youth.</v>
      </c>
      <c r="AY59" s="31" t="str">
        <f>_xlfn.XLOOKUP($A59,SummaryResponses!$A:$A,SummaryResponses!S:S)</f>
        <v>• Voting members include an individual with experieince in promoting the involvement of older adults (age 55 and older) in service and volunteerism.</v>
      </c>
      <c r="AZ59" s="31" t="str">
        <f>_xlfn.XLOOKUP($A59,SummaryResponses!$A:$A,SummaryResponses!T:T)</f>
        <v>• Voting members include a representative of the volunteer sector.</v>
      </c>
      <c r="BA59" s="31">
        <f>_xlfn.XLOOKUP($A59,SummaryResponses!$A:$A,SummaryResponses!U:U)</f>
        <v>0</v>
      </c>
      <c r="BB59" s="31">
        <f>_xlfn.XLOOKUP($A59,SummaryResponses!$A:$A,SummaryResponses!V:V)</f>
        <v>0</v>
      </c>
      <c r="BC59" s="31">
        <f>_xlfn.XLOOKUP($A59,SummaryResponses!$A:$A,SummaryResponses!W:W)</f>
        <v>0</v>
      </c>
      <c r="BD59" s="31">
        <f>_xlfn.XLOOKUP($A59,SummaryResponses!$A:$A,SummaryResponses!X:X)</f>
        <v>0</v>
      </c>
      <c r="BE59" s="31">
        <f>_xlfn.XLOOKUP($A59,SummaryResponses!$A:$A,SummaryResponses!Y:Y)</f>
        <v>0</v>
      </c>
      <c r="BF59" s="31">
        <f>_xlfn.XLOOKUP($A59,SummaryResponses!$A:$A,SummaryResponses!Z:Z)</f>
        <v>0</v>
      </c>
      <c r="BG59" s="31">
        <f>_xlfn.XLOOKUP($A59,SummaryResponses!$A:$A,SummaryResponses!AA:AA)</f>
        <v>0</v>
      </c>
      <c r="BH59" s="31">
        <f>_xlfn.XLOOKUP($A59,SummaryResponses!$A:$A,SummaryResponses!AB:AB)</f>
        <v>0</v>
      </c>
      <c r="BI59" s="31">
        <f>_xlfn.XLOOKUP($A59,SummaryResponses!$A:$A,SummaryResponses!AC:AC)</f>
        <v>0</v>
      </c>
      <c r="BJ59" s="31">
        <f>_xlfn.XLOOKUP($A59,SummaryResponses!$A:$A,SummaryResponses!AD:AD)</f>
        <v>0</v>
      </c>
      <c r="BK59" s="31">
        <f>_xlfn.XLOOKUP($A59,SummaryResponses!$A:$A,SummaryResponses!AE:AE)</f>
        <v>0</v>
      </c>
    </row>
    <row r="60" spans="1:63" ht="308.5" x14ac:dyDescent="0.35">
      <c r="A60" s="30" t="str">
        <f>SummaryResponses!A60</f>
        <v>04.01.06</v>
      </c>
      <c r="B60" s="31" t="str">
        <f>_xlfn.XLOOKUP($A60,WH_Aggregte!$E:$E,WH_Aggregte!$D:$D)</f>
        <v xml:space="preserve">The State commission is responsible for the selection of subtitle C programs and preparation of applications to AmeriCorps. Does the commission complete all of the following: _x000D_
•Preparing an application to AmeriCorps to receive funding or education awards for national service programs selected by the State._x000D_
•Administering a competitive process to select national service programs for funding._x000D_
•Administering the grants and overseeing and monitoring the performance and progress of funded programs._x000D_
•Implementing comprehensive, non-duplicative evaluation and monitoring systems._x000D_
•Providing technical assistance to local nonprofit organizations and other entities in planning programs, applying for funds, and in implementing and operating high quality program._x000D_
•Developing mechanisms for recruitment and placement of people interested in participating in national service programs._x000D_
</v>
      </c>
      <c r="C60" s="31" t="str">
        <f>_xlfn.XLOOKUP($A60,SummaryResponses!$A:$A,SummaryResponses!$C:$C)</f>
        <v xml:space="preserve">The commission does not meet the following responsibilities for the selection of subtitle C programs and preparation of applications to AmeriCorps: 
</v>
      </c>
      <c r="D60" s="30" t="str">
        <f>_xlfn.SINGLE(IF(ISNUMBER(IFERROR(_xlfn.XLOOKUP($A60,Table1[QNUM],Table1[Answer],"",0),""))*1,"",IFERROR(_xlfn.XLOOKUP($A60,Table1[QNUM],Table1[Answer],"",0),"")))</f>
        <v/>
      </c>
      <c r="E60" s="31" t="str">
        <f>_xlfn.SINGLE(IF(ISNUMBER(IFERROR(_xlfn.XLOOKUP($A60&amp;$E$1&amp;":",Table1[QNUM],Table1[NOTES],"",0),""))*1,"",IFERROR(_xlfn.XLOOKUP($A60&amp;$E$1&amp;":",Table1[QNUM],Table1[NOTES],"",0),"")))</f>
        <v/>
      </c>
      <c r="F60" s="31" t="str">
        <f>_xlfn.SINGLE(IF(ISNUMBER(IFERROR(_xlfn.XLOOKUP($A60&amp;$F$1,Table1[QNUM],Table1[NOTES],"",0),""))*1,"",IFERROR(_xlfn.XLOOKUP($A60&amp;$F$1,Table1[QNUM],Table1[NOTES],"",0),"")))</f>
        <v/>
      </c>
      <c r="G60" s="31" t="str">
        <f>TRIM(_xlfn.XLOOKUP($A60,WH_Aggregte!$E:$E,WH_Aggregte!J:J))</f>
        <v>45 CFR 2550.80</v>
      </c>
      <c r="H60" s="31" t="str">
        <f>_xlfn.XLOOKUP($A60,WH_Aggregte!$E:$E,WH_Aggregte!K:K)</f>
        <v/>
      </c>
      <c r="I60" s="31" t="str">
        <f>_xlfn.XLOOKUP($A60,WH_Aggregte!$E:$E,WH_Aggregte!L:L)</f>
        <v/>
      </c>
      <c r="J60" s="31" t="str">
        <f>_xlfn.XLOOKUP($A60,WH_Aggregte!$E:$E,WH_Aggregte!M:M)</f>
        <v/>
      </c>
      <c r="K60" s="31" t="str">
        <f>_xlfn.XLOOKUP($A60,WH_Aggregte!$E:$E,WH_Aggregte!N:N)</f>
        <v/>
      </c>
      <c r="L60" s="31" t="str">
        <f>_xlfn.XLOOKUP($A60,WH_Aggregte!$E:$E,WH_Aggregte!O:O)</f>
        <v/>
      </c>
      <c r="M60" s="31" t="str">
        <f>_xlfn.XLOOKUP($A60,WH_Aggregte!$E:$E,WH_Aggregte!P:P)</f>
        <v/>
      </c>
      <c r="N60" s="31">
        <f>_xlfn.XLOOKUP($A60,WH_Aggregte!$E:$E,WH_Aggregte!Q:Q)</f>
        <v>0</v>
      </c>
      <c r="O60" s="31">
        <f>_xlfn.XLOOKUP($A60,WH_Aggregte!$E:$E,WH_Aggregte!R:R)</f>
        <v>0</v>
      </c>
      <c r="P60" s="31">
        <f>_xlfn.XLOOKUP($A60,WH_Aggregte!$E:$E,WH_Aggregte!S:S)</f>
        <v>0</v>
      </c>
      <c r="Q60" s="31">
        <f>_xlfn.XLOOKUP($A60,WH_Aggregte!$E:$E,WH_Aggregte!T:T)</f>
        <v>0</v>
      </c>
      <c r="R60" s="31">
        <f>_xlfn.XLOOKUP($A60,WH_Aggregte!$E:$E,WH_Aggregte!U:U)</f>
        <v>0</v>
      </c>
      <c r="S60" s="31">
        <f>_xlfn.XLOOKUP($A60,WH_Aggregte!$E:$E,WH_Aggregte!V:V)</f>
        <v>0</v>
      </c>
      <c r="T60" s="31">
        <f>_xlfn.XLOOKUP($A60,WH_Aggregte!$E:$E,WH_Aggregte!W:W)</f>
        <v>0</v>
      </c>
      <c r="U60" s="31">
        <f>_xlfn.XLOOKUP($A60,WH_Aggregte!$E:$E,WH_Aggregte!X:X)</f>
        <v>0</v>
      </c>
      <c r="V60" s="31">
        <f>_xlfn.XLOOKUP($A60,WH_Aggregte!$E:$E,WH_Aggregte!Y:Y)</f>
        <v>0</v>
      </c>
      <c r="W60" s="31">
        <f>_xlfn.XLOOKUP($A60,WH_Aggregte!$E:$E,WH_Aggregte!Z:Z)</f>
        <v>0</v>
      </c>
      <c r="X60" s="31">
        <f>_xlfn.XLOOKUP($A60,WH_Aggregte!$E:$E,WH_Aggregte!AA:AA)</f>
        <v>0</v>
      </c>
      <c r="Y60" s="31">
        <f>_xlfn.XLOOKUP($A60,WH_Aggregte!$E:$E,WH_Aggregte!AB:AB)</f>
        <v>0</v>
      </c>
      <c r="Z60" s="31">
        <f>_xlfn.XLOOKUP($A60,WH_Aggregte!$E:$E,WH_Aggregte!AC:AC)</f>
        <v>0</v>
      </c>
      <c r="AA60" s="31">
        <f>_xlfn.XLOOKUP($A60,WH_Aggregte!$E:$E,WH_Aggregte!AD:AD)</f>
        <v>0</v>
      </c>
      <c r="AB60" s="31">
        <f>_xlfn.XLOOKUP($A60,WH_Aggregte!$E:$E,WH_Aggregte!AE:AE)</f>
        <v>0</v>
      </c>
      <c r="AC60" s="31">
        <f>_xlfn.XLOOKUP($A60,WH_Aggregte!$E:$E,WH_Aggregte!AF:AF)</f>
        <v>0</v>
      </c>
      <c r="AD60" s="31">
        <f>_xlfn.XLOOKUP($A60,WH_Aggregte!$E:$E,WH_Aggregte!AG:AG)</f>
        <v>0</v>
      </c>
      <c r="AE60" s="31">
        <f>_xlfn.XLOOKUP($A60,WH_Aggregte!$E:$E,WH_Aggregte!AH:AH)</f>
        <v>0</v>
      </c>
      <c r="AF60" s="31">
        <f>_xlfn.XLOOKUP($A60,WH_Aggregte!$E:$E,WH_Aggregte!AI:AI)</f>
        <v>0</v>
      </c>
      <c r="AG60" s="31">
        <f>_xlfn.XLOOKUP($A60,WH_Aggregte!$E:$E,WH_Aggregte!AJ:AJ)</f>
        <v>0</v>
      </c>
      <c r="AH60" s="31">
        <f>_xlfn.XLOOKUP($A60,WH_Aggregte!$E:$E,WH_Aggregte!AK:AK)</f>
        <v>0</v>
      </c>
      <c r="AI60" s="31">
        <f>_xlfn.XLOOKUP($A60,WH_Aggregte!$E:$E,WH_Aggregte!AL:AL)</f>
        <v>0</v>
      </c>
      <c r="AJ60" s="31" t="str">
        <f>_xlfn.XLOOKUP($A60,SummaryResponses!$A:$A,SummaryResponses!D:D)</f>
        <v>• Preparing applications to AmeriCorps to receive funding or education awards for national service programs selected by the State.</v>
      </c>
      <c r="AK60" s="31" t="str">
        <f>_xlfn.XLOOKUP($A60,SummaryResponses!$A:$A,SummaryResponses!E:E)</f>
        <v>• Administering a competitive process to select national service programs for funding.</v>
      </c>
      <c r="AL60" s="31" t="str">
        <f>_xlfn.XLOOKUP($A60,SummaryResponses!$A:$A,SummaryResponses!F:F)</f>
        <v>• Administering the grants and overseeing and monitoring the performance and progress of funded programs.</v>
      </c>
      <c r="AM60" s="31" t="str">
        <f>_xlfn.XLOOKUP($A60,SummaryResponses!$A:$A,SummaryResponses!G:G)</f>
        <v>• Implementing comprehensive, non-duplicative evaluation and monitoring systems.</v>
      </c>
      <c r="AN60" s="31" t="str">
        <f>_xlfn.XLOOKUP($A60,SummaryResponses!$A:$A,SummaryResponses!H:H)</f>
        <v>• Providing technical assistance to local nonprofit organizations and other entities in planning programs, applying for funds, and in implementing and operating high quality programs.</v>
      </c>
      <c r="AO60" s="31" t="str">
        <f>_xlfn.XLOOKUP($A60,SummaryResponses!$A:$A,SummaryResponses!I:I)</f>
        <v>• Developing mechanisms for recruitment and placement of people interested in participating in national service programs.</v>
      </c>
      <c r="AP60" s="31">
        <f>_xlfn.XLOOKUP($A60,SummaryResponses!$A:$A,SummaryResponses!J:J)</f>
        <v>0</v>
      </c>
      <c r="AQ60" s="31">
        <f>_xlfn.XLOOKUP($A60,SummaryResponses!$A:$A,SummaryResponses!K:K)</f>
        <v>0</v>
      </c>
      <c r="AR60" s="31">
        <f>_xlfn.XLOOKUP($A60,SummaryResponses!$A:$A,SummaryResponses!L:L)</f>
        <v>0</v>
      </c>
      <c r="AS60" s="31">
        <f>_xlfn.XLOOKUP($A60,SummaryResponses!$A:$A,SummaryResponses!M:M)</f>
        <v>0</v>
      </c>
      <c r="AT60" s="31">
        <f>_xlfn.XLOOKUP($A60,SummaryResponses!$A:$A,SummaryResponses!N:N)</f>
        <v>0</v>
      </c>
      <c r="AU60" s="31">
        <f>_xlfn.XLOOKUP($A60,SummaryResponses!$A:$A,SummaryResponses!O:O)</f>
        <v>0</v>
      </c>
      <c r="AV60" s="31">
        <f>_xlfn.XLOOKUP($A60,SummaryResponses!$A:$A,SummaryResponses!P:P)</f>
        <v>0</v>
      </c>
      <c r="AW60" s="31">
        <f>_xlfn.XLOOKUP($A60,SummaryResponses!$A:$A,SummaryResponses!Q:Q)</f>
        <v>0</v>
      </c>
      <c r="AX60" s="31">
        <f>_xlfn.XLOOKUP($A60,SummaryResponses!$A:$A,SummaryResponses!R:R)</f>
        <v>0</v>
      </c>
      <c r="AY60" s="31">
        <f>_xlfn.XLOOKUP($A60,SummaryResponses!$A:$A,SummaryResponses!S:S)</f>
        <v>0</v>
      </c>
      <c r="AZ60" s="31">
        <f>_xlfn.XLOOKUP($A60,SummaryResponses!$A:$A,SummaryResponses!T:T)</f>
        <v>0</v>
      </c>
      <c r="BA60" s="31">
        <f>_xlfn.XLOOKUP($A60,SummaryResponses!$A:$A,SummaryResponses!U:U)</f>
        <v>0</v>
      </c>
      <c r="BB60" s="31">
        <f>_xlfn.XLOOKUP($A60,SummaryResponses!$A:$A,SummaryResponses!V:V)</f>
        <v>0</v>
      </c>
      <c r="BC60" s="31">
        <f>_xlfn.XLOOKUP($A60,SummaryResponses!$A:$A,SummaryResponses!W:W)</f>
        <v>0</v>
      </c>
      <c r="BD60" s="31">
        <f>_xlfn.XLOOKUP($A60,SummaryResponses!$A:$A,SummaryResponses!X:X)</f>
        <v>0</v>
      </c>
      <c r="BE60" s="31">
        <f>_xlfn.XLOOKUP($A60,SummaryResponses!$A:$A,SummaryResponses!Y:Y)</f>
        <v>0</v>
      </c>
      <c r="BF60" s="31">
        <f>_xlfn.XLOOKUP($A60,SummaryResponses!$A:$A,SummaryResponses!Z:Z)</f>
        <v>0</v>
      </c>
      <c r="BG60" s="31">
        <f>_xlfn.XLOOKUP($A60,SummaryResponses!$A:$A,SummaryResponses!AA:AA)</f>
        <v>0</v>
      </c>
      <c r="BH60" s="31">
        <f>_xlfn.XLOOKUP($A60,SummaryResponses!$A:$A,SummaryResponses!AB:AB)</f>
        <v>0</v>
      </c>
      <c r="BI60" s="31">
        <f>_xlfn.XLOOKUP($A60,SummaryResponses!$A:$A,SummaryResponses!AC:AC)</f>
        <v>0</v>
      </c>
      <c r="BJ60" s="31">
        <f>_xlfn.XLOOKUP($A60,SummaryResponses!$A:$A,SummaryResponses!AD:AD)</f>
        <v>0</v>
      </c>
      <c r="BK60" s="31">
        <f>_xlfn.XLOOKUP($A60,SummaryResponses!$A:$A,SummaryResponses!AE:AE)</f>
        <v>0</v>
      </c>
    </row>
    <row r="61" spans="1:63" ht="350.5" x14ac:dyDescent="0.35">
      <c r="A61" s="30" t="str">
        <f>SummaryResponses!A61</f>
        <v>04.01.07</v>
      </c>
      <c r="B61" s="31" t="str">
        <f>_xlfn.XLOOKUP($A61,WH_Aggregte!$E:$E,WH_Aggregte!$D:$D)</f>
        <v xml:space="preserve">Does the commission use all of the following criteria when selecting formula programs?_x000D_
• The quality of national service program proposed to be carried out directly by the applicant or supported by a grant from the applicant. _x000D_
• The innovative aspect of the national service program, and the feasibility of replicating the program._x000D_
• The sustainability of the national service program._x000D_
• The quality of the leadership of the national service program, the past performance of the program, and the extent to which the program builds on existing programs._x000D_
• The extent to which participants of the national service program are recruited from among residents of the communities in which projects are to be conducted, and the extent to which participants and community residents are involved in the design, leadership, and operation of the program._x000D_
• The extent to which projects would be conducted in one of the areas listed in 45 CFR 2522.450 (c)(1) through (5)._x000D_
• Such other criteria as AmeriCorps considers to be appropriate, following appropriate notice._x000D_
</v>
      </c>
      <c r="C61" s="31" t="str">
        <f>_xlfn.XLOOKUP($A61,SummaryResponses!$A:$A,SummaryResponses!$C:$C)</f>
        <v xml:space="preserve">The commission does not use all of the following criteria when selecting formula programs:
</v>
      </c>
      <c r="D61" s="30" t="str">
        <f>_xlfn.SINGLE(IF(ISNUMBER(IFERROR(_xlfn.XLOOKUP($A61,Table1[QNUM],Table1[Answer],"",0),""))*1,"",IFERROR(_xlfn.XLOOKUP($A61,Table1[QNUM],Table1[Answer],"",0),"")))</f>
        <v/>
      </c>
      <c r="E61" s="31" t="str">
        <f>_xlfn.SINGLE(IF(ISNUMBER(IFERROR(_xlfn.XLOOKUP($A61&amp;$E$1&amp;":",Table1[QNUM],Table1[NOTES],"",0),""))*1,"",IFERROR(_xlfn.XLOOKUP($A61&amp;$E$1&amp;":",Table1[QNUM],Table1[NOTES],"",0),"")))</f>
        <v/>
      </c>
      <c r="F61" s="31" t="str">
        <f>_xlfn.SINGLE(IF(ISNUMBER(IFERROR(_xlfn.XLOOKUP($A61&amp;$F$1,Table1[QNUM],Table1[NOTES],"",0),""))*1,"",IFERROR(_xlfn.XLOOKUP($A61&amp;$F$1,Table1[QNUM],Table1[NOTES],"",0),"")))</f>
        <v/>
      </c>
      <c r="G61" s="31" t="str">
        <f>TRIM(_xlfn.XLOOKUP($A61,WH_Aggregte!$E:$E,WH_Aggregte!J:J))</f>
        <v>45 CFR § 2522.475</v>
      </c>
      <c r="H61" s="31" t="str">
        <f>_xlfn.XLOOKUP($A61,WH_Aggregte!$E:$E,WH_Aggregte!K:K)</f>
        <v/>
      </c>
      <c r="I61" s="31" t="str">
        <f>_xlfn.XLOOKUP($A61,WH_Aggregte!$E:$E,WH_Aggregte!L:L)</f>
        <v/>
      </c>
      <c r="J61" s="31" t="str">
        <f>_xlfn.XLOOKUP($A61,WH_Aggregte!$E:$E,WH_Aggregte!M:M)</f>
        <v/>
      </c>
      <c r="K61" s="31" t="str">
        <f>_xlfn.XLOOKUP($A61,WH_Aggregte!$E:$E,WH_Aggregte!N:N)</f>
        <v/>
      </c>
      <c r="L61" s="31" t="str">
        <f>_xlfn.XLOOKUP($A61,WH_Aggregte!$E:$E,WH_Aggregte!O:O)</f>
        <v/>
      </c>
      <c r="M61" s="31" t="str">
        <f>_xlfn.XLOOKUP($A61,WH_Aggregte!$E:$E,WH_Aggregte!P:P)</f>
        <v/>
      </c>
      <c r="N61" s="31" t="str">
        <f>_xlfn.XLOOKUP($A61,WH_Aggregte!$E:$E,WH_Aggregte!Q:Q)</f>
        <v/>
      </c>
      <c r="O61" s="31">
        <f>_xlfn.XLOOKUP($A61,WH_Aggregte!$E:$E,WH_Aggregte!R:R)</f>
        <v>0</v>
      </c>
      <c r="P61" s="31">
        <f>_xlfn.XLOOKUP($A61,WH_Aggregte!$E:$E,WH_Aggregte!S:S)</f>
        <v>0</v>
      </c>
      <c r="Q61" s="31">
        <f>_xlfn.XLOOKUP($A61,WH_Aggregte!$E:$E,WH_Aggregte!T:T)</f>
        <v>0</v>
      </c>
      <c r="R61" s="31">
        <f>_xlfn.XLOOKUP($A61,WH_Aggregte!$E:$E,WH_Aggregte!U:U)</f>
        <v>0</v>
      </c>
      <c r="S61" s="31">
        <f>_xlfn.XLOOKUP($A61,WH_Aggregte!$E:$E,WH_Aggregte!V:V)</f>
        <v>0</v>
      </c>
      <c r="T61" s="31">
        <f>_xlfn.XLOOKUP($A61,WH_Aggregte!$E:$E,WH_Aggregte!W:W)</f>
        <v>0</v>
      </c>
      <c r="U61" s="31">
        <f>_xlfn.XLOOKUP($A61,WH_Aggregte!$E:$E,WH_Aggregte!X:X)</f>
        <v>0</v>
      </c>
      <c r="V61" s="31">
        <f>_xlfn.XLOOKUP($A61,WH_Aggregte!$E:$E,WH_Aggregte!Y:Y)</f>
        <v>0</v>
      </c>
      <c r="W61" s="31">
        <f>_xlfn.XLOOKUP($A61,WH_Aggregte!$E:$E,WH_Aggregte!Z:Z)</f>
        <v>0</v>
      </c>
      <c r="X61" s="31">
        <f>_xlfn.XLOOKUP($A61,WH_Aggregte!$E:$E,WH_Aggregte!AA:AA)</f>
        <v>0</v>
      </c>
      <c r="Y61" s="31">
        <f>_xlfn.XLOOKUP($A61,WH_Aggregte!$E:$E,WH_Aggregte!AB:AB)</f>
        <v>0</v>
      </c>
      <c r="Z61" s="31">
        <f>_xlfn.XLOOKUP($A61,WH_Aggregte!$E:$E,WH_Aggregte!AC:AC)</f>
        <v>0</v>
      </c>
      <c r="AA61" s="31">
        <f>_xlfn.XLOOKUP($A61,WH_Aggregte!$E:$E,WH_Aggregte!AD:AD)</f>
        <v>0</v>
      </c>
      <c r="AB61" s="31">
        <f>_xlfn.XLOOKUP($A61,WH_Aggregte!$E:$E,WH_Aggregte!AE:AE)</f>
        <v>0</v>
      </c>
      <c r="AC61" s="31">
        <f>_xlfn.XLOOKUP($A61,WH_Aggregte!$E:$E,WH_Aggregte!AF:AF)</f>
        <v>0</v>
      </c>
      <c r="AD61" s="31">
        <f>_xlfn.XLOOKUP($A61,WH_Aggregte!$E:$E,WH_Aggregte!AG:AG)</f>
        <v>0</v>
      </c>
      <c r="AE61" s="31">
        <f>_xlfn.XLOOKUP($A61,WH_Aggregte!$E:$E,WH_Aggregte!AH:AH)</f>
        <v>0</v>
      </c>
      <c r="AF61" s="31">
        <f>_xlfn.XLOOKUP($A61,WH_Aggregte!$E:$E,WH_Aggregte!AI:AI)</f>
        <v>0</v>
      </c>
      <c r="AG61" s="31">
        <f>_xlfn.XLOOKUP($A61,WH_Aggregte!$E:$E,WH_Aggregte!AJ:AJ)</f>
        <v>0</v>
      </c>
      <c r="AH61" s="31">
        <f>_xlfn.XLOOKUP($A61,WH_Aggregte!$E:$E,WH_Aggregte!AK:AK)</f>
        <v>0</v>
      </c>
      <c r="AI61" s="31">
        <f>_xlfn.XLOOKUP($A61,WH_Aggregte!$E:$E,WH_Aggregte!AL:AL)</f>
        <v>0</v>
      </c>
      <c r="AJ61" s="31" t="str">
        <f>_xlfn.XLOOKUP($A61,SummaryResponses!$A:$A,SummaryResponses!D:D)</f>
        <v xml:space="preserve">• The quality of national service program proposed to be carried out directly by the applicant of supported by a grant from the applicant. </v>
      </c>
      <c r="AK61" s="31" t="str">
        <f>_xlfn.XLOOKUP($A61,SummaryResponses!$A:$A,SummaryResponses!E:E)</f>
        <v>• The innovative aspect of the national service program, and the feasibility of replicating the program.</v>
      </c>
      <c r="AL61" s="31" t="str">
        <f>_xlfn.XLOOKUP($A61,SummaryResponses!$A:$A,SummaryResponses!F:F)</f>
        <v>• The sustainability of the national service program.</v>
      </c>
      <c r="AM61" s="31" t="str">
        <f>_xlfn.XLOOKUP($A61,SummaryResponses!$A:$A,SummaryResponses!G:G)</f>
        <v>• The quality of the leadership of the national service program, the past performance of the program, and the extent to which the program builds on existing programs.</v>
      </c>
      <c r="AN61" s="31" t="str">
        <f>_xlfn.XLOOKUP($A61,SummaryResponses!$A:$A,SummaryResponses!H:H)</f>
        <v>• The extent to which participants of the national service program are recruited from among residents of the communities in which projects are to be conducted, and the extent to which participants and community residents are involved in the design, leadership, and operation of the program.</v>
      </c>
      <c r="AO61" s="31" t="str">
        <f>_xlfn.XLOOKUP($A61,SummaryResponses!$A:$A,SummaryResponses!I:I)</f>
        <v>• The extent to which projects would be conducted in one of the areas listed in 45 CFR 2522.450 (c)(1) through (5).</v>
      </c>
      <c r="AP61" s="31" t="str">
        <f>_xlfn.XLOOKUP($A61,SummaryResponses!$A:$A,SummaryResponses!J:J)</f>
        <v>• Such other criteria as AmeriCorps considers to be appropriate, following appropriate notice.</v>
      </c>
      <c r="AQ61" s="31">
        <f>_xlfn.XLOOKUP($A61,SummaryResponses!$A:$A,SummaryResponses!K:K)</f>
        <v>0</v>
      </c>
      <c r="AR61" s="31">
        <f>_xlfn.XLOOKUP($A61,SummaryResponses!$A:$A,SummaryResponses!L:L)</f>
        <v>0</v>
      </c>
      <c r="AS61" s="31">
        <f>_xlfn.XLOOKUP($A61,SummaryResponses!$A:$A,SummaryResponses!M:M)</f>
        <v>0</v>
      </c>
      <c r="AT61" s="31">
        <f>_xlfn.XLOOKUP($A61,SummaryResponses!$A:$A,SummaryResponses!N:N)</f>
        <v>0</v>
      </c>
      <c r="AU61" s="31">
        <f>_xlfn.XLOOKUP($A61,SummaryResponses!$A:$A,SummaryResponses!O:O)</f>
        <v>0</v>
      </c>
      <c r="AV61" s="31">
        <f>_xlfn.XLOOKUP($A61,SummaryResponses!$A:$A,SummaryResponses!P:P)</f>
        <v>0</v>
      </c>
      <c r="AW61" s="31">
        <f>_xlfn.XLOOKUP($A61,SummaryResponses!$A:$A,SummaryResponses!Q:Q)</f>
        <v>0</v>
      </c>
      <c r="AX61" s="31">
        <f>_xlfn.XLOOKUP($A61,SummaryResponses!$A:$A,SummaryResponses!R:R)</f>
        <v>0</v>
      </c>
      <c r="AY61" s="31">
        <f>_xlfn.XLOOKUP($A61,SummaryResponses!$A:$A,SummaryResponses!S:S)</f>
        <v>0</v>
      </c>
      <c r="AZ61" s="31">
        <f>_xlfn.XLOOKUP($A61,SummaryResponses!$A:$A,SummaryResponses!T:T)</f>
        <v>0</v>
      </c>
      <c r="BA61" s="31">
        <f>_xlfn.XLOOKUP($A61,SummaryResponses!$A:$A,SummaryResponses!U:U)</f>
        <v>0</v>
      </c>
      <c r="BB61" s="31">
        <f>_xlfn.XLOOKUP($A61,SummaryResponses!$A:$A,SummaryResponses!V:V)</f>
        <v>0</v>
      </c>
      <c r="BC61" s="31">
        <f>_xlfn.XLOOKUP($A61,SummaryResponses!$A:$A,SummaryResponses!W:W)</f>
        <v>0</v>
      </c>
      <c r="BD61" s="31">
        <f>_xlfn.XLOOKUP($A61,SummaryResponses!$A:$A,SummaryResponses!X:X)</f>
        <v>0</v>
      </c>
      <c r="BE61" s="31">
        <f>_xlfn.XLOOKUP($A61,SummaryResponses!$A:$A,SummaryResponses!Y:Y)</f>
        <v>0</v>
      </c>
      <c r="BF61" s="31">
        <f>_xlfn.XLOOKUP($A61,SummaryResponses!$A:$A,SummaryResponses!Z:Z)</f>
        <v>0</v>
      </c>
      <c r="BG61" s="31">
        <f>_xlfn.XLOOKUP($A61,SummaryResponses!$A:$A,SummaryResponses!AA:AA)</f>
        <v>0</v>
      </c>
      <c r="BH61" s="31">
        <f>_xlfn.XLOOKUP($A61,SummaryResponses!$A:$A,SummaryResponses!AB:AB)</f>
        <v>0</v>
      </c>
      <c r="BI61" s="31">
        <f>_xlfn.XLOOKUP($A61,SummaryResponses!$A:$A,SummaryResponses!AC:AC)</f>
        <v>0</v>
      </c>
      <c r="BJ61" s="31">
        <f>_xlfn.XLOOKUP($A61,SummaryResponses!$A:$A,SummaryResponses!AD:AD)</f>
        <v>0</v>
      </c>
      <c r="BK61" s="31">
        <f>_xlfn.XLOOKUP($A61,SummaryResponses!$A:$A,SummaryResponses!AE:AE)</f>
        <v>0</v>
      </c>
    </row>
    <row r="62" spans="1:63" ht="70.5" x14ac:dyDescent="0.35">
      <c r="A62" s="30" t="str">
        <f>SummaryResponses!A62</f>
        <v>05.01.01</v>
      </c>
      <c r="B62" s="31" t="str">
        <f>_xlfn.XLOOKUP($A62,WH_Aggregte!$E:$E,WH_Aggregte!$D:$D)</f>
        <v xml:space="preserve">Is there evidence that VISTAs, Summer Associates, or Leaders are serving full-time as defined by the host site?_x000D_
_x000D_
</v>
      </c>
      <c r="C62" s="31" t="str">
        <f>_xlfn.XLOOKUP($A62,SummaryResponses!$A:$A,SummaryResponses!$C:$C)</f>
        <v>There is no evidence that VISTAs, Summer Associates, or Leaders are serving full-time as defined by host site.</v>
      </c>
      <c r="D62" s="30" t="str">
        <f>_xlfn.SINGLE(IF(ISNUMBER(IFERROR(_xlfn.XLOOKUP($A62,Table1[QNUM],Table1[Answer],"",0),""))*1,"",IFERROR(_xlfn.XLOOKUP($A62,Table1[QNUM],Table1[Answer],"",0),"")))</f>
        <v/>
      </c>
      <c r="E62" s="31" t="str">
        <f>_xlfn.SINGLE(IF(ISNUMBER(IFERROR(_xlfn.XLOOKUP($A62&amp;$E$1&amp;":",Table1[QNUM],Table1[NOTES],"",0),""))*1,"",IFERROR(_xlfn.XLOOKUP($A62&amp;$E$1&amp;":",Table1[QNUM],Table1[NOTES],"",0),"")))</f>
        <v/>
      </c>
      <c r="F62" s="31" t="str">
        <f>_xlfn.SINGLE(IF(ISNUMBER(IFERROR(_xlfn.XLOOKUP($A62&amp;$F$1,Table1[QNUM],Table1[NOTES],"",0),""))*1,"",IFERROR(_xlfn.XLOOKUP($A62&amp;$F$1,Table1[QNUM],Table1[NOTES],"",0),"")))</f>
        <v/>
      </c>
      <c r="G62" s="31" t="str">
        <f>TRIM(_xlfn.XLOOKUP($A62,WH_Aggregte!$E:$E,WH_Aggregte!J:J))</f>
        <v>DVSA Sec. 104, 
42 U.S.C. §4954 (a),
45 CFR 2556.205,
VISTA Member Handbook Chapter 1</v>
      </c>
      <c r="H62" s="31">
        <f>_xlfn.XLOOKUP($A62,WH_Aggregte!$E:$E,WH_Aggregte!K:K)</f>
        <v>0</v>
      </c>
      <c r="I62" s="31">
        <f>_xlfn.XLOOKUP($A62,WH_Aggregte!$E:$E,WH_Aggregte!L:L)</f>
        <v>0</v>
      </c>
      <c r="J62" s="31">
        <f>_xlfn.XLOOKUP($A62,WH_Aggregte!$E:$E,WH_Aggregte!M:M)</f>
        <v>0</v>
      </c>
      <c r="K62" s="31">
        <f>_xlfn.XLOOKUP($A62,WH_Aggregte!$E:$E,WH_Aggregte!N:N)</f>
        <v>0</v>
      </c>
      <c r="L62" s="31">
        <f>_xlfn.XLOOKUP($A62,WH_Aggregte!$E:$E,WH_Aggregte!O:O)</f>
        <v>0</v>
      </c>
      <c r="M62" s="31">
        <f>_xlfn.XLOOKUP($A62,WH_Aggregte!$E:$E,WH_Aggregte!P:P)</f>
        <v>0</v>
      </c>
      <c r="N62" s="31">
        <f>_xlfn.XLOOKUP($A62,WH_Aggregte!$E:$E,WH_Aggregte!Q:Q)</f>
        <v>0</v>
      </c>
      <c r="O62" s="31">
        <f>_xlfn.XLOOKUP($A62,WH_Aggregte!$E:$E,WH_Aggregte!R:R)</f>
        <v>0</v>
      </c>
      <c r="P62" s="31">
        <f>_xlfn.XLOOKUP($A62,WH_Aggregte!$E:$E,WH_Aggregte!S:S)</f>
        <v>0</v>
      </c>
      <c r="Q62" s="31">
        <f>_xlfn.XLOOKUP($A62,WH_Aggregte!$E:$E,WH_Aggregte!T:T)</f>
        <v>0</v>
      </c>
      <c r="R62" s="31">
        <f>_xlfn.XLOOKUP($A62,WH_Aggregte!$E:$E,WH_Aggregte!U:U)</f>
        <v>0</v>
      </c>
      <c r="S62" s="31">
        <f>_xlfn.XLOOKUP($A62,WH_Aggregte!$E:$E,WH_Aggregte!V:V)</f>
        <v>0</v>
      </c>
      <c r="T62" s="31">
        <f>_xlfn.XLOOKUP($A62,WH_Aggregte!$E:$E,WH_Aggregte!W:W)</f>
        <v>0</v>
      </c>
      <c r="U62" s="31">
        <f>_xlfn.XLOOKUP($A62,WH_Aggregte!$E:$E,WH_Aggregte!X:X)</f>
        <v>0</v>
      </c>
      <c r="V62" s="31">
        <f>_xlfn.XLOOKUP($A62,WH_Aggregte!$E:$E,WH_Aggregte!Y:Y)</f>
        <v>0</v>
      </c>
      <c r="W62" s="31">
        <f>_xlfn.XLOOKUP($A62,WH_Aggregte!$E:$E,WH_Aggregte!Z:Z)</f>
        <v>0</v>
      </c>
      <c r="X62" s="31">
        <f>_xlfn.XLOOKUP($A62,WH_Aggregte!$E:$E,WH_Aggregte!AA:AA)</f>
        <v>0</v>
      </c>
      <c r="Y62" s="31">
        <f>_xlfn.XLOOKUP($A62,WH_Aggregte!$E:$E,WH_Aggregte!AB:AB)</f>
        <v>0</v>
      </c>
      <c r="Z62" s="31">
        <f>_xlfn.XLOOKUP($A62,WH_Aggregte!$E:$E,WH_Aggregte!AC:AC)</f>
        <v>0</v>
      </c>
      <c r="AA62" s="31">
        <f>_xlfn.XLOOKUP($A62,WH_Aggregte!$E:$E,WH_Aggregte!AD:AD)</f>
        <v>0</v>
      </c>
      <c r="AB62" s="31">
        <f>_xlfn.XLOOKUP($A62,WH_Aggregte!$E:$E,WH_Aggregte!AE:AE)</f>
        <v>0</v>
      </c>
      <c r="AC62" s="31">
        <f>_xlfn.XLOOKUP($A62,WH_Aggregte!$E:$E,WH_Aggregte!AF:AF)</f>
        <v>0</v>
      </c>
      <c r="AD62" s="31">
        <f>_xlfn.XLOOKUP($A62,WH_Aggregte!$E:$E,WH_Aggregte!AG:AG)</f>
        <v>0</v>
      </c>
      <c r="AE62" s="31">
        <f>_xlfn.XLOOKUP($A62,WH_Aggregte!$E:$E,WH_Aggregte!AH:AH)</f>
        <v>0</v>
      </c>
      <c r="AF62" s="31">
        <f>_xlfn.XLOOKUP($A62,WH_Aggregte!$E:$E,WH_Aggregte!AI:AI)</f>
        <v>0</v>
      </c>
      <c r="AG62" s="31">
        <f>_xlfn.XLOOKUP($A62,WH_Aggregte!$E:$E,WH_Aggregte!AJ:AJ)</f>
        <v>0</v>
      </c>
      <c r="AH62" s="31">
        <f>_xlfn.XLOOKUP($A62,WH_Aggregte!$E:$E,WH_Aggregte!AK:AK)</f>
        <v>0</v>
      </c>
      <c r="AI62" s="31">
        <f>_xlfn.XLOOKUP($A62,WH_Aggregte!$E:$E,WH_Aggregte!AL:AL)</f>
        <v>0</v>
      </c>
      <c r="AJ62" s="31">
        <f>_xlfn.XLOOKUP($A62,SummaryResponses!$A:$A,SummaryResponses!D:D)</f>
        <v>0</v>
      </c>
      <c r="AK62" s="31">
        <f>_xlfn.XLOOKUP($A62,SummaryResponses!$A:$A,SummaryResponses!E:E)</f>
        <v>0</v>
      </c>
      <c r="AL62" s="31">
        <f>_xlfn.XLOOKUP($A62,SummaryResponses!$A:$A,SummaryResponses!F:F)</f>
        <v>0</v>
      </c>
      <c r="AM62" s="31">
        <f>_xlfn.XLOOKUP($A62,SummaryResponses!$A:$A,SummaryResponses!G:G)</f>
        <v>0</v>
      </c>
      <c r="AN62" s="31">
        <f>_xlfn.XLOOKUP($A62,SummaryResponses!$A:$A,SummaryResponses!H:H)</f>
        <v>0</v>
      </c>
      <c r="AO62" s="31">
        <f>_xlfn.XLOOKUP($A62,SummaryResponses!$A:$A,SummaryResponses!I:I)</f>
        <v>0</v>
      </c>
      <c r="AP62" s="31">
        <f>_xlfn.XLOOKUP($A62,SummaryResponses!$A:$A,SummaryResponses!J:J)</f>
        <v>0</v>
      </c>
      <c r="AQ62" s="31">
        <f>_xlfn.XLOOKUP($A62,SummaryResponses!$A:$A,SummaryResponses!K:K)</f>
        <v>0</v>
      </c>
      <c r="AR62" s="31">
        <f>_xlfn.XLOOKUP($A62,SummaryResponses!$A:$A,SummaryResponses!L:L)</f>
        <v>0</v>
      </c>
      <c r="AS62" s="31">
        <f>_xlfn.XLOOKUP($A62,SummaryResponses!$A:$A,SummaryResponses!M:M)</f>
        <v>0</v>
      </c>
      <c r="AT62" s="31">
        <f>_xlfn.XLOOKUP($A62,SummaryResponses!$A:$A,SummaryResponses!N:N)</f>
        <v>0</v>
      </c>
      <c r="AU62" s="31">
        <f>_xlfn.XLOOKUP($A62,SummaryResponses!$A:$A,SummaryResponses!O:O)</f>
        <v>0</v>
      </c>
      <c r="AV62" s="31">
        <f>_xlfn.XLOOKUP($A62,SummaryResponses!$A:$A,SummaryResponses!P:P)</f>
        <v>0</v>
      </c>
      <c r="AW62" s="31">
        <f>_xlfn.XLOOKUP($A62,SummaryResponses!$A:$A,SummaryResponses!Q:Q)</f>
        <v>0</v>
      </c>
      <c r="AX62" s="31">
        <f>_xlfn.XLOOKUP($A62,SummaryResponses!$A:$A,SummaryResponses!R:R)</f>
        <v>0</v>
      </c>
      <c r="AY62" s="31">
        <f>_xlfn.XLOOKUP($A62,SummaryResponses!$A:$A,SummaryResponses!S:S)</f>
        <v>0</v>
      </c>
      <c r="AZ62" s="31">
        <f>_xlfn.XLOOKUP($A62,SummaryResponses!$A:$A,SummaryResponses!T:T)</f>
        <v>0</v>
      </c>
      <c r="BA62" s="31">
        <f>_xlfn.XLOOKUP($A62,SummaryResponses!$A:$A,SummaryResponses!U:U)</f>
        <v>0</v>
      </c>
      <c r="BB62" s="31">
        <f>_xlfn.XLOOKUP($A62,SummaryResponses!$A:$A,SummaryResponses!V:V)</f>
        <v>0</v>
      </c>
      <c r="BC62" s="31">
        <f>_xlfn.XLOOKUP($A62,SummaryResponses!$A:$A,SummaryResponses!W:W)</f>
        <v>0</v>
      </c>
      <c r="BD62" s="31">
        <f>_xlfn.XLOOKUP($A62,SummaryResponses!$A:$A,SummaryResponses!X:X)</f>
        <v>0</v>
      </c>
      <c r="BE62" s="31">
        <f>_xlfn.XLOOKUP($A62,SummaryResponses!$A:$A,SummaryResponses!Y:Y)</f>
        <v>0</v>
      </c>
      <c r="BF62" s="31">
        <f>_xlfn.XLOOKUP($A62,SummaryResponses!$A:$A,SummaryResponses!Z:Z)</f>
        <v>0</v>
      </c>
      <c r="BG62" s="31">
        <f>_xlfn.XLOOKUP($A62,SummaryResponses!$A:$A,SummaryResponses!AA:AA)</f>
        <v>0</v>
      </c>
      <c r="BH62" s="31">
        <f>_xlfn.XLOOKUP($A62,SummaryResponses!$A:$A,SummaryResponses!AB:AB)</f>
        <v>0</v>
      </c>
      <c r="BI62" s="31">
        <f>_xlfn.XLOOKUP($A62,SummaryResponses!$A:$A,SummaryResponses!AC:AC)</f>
        <v>0</v>
      </c>
      <c r="BJ62" s="31">
        <f>_xlfn.XLOOKUP($A62,SummaryResponses!$A:$A,SummaryResponses!AD:AD)</f>
        <v>0</v>
      </c>
      <c r="BK62" s="31">
        <f>_xlfn.XLOOKUP($A62,SummaryResponses!$A:$A,SummaryResponses!AE:AE)</f>
        <v>0</v>
      </c>
    </row>
    <row r="63" spans="1:63" ht="70.5" x14ac:dyDescent="0.35">
      <c r="A63" s="30" t="str">
        <f>SummaryResponses!A63</f>
        <v>05.01.02</v>
      </c>
      <c r="B63" s="31" t="str">
        <f>_xlfn.XLOOKUP($A63,WH_Aggregte!$E:$E,WH_Aggregte!$D:$D)</f>
        <v xml:space="preserve">Is there documentation to show that the sponsor is documenting member leave, and is leave in allowable amounts? _x000D_
_x000D_
</v>
      </c>
      <c r="C63" s="31" t="str">
        <f>_xlfn.XLOOKUP($A63,SummaryResponses!$A:$A,SummaryResponses!$C:$C)</f>
        <v>There is not documentation or completed documentation showing member leave and/or leave is not in allowable amounts.</v>
      </c>
      <c r="D63" s="30" t="str">
        <f>_xlfn.SINGLE(IF(ISNUMBER(IFERROR(_xlfn.XLOOKUP($A63,Table1[QNUM],Table1[Answer],"",0),""))*1,"",IFERROR(_xlfn.XLOOKUP($A63,Table1[QNUM],Table1[Answer],"",0),"")))</f>
        <v/>
      </c>
      <c r="E63" s="31" t="str">
        <f>_xlfn.SINGLE(IF(ISNUMBER(IFERROR(_xlfn.XLOOKUP($A63&amp;$E$1&amp;":",Table1[QNUM],Table1[NOTES],"",0),""))*1,"",IFERROR(_xlfn.XLOOKUP($A63&amp;$E$1&amp;":",Table1[QNUM],Table1[NOTES],"",0),"")))</f>
        <v/>
      </c>
      <c r="F63" s="31" t="str">
        <f>_xlfn.SINGLE(IF(ISNUMBER(IFERROR(_xlfn.XLOOKUP($A63&amp;$F$1,Table1[QNUM],Table1[NOTES],"",0),""))*1,"",IFERROR(_xlfn.XLOOKUP($A63&amp;$F$1,Table1[QNUM],Table1[NOTES],"",0),"")))</f>
        <v/>
      </c>
      <c r="G63" s="31" t="str">
        <f>TRIM(_xlfn.XLOOKUP($A63,WH_Aggregte!$E:$E,WH_Aggregte!J:J))</f>
        <v>Memorandum of Agreement, 
DVSA Sec. 105 (b), 
42 U.S.C. § 4955 (b), 
VISTA Member Handbook Chaper 9</v>
      </c>
      <c r="H63" s="31">
        <f>_xlfn.XLOOKUP($A63,WH_Aggregte!$E:$E,WH_Aggregte!K:K)</f>
        <v>0</v>
      </c>
      <c r="I63" s="31">
        <f>_xlfn.XLOOKUP($A63,WH_Aggregte!$E:$E,WH_Aggregte!L:L)</f>
        <v>0</v>
      </c>
      <c r="J63" s="31">
        <f>_xlfn.XLOOKUP($A63,WH_Aggregte!$E:$E,WH_Aggregte!M:M)</f>
        <v>0</v>
      </c>
      <c r="K63" s="31">
        <f>_xlfn.XLOOKUP($A63,WH_Aggregte!$E:$E,WH_Aggregte!N:N)</f>
        <v>0</v>
      </c>
      <c r="L63" s="31">
        <f>_xlfn.XLOOKUP($A63,WH_Aggregte!$E:$E,WH_Aggregte!O:O)</f>
        <v>0</v>
      </c>
      <c r="M63" s="31">
        <f>_xlfn.XLOOKUP($A63,WH_Aggregte!$E:$E,WH_Aggregte!P:P)</f>
        <v>0</v>
      </c>
      <c r="N63" s="31">
        <f>_xlfn.XLOOKUP($A63,WH_Aggregte!$E:$E,WH_Aggregte!Q:Q)</f>
        <v>0</v>
      </c>
      <c r="O63" s="31">
        <f>_xlfn.XLOOKUP($A63,WH_Aggregte!$E:$E,WH_Aggregte!R:R)</f>
        <v>0</v>
      </c>
      <c r="P63" s="31">
        <f>_xlfn.XLOOKUP($A63,WH_Aggregte!$E:$E,WH_Aggregte!S:S)</f>
        <v>0</v>
      </c>
      <c r="Q63" s="31">
        <f>_xlfn.XLOOKUP($A63,WH_Aggregte!$E:$E,WH_Aggregte!T:T)</f>
        <v>0</v>
      </c>
      <c r="R63" s="31">
        <f>_xlfn.XLOOKUP($A63,WH_Aggregte!$E:$E,WH_Aggregte!U:U)</f>
        <v>0</v>
      </c>
      <c r="S63" s="31">
        <f>_xlfn.XLOOKUP($A63,WH_Aggregte!$E:$E,WH_Aggregte!V:V)</f>
        <v>0</v>
      </c>
      <c r="T63" s="31">
        <f>_xlfn.XLOOKUP($A63,WH_Aggregte!$E:$E,WH_Aggregte!W:W)</f>
        <v>0</v>
      </c>
      <c r="U63" s="31">
        <f>_xlfn.XLOOKUP($A63,WH_Aggregte!$E:$E,WH_Aggregte!X:X)</f>
        <v>0</v>
      </c>
      <c r="V63" s="31">
        <f>_xlfn.XLOOKUP($A63,WH_Aggregte!$E:$E,WH_Aggregte!Y:Y)</f>
        <v>0</v>
      </c>
      <c r="W63" s="31">
        <f>_xlfn.XLOOKUP($A63,WH_Aggregte!$E:$E,WH_Aggregte!Z:Z)</f>
        <v>0</v>
      </c>
      <c r="X63" s="31">
        <f>_xlfn.XLOOKUP($A63,WH_Aggregte!$E:$E,WH_Aggregte!AA:AA)</f>
        <v>0</v>
      </c>
      <c r="Y63" s="31">
        <f>_xlfn.XLOOKUP($A63,WH_Aggregte!$E:$E,WH_Aggregte!AB:AB)</f>
        <v>0</v>
      </c>
      <c r="Z63" s="31">
        <f>_xlfn.XLOOKUP($A63,WH_Aggregte!$E:$E,WH_Aggregte!AC:AC)</f>
        <v>0</v>
      </c>
      <c r="AA63" s="31">
        <f>_xlfn.XLOOKUP($A63,WH_Aggregte!$E:$E,WH_Aggregte!AD:AD)</f>
        <v>0</v>
      </c>
      <c r="AB63" s="31">
        <f>_xlfn.XLOOKUP($A63,WH_Aggregte!$E:$E,WH_Aggregte!AE:AE)</f>
        <v>0</v>
      </c>
      <c r="AC63" s="31">
        <f>_xlfn.XLOOKUP($A63,WH_Aggregte!$E:$E,WH_Aggregte!AF:AF)</f>
        <v>0</v>
      </c>
      <c r="AD63" s="31">
        <f>_xlfn.XLOOKUP($A63,WH_Aggregte!$E:$E,WH_Aggregte!AG:AG)</f>
        <v>0</v>
      </c>
      <c r="AE63" s="31">
        <f>_xlfn.XLOOKUP($A63,WH_Aggregte!$E:$E,WH_Aggregte!AH:AH)</f>
        <v>0</v>
      </c>
      <c r="AF63" s="31">
        <f>_xlfn.XLOOKUP($A63,WH_Aggregte!$E:$E,WH_Aggregte!AI:AI)</f>
        <v>0</v>
      </c>
      <c r="AG63" s="31">
        <f>_xlfn.XLOOKUP($A63,WH_Aggregte!$E:$E,WH_Aggregte!AJ:AJ)</f>
        <v>0</v>
      </c>
      <c r="AH63" s="31">
        <f>_xlfn.XLOOKUP($A63,WH_Aggregte!$E:$E,WH_Aggregte!AK:AK)</f>
        <v>0</v>
      </c>
      <c r="AI63" s="31">
        <f>_xlfn.XLOOKUP($A63,WH_Aggregte!$E:$E,WH_Aggregte!AL:AL)</f>
        <v>0</v>
      </c>
      <c r="AJ63" s="31">
        <f>_xlfn.XLOOKUP($A63,SummaryResponses!$A:$A,SummaryResponses!D:D)</f>
        <v>0</v>
      </c>
      <c r="AK63" s="31">
        <f>_xlfn.XLOOKUP($A63,SummaryResponses!$A:$A,SummaryResponses!E:E)</f>
        <v>0</v>
      </c>
      <c r="AL63" s="31">
        <f>_xlfn.XLOOKUP($A63,SummaryResponses!$A:$A,SummaryResponses!F:F)</f>
        <v>0</v>
      </c>
      <c r="AM63" s="31">
        <f>_xlfn.XLOOKUP($A63,SummaryResponses!$A:$A,SummaryResponses!G:G)</f>
        <v>0</v>
      </c>
      <c r="AN63" s="31">
        <f>_xlfn.XLOOKUP($A63,SummaryResponses!$A:$A,SummaryResponses!H:H)</f>
        <v>0</v>
      </c>
      <c r="AO63" s="31">
        <f>_xlfn.XLOOKUP($A63,SummaryResponses!$A:$A,SummaryResponses!I:I)</f>
        <v>0</v>
      </c>
      <c r="AP63" s="31">
        <f>_xlfn.XLOOKUP($A63,SummaryResponses!$A:$A,SummaryResponses!J:J)</f>
        <v>0</v>
      </c>
      <c r="AQ63" s="31">
        <f>_xlfn.XLOOKUP($A63,SummaryResponses!$A:$A,SummaryResponses!K:K)</f>
        <v>0</v>
      </c>
      <c r="AR63" s="31">
        <f>_xlfn.XLOOKUP($A63,SummaryResponses!$A:$A,SummaryResponses!L:L)</f>
        <v>0</v>
      </c>
      <c r="AS63" s="31">
        <f>_xlfn.XLOOKUP($A63,SummaryResponses!$A:$A,SummaryResponses!M:M)</f>
        <v>0</v>
      </c>
      <c r="AT63" s="31">
        <f>_xlfn.XLOOKUP($A63,SummaryResponses!$A:$A,SummaryResponses!N:N)</f>
        <v>0</v>
      </c>
      <c r="AU63" s="31">
        <f>_xlfn.XLOOKUP($A63,SummaryResponses!$A:$A,SummaryResponses!O:O)</f>
        <v>0</v>
      </c>
      <c r="AV63" s="31">
        <f>_xlfn.XLOOKUP($A63,SummaryResponses!$A:$A,SummaryResponses!P:P)</f>
        <v>0</v>
      </c>
      <c r="AW63" s="31">
        <f>_xlfn.XLOOKUP($A63,SummaryResponses!$A:$A,SummaryResponses!Q:Q)</f>
        <v>0</v>
      </c>
      <c r="AX63" s="31">
        <f>_xlfn.XLOOKUP($A63,SummaryResponses!$A:$A,SummaryResponses!R:R)</f>
        <v>0</v>
      </c>
      <c r="AY63" s="31">
        <f>_xlfn.XLOOKUP($A63,SummaryResponses!$A:$A,SummaryResponses!S:S)</f>
        <v>0</v>
      </c>
      <c r="AZ63" s="31">
        <f>_xlfn.XLOOKUP($A63,SummaryResponses!$A:$A,SummaryResponses!T:T)</f>
        <v>0</v>
      </c>
      <c r="BA63" s="31">
        <f>_xlfn.XLOOKUP($A63,SummaryResponses!$A:$A,SummaryResponses!U:U)</f>
        <v>0</v>
      </c>
      <c r="BB63" s="31">
        <f>_xlfn.XLOOKUP($A63,SummaryResponses!$A:$A,SummaryResponses!V:V)</f>
        <v>0</v>
      </c>
      <c r="BC63" s="31">
        <f>_xlfn.XLOOKUP($A63,SummaryResponses!$A:$A,SummaryResponses!W:W)</f>
        <v>0</v>
      </c>
      <c r="BD63" s="31">
        <f>_xlfn.XLOOKUP($A63,SummaryResponses!$A:$A,SummaryResponses!X:X)</f>
        <v>0</v>
      </c>
      <c r="BE63" s="31">
        <f>_xlfn.XLOOKUP($A63,SummaryResponses!$A:$A,SummaryResponses!Y:Y)</f>
        <v>0</v>
      </c>
      <c r="BF63" s="31">
        <f>_xlfn.XLOOKUP($A63,SummaryResponses!$A:$A,SummaryResponses!Z:Z)</f>
        <v>0</v>
      </c>
      <c r="BG63" s="31">
        <f>_xlfn.XLOOKUP($A63,SummaryResponses!$A:$A,SummaryResponses!AA:AA)</f>
        <v>0</v>
      </c>
      <c r="BH63" s="31">
        <f>_xlfn.XLOOKUP($A63,SummaryResponses!$A:$A,SummaryResponses!AB:AB)</f>
        <v>0</v>
      </c>
      <c r="BI63" s="31">
        <f>_xlfn.XLOOKUP($A63,SummaryResponses!$A:$A,SummaryResponses!AC:AC)</f>
        <v>0</v>
      </c>
      <c r="BJ63" s="31">
        <f>_xlfn.XLOOKUP($A63,SummaryResponses!$A:$A,SummaryResponses!AD:AD)</f>
        <v>0</v>
      </c>
      <c r="BK63" s="31">
        <f>_xlfn.XLOOKUP($A63,SummaryResponses!$A:$A,SummaryResponses!AE:AE)</f>
        <v>0</v>
      </c>
    </row>
    <row r="64" spans="1:63" ht="70.5" x14ac:dyDescent="0.35">
      <c r="A64" s="30" t="str">
        <f>SummaryResponses!A64</f>
        <v>05.01.03</v>
      </c>
      <c r="B64" s="31" t="str">
        <f>_xlfn.XLOOKUP($A64,WH_Aggregte!$E:$E,WH_Aggregte!$D:$D)</f>
        <v xml:space="preserve">Does the organization have a policy for VISTA member leave? If so, is the policy compliant with VISTA requirements? _x000D_
_x000D_
</v>
      </c>
      <c r="C64" s="31" t="str">
        <f>_xlfn.XLOOKUP($A64,SummaryResponses!$A:$A,SummaryResponses!$C:$C)</f>
        <v xml:space="preserve">Leave policy is not compliant with VISTA leave requirements. </v>
      </c>
      <c r="D64" s="30" t="str">
        <f>_xlfn.SINGLE(IF(ISNUMBER(IFERROR(_xlfn.XLOOKUP($A64,Table1[QNUM],Table1[Answer],"",0),""))*1,"",IFERROR(_xlfn.XLOOKUP($A64,Table1[QNUM],Table1[Answer],"",0),"")))</f>
        <v/>
      </c>
      <c r="E64" s="31" t="str">
        <f>_xlfn.SINGLE(IF(ISNUMBER(IFERROR(_xlfn.XLOOKUP($A64&amp;$E$1&amp;":",Table1[QNUM],Table1[NOTES],"",0),""))*1,"",IFERROR(_xlfn.XLOOKUP($A64&amp;$E$1&amp;":",Table1[QNUM],Table1[NOTES],"",0),"")))</f>
        <v/>
      </c>
      <c r="F64" s="31" t="str">
        <f>_xlfn.SINGLE(IF(ISNUMBER(IFERROR(_xlfn.XLOOKUP($A64&amp;$F$1,Table1[QNUM],Table1[NOTES],"",0),""))*1,"",IFERROR(_xlfn.XLOOKUP($A64&amp;$F$1,Table1[QNUM],Table1[NOTES],"",0),"")))</f>
        <v/>
      </c>
      <c r="G64" s="31" t="str">
        <f>TRIM(_xlfn.XLOOKUP($A64,WH_Aggregte!$E:$E,WH_Aggregte!J:J))</f>
        <v>Memorandum of Agreement, 
DVSA Sec. 105 (b), 
42 U.S.C. § 4955 (b), 
VISTA Member Handbook Chaper 9</v>
      </c>
      <c r="H64" s="31">
        <f>_xlfn.XLOOKUP($A64,WH_Aggregte!$E:$E,WH_Aggregte!K:K)</f>
        <v>0</v>
      </c>
      <c r="I64" s="31">
        <f>_xlfn.XLOOKUP($A64,WH_Aggregte!$E:$E,WH_Aggregte!L:L)</f>
        <v>0</v>
      </c>
      <c r="J64" s="31">
        <f>_xlfn.XLOOKUP($A64,WH_Aggregte!$E:$E,WH_Aggregte!M:M)</f>
        <v>0</v>
      </c>
      <c r="K64" s="31">
        <f>_xlfn.XLOOKUP($A64,WH_Aggregte!$E:$E,WH_Aggregte!N:N)</f>
        <v>0</v>
      </c>
      <c r="L64" s="31">
        <f>_xlfn.XLOOKUP($A64,WH_Aggregte!$E:$E,WH_Aggregte!O:O)</f>
        <v>0</v>
      </c>
      <c r="M64" s="31">
        <f>_xlfn.XLOOKUP($A64,WH_Aggregte!$E:$E,WH_Aggregte!P:P)</f>
        <v>0</v>
      </c>
      <c r="N64" s="31">
        <f>_xlfn.XLOOKUP($A64,WH_Aggregte!$E:$E,WH_Aggregte!Q:Q)</f>
        <v>0</v>
      </c>
      <c r="O64" s="31">
        <f>_xlfn.XLOOKUP($A64,WH_Aggregte!$E:$E,WH_Aggregte!R:R)</f>
        <v>0</v>
      </c>
      <c r="P64" s="31">
        <f>_xlfn.XLOOKUP($A64,WH_Aggregte!$E:$E,WH_Aggregte!S:S)</f>
        <v>0</v>
      </c>
      <c r="Q64" s="31">
        <f>_xlfn.XLOOKUP($A64,WH_Aggregte!$E:$E,WH_Aggregte!T:T)</f>
        <v>0</v>
      </c>
      <c r="R64" s="31">
        <f>_xlfn.XLOOKUP($A64,WH_Aggregte!$E:$E,WH_Aggregte!U:U)</f>
        <v>0</v>
      </c>
      <c r="S64" s="31">
        <f>_xlfn.XLOOKUP($A64,WH_Aggregte!$E:$E,WH_Aggregte!V:V)</f>
        <v>0</v>
      </c>
      <c r="T64" s="31">
        <f>_xlfn.XLOOKUP($A64,WH_Aggregte!$E:$E,WH_Aggregte!W:W)</f>
        <v>0</v>
      </c>
      <c r="U64" s="31">
        <f>_xlfn.XLOOKUP($A64,WH_Aggregte!$E:$E,WH_Aggregte!X:X)</f>
        <v>0</v>
      </c>
      <c r="V64" s="31">
        <f>_xlfn.XLOOKUP($A64,WH_Aggregte!$E:$E,WH_Aggregte!Y:Y)</f>
        <v>0</v>
      </c>
      <c r="W64" s="31">
        <f>_xlfn.XLOOKUP($A64,WH_Aggregte!$E:$E,WH_Aggregte!Z:Z)</f>
        <v>0</v>
      </c>
      <c r="X64" s="31">
        <f>_xlfn.XLOOKUP($A64,WH_Aggregte!$E:$E,WH_Aggregte!AA:AA)</f>
        <v>0</v>
      </c>
      <c r="Y64" s="31">
        <f>_xlfn.XLOOKUP($A64,WH_Aggregte!$E:$E,WH_Aggregte!AB:AB)</f>
        <v>0</v>
      </c>
      <c r="Z64" s="31">
        <f>_xlfn.XLOOKUP($A64,WH_Aggregte!$E:$E,WH_Aggregte!AC:AC)</f>
        <v>0</v>
      </c>
      <c r="AA64" s="31">
        <f>_xlfn.XLOOKUP($A64,WH_Aggregte!$E:$E,WH_Aggregte!AD:AD)</f>
        <v>0</v>
      </c>
      <c r="AB64" s="31">
        <f>_xlfn.XLOOKUP($A64,WH_Aggregte!$E:$E,WH_Aggregte!AE:AE)</f>
        <v>0</v>
      </c>
      <c r="AC64" s="31">
        <f>_xlfn.XLOOKUP($A64,WH_Aggregte!$E:$E,WH_Aggregte!AF:AF)</f>
        <v>0</v>
      </c>
      <c r="AD64" s="31">
        <f>_xlfn.XLOOKUP($A64,WH_Aggregte!$E:$E,WH_Aggregte!AG:AG)</f>
        <v>0</v>
      </c>
      <c r="AE64" s="31">
        <f>_xlfn.XLOOKUP($A64,WH_Aggregte!$E:$E,WH_Aggregte!AH:AH)</f>
        <v>0</v>
      </c>
      <c r="AF64" s="31">
        <f>_xlfn.XLOOKUP($A64,WH_Aggregte!$E:$E,WH_Aggregte!AI:AI)</f>
        <v>0</v>
      </c>
      <c r="AG64" s="31">
        <f>_xlfn.XLOOKUP($A64,WH_Aggregte!$E:$E,WH_Aggregte!AJ:AJ)</f>
        <v>0</v>
      </c>
      <c r="AH64" s="31">
        <f>_xlfn.XLOOKUP($A64,WH_Aggregte!$E:$E,WH_Aggregte!AK:AK)</f>
        <v>0</v>
      </c>
      <c r="AI64" s="31">
        <f>_xlfn.XLOOKUP($A64,WH_Aggregte!$E:$E,WH_Aggregte!AL:AL)</f>
        <v>0</v>
      </c>
      <c r="AJ64" s="31">
        <f>_xlfn.XLOOKUP($A64,SummaryResponses!$A:$A,SummaryResponses!D:D)</f>
        <v>0</v>
      </c>
      <c r="AK64" s="31">
        <f>_xlfn.XLOOKUP($A64,SummaryResponses!$A:$A,SummaryResponses!E:E)</f>
        <v>0</v>
      </c>
      <c r="AL64" s="31">
        <f>_xlfn.XLOOKUP($A64,SummaryResponses!$A:$A,SummaryResponses!F:F)</f>
        <v>0</v>
      </c>
      <c r="AM64" s="31">
        <f>_xlfn.XLOOKUP($A64,SummaryResponses!$A:$A,SummaryResponses!G:G)</f>
        <v>0</v>
      </c>
      <c r="AN64" s="31">
        <f>_xlfn.XLOOKUP($A64,SummaryResponses!$A:$A,SummaryResponses!H:H)</f>
        <v>0</v>
      </c>
      <c r="AO64" s="31">
        <f>_xlfn.XLOOKUP($A64,SummaryResponses!$A:$A,SummaryResponses!I:I)</f>
        <v>0</v>
      </c>
      <c r="AP64" s="31">
        <f>_xlfn.XLOOKUP($A64,SummaryResponses!$A:$A,SummaryResponses!J:J)</f>
        <v>0</v>
      </c>
      <c r="AQ64" s="31">
        <f>_xlfn.XLOOKUP($A64,SummaryResponses!$A:$A,SummaryResponses!K:K)</f>
        <v>0</v>
      </c>
      <c r="AR64" s="31">
        <f>_xlfn.XLOOKUP($A64,SummaryResponses!$A:$A,SummaryResponses!L:L)</f>
        <v>0</v>
      </c>
      <c r="AS64" s="31">
        <f>_xlfn.XLOOKUP($A64,SummaryResponses!$A:$A,SummaryResponses!M:M)</f>
        <v>0</v>
      </c>
      <c r="AT64" s="31">
        <f>_xlfn.XLOOKUP($A64,SummaryResponses!$A:$A,SummaryResponses!N:N)</f>
        <v>0</v>
      </c>
      <c r="AU64" s="31">
        <f>_xlfn.XLOOKUP($A64,SummaryResponses!$A:$A,SummaryResponses!O:O)</f>
        <v>0</v>
      </c>
      <c r="AV64" s="31">
        <f>_xlfn.XLOOKUP($A64,SummaryResponses!$A:$A,SummaryResponses!P:P)</f>
        <v>0</v>
      </c>
      <c r="AW64" s="31">
        <f>_xlfn.XLOOKUP($A64,SummaryResponses!$A:$A,SummaryResponses!Q:Q)</f>
        <v>0</v>
      </c>
      <c r="AX64" s="31">
        <f>_xlfn.XLOOKUP($A64,SummaryResponses!$A:$A,SummaryResponses!R:R)</f>
        <v>0</v>
      </c>
      <c r="AY64" s="31">
        <f>_xlfn.XLOOKUP($A64,SummaryResponses!$A:$A,SummaryResponses!S:S)</f>
        <v>0</v>
      </c>
      <c r="AZ64" s="31">
        <f>_xlfn.XLOOKUP($A64,SummaryResponses!$A:$A,SummaryResponses!T:T)</f>
        <v>0</v>
      </c>
      <c r="BA64" s="31">
        <f>_xlfn.XLOOKUP($A64,SummaryResponses!$A:$A,SummaryResponses!U:U)</f>
        <v>0</v>
      </c>
      <c r="BB64" s="31">
        <f>_xlfn.XLOOKUP($A64,SummaryResponses!$A:$A,SummaryResponses!V:V)</f>
        <v>0</v>
      </c>
      <c r="BC64" s="31">
        <f>_xlfn.XLOOKUP($A64,SummaryResponses!$A:$A,SummaryResponses!W:W)</f>
        <v>0</v>
      </c>
      <c r="BD64" s="31">
        <f>_xlfn.XLOOKUP($A64,SummaryResponses!$A:$A,SummaryResponses!X:X)</f>
        <v>0</v>
      </c>
      <c r="BE64" s="31">
        <f>_xlfn.XLOOKUP($A64,SummaryResponses!$A:$A,SummaryResponses!Y:Y)</f>
        <v>0</v>
      </c>
      <c r="BF64" s="31">
        <f>_xlfn.XLOOKUP($A64,SummaryResponses!$A:$A,SummaryResponses!Z:Z)</f>
        <v>0</v>
      </c>
      <c r="BG64" s="31">
        <f>_xlfn.XLOOKUP($A64,SummaryResponses!$A:$A,SummaryResponses!AA:AA)</f>
        <v>0</v>
      </c>
      <c r="BH64" s="31">
        <f>_xlfn.XLOOKUP($A64,SummaryResponses!$A:$A,SummaryResponses!AB:AB)</f>
        <v>0</v>
      </c>
      <c r="BI64" s="31">
        <f>_xlfn.XLOOKUP($A64,SummaryResponses!$A:$A,SummaryResponses!AC:AC)</f>
        <v>0</v>
      </c>
      <c r="BJ64" s="31">
        <f>_xlfn.XLOOKUP($A64,SummaryResponses!$A:$A,SummaryResponses!AD:AD)</f>
        <v>0</v>
      </c>
      <c r="BK64" s="31">
        <f>_xlfn.XLOOKUP($A64,SummaryResponses!$A:$A,SummaryResponses!AE:AE)</f>
        <v>0</v>
      </c>
    </row>
    <row r="65" spans="1:63" ht="56.5" x14ac:dyDescent="0.35">
      <c r="A65" s="30" t="str">
        <f>SummaryResponses!A65</f>
        <v>05.01.04</v>
      </c>
      <c r="B65" s="31" t="str">
        <f>_xlfn.XLOOKUP($A65,WH_Aggregte!$E:$E,WH_Aggregte!$D:$D)</f>
        <v xml:space="preserve">Is there a designated supervisor for each VISTA member, Leader, or Summer Associate?
</v>
      </c>
      <c r="C65" s="31" t="str">
        <f>_xlfn.XLOOKUP($A65,SummaryResponses!$A:$A,SummaryResponses!$C:$C)</f>
        <v>There is not a designated supervisor for each VISTA member, Leader, or Summer Associate</v>
      </c>
      <c r="D65" s="30" t="str">
        <f>_xlfn.SINGLE(IF(ISNUMBER(IFERROR(_xlfn.XLOOKUP($A65,Table1[QNUM],Table1[Answer],"",0),""))*1,"",IFERROR(_xlfn.XLOOKUP($A65,Table1[QNUM],Table1[Answer],"",0),"")))</f>
        <v/>
      </c>
      <c r="E65" s="31" t="str">
        <f>_xlfn.SINGLE(IF(ISNUMBER(IFERROR(_xlfn.XLOOKUP($A65&amp;$E$1&amp;":",Table1[QNUM],Table1[NOTES],"",0),""))*1,"",IFERROR(_xlfn.XLOOKUP($A65&amp;$E$1&amp;":",Table1[QNUM],Table1[NOTES],"",0),"")))</f>
        <v/>
      </c>
      <c r="F65" s="31" t="str">
        <f>_xlfn.SINGLE(IF(ISNUMBER(IFERROR(_xlfn.XLOOKUP($A65&amp;$F$1,Table1[QNUM],Table1[NOTES],"",0),""))*1,"",IFERROR(_xlfn.XLOOKUP($A65&amp;$F$1,Table1[QNUM],Table1[NOTES],"",0),"")))</f>
        <v/>
      </c>
      <c r="G65" s="31" t="str">
        <f>TRIM(_xlfn.XLOOKUP($A65,WH_Aggregte!$E:$E,WH_Aggregte!J:J))</f>
        <v>VISTA Sponsor Handbook - Supporting and Supervising Members; VISTA Member Handbook Chapter 3; Memorandum of Agreement</v>
      </c>
      <c r="H65" s="31">
        <f>_xlfn.XLOOKUP($A65,WH_Aggregte!$E:$E,WH_Aggregte!K:K)</f>
        <v>0</v>
      </c>
      <c r="I65" s="31">
        <f>_xlfn.XLOOKUP($A65,WH_Aggregte!$E:$E,WH_Aggregte!L:L)</f>
        <v>0</v>
      </c>
      <c r="J65" s="31">
        <f>_xlfn.XLOOKUP($A65,WH_Aggregte!$E:$E,WH_Aggregte!M:M)</f>
        <v>0</v>
      </c>
      <c r="K65" s="31">
        <f>_xlfn.XLOOKUP($A65,WH_Aggregte!$E:$E,WH_Aggregte!N:N)</f>
        <v>0</v>
      </c>
      <c r="L65" s="31">
        <f>_xlfn.XLOOKUP($A65,WH_Aggregte!$E:$E,WH_Aggregte!O:O)</f>
        <v>0</v>
      </c>
      <c r="M65" s="31">
        <f>_xlfn.XLOOKUP($A65,WH_Aggregte!$E:$E,WH_Aggregte!P:P)</f>
        <v>0</v>
      </c>
      <c r="N65" s="31">
        <f>_xlfn.XLOOKUP($A65,WH_Aggregte!$E:$E,WH_Aggregte!Q:Q)</f>
        <v>0</v>
      </c>
      <c r="O65" s="31">
        <f>_xlfn.XLOOKUP($A65,WH_Aggregte!$E:$E,WH_Aggregte!R:R)</f>
        <v>0</v>
      </c>
      <c r="P65" s="31">
        <f>_xlfn.XLOOKUP($A65,WH_Aggregte!$E:$E,WH_Aggregte!S:S)</f>
        <v>0</v>
      </c>
      <c r="Q65" s="31">
        <f>_xlfn.XLOOKUP($A65,WH_Aggregte!$E:$E,WH_Aggregte!T:T)</f>
        <v>0</v>
      </c>
      <c r="R65" s="31">
        <f>_xlfn.XLOOKUP($A65,WH_Aggregte!$E:$E,WH_Aggregte!U:U)</f>
        <v>0</v>
      </c>
      <c r="S65" s="31">
        <f>_xlfn.XLOOKUP($A65,WH_Aggregte!$E:$E,WH_Aggregte!V:V)</f>
        <v>0</v>
      </c>
      <c r="T65" s="31">
        <f>_xlfn.XLOOKUP($A65,WH_Aggregte!$E:$E,WH_Aggregte!W:W)</f>
        <v>0</v>
      </c>
      <c r="U65" s="31">
        <f>_xlfn.XLOOKUP($A65,WH_Aggregte!$E:$E,WH_Aggregte!X:X)</f>
        <v>0</v>
      </c>
      <c r="V65" s="31">
        <f>_xlfn.XLOOKUP($A65,WH_Aggregte!$E:$E,WH_Aggregte!Y:Y)</f>
        <v>0</v>
      </c>
      <c r="W65" s="31">
        <f>_xlfn.XLOOKUP($A65,WH_Aggregte!$E:$E,WH_Aggregte!Z:Z)</f>
        <v>0</v>
      </c>
      <c r="X65" s="31">
        <f>_xlfn.XLOOKUP($A65,WH_Aggregte!$E:$E,WH_Aggregte!AA:AA)</f>
        <v>0</v>
      </c>
      <c r="Y65" s="31">
        <f>_xlfn.XLOOKUP($A65,WH_Aggregte!$E:$E,WH_Aggregte!AB:AB)</f>
        <v>0</v>
      </c>
      <c r="Z65" s="31">
        <f>_xlfn.XLOOKUP($A65,WH_Aggregte!$E:$E,WH_Aggregte!AC:AC)</f>
        <v>0</v>
      </c>
      <c r="AA65" s="31">
        <f>_xlfn.XLOOKUP($A65,WH_Aggregte!$E:$E,WH_Aggregte!AD:AD)</f>
        <v>0</v>
      </c>
      <c r="AB65" s="31">
        <f>_xlfn.XLOOKUP($A65,WH_Aggregte!$E:$E,WH_Aggregte!AE:AE)</f>
        <v>0</v>
      </c>
      <c r="AC65" s="31">
        <f>_xlfn.XLOOKUP($A65,WH_Aggregte!$E:$E,WH_Aggregte!AF:AF)</f>
        <v>0</v>
      </c>
      <c r="AD65" s="31">
        <f>_xlfn.XLOOKUP($A65,WH_Aggregte!$E:$E,WH_Aggregte!AG:AG)</f>
        <v>0</v>
      </c>
      <c r="AE65" s="31">
        <f>_xlfn.XLOOKUP($A65,WH_Aggregte!$E:$E,WH_Aggregte!AH:AH)</f>
        <v>0</v>
      </c>
      <c r="AF65" s="31">
        <f>_xlfn.XLOOKUP($A65,WH_Aggregte!$E:$E,WH_Aggregte!AI:AI)</f>
        <v>0</v>
      </c>
      <c r="AG65" s="31">
        <f>_xlfn.XLOOKUP($A65,WH_Aggregte!$E:$E,WH_Aggregte!AJ:AJ)</f>
        <v>0</v>
      </c>
      <c r="AH65" s="31">
        <f>_xlfn.XLOOKUP($A65,WH_Aggregte!$E:$E,WH_Aggregte!AK:AK)</f>
        <v>0</v>
      </c>
      <c r="AI65" s="31">
        <f>_xlfn.XLOOKUP($A65,WH_Aggregte!$E:$E,WH_Aggregte!AL:AL)</f>
        <v>0</v>
      </c>
      <c r="AJ65" s="31">
        <f>_xlfn.XLOOKUP($A65,SummaryResponses!$A:$A,SummaryResponses!D:D)</f>
        <v>0</v>
      </c>
      <c r="AK65" s="31">
        <f>_xlfn.XLOOKUP($A65,SummaryResponses!$A:$A,SummaryResponses!E:E)</f>
        <v>0</v>
      </c>
      <c r="AL65" s="31">
        <f>_xlfn.XLOOKUP($A65,SummaryResponses!$A:$A,SummaryResponses!F:F)</f>
        <v>0</v>
      </c>
      <c r="AM65" s="31">
        <f>_xlfn.XLOOKUP($A65,SummaryResponses!$A:$A,SummaryResponses!G:G)</f>
        <v>0</v>
      </c>
      <c r="AN65" s="31">
        <f>_xlfn.XLOOKUP($A65,SummaryResponses!$A:$A,SummaryResponses!H:H)</f>
        <v>0</v>
      </c>
      <c r="AO65" s="31">
        <f>_xlfn.XLOOKUP($A65,SummaryResponses!$A:$A,SummaryResponses!I:I)</f>
        <v>0</v>
      </c>
      <c r="AP65" s="31">
        <f>_xlfn.XLOOKUP($A65,SummaryResponses!$A:$A,SummaryResponses!J:J)</f>
        <v>0</v>
      </c>
      <c r="AQ65" s="31">
        <f>_xlfn.XLOOKUP($A65,SummaryResponses!$A:$A,SummaryResponses!K:K)</f>
        <v>0</v>
      </c>
      <c r="AR65" s="31">
        <f>_xlfn.XLOOKUP($A65,SummaryResponses!$A:$A,SummaryResponses!L:L)</f>
        <v>0</v>
      </c>
      <c r="AS65" s="31">
        <f>_xlfn.XLOOKUP($A65,SummaryResponses!$A:$A,SummaryResponses!M:M)</f>
        <v>0</v>
      </c>
      <c r="AT65" s="31">
        <f>_xlfn.XLOOKUP($A65,SummaryResponses!$A:$A,SummaryResponses!N:N)</f>
        <v>0</v>
      </c>
      <c r="AU65" s="31">
        <f>_xlfn.XLOOKUP($A65,SummaryResponses!$A:$A,SummaryResponses!O:O)</f>
        <v>0</v>
      </c>
      <c r="AV65" s="31">
        <f>_xlfn.XLOOKUP($A65,SummaryResponses!$A:$A,SummaryResponses!P:P)</f>
        <v>0</v>
      </c>
      <c r="AW65" s="31">
        <f>_xlfn.XLOOKUP($A65,SummaryResponses!$A:$A,SummaryResponses!Q:Q)</f>
        <v>0</v>
      </c>
      <c r="AX65" s="31">
        <f>_xlfn.XLOOKUP($A65,SummaryResponses!$A:$A,SummaryResponses!R:R)</f>
        <v>0</v>
      </c>
      <c r="AY65" s="31">
        <f>_xlfn.XLOOKUP($A65,SummaryResponses!$A:$A,SummaryResponses!S:S)</f>
        <v>0</v>
      </c>
      <c r="AZ65" s="31">
        <f>_xlfn.XLOOKUP($A65,SummaryResponses!$A:$A,SummaryResponses!T:T)</f>
        <v>0</v>
      </c>
      <c r="BA65" s="31">
        <f>_xlfn.XLOOKUP($A65,SummaryResponses!$A:$A,SummaryResponses!U:U)</f>
        <v>0</v>
      </c>
      <c r="BB65" s="31">
        <f>_xlfn.XLOOKUP($A65,SummaryResponses!$A:$A,SummaryResponses!V:V)</f>
        <v>0</v>
      </c>
      <c r="BC65" s="31">
        <f>_xlfn.XLOOKUP($A65,SummaryResponses!$A:$A,SummaryResponses!W:W)</f>
        <v>0</v>
      </c>
      <c r="BD65" s="31">
        <f>_xlfn.XLOOKUP($A65,SummaryResponses!$A:$A,SummaryResponses!X:X)</f>
        <v>0</v>
      </c>
      <c r="BE65" s="31">
        <f>_xlfn.XLOOKUP($A65,SummaryResponses!$A:$A,SummaryResponses!Y:Y)</f>
        <v>0</v>
      </c>
      <c r="BF65" s="31">
        <f>_xlfn.XLOOKUP($A65,SummaryResponses!$A:$A,SummaryResponses!Z:Z)</f>
        <v>0</v>
      </c>
      <c r="BG65" s="31">
        <f>_xlfn.XLOOKUP($A65,SummaryResponses!$A:$A,SummaryResponses!AA:AA)</f>
        <v>0</v>
      </c>
      <c r="BH65" s="31">
        <f>_xlfn.XLOOKUP($A65,SummaryResponses!$A:$A,SummaryResponses!AB:AB)</f>
        <v>0</v>
      </c>
      <c r="BI65" s="31">
        <f>_xlfn.XLOOKUP($A65,SummaryResponses!$A:$A,SummaryResponses!AC:AC)</f>
        <v>0</v>
      </c>
      <c r="BJ65" s="31">
        <f>_xlfn.XLOOKUP($A65,SummaryResponses!$A:$A,SummaryResponses!AD:AD)</f>
        <v>0</v>
      </c>
      <c r="BK65" s="31">
        <f>_xlfn.XLOOKUP($A65,SummaryResponses!$A:$A,SummaryResponses!AE:AE)</f>
        <v>0</v>
      </c>
    </row>
    <row r="66" spans="1:63" ht="84.5" x14ac:dyDescent="0.35">
      <c r="A66" s="30" t="str">
        <f>SummaryResponses!A66</f>
        <v>05.01.05</v>
      </c>
      <c r="B66" s="31" t="str">
        <f>_xlfn.XLOOKUP($A66,WH_Aggregte!$E:$E,WH_Aggregte!$D:$D)</f>
        <v xml:space="preserve">Has the VISTA Project Director completed the VISTA Sponsor Orientation and have site supervisors been adequately trained  to manage members by the sponsor?_x000D_
_x000D_
</v>
      </c>
      <c r="C66" s="31" t="str">
        <f>_xlfn.XLOOKUP($A66,SummaryResponses!$A:$A,SummaryResponses!$C:$C)</f>
        <v>The VISTA Projector Director has not completed the VISTA Sponsor Orientation and/or site supervisors have not been adequately trained to manage members by the sponsor.</v>
      </c>
      <c r="D66" s="30" t="str">
        <f>_xlfn.SINGLE(IF(ISNUMBER(IFERROR(_xlfn.XLOOKUP($A66,Table1[QNUM],Table1[Answer],"",0),""))*1,"",IFERROR(_xlfn.XLOOKUP($A66,Table1[QNUM],Table1[Answer],"",0),"")))</f>
        <v/>
      </c>
      <c r="E66" s="31" t="str">
        <f>_xlfn.SINGLE(IF(ISNUMBER(IFERROR(_xlfn.XLOOKUP($A66&amp;$E$1&amp;":",Table1[QNUM],Table1[NOTES],"",0),""))*1,"",IFERROR(_xlfn.XLOOKUP($A66&amp;$E$1&amp;":",Table1[QNUM],Table1[NOTES],"",0),"")))</f>
        <v/>
      </c>
      <c r="F66" s="31" t="str">
        <f>_xlfn.SINGLE(IF(ISNUMBER(IFERROR(_xlfn.XLOOKUP($A66&amp;$F$1,Table1[QNUM],Table1[NOTES],"",0),""))*1,"",IFERROR(_xlfn.XLOOKUP($A66&amp;$F$1,Table1[QNUM],Table1[NOTES],"",0),"")))</f>
        <v/>
      </c>
      <c r="G66" s="31" t="str">
        <f>TRIM(_xlfn.XLOOKUP($A66,WH_Aggregte!$E:$E,WH_Aggregte!J:J))</f>
        <v>Memorandum of Agreement</v>
      </c>
      <c r="H66" s="31">
        <f>_xlfn.XLOOKUP($A66,WH_Aggregte!$E:$E,WH_Aggregte!K:K)</f>
        <v>0</v>
      </c>
      <c r="I66" s="31">
        <f>_xlfn.XLOOKUP($A66,WH_Aggregte!$E:$E,WH_Aggregte!L:L)</f>
        <v>0</v>
      </c>
      <c r="J66" s="31">
        <f>_xlfn.XLOOKUP($A66,WH_Aggregte!$E:$E,WH_Aggregte!M:M)</f>
        <v>0</v>
      </c>
      <c r="K66" s="31">
        <f>_xlfn.XLOOKUP($A66,WH_Aggregte!$E:$E,WH_Aggregte!N:N)</f>
        <v>0</v>
      </c>
      <c r="L66" s="31">
        <f>_xlfn.XLOOKUP($A66,WH_Aggregte!$E:$E,WH_Aggregte!O:O)</f>
        <v>0</v>
      </c>
      <c r="M66" s="31">
        <f>_xlfn.XLOOKUP($A66,WH_Aggregte!$E:$E,WH_Aggregte!P:P)</f>
        <v>0</v>
      </c>
      <c r="N66" s="31">
        <f>_xlfn.XLOOKUP($A66,WH_Aggregte!$E:$E,WH_Aggregte!Q:Q)</f>
        <v>0</v>
      </c>
      <c r="O66" s="31">
        <f>_xlfn.XLOOKUP($A66,WH_Aggregte!$E:$E,WH_Aggregte!R:R)</f>
        <v>0</v>
      </c>
      <c r="P66" s="31">
        <f>_xlfn.XLOOKUP($A66,WH_Aggregte!$E:$E,WH_Aggregte!S:S)</f>
        <v>0</v>
      </c>
      <c r="Q66" s="31">
        <f>_xlfn.XLOOKUP($A66,WH_Aggregte!$E:$E,WH_Aggregte!T:T)</f>
        <v>0</v>
      </c>
      <c r="R66" s="31">
        <f>_xlfn.XLOOKUP($A66,WH_Aggregte!$E:$E,WH_Aggregte!U:U)</f>
        <v>0</v>
      </c>
      <c r="S66" s="31">
        <f>_xlfn.XLOOKUP($A66,WH_Aggregte!$E:$E,WH_Aggregte!V:V)</f>
        <v>0</v>
      </c>
      <c r="T66" s="31">
        <f>_xlfn.XLOOKUP($A66,WH_Aggregte!$E:$E,WH_Aggregte!W:W)</f>
        <v>0</v>
      </c>
      <c r="U66" s="31">
        <f>_xlfn.XLOOKUP($A66,WH_Aggregte!$E:$E,WH_Aggregte!X:X)</f>
        <v>0</v>
      </c>
      <c r="V66" s="31">
        <f>_xlfn.XLOOKUP($A66,WH_Aggregte!$E:$E,WH_Aggregte!Y:Y)</f>
        <v>0</v>
      </c>
      <c r="W66" s="31">
        <f>_xlfn.XLOOKUP($A66,WH_Aggregte!$E:$E,WH_Aggregte!Z:Z)</f>
        <v>0</v>
      </c>
      <c r="X66" s="31">
        <f>_xlfn.XLOOKUP($A66,WH_Aggregte!$E:$E,WH_Aggregte!AA:AA)</f>
        <v>0</v>
      </c>
      <c r="Y66" s="31">
        <f>_xlfn.XLOOKUP($A66,WH_Aggregte!$E:$E,WH_Aggregte!AB:AB)</f>
        <v>0</v>
      </c>
      <c r="Z66" s="31">
        <f>_xlfn.XLOOKUP($A66,WH_Aggregte!$E:$E,WH_Aggregte!AC:AC)</f>
        <v>0</v>
      </c>
      <c r="AA66" s="31">
        <f>_xlfn.XLOOKUP($A66,WH_Aggregte!$E:$E,WH_Aggregte!AD:AD)</f>
        <v>0</v>
      </c>
      <c r="AB66" s="31">
        <f>_xlfn.XLOOKUP($A66,WH_Aggregte!$E:$E,WH_Aggregte!AE:AE)</f>
        <v>0</v>
      </c>
      <c r="AC66" s="31">
        <f>_xlfn.XLOOKUP($A66,WH_Aggregte!$E:$E,WH_Aggregte!AF:AF)</f>
        <v>0</v>
      </c>
      <c r="AD66" s="31">
        <f>_xlfn.XLOOKUP($A66,WH_Aggregte!$E:$E,WH_Aggregte!AG:AG)</f>
        <v>0</v>
      </c>
      <c r="AE66" s="31">
        <f>_xlfn.XLOOKUP($A66,WH_Aggregte!$E:$E,WH_Aggregte!AH:AH)</f>
        <v>0</v>
      </c>
      <c r="AF66" s="31">
        <f>_xlfn.XLOOKUP($A66,WH_Aggregte!$E:$E,WH_Aggregte!AI:AI)</f>
        <v>0</v>
      </c>
      <c r="AG66" s="31">
        <f>_xlfn.XLOOKUP($A66,WH_Aggregte!$E:$E,WH_Aggregte!AJ:AJ)</f>
        <v>0</v>
      </c>
      <c r="AH66" s="31">
        <f>_xlfn.XLOOKUP($A66,WH_Aggregte!$E:$E,WH_Aggregte!AK:AK)</f>
        <v>0</v>
      </c>
      <c r="AI66" s="31">
        <f>_xlfn.XLOOKUP($A66,WH_Aggregte!$E:$E,WH_Aggregte!AL:AL)</f>
        <v>0</v>
      </c>
      <c r="AJ66" s="31">
        <f>_xlfn.XLOOKUP($A66,SummaryResponses!$A:$A,SummaryResponses!D:D)</f>
        <v>0</v>
      </c>
      <c r="AK66" s="31">
        <f>_xlfn.XLOOKUP($A66,SummaryResponses!$A:$A,SummaryResponses!E:E)</f>
        <v>0</v>
      </c>
      <c r="AL66" s="31">
        <f>_xlfn.XLOOKUP($A66,SummaryResponses!$A:$A,SummaryResponses!F:F)</f>
        <v>0</v>
      </c>
      <c r="AM66" s="31">
        <f>_xlfn.XLOOKUP($A66,SummaryResponses!$A:$A,SummaryResponses!G:G)</f>
        <v>0</v>
      </c>
      <c r="AN66" s="31">
        <f>_xlfn.XLOOKUP($A66,SummaryResponses!$A:$A,SummaryResponses!H:H)</f>
        <v>0</v>
      </c>
      <c r="AO66" s="31">
        <f>_xlfn.XLOOKUP($A66,SummaryResponses!$A:$A,SummaryResponses!I:I)</f>
        <v>0</v>
      </c>
      <c r="AP66" s="31">
        <f>_xlfn.XLOOKUP($A66,SummaryResponses!$A:$A,SummaryResponses!J:J)</f>
        <v>0</v>
      </c>
      <c r="AQ66" s="31">
        <f>_xlfn.XLOOKUP($A66,SummaryResponses!$A:$A,SummaryResponses!K:K)</f>
        <v>0</v>
      </c>
      <c r="AR66" s="31">
        <f>_xlfn.XLOOKUP($A66,SummaryResponses!$A:$A,SummaryResponses!L:L)</f>
        <v>0</v>
      </c>
      <c r="AS66" s="31">
        <f>_xlfn.XLOOKUP($A66,SummaryResponses!$A:$A,SummaryResponses!M:M)</f>
        <v>0</v>
      </c>
      <c r="AT66" s="31">
        <f>_xlfn.XLOOKUP($A66,SummaryResponses!$A:$A,SummaryResponses!N:N)</f>
        <v>0</v>
      </c>
      <c r="AU66" s="31">
        <f>_xlfn.XLOOKUP($A66,SummaryResponses!$A:$A,SummaryResponses!O:O)</f>
        <v>0</v>
      </c>
      <c r="AV66" s="31">
        <f>_xlfn.XLOOKUP($A66,SummaryResponses!$A:$A,SummaryResponses!P:P)</f>
        <v>0</v>
      </c>
      <c r="AW66" s="31">
        <f>_xlfn.XLOOKUP($A66,SummaryResponses!$A:$A,SummaryResponses!Q:Q)</f>
        <v>0</v>
      </c>
      <c r="AX66" s="31">
        <f>_xlfn.XLOOKUP($A66,SummaryResponses!$A:$A,SummaryResponses!R:R)</f>
        <v>0</v>
      </c>
      <c r="AY66" s="31">
        <f>_xlfn.XLOOKUP($A66,SummaryResponses!$A:$A,SummaryResponses!S:S)</f>
        <v>0</v>
      </c>
      <c r="AZ66" s="31">
        <f>_xlfn.XLOOKUP($A66,SummaryResponses!$A:$A,SummaryResponses!T:T)</f>
        <v>0</v>
      </c>
      <c r="BA66" s="31">
        <f>_xlfn.XLOOKUP($A66,SummaryResponses!$A:$A,SummaryResponses!U:U)</f>
        <v>0</v>
      </c>
      <c r="BB66" s="31">
        <f>_xlfn.XLOOKUP($A66,SummaryResponses!$A:$A,SummaryResponses!V:V)</f>
        <v>0</v>
      </c>
      <c r="BC66" s="31">
        <f>_xlfn.XLOOKUP($A66,SummaryResponses!$A:$A,SummaryResponses!W:W)</f>
        <v>0</v>
      </c>
      <c r="BD66" s="31">
        <f>_xlfn.XLOOKUP($A66,SummaryResponses!$A:$A,SummaryResponses!X:X)</f>
        <v>0</v>
      </c>
      <c r="BE66" s="31">
        <f>_xlfn.XLOOKUP($A66,SummaryResponses!$A:$A,SummaryResponses!Y:Y)</f>
        <v>0</v>
      </c>
      <c r="BF66" s="31">
        <f>_xlfn.XLOOKUP($A66,SummaryResponses!$A:$A,SummaryResponses!Z:Z)</f>
        <v>0</v>
      </c>
      <c r="BG66" s="31">
        <f>_xlfn.XLOOKUP($A66,SummaryResponses!$A:$A,SummaryResponses!AA:AA)</f>
        <v>0</v>
      </c>
      <c r="BH66" s="31">
        <f>_xlfn.XLOOKUP($A66,SummaryResponses!$A:$A,SummaryResponses!AB:AB)</f>
        <v>0</v>
      </c>
      <c r="BI66" s="31">
        <f>_xlfn.XLOOKUP($A66,SummaryResponses!$A:$A,SummaryResponses!AC:AC)</f>
        <v>0</v>
      </c>
      <c r="BJ66" s="31">
        <f>_xlfn.XLOOKUP($A66,SummaryResponses!$A:$A,SummaryResponses!AD:AD)</f>
        <v>0</v>
      </c>
      <c r="BK66" s="31">
        <f>_xlfn.XLOOKUP($A66,SummaryResponses!$A:$A,SummaryResponses!AE:AE)</f>
        <v>0</v>
      </c>
    </row>
    <row r="67" spans="1:63" ht="56.5" x14ac:dyDescent="0.35">
      <c r="A67" s="30" t="str">
        <f>SummaryResponses!A67</f>
        <v>05.01.06</v>
      </c>
      <c r="B67" s="31" t="str">
        <f>_xlfn.XLOOKUP($A67,WH_Aggregte!$E:$E,WH_Aggregte!$D:$D)</f>
        <v xml:space="preserve">Are all activities in the VISTA Assignment Description (VAD) compliant?_x000D_
_x000D_
</v>
      </c>
      <c r="C67" s="31" t="str">
        <f>_xlfn.XLOOKUP($A67,SummaryResponses!$A:$A,SummaryResponses!$C:$C)</f>
        <v xml:space="preserve">There are non-compliant activities in the VISTA Assignment Description (VAD). </v>
      </c>
      <c r="D67" s="30" t="str">
        <f>_xlfn.SINGLE(IF(ISNUMBER(IFERROR(_xlfn.XLOOKUP($A67,Table1[QNUM],Table1[Answer],"",0),""))*1,"",IFERROR(_xlfn.XLOOKUP($A67,Table1[QNUM],Table1[Answer],"",0),"")))</f>
        <v/>
      </c>
      <c r="E67" s="31" t="str">
        <f>_xlfn.SINGLE(IF(ISNUMBER(IFERROR(_xlfn.XLOOKUP($A67&amp;$E$1&amp;":",Table1[QNUM],Table1[NOTES],"",0),""))*1,"",IFERROR(_xlfn.XLOOKUP($A67&amp;$E$1&amp;":",Table1[QNUM],Table1[NOTES],"",0),"")))</f>
        <v/>
      </c>
      <c r="F67" s="31" t="str">
        <f>_xlfn.SINGLE(IF(ISNUMBER(IFERROR(_xlfn.XLOOKUP($A67&amp;$F$1,Table1[QNUM],Table1[NOTES],"",0),""))*1,"",IFERROR(_xlfn.XLOOKUP($A67&amp;$F$1,Table1[QNUM],Table1[NOTES],"",0),"")))</f>
        <v/>
      </c>
      <c r="G67" s="31" t="str">
        <f>TRIM(_xlfn.XLOOKUP($A67,WH_Aggregte!$E:$E,WH_Aggregte!J:J))</f>
        <v>Memorandum of Agreement; VISTA Member Handbook Chapter 1; VISTA Sponsor Handbook - Preparing for New Members</v>
      </c>
      <c r="H67" s="31">
        <f>_xlfn.XLOOKUP($A67,WH_Aggregte!$E:$E,WH_Aggregte!K:K)</f>
        <v>0</v>
      </c>
      <c r="I67" s="31">
        <f>_xlfn.XLOOKUP($A67,WH_Aggregte!$E:$E,WH_Aggregte!L:L)</f>
        <v>0</v>
      </c>
      <c r="J67" s="31">
        <f>_xlfn.XLOOKUP($A67,WH_Aggregte!$E:$E,WH_Aggregte!M:M)</f>
        <v>0</v>
      </c>
      <c r="K67" s="31">
        <f>_xlfn.XLOOKUP($A67,WH_Aggregte!$E:$E,WH_Aggregte!N:N)</f>
        <v>0</v>
      </c>
      <c r="L67" s="31">
        <f>_xlfn.XLOOKUP($A67,WH_Aggregte!$E:$E,WH_Aggregte!O:O)</f>
        <v>0</v>
      </c>
      <c r="M67" s="31">
        <f>_xlfn.XLOOKUP($A67,WH_Aggregte!$E:$E,WH_Aggregte!P:P)</f>
        <v>0</v>
      </c>
      <c r="N67" s="31">
        <f>_xlfn.XLOOKUP($A67,WH_Aggregte!$E:$E,WH_Aggregte!Q:Q)</f>
        <v>0</v>
      </c>
      <c r="O67" s="31">
        <f>_xlfn.XLOOKUP($A67,WH_Aggregte!$E:$E,WH_Aggregte!R:R)</f>
        <v>0</v>
      </c>
      <c r="P67" s="31">
        <f>_xlfn.XLOOKUP($A67,WH_Aggregte!$E:$E,WH_Aggregte!S:S)</f>
        <v>0</v>
      </c>
      <c r="Q67" s="31">
        <f>_xlfn.XLOOKUP($A67,WH_Aggregte!$E:$E,WH_Aggregte!T:T)</f>
        <v>0</v>
      </c>
      <c r="R67" s="31">
        <f>_xlfn.XLOOKUP($A67,WH_Aggregte!$E:$E,WH_Aggregte!U:U)</f>
        <v>0</v>
      </c>
      <c r="S67" s="31">
        <f>_xlfn.XLOOKUP($A67,WH_Aggregte!$E:$E,WH_Aggregte!V:V)</f>
        <v>0</v>
      </c>
      <c r="T67" s="31">
        <f>_xlfn.XLOOKUP($A67,WH_Aggregte!$E:$E,WH_Aggregte!W:W)</f>
        <v>0</v>
      </c>
      <c r="U67" s="31">
        <f>_xlfn.XLOOKUP($A67,WH_Aggregte!$E:$E,WH_Aggregte!X:X)</f>
        <v>0</v>
      </c>
      <c r="V67" s="31">
        <f>_xlfn.XLOOKUP($A67,WH_Aggregte!$E:$E,WH_Aggregte!Y:Y)</f>
        <v>0</v>
      </c>
      <c r="W67" s="31">
        <f>_xlfn.XLOOKUP($A67,WH_Aggregte!$E:$E,WH_Aggregte!Z:Z)</f>
        <v>0</v>
      </c>
      <c r="X67" s="31">
        <f>_xlfn.XLOOKUP($A67,WH_Aggregte!$E:$E,WH_Aggregte!AA:AA)</f>
        <v>0</v>
      </c>
      <c r="Y67" s="31">
        <f>_xlfn.XLOOKUP($A67,WH_Aggregte!$E:$E,WH_Aggregte!AB:AB)</f>
        <v>0</v>
      </c>
      <c r="Z67" s="31">
        <f>_xlfn.XLOOKUP($A67,WH_Aggregte!$E:$E,WH_Aggregte!AC:AC)</f>
        <v>0</v>
      </c>
      <c r="AA67" s="31">
        <f>_xlfn.XLOOKUP($A67,WH_Aggregte!$E:$E,WH_Aggregte!AD:AD)</f>
        <v>0</v>
      </c>
      <c r="AB67" s="31">
        <f>_xlfn.XLOOKUP($A67,WH_Aggregte!$E:$E,WH_Aggregte!AE:AE)</f>
        <v>0</v>
      </c>
      <c r="AC67" s="31">
        <f>_xlfn.XLOOKUP($A67,WH_Aggregte!$E:$E,WH_Aggregte!AF:AF)</f>
        <v>0</v>
      </c>
      <c r="AD67" s="31">
        <f>_xlfn.XLOOKUP($A67,WH_Aggregte!$E:$E,WH_Aggregte!AG:AG)</f>
        <v>0</v>
      </c>
      <c r="AE67" s="31">
        <f>_xlfn.XLOOKUP($A67,WH_Aggregte!$E:$E,WH_Aggregte!AH:AH)</f>
        <v>0</v>
      </c>
      <c r="AF67" s="31">
        <f>_xlfn.XLOOKUP($A67,WH_Aggregte!$E:$E,WH_Aggregte!AI:AI)</f>
        <v>0</v>
      </c>
      <c r="AG67" s="31">
        <f>_xlfn.XLOOKUP($A67,WH_Aggregte!$E:$E,WH_Aggregte!AJ:AJ)</f>
        <v>0</v>
      </c>
      <c r="AH67" s="31">
        <f>_xlfn.XLOOKUP($A67,WH_Aggregte!$E:$E,WH_Aggregte!AK:AK)</f>
        <v>0</v>
      </c>
      <c r="AI67" s="31">
        <f>_xlfn.XLOOKUP($A67,WH_Aggregte!$E:$E,WH_Aggregte!AL:AL)</f>
        <v>0</v>
      </c>
      <c r="AJ67" s="31">
        <f>_xlfn.XLOOKUP($A67,SummaryResponses!$A:$A,SummaryResponses!D:D)</f>
        <v>0</v>
      </c>
      <c r="AK67" s="31">
        <f>_xlfn.XLOOKUP($A67,SummaryResponses!$A:$A,SummaryResponses!E:E)</f>
        <v>0</v>
      </c>
      <c r="AL67" s="31">
        <f>_xlfn.XLOOKUP($A67,SummaryResponses!$A:$A,SummaryResponses!F:F)</f>
        <v>0</v>
      </c>
      <c r="AM67" s="31">
        <f>_xlfn.XLOOKUP($A67,SummaryResponses!$A:$A,SummaryResponses!G:G)</f>
        <v>0</v>
      </c>
      <c r="AN67" s="31">
        <f>_xlfn.XLOOKUP($A67,SummaryResponses!$A:$A,SummaryResponses!H:H)</f>
        <v>0</v>
      </c>
      <c r="AO67" s="31">
        <f>_xlfn.XLOOKUP($A67,SummaryResponses!$A:$A,SummaryResponses!I:I)</f>
        <v>0</v>
      </c>
      <c r="AP67" s="31">
        <f>_xlfn.XLOOKUP($A67,SummaryResponses!$A:$A,SummaryResponses!J:J)</f>
        <v>0</v>
      </c>
      <c r="AQ67" s="31">
        <f>_xlfn.XLOOKUP($A67,SummaryResponses!$A:$A,SummaryResponses!K:K)</f>
        <v>0</v>
      </c>
      <c r="AR67" s="31">
        <f>_xlfn.XLOOKUP($A67,SummaryResponses!$A:$A,SummaryResponses!L:L)</f>
        <v>0</v>
      </c>
      <c r="AS67" s="31">
        <f>_xlfn.XLOOKUP($A67,SummaryResponses!$A:$A,SummaryResponses!M:M)</f>
        <v>0</v>
      </c>
      <c r="AT67" s="31">
        <f>_xlfn.XLOOKUP($A67,SummaryResponses!$A:$A,SummaryResponses!N:N)</f>
        <v>0</v>
      </c>
      <c r="AU67" s="31">
        <f>_xlfn.XLOOKUP($A67,SummaryResponses!$A:$A,SummaryResponses!O:O)</f>
        <v>0</v>
      </c>
      <c r="AV67" s="31">
        <f>_xlfn.XLOOKUP($A67,SummaryResponses!$A:$A,SummaryResponses!P:P)</f>
        <v>0</v>
      </c>
      <c r="AW67" s="31">
        <f>_xlfn.XLOOKUP($A67,SummaryResponses!$A:$A,SummaryResponses!Q:Q)</f>
        <v>0</v>
      </c>
      <c r="AX67" s="31">
        <f>_xlfn.XLOOKUP($A67,SummaryResponses!$A:$A,SummaryResponses!R:R)</f>
        <v>0</v>
      </c>
      <c r="AY67" s="31">
        <f>_xlfn.XLOOKUP($A67,SummaryResponses!$A:$A,SummaryResponses!S:S)</f>
        <v>0</v>
      </c>
      <c r="AZ67" s="31">
        <f>_xlfn.XLOOKUP($A67,SummaryResponses!$A:$A,SummaryResponses!T:T)</f>
        <v>0</v>
      </c>
      <c r="BA67" s="31">
        <f>_xlfn.XLOOKUP($A67,SummaryResponses!$A:$A,SummaryResponses!U:U)</f>
        <v>0</v>
      </c>
      <c r="BB67" s="31">
        <f>_xlfn.XLOOKUP($A67,SummaryResponses!$A:$A,SummaryResponses!V:V)</f>
        <v>0</v>
      </c>
      <c r="BC67" s="31">
        <f>_xlfn.XLOOKUP($A67,SummaryResponses!$A:$A,SummaryResponses!W:W)</f>
        <v>0</v>
      </c>
      <c r="BD67" s="31">
        <f>_xlfn.XLOOKUP($A67,SummaryResponses!$A:$A,SummaryResponses!X:X)</f>
        <v>0</v>
      </c>
      <c r="BE67" s="31">
        <f>_xlfn.XLOOKUP($A67,SummaryResponses!$A:$A,SummaryResponses!Y:Y)</f>
        <v>0</v>
      </c>
      <c r="BF67" s="31">
        <f>_xlfn.XLOOKUP($A67,SummaryResponses!$A:$A,SummaryResponses!Z:Z)</f>
        <v>0</v>
      </c>
      <c r="BG67" s="31">
        <f>_xlfn.XLOOKUP($A67,SummaryResponses!$A:$A,SummaryResponses!AA:AA)</f>
        <v>0</v>
      </c>
      <c r="BH67" s="31">
        <f>_xlfn.XLOOKUP($A67,SummaryResponses!$A:$A,SummaryResponses!AB:AB)</f>
        <v>0</v>
      </c>
      <c r="BI67" s="31">
        <f>_xlfn.XLOOKUP($A67,SummaryResponses!$A:$A,SummaryResponses!AC:AC)</f>
        <v>0</v>
      </c>
      <c r="BJ67" s="31">
        <f>_xlfn.XLOOKUP($A67,SummaryResponses!$A:$A,SummaryResponses!AD:AD)</f>
        <v>0</v>
      </c>
      <c r="BK67" s="31">
        <f>_xlfn.XLOOKUP($A67,SummaryResponses!$A:$A,SummaryResponses!AE:AE)</f>
        <v>0</v>
      </c>
    </row>
    <row r="68" spans="1:63" ht="70.5" x14ac:dyDescent="0.35">
      <c r="A68" s="30" t="str">
        <f>SummaryResponses!A68</f>
        <v>05.01.07</v>
      </c>
      <c r="B68" s="31" t="str">
        <f>_xlfn.XLOOKUP($A68,WH_Aggregte!$E:$E,WH_Aggregte!$D:$D)</f>
        <v xml:space="preserve">Do the performed service activities of the member align with the VISTA Assignment Description (VAD)?_x000D_
_x000D_
</v>
      </c>
      <c r="C68" s="31" t="str">
        <f>_xlfn.XLOOKUP($A68,SummaryResponses!$A:$A,SummaryResponses!$C:$C)</f>
        <v xml:space="preserve">There is evidence that the performed service activites of the member do not align with the VISTA Assignment Description (VAD). </v>
      </c>
      <c r="D68" s="30" t="str">
        <f>_xlfn.SINGLE(IF(ISNUMBER(IFERROR(_xlfn.XLOOKUP($A68,Table1[QNUM],Table1[Answer],"",0),""))*1,"",IFERROR(_xlfn.XLOOKUP($A68,Table1[QNUM],Table1[Answer],"",0),"")))</f>
        <v/>
      </c>
      <c r="E68" s="31" t="str">
        <f>_xlfn.SINGLE(IF(ISNUMBER(IFERROR(_xlfn.XLOOKUP($A68&amp;$E$1&amp;":",Table1[QNUM],Table1[NOTES],"",0),""))*1,"",IFERROR(_xlfn.XLOOKUP($A68&amp;$E$1&amp;":",Table1[QNUM],Table1[NOTES],"",0),"")))</f>
        <v/>
      </c>
      <c r="F68" s="31" t="str">
        <f>_xlfn.SINGLE(IF(ISNUMBER(IFERROR(_xlfn.XLOOKUP($A68&amp;$F$1,Table1[QNUM],Table1[NOTES],"",0),""))*1,"",IFERROR(_xlfn.XLOOKUP($A68&amp;$F$1,Table1[QNUM],Table1[NOTES],"",0),"")))</f>
        <v/>
      </c>
      <c r="G68" s="31" t="str">
        <f>TRIM(_xlfn.XLOOKUP($A68,WH_Aggregte!$E:$E,WH_Aggregte!J:J))</f>
        <v>Memorandum of Agreement; VISTA Member Handbook Chapter 1;</v>
      </c>
      <c r="H68" s="31">
        <f>_xlfn.XLOOKUP($A68,WH_Aggregte!$E:$E,WH_Aggregte!K:K)</f>
        <v>0</v>
      </c>
      <c r="I68" s="31">
        <f>_xlfn.XLOOKUP($A68,WH_Aggregte!$E:$E,WH_Aggregte!L:L)</f>
        <v>0</v>
      </c>
      <c r="J68" s="31">
        <f>_xlfn.XLOOKUP($A68,WH_Aggregte!$E:$E,WH_Aggregte!M:M)</f>
        <v>0</v>
      </c>
      <c r="K68" s="31">
        <f>_xlfn.XLOOKUP($A68,WH_Aggregte!$E:$E,WH_Aggregte!N:N)</f>
        <v>0</v>
      </c>
      <c r="L68" s="31">
        <f>_xlfn.XLOOKUP($A68,WH_Aggregte!$E:$E,WH_Aggregte!O:O)</f>
        <v>0</v>
      </c>
      <c r="M68" s="31">
        <f>_xlfn.XLOOKUP($A68,WH_Aggregte!$E:$E,WH_Aggregte!P:P)</f>
        <v>0</v>
      </c>
      <c r="N68" s="31">
        <f>_xlfn.XLOOKUP($A68,WH_Aggregte!$E:$E,WH_Aggregte!Q:Q)</f>
        <v>0</v>
      </c>
      <c r="O68" s="31">
        <f>_xlfn.XLOOKUP($A68,WH_Aggregte!$E:$E,WH_Aggregte!R:R)</f>
        <v>0</v>
      </c>
      <c r="P68" s="31">
        <f>_xlfn.XLOOKUP($A68,WH_Aggregte!$E:$E,WH_Aggregte!S:S)</f>
        <v>0</v>
      </c>
      <c r="Q68" s="31">
        <f>_xlfn.XLOOKUP($A68,WH_Aggregte!$E:$E,WH_Aggregte!T:T)</f>
        <v>0</v>
      </c>
      <c r="R68" s="31">
        <f>_xlfn.XLOOKUP($A68,WH_Aggregte!$E:$E,WH_Aggregte!U:U)</f>
        <v>0</v>
      </c>
      <c r="S68" s="31">
        <f>_xlfn.XLOOKUP($A68,WH_Aggregte!$E:$E,WH_Aggregte!V:V)</f>
        <v>0</v>
      </c>
      <c r="T68" s="31">
        <f>_xlfn.XLOOKUP($A68,WH_Aggregte!$E:$E,WH_Aggregte!W:W)</f>
        <v>0</v>
      </c>
      <c r="U68" s="31">
        <f>_xlfn.XLOOKUP($A68,WH_Aggregte!$E:$E,WH_Aggregte!X:X)</f>
        <v>0</v>
      </c>
      <c r="V68" s="31">
        <f>_xlfn.XLOOKUP($A68,WH_Aggregte!$E:$E,WH_Aggregte!Y:Y)</f>
        <v>0</v>
      </c>
      <c r="W68" s="31">
        <f>_xlfn.XLOOKUP($A68,WH_Aggregte!$E:$E,WH_Aggregte!Z:Z)</f>
        <v>0</v>
      </c>
      <c r="X68" s="31">
        <f>_xlfn.XLOOKUP($A68,WH_Aggregte!$E:$E,WH_Aggregte!AA:AA)</f>
        <v>0</v>
      </c>
      <c r="Y68" s="31">
        <f>_xlfn.XLOOKUP($A68,WH_Aggregte!$E:$E,WH_Aggregte!AB:AB)</f>
        <v>0</v>
      </c>
      <c r="Z68" s="31">
        <f>_xlfn.XLOOKUP($A68,WH_Aggregte!$E:$E,WH_Aggregte!AC:AC)</f>
        <v>0</v>
      </c>
      <c r="AA68" s="31">
        <f>_xlfn.XLOOKUP($A68,WH_Aggregte!$E:$E,WH_Aggregte!AD:AD)</f>
        <v>0</v>
      </c>
      <c r="AB68" s="31">
        <f>_xlfn.XLOOKUP($A68,WH_Aggregte!$E:$E,WH_Aggregte!AE:AE)</f>
        <v>0</v>
      </c>
      <c r="AC68" s="31">
        <f>_xlfn.XLOOKUP($A68,WH_Aggregte!$E:$E,WH_Aggregte!AF:AF)</f>
        <v>0</v>
      </c>
      <c r="AD68" s="31">
        <f>_xlfn.XLOOKUP($A68,WH_Aggregte!$E:$E,WH_Aggregte!AG:AG)</f>
        <v>0</v>
      </c>
      <c r="AE68" s="31">
        <f>_xlfn.XLOOKUP($A68,WH_Aggregte!$E:$E,WH_Aggregte!AH:AH)</f>
        <v>0</v>
      </c>
      <c r="AF68" s="31">
        <f>_xlfn.XLOOKUP($A68,WH_Aggregte!$E:$E,WH_Aggregte!AI:AI)</f>
        <v>0</v>
      </c>
      <c r="AG68" s="31">
        <f>_xlfn.XLOOKUP($A68,WH_Aggregte!$E:$E,WH_Aggregte!AJ:AJ)</f>
        <v>0</v>
      </c>
      <c r="AH68" s="31">
        <f>_xlfn.XLOOKUP($A68,WH_Aggregte!$E:$E,WH_Aggregte!AK:AK)</f>
        <v>0</v>
      </c>
      <c r="AI68" s="31">
        <f>_xlfn.XLOOKUP($A68,WH_Aggregte!$E:$E,WH_Aggregte!AL:AL)</f>
        <v>0</v>
      </c>
      <c r="AJ68" s="31">
        <f>_xlfn.XLOOKUP($A68,SummaryResponses!$A:$A,SummaryResponses!D:D)</f>
        <v>0</v>
      </c>
      <c r="AK68" s="31">
        <f>_xlfn.XLOOKUP($A68,SummaryResponses!$A:$A,SummaryResponses!E:E)</f>
        <v>0</v>
      </c>
      <c r="AL68" s="31">
        <f>_xlfn.XLOOKUP($A68,SummaryResponses!$A:$A,SummaryResponses!F:F)</f>
        <v>0</v>
      </c>
      <c r="AM68" s="31">
        <f>_xlfn.XLOOKUP($A68,SummaryResponses!$A:$A,SummaryResponses!G:G)</f>
        <v>0</v>
      </c>
      <c r="AN68" s="31">
        <f>_xlfn.XLOOKUP($A68,SummaryResponses!$A:$A,SummaryResponses!H:H)</f>
        <v>0</v>
      </c>
      <c r="AO68" s="31">
        <f>_xlfn.XLOOKUP($A68,SummaryResponses!$A:$A,SummaryResponses!I:I)</f>
        <v>0</v>
      </c>
      <c r="AP68" s="31">
        <f>_xlfn.XLOOKUP($A68,SummaryResponses!$A:$A,SummaryResponses!J:J)</f>
        <v>0</v>
      </c>
      <c r="AQ68" s="31">
        <f>_xlfn.XLOOKUP($A68,SummaryResponses!$A:$A,SummaryResponses!K:K)</f>
        <v>0</v>
      </c>
      <c r="AR68" s="31">
        <f>_xlfn.XLOOKUP($A68,SummaryResponses!$A:$A,SummaryResponses!L:L)</f>
        <v>0</v>
      </c>
      <c r="AS68" s="31">
        <f>_xlfn.XLOOKUP($A68,SummaryResponses!$A:$A,SummaryResponses!M:M)</f>
        <v>0</v>
      </c>
      <c r="AT68" s="31">
        <f>_xlfn.XLOOKUP($A68,SummaryResponses!$A:$A,SummaryResponses!N:N)</f>
        <v>0</v>
      </c>
      <c r="AU68" s="31">
        <f>_xlfn.XLOOKUP($A68,SummaryResponses!$A:$A,SummaryResponses!O:O)</f>
        <v>0</v>
      </c>
      <c r="AV68" s="31">
        <f>_xlfn.XLOOKUP($A68,SummaryResponses!$A:$A,SummaryResponses!P:P)</f>
        <v>0</v>
      </c>
      <c r="AW68" s="31">
        <f>_xlfn.XLOOKUP($A68,SummaryResponses!$A:$A,SummaryResponses!Q:Q)</f>
        <v>0</v>
      </c>
      <c r="AX68" s="31">
        <f>_xlfn.XLOOKUP($A68,SummaryResponses!$A:$A,SummaryResponses!R:R)</f>
        <v>0</v>
      </c>
      <c r="AY68" s="31">
        <f>_xlfn.XLOOKUP($A68,SummaryResponses!$A:$A,SummaryResponses!S:S)</f>
        <v>0</v>
      </c>
      <c r="AZ68" s="31">
        <f>_xlfn.XLOOKUP($A68,SummaryResponses!$A:$A,SummaryResponses!T:T)</f>
        <v>0</v>
      </c>
      <c r="BA68" s="31">
        <f>_xlfn.XLOOKUP($A68,SummaryResponses!$A:$A,SummaryResponses!U:U)</f>
        <v>0</v>
      </c>
      <c r="BB68" s="31">
        <f>_xlfn.XLOOKUP($A68,SummaryResponses!$A:$A,SummaryResponses!V:V)</f>
        <v>0</v>
      </c>
      <c r="BC68" s="31">
        <f>_xlfn.XLOOKUP($A68,SummaryResponses!$A:$A,SummaryResponses!W:W)</f>
        <v>0</v>
      </c>
      <c r="BD68" s="31">
        <f>_xlfn.XLOOKUP($A68,SummaryResponses!$A:$A,SummaryResponses!X:X)</f>
        <v>0</v>
      </c>
      <c r="BE68" s="31">
        <f>_xlfn.XLOOKUP($A68,SummaryResponses!$A:$A,SummaryResponses!Y:Y)</f>
        <v>0</v>
      </c>
      <c r="BF68" s="31">
        <f>_xlfn.XLOOKUP($A68,SummaryResponses!$A:$A,SummaryResponses!Z:Z)</f>
        <v>0</v>
      </c>
      <c r="BG68" s="31">
        <f>_xlfn.XLOOKUP($A68,SummaryResponses!$A:$A,SummaryResponses!AA:AA)</f>
        <v>0</v>
      </c>
      <c r="BH68" s="31">
        <f>_xlfn.XLOOKUP($A68,SummaryResponses!$A:$A,SummaryResponses!AB:AB)</f>
        <v>0</v>
      </c>
      <c r="BI68" s="31">
        <f>_xlfn.XLOOKUP($A68,SummaryResponses!$A:$A,SummaryResponses!AC:AC)</f>
        <v>0</v>
      </c>
      <c r="BJ68" s="31">
        <f>_xlfn.XLOOKUP($A68,SummaryResponses!$A:$A,SummaryResponses!AD:AD)</f>
        <v>0</v>
      </c>
      <c r="BK68" s="31">
        <f>_xlfn.XLOOKUP($A68,SummaryResponses!$A:$A,SummaryResponses!AE:AE)</f>
        <v>0</v>
      </c>
    </row>
    <row r="69" spans="1:63" ht="56.5" x14ac:dyDescent="0.35">
      <c r="A69" s="30" t="str">
        <f>SummaryResponses!A69</f>
        <v>05.01.08</v>
      </c>
      <c r="B69" s="31" t="str">
        <f>_xlfn.XLOOKUP($A69,WH_Aggregte!$E:$E,WH_Aggregte!$D:$D)</f>
        <v xml:space="preserve">Is the designated supervisor providing regular and consistent support for each member?
</v>
      </c>
      <c r="C69" s="31" t="str">
        <f>_xlfn.XLOOKUP($A69,SummaryResponses!$A:$A,SummaryResponses!$C:$C)</f>
        <v>There is evidence that the designated supervisor is not providing regular and consistent support for each member/volunteer.</v>
      </c>
      <c r="D69" s="30" t="str">
        <f>_xlfn.SINGLE(IF(ISNUMBER(IFERROR(_xlfn.XLOOKUP($A69,Table1[QNUM],Table1[Answer],"",0),""))*1,"",IFERROR(_xlfn.XLOOKUP($A69,Table1[QNUM],Table1[Answer],"",0),"")))</f>
        <v/>
      </c>
      <c r="E69" s="31" t="str">
        <f>_xlfn.SINGLE(IF(ISNUMBER(IFERROR(_xlfn.XLOOKUP($A69&amp;$E$1&amp;":",Table1[QNUM],Table1[NOTES],"",0),""))*1,"",IFERROR(_xlfn.XLOOKUP($A69&amp;$E$1&amp;":",Table1[QNUM],Table1[NOTES],"",0),"")))</f>
        <v/>
      </c>
      <c r="F69" s="31" t="str">
        <f>_xlfn.SINGLE(IF(ISNUMBER(IFERROR(_xlfn.XLOOKUP($A69&amp;$F$1,Table1[QNUM],Table1[NOTES],"",0),""))*1,"",IFERROR(_xlfn.XLOOKUP($A69&amp;$F$1,Table1[QNUM],Table1[NOTES],"",0),"")))</f>
        <v/>
      </c>
      <c r="G69" s="31" t="str">
        <f>TRIM(_xlfn.XLOOKUP($A69,WH_Aggregte!$E:$E,WH_Aggregte!J:J))</f>
        <v>Memorandum of Agreement; 45 CFR § 2556.310; VISTA Member Handbook Chapters 2 and 3; VISTA Sponsor Handbook - Supporting and Supervising Members</v>
      </c>
      <c r="H69" s="31">
        <f>_xlfn.XLOOKUP($A69,WH_Aggregte!$E:$E,WH_Aggregte!K:K)</f>
        <v>0</v>
      </c>
      <c r="I69" s="31">
        <f>_xlfn.XLOOKUP($A69,WH_Aggregte!$E:$E,WH_Aggregte!L:L)</f>
        <v>0</v>
      </c>
      <c r="J69" s="31">
        <f>_xlfn.XLOOKUP($A69,WH_Aggregte!$E:$E,WH_Aggregte!M:M)</f>
        <v>0</v>
      </c>
      <c r="K69" s="31">
        <f>_xlfn.XLOOKUP($A69,WH_Aggregte!$E:$E,WH_Aggregte!N:N)</f>
        <v>0</v>
      </c>
      <c r="L69" s="31">
        <f>_xlfn.XLOOKUP($A69,WH_Aggregte!$E:$E,WH_Aggregte!O:O)</f>
        <v>0</v>
      </c>
      <c r="M69" s="31">
        <f>_xlfn.XLOOKUP($A69,WH_Aggregte!$E:$E,WH_Aggregte!P:P)</f>
        <v>0</v>
      </c>
      <c r="N69" s="31">
        <f>_xlfn.XLOOKUP($A69,WH_Aggregte!$E:$E,WH_Aggregte!Q:Q)</f>
        <v>0</v>
      </c>
      <c r="O69" s="31">
        <f>_xlfn.XLOOKUP($A69,WH_Aggregte!$E:$E,WH_Aggregte!R:R)</f>
        <v>0</v>
      </c>
      <c r="P69" s="31">
        <f>_xlfn.XLOOKUP($A69,WH_Aggregte!$E:$E,WH_Aggregte!S:S)</f>
        <v>0</v>
      </c>
      <c r="Q69" s="31">
        <f>_xlfn.XLOOKUP($A69,WH_Aggregte!$E:$E,WH_Aggregte!T:T)</f>
        <v>0</v>
      </c>
      <c r="R69" s="31">
        <f>_xlfn.XLOOKUP($A69,WH_Aggregte!$E:$E,WH_Aggregte!U:U)</f>
        <v>0</v>
      </c>
      <c r="S69" s="31">
        <f>_xlfn.XLOOKUP($A69,WH_Aggregte!$E:$E,WH_Aggregte!V:V)</f>
        <v>0</v>
      </c>
      <c r="T69" s="31">
        <f>_xlfn.XLOOKUP($A69,WH_Aggregte!$E:$E,WH_Aggregte!W:W)</f>
        <v>0</v>
      </c>
      <c r="U69" s="31">
        <f>_xlfn.XLOOKUP($A69,WH_Aggregte!$E:$E,WH_Aggregte!X:X)</f>
        <v>0</v>
      </c>
      <c r="V69" s="31">
        <f>_xlfn.XLOOKUP($A69,WH_Aggregte!$E:$E,WH_Aggregte!Y:Y)</f>
        <v>0</v>
      </c>
      <c r="W69" s="31">
        <f>_xlfn.XLOOKUP($A69,WH_Aggregte!$E:$E,WH_Aggregte!Z:Z)</f>
        <v>0</v>
      </c>
      <c r="X69" s="31">
        <f>_xlfn.XLOOKUP($A69,WH_Aggregte!$E:$E,WH_Aggregte!AA:AA)</f>
        <v>0</v>
      </c>
      <c r="Y69" s="31">
        <f>_xlfn.XLOOKUP($A69,WH_Aggregte!$E:$E,WH_Aggregte!AB:AB)</f>
        <v>0</v>
      </c>
      <c r="Z69" s="31">
        <f>_xlfn.XLOOKUP($A69,WH_Aggregte!$E:$E,WH_Aggregte!AC:AC)</f>
        <v>0</v>
      </c>
      <c r="AA69" s="31">
        <f>_xlfn.XLOOKUP($A69,WH_Aggregte!$E:$E,WH_Aggregte!AD:AD)</f>
        <v>0</v>
      </c>
      <c r="AB69" s="31">
        <f>_xlfn.XLOOKUP($A69,WH_Aggregte!$E:$E,WH_Aggregte!AE:AE)</f>
        <v>0</v>
      </c>
      <c r="AC69" s="31">
        <f>_xlfn.XLOOKUP($A69,WH_Aggregte!$E:$E,WH_Aggregte!AF:AF)</f>
        <v>0</v>
      </c>
      <c r="AD69" s="31">
        <f>_xlfn.XLOOKUP($A69,WH_Aggregte!$E:$E,WH_Aggregte!AG:AG)</f>
        <v>0</v>
      </c>
      <c r="AE69" s="31">
        <f>_xlfn.XLOOKUP($A69,WH_Aggregte!$E:$E,WH_Aggregte!AH:AH)</f>
        <v>0</v>
      </c>
      <c r="AF69" s="31">
        <f>_xlfn.XLOOKUP($A69,WH_Aggregte!$E:$E,WH_Aggregte!AI:AI)</f>
        <v>0</v>
      </c>
      <c r="AG69" s="31">
        <f>_xlfn.XLOOKUP($A69,WH_Aggregte!$E:$E,WH_Aggregte!AJ:AJ)</f>
        <v>0</v>
      </c>
      <c r="AH69" s="31">
        <f>_xlfn.XLOOKUP($A69,WH_Aggregte!$E:$E,WH_Aggregte!AK:AK)</f>
        <v>0</v>
      </c>
      <c r="AI69" s="31">
        <f>_xlfn.XLOOKUP($A69,WH_Aggregte!$E:$E,WH_Aggregte!AL:AL)</f>
        <v>0</v>
      </c>
      <c r="AJ69" s="31">
        <f>_xlfn.XLOOKUP($A69,SummaryResponses!$A:$A,SummaryResponses!D:D)</f>
        <v>0</v>
      </c>
      <c r="AK69" s="31">
        <f>_xlfn.XLOOKUP($A69,SummaryResponses!$A:$A,SummaryResponses!E:E)</f>
        <v>0</v>
      </c>
      <c r="AL69" s="31">
        <f>_xlfn.XLOOKUP($A69,SummaryResponses!$A:$A,SummaryResponses!F:F)</f>
        <v>0</v>
      </c>
      <c r="AM69" s="31">
        <f>_xlfn.XLOOKUP($A69,SummaryResponses!$A:$A,SummaryResponses!G:G)</f>
        <v>0</v>
      </c>
      <c r="AN69" s="31">
        <f>_xlfn.XLOOKUP($A69,SummaryResponses!$A:$A,SummaryResponses!H:H)</f>
        <v>0</v>
      </c>
      <c r="AO69" s="31">
        <f>_xlfn.XLOOKUP($A69,SummaryResponses!$A:$A,SummaryResponses!I:I)</f>
        <v>0</v>
      </c>
      <c r="AP69" s="31">
        <f>_xlfn.XLOOKUP($A69,SummaryResponses!$A:$A,SummaryResponses!J:J)</f>
        <v>0</v>
      </c>
      <c r="AQ69" s="31">
        <f>_xlfn.XLOOKUP($A69,SummaryResponses!$A:$A,SummaryResponses!K:K)</f>
        <v>0</v>
      </c>
      <c r="AR69" s="31">
        <f>_xlfn.XLOOKUP($A69,SummaryResponses!$A:$A,SummaryResponses!L:L)</f>
        <v>0</v>
      </c>
      <c r="AS69" s="31">
        <f>_xlfn.XLOOKUP($A69,SummaryResponses!$A:$A,SummaryResponses!M:M)</f>
        <v>0</v>
      </c>
      <c r="AT69" s="31">
        <f>_xlfn.XLOOKUP($A69,SummaryResponses!$A:$A,SummaryResponses!N:N)</f>
        <v>0</v>
      </c>
      <c r="AU69" s="31">
        <f>_xlfn.XLOOKUP($A69,SummaryResponses!$A:$A,SummaryResponses!O:O)</f>
        <v>0</v>
      </c>
      <c r="AV69" s="31">
        <f>_xlfn.XLOOKUP($A69,SummaryResponses!$A:$A,SummaryResponses!P:P)</f>
        <v>0</v>
      </c>
      <c r="AW69" s="31">
        <f>_xlfn.XLOOKUP($A69,SummaryResponses!$A:$A,SummaryResponses!Q:Q)</f>
        <v>0</v>
      </c>
      <c r="AX69" s="31">
        <f>_xlfn.XLOOKUP($A69,SummaryResponses!$A:$A,SummaryResponses!R:R)</f>
        <v>0</v>
      </c>
      <c r="AY69" s="31">
        <f>_xlfn.XLOOKUP($A69,SummaryResponses!$A:$A,SummaryResponses!S:S)</f>
        <v>0</v>
      </c>
      <c r="AZ69" s="31">
        <f>_xlfn.XLOOKUP($A69,SummaryResponses!$A:$A,SummaryResponses!T:T)</f>
        <v>0</v>
      </c>
      <c r="BA69" s="31">
        <f>_xlfn.XLOOKUP($A69,SummaryResponses!$A:$A,SummaryResponses!U:U)</f>
        <v>0</v>
      </c>
      <c r="BB69" s="31">
        <f>_xlfn.XLOOKUP($A69,SummaryResponses!$A:$A,SummaryResponses!V:V)</f>
        <v>0</v>
      </c>
      <c r="BC69" s="31">
        <f>_xlfn.XLOOKUP($A69,SummaryResponses!$A:$A,SummaryResponses!W:W)</f>
        <v>0</v>
      </c>
      <c r="BD69" s="31">
        <f>_xlfn.XLOOKUP($A69,SummaryResponses!$A:$A,SummaryResponses!X:X)</f>
        <v>0</v>
      </c>
      <c r="BE69" s="31">
        <f>_xlfn.XLOOKUP($A69,SummaryResponses!$A:$A,SummaryResponses!Y:Y)</f>
        <v>0</v>
      </c>
      <c r="BF69" s="31">
        <f>_xlfn.XLOOKUP($A69,SummaryResponses!$A:$A,SummaryResponses!Z:Z)</f>
        <v>0</v>
      </c>
      <c r="BG69" s="31">
        <f>_xlfn.XLOOKUP($A69,SummaryResponses!$A:$A,SummaryResponses!AA:AA)</f>
        <v>0</v>
      </c>
      <c r="BH69" s="31">
        <f>_xlfn.XLOOKUP($A69,SummaryResponses!$A:$A,SummaryResponses!AB:AB)</f>
        <v>0</v>
      </c>
      <c r="BI69" s="31">
        <f>_xlfn.XLOOKUP($A69,SummaryResponses!$A:$A,SummaryResponses!AC:AC)</f>
        <v>0</v>
      </c>
      <c r="BJ69" s="31">
        <f>_xlfn.XLOOKUP($A69,SummaryResponses!$A:$A,SummaryResponses!AD:AD)</f>
        <v>0</v>
      </c>
      <c r="BK69" s="31">
        <f>_xlfn.XLOOKUP($A69,SummaryResponses!$A:$A,SummaryResponses!AE:AE)</f>
        <v>0</v>
      </c>
    </row>
    <row r="70" spans="1:63" ht="70.5" x14ac:dyDescent="0.35">
      <c r="A70" s="30" t="str">
        <f>SummaryResponses!A70</f>
        <v>05.01.10</v>
      </c>
      <c r="B70" s="31" t="str">
        <f>_xlfn.XLOOKUP($A70,WH_Aggregte!$E:$E,WH_Aggregte!$D:$D)</f>
        <v xml:space="preserve">Are members provided work space and any other materials necessary to operate and complete members' assignments?_x000D_
_x000D_
</v>
      </c>
      <c r="C70" s="31" t="str">
        <f>_xlfn.XLOOKUP($A70,SummaryResponses!$A:$A,SummaryResponses!$C:$C)</f>
        <v xml:space="preserve">Members are not provided a work space and/or materials necessary to operate and complete their assignments. </v>
      </c>
      <c r="D70" s="30" t="str">
        <f>_xlfn.SINGLE(IF(ISNUMBER(IFERROR(_xlfn.XLOOKUP($A70,Table1[QNUM],Table1[Answer],"",0),""))*1,"",IFERROR(_xlfn.XLOOKUP($A70,Table1[QNUM],Table1[Answer],"",0),"")))</f>
        <v/>
      </c>
      <c r="E70" s="31" t="str">
        <f>_xlfn.SINGLE(IF(ISNUMBER(IFERROR(_xlfn.XLOOKUP($A70&amp;$E$1&amp;":",Table1[QNUM],Table1[NOTES],"",0),""))*1,"",IFERROR(_xlfn.XLOOKUP($A70&amp;$E$1&amp;":",Table1[QNUM],Table1[NOTES],"",0),"")))</f>
        <v/>
      </c>
      <c r="F70" s="31" t="str">
        <f>_xlfn.SINGLE(IF(ISNUMBER(IFERROR(_xlfn.XLOOKUP($A70&amp;$F$1,Table1[QNUM],Table1[NOTES],"",0),""))*1,"",IFERROR(_xlfn.XLOOKUP($A70&amp;$F$1,Table1[QNUM],Table1[NOTES],"",0),"")))</f>
        <v/>
      </c>
      <c r="G70" s="31" t="str">
        <f>TRIM(_xlfn.XLOOKUP($A70,WH_Aggregte!$E:$E,WH_Aggregte!J:J))</f>
        <v>Memorandum of Agreement; 45 CFR 2556.115(b); VISTA Sponsor Handbook - Supporting and Supervising Members; VISTA Member Handbook Chapter 14</v>
      </c>
      <c r="H70" s="31">
        <f>_xlfn.XLOOKUP($A70,WH_Aggregte!$E:$E,WH_Aggregte!K:K)</f>
        <v>0</v>
      </c>
      <c r="I70" s="31">
        <f>_xlfn.XLOOKUP($A70,WH_Aggregte!$E:$E,WH_Aggregte!L:L)</f>
        <v>0</v>
      </c>
      <c r="J70" s="31">
        <f>_xlfn.XLOOKUP($A70,WH_Aggregte!$E:$E,WH_Aggregte!M:M)</f>
        <v>0</v>
      </c>
      <c r="K70" s="31">
        <f>_xlfn.XLOOKUP($A70,WH_Aggregte!$E:$E,WH_Aggregte!N:N)</f>
        <v>0</v>
      </c>
      <c r="L70" s="31">
        <f>_xlfn.XLOOKUP($A70,WH_Aggregte!$E:$E,WH_Aggregte!O:O)</f>
        <v>0</v>
      </c>
      <c r="M70" s="31">
        <f>_xlfn.XLOOKUP($A70,WH_Aggregte!$E:$E,WH_Aggregte!P:P)</f>
        <v>0</v>
      </c>
      <c r="N70" s="31">
        <f>_xlfn.XLOOKUP($A70,WH_Aggregte!$E:$E,WH_Aggregte!Q:Q)</f>
        <v>0</v>
      </c>
      <c r="O70" s="31">
        <f>_xlfn.XLOOKUP($A70,WH_Aggregte!$E:$E,WH_Aggregte!R:R)</f>
        <v>0</v>
      </c>
      <c r="P70" s="31">
        <f>_xlfn.XLOOKUP($A70,WH_Aggregte!$E:$E,WH_Aggregte!S:S)</f>
        <v>0</v>
      </c>
      <c r="Q70" s="31">
        <f>_xlfn.XLOOKUP($A70,WH_Aggregte!$E:$E,WH_Aggregte!T:T)</f>
        <v>0</v>
      </c>
      <c r="R70" s="31">
        <f>_xlfn.XLOOKUP($A70,WH_Aggregte!$E:$E,WH_Aggregte!U:U)</f>
        <v>0</v>
      </c>
      <c r="S70" s="31">
        <f>_xlfn.XLOOKUP($A70,WH_Aggregte!$E:$E,WH_Aggregte!V:V)</f>
        <v>0</v>
      </c>
      <c r="T70" s="31">
        <f>_xlfn.XLOOKUP($A70,WH_Aggregte!$E:$E,WH_Aggregte!W:W)</f>
        <v>0</v>
      </c>
      <c r="U70" s="31">
        <f>_xlfn.XLOOKUP($A70,WH_Aggregte!$E:$E,WH_Aggregte!X:X)</f>
        <v>0</v>
      </c>
      <c r="V70" s="31">
        <f>_xlfn.XLOOKUP($A70,WH_Aggregte!$E:$E,WH_Aggregte!Y:Y)</f>
        <v>0</v>
      </c>
      <c r="W70" s="31">
        <f>_xlfn.XLOOKUP($A70,WH_Aggregte!$E:$E,WH_Aggregte!Z:Z)</f>
        <v>0</v>
      </c>
      <c r="X70" s="31">
        <f>_xlfn.XLOOKUP($A70,WH_Aggregte!$E:$E,WH_Aggregte!AA:AA)</f>
        <v>0</v>
      </c>
      <c r="Y70" s="31">
        <f>_xlfn.XLOOKUP($A70,WH_Aggregte!$E:$E,WH_Aggregte!AB:AB)</f>
        <v>0</v>
      </c>
      <c r="Z70" s="31">
        <f>_xlfn.XLOOKUP($A70,WH_Aggregte!$E:$E,WH_Aggregte!AC:AC)</f>
        <v>0</v>
      </c>
      <c r="AA70" s="31">
        <f>_xlfn.XLOOKUP($A70,WH_Aggregte!$E:$E,WH_Aggregte!AD:AD)</f>
        <v>0</v>
      </c>
      <c r="AB70" s="31">
        <f>_xlfn.XLOOKUP($A70,WH_Aggregte!$E:$E,WH_Aggregte!AE:AE)</f>
        <v>0</v>
      </c>
      <c r="AC70" s="31">
        <f>_xlfn.XLOOKUP($A70,WH_Aggregte!$E:$E,WH_Aggregte!AF:AF)</f>
        <v>0</v>
      </c>
      <c r="AD70" s="31">
        <f>_xlfn.XLOOKUP($A70,WH_Aggregte!$E:$E,WH_Aggregte!AG:AG)</f>
        <v>0</v>
      </c>
      <c r="AE70" s="31">
        <f>_xlfn.XLOOKUP($A70,WH_Aggregte!$E:$E,WH_Aggregte!AH:AH)</f>
        <v>0</v>
      </c>
      <c r="AF70" s="31">
        <f>_xlfn.XLOOKUP($A70,WH_Aggregte!$E:$E,WH_Aggregte!AI:AI)</f>
        <v>0</v>
      </c>
      <c r="AG70" s="31">
        <f>_xlfn.XLOOKUP($A70,WH_Aggregte!$E:$E,WH_Aggregte!AJ:AJ)</f>
        <v>0</v>
      </c>
      <c r="AH70" s="31">
        <f>_xlfn.XLOOKUP($A70,WH_Aggregte!$E:$E,WH_Aggregte!AK:AK)</f>
        <v>0</v>
      </c>
      <c r="AI70" s="31">
        <f>_xlfn.XLOOKUP($A70,WH_Aggregte!$E:$E,WH_Aggregte!AL:AL)</f>
        <v>0</v>
      </c>
      <c r="AJ70" s="31">
        <f>_xlfn.XLOOKUP($A70,SummaryResponses!$A:$A,SummaryResponses!D:D)</f>
        <v>0</v>
      </c>
      <c r="AK70" s="31">
        <f>_xlfn.XLOOKUP($A70,SummaryResponses!$A:$A,SummaryResponses!E:E)</f>
        <v>0</v>
      </c>
      <c r="AL70" s="31">
        <f>_xlfn.XLOOKUP($A70,SummaryResponses!$A:$A,SummaryResponses!F:F)</f>
        <v>0</v>
      </c>
      <c r="AM70" s="31">
        <f>_xlfn.XLOOKUP($A70,SummaryResponses!$A:$A,SummaryResponses!G:G)</f>
        <v>0</v>
      </c>
      <c r="AN70" s="31">
        <f>_xlfn.XLOOKUP($A70,SummaryResponses!$A:$A,SummaryResponses!H:H)</f>
        <v>0</v>
      </c>
      <c r="AO70" s="31">
        <f>_xlfn.XLOOKUP($A70,SummaryResponses!$A:$A,SummaryResponses!I:I)</f>
        <v>0</v>
      </c>
      <c r="AP70" s="31">
        <f>_xlfn.XLOOKUP($A70,SummaryResponses!$A:$A,SummaryResponses!J:J)</f>
        <v>0</v>
      </c>
      <c r="AQ70" s="31">
        <f>_xlfn.XLOOKUP($A70,SummaryResponses!$A:$A,SummaryResponses!K:K)</f>
        <v>0</v>
      </c>
      <c r="AR70" s="31">
        <f>_xlfn.XLOOKUP($A70,SummaryResponses!$A:$A,SummaryResponses!L:L)</f>
        <v>0</v>
      </c>
      <c r="AS70" s="31">
        <f>_xlfn.XLOOKUP($A70,SummaryResponses!$A:$A,SummaryResponses!M:M)</f>
        <v>0</v>
      </c>
      <c r="AT70" s="31">
        <f>_xlfn.XLOOKUP($A70,SummaryResponses!$A:$A,SummaryResponses!N:N)</f>
        <v>0</v>
      </c>
      <c r="AU70" s="31">
        <f>_xlfn.XLOOKUP($A70,SummaryResponses!$A:$A,SummaryResponses!O:O)</f>
        <v>0</v>
      </c>
      <c r="AV70" s="31">
        <f>_xlfn.XLOOKUP($A70,SummaryResponses!$A:$A,SummaryResponses!P:P)</f>
        <v>0</v>
      </c>
      <c r="AW70" s="31">
        <f>_xlfn.XLOOKUP($A70,SummaryResponses!$A:$A,SummaryResponses!Q:Q)</f>
        <v>0</v>
      </c>
      <c r="AX70" s="31">
        <f>_xlfn.XLOOKUP($A70,SummaryResponses!$A:$A,SummaryResponses!R:R)</f>
        <v>0</v>
      </c>
      <c r="AY70" s="31">
        <f>_xlfn.XLOOKUP($A70,SummaryResponses!$A:$A,SummaryResponses!S:S)</f>
        <v>0</v>
      </c>
      <c r="AZ70" s="31">
        <f>_xlfn.XLOOKUP($A70,SummaryResponses!$A:$A,SummaryResponses!T:T)</f>
        <v>0</v>
      </c>
      <c r="BA70" s="31">
        <f>_xlfn.XLOOKUP($A70,SummaryResponses!$A:$A,SummaryResponses!U:U)</f>
        <v>0</v>
      </c>
      <c r="BB70" s="31">
        <f>_xlfn.XLOOKUP($A70,SummaryResponses!$A:$A,SummaryResponses!V:V)</f>
        <v>0</v>
      </c>
      <c r="BC70" s="31">
        <f>_xlfn.XLOOKUP($A70,SummaryResponses!$A:$A,SummaryResponses!W:W)</f>
        <v>0</v>
      </c>
      <c r="BD70" s="31">
        <f>_xlfn.XLOOKUP($A70,SummaryResponses!$A:$A,SummaryResponses!X:X)</f>
        <v>0</v>
      </c>
      <c r="BE70" s="31">
        <f>_xlfn.XLOOKUP($A70,SummaryResponses!$A:$A,SummaryResponses!Y:Y)</f>
        <v>0</v>
      </c>
      <c r="BF70" s="31">
        <f>_xlfn.XLOOKUP($A70,SummaryResponses!$A:$A,SummaryResponses!Z:Z)</f>
        <v>0</v>
      </c>
      <c r="BG70" s="31">
        <f>_xlfn.XLOOKUP($A70,SummaryResponses!$A:$A,SummaryResponses!AA:AA)</f>
        <v>0</v>
      </c>
      <c r="BH70" s="31">
        <f>_xlfn.XLOOKUP($A70,SummaryResponses!$A:$A,SummaryResponses!AB:AB)</f>
        <v>0</v>
      </c>
      <c r="BI70" s="31">
        <f>_xlfn.XLOOKUP($A70,SummaryResponses!$A:$A,SummaryResponses!AC:AC)</f>
        <v>0</v>
      </c>
      <c r="BJ70" s="31">
        <f>_xlfn.XLOOKUP($A70,SummaryResponses!$A:$A,SummaryResponses!AD:AD)</f>
        <v>0</v>
      </c>
      <c r="BK70" s="31">
        <f>_xlfn.XLOOKUP($A70,SummaryResponses!$A:$A,SummaryResponses!AE:AE)</f>
        <v>0</v>
      </c>
    </row>
    <row r="71" spans="1:63" ht="70.5" x14ac:dyDescent="0.35">
      <c r="A71" s="30" t="str">
        <f>SummaryResponses!A71</f>
        <v>05.01.11</v>
      </c>
      <c r="B71" s="31" t="str">
        <f>_xlfn.XLOOKUP($A71,WH_Aggregte!$E:$E,WH_Aggregte!$D:$D)</f>
        <v xml:space="preserve">If applicable, are members reimbursed for service-related transportation or provided other means of transport?_x000D_
_x000D_
</v>
      </c>
      <c r="C71" s="31" t="str">
        <f>_xlfn.XLOOKUP($A71,SummaryResponses!$A:$A,SummaryResponses!$C:$C)</f>
        <v xml:space="preserve">Members are not reimbursed for service-related transportation or are not provided other means of transport. </v>
      </c>
      <c r="D71" s="30" t="str">
        <f>_xlfn.SINGLE(IF(ISNUMBER(IFERROR(_xlfn.XLOOKUP($A71,Table1[QNUM],Table1[Answer],"",0),""))*1,"",IFERROR(_xlfn.XLOOKUP($A71,Table1[QNUM],Table1[Answer],"",0),"")))</f>
        <v/>
      </c>
      <c r="E71" s="31" t="str">
        <f>_xlfn.SINGLE(IF(ISNUMBER(IFERROR(_xlfn.XLOOKUP($A71&amp;$E$1&amp;":",Table1[QNUM],Table1[NOTES],"",0),""))*1,"",IFERROR(_xlfn.XLOOKUP($A71&amp;$E$1&amp;":",Table1[QNUM],Table1[NOTES],"",0),"")))</f>
        <v/>
      </c>
      <c r="F71" s="31" t="str">
        <f>_xlfn.SINGLE(IF(ISNUMBER(IFERROR(_xlfn.XLOOKUP($A71&amp;$F$1,Table1[QNUM],Table1[NOTES],"",0),""))*1,"",IFERROR(_xlfn.XLOOKUP($A71&amp;$F$1,Table1[QNUM],Table1[NOTES],"",0),"")))</f>
        <v/>
      </c>
      <c r="G71" s="31" t="str">
        <f>TRIM(_xlfn.XLOOKUP($A71,WH_Aggregte!$E:$E,WH_Aggregte!J:J))</f>
        <v>45 CFR 2556.115(b); Memorandum of Agreement; VISTA Sponsor Handbook - Supporting and Supervising Members; VISTA Member Handbook Chapter 7</v>
      </c>
      <c r="H71" s="31">
        <f>_xlfn.XLOOKUP($A71,WH_Aggregte!$E:$E,WH_Aggregte!K:K)</f>
        <v>0</v>
      </c>
      <c r="I71" s="31">
        <f>_xlfn.XLOOKUP($A71,WH_Aggregte!$E:$E,WH_Aggregte!L:L)</f>
        <v>0</v>
      </c>
      <c r="J71" s="31">
        <f>_xlfn.XLOOKUP($A71,WH_Aggregte!$E:$E,WH_Aggregte!M:M)</f>
        <v>0</v>
      </c>
      <c r="K71" s="31">
        <f>_xlfn.XLOOKUP($A71,WH_Aggregte!$E:$E,WH_Aggregte!N:N)</f>
        <v>0</v>
      </c>
      <c r="L71" s="31">
        <f>_xlfn.XLOOKUP($A71,WH_Aggregte!$E:$E,WH_Aggregte!O:O)</f>
        <v>0</v>
      </c>
      <c r="M71" s="31">
        <f>_xlfn.XLOOKUP($A71,WH_Aggregte!$E:$E,WH_Aggregte!P:P)</f>
        <v>0</v>
      </c>
      <c r="N71" s="31">
        <f>_xlfn.XLOOKUP($A71,WH_Aggregte!$E:$E,WH_Aggregte!Q:Q)</f>
        <v>0</v>
      </c>
      <c r="O71" s="31">
        <f>_xlfn.XLOOKUP($A71,WH_Aggregte!$E:$E,WH_Aggregte!R:R)</f>
        <v>0</v>
      </c>
      <c r="P71" s="31">
        <f>_xlfn.XLOOKUP($A71,WH_Aggregte!$E:$E,WH_Aggregte!S:S)</f>
        <v>0</v>
      </c>
      <c r="Q71" s="31">
        <f>_xlfn.XLOOKUP($A71,WH_Aggregte!$E:$E,WH_Aggregte!T:T)</f>
        <v>0</v>
      </c>
      <c r="R71" s="31">
        <f>_xlfn.XLOOKUP($A71,WH_Aggregte!$E:$E,WH_Aggregte!U:U)</f>
        <v>0</v>
      </c>
      <c r="S71" s="31">
        <f>_xlfn.XLOOKUP($A71,WH_Aggregte!$E:$E,WH_Aggregte!V:V)</f>
        <v>0</v>
      </c>
      <c r="T71" s="31">
        <f>_xlfn.XLOOKUP($A71,WH_Aggregte!$E:$E,WH_Aggregte!W:W)</f>
        <v>0</v>
      </c>
      <c r="U71" s="31">
        <f>_xlfn.XLOOKUP($A71,WH_Aggregte!$E:$E,WH_Aggregte!X:X)</f>
        <v>0</v>
      </c>
      <c r="V71" s="31">
        <f>_xlfn.XLOOKUP($A71,WH_Aggregte!$E:$E,WH_Aggregte!Y:Y)</f>
        <v>0</v>
      </c>
      <c r="W71" s="31">
        <f>_xlfn.XLOOKUP($A71,WH_Aggregte!$E:$E,WH_Aggregte!Z:Z)</f>
        <v>0</v>
      </c>
      <c r="X71" s="31">
        <f>_xlfn.XLOOKUP($A71,WH_Aggregte!$E:$E,WH_Aggregte!AA:AA)</f>
        <v>0</v>
      </c>
      <c r="Y71" s="31">
        <f>_xlfn.XLOOKUP($A71,WH_Aggregte!$E:$E,WH_Aggregte!AB:AB)</f>
        <v>0</v>
      </c>
      <c r="Z71" s="31">
        <f>_xlfn.XLOOKUP($A71,WH_Aggregte!$E:$E,WH_Aggregte!AC:AC)</f>
        <v>0</v>
      </c>
      <c r="AA71" s="31">
        <f>_xlfn.XLOOKUP($A71,WH_Aggregte!$E:$E,WH_Aggregte!AD:AD)</f>
        <v>0</v>
      </c>
      <c r="AB71" s="31">
        <f>_xlfn.XLOOKUP($A71,WH_Aggregte!$E:$E,WH_Aggregte!AE:AE)</f>
        <v>0</v>
      </c>
      <c r="AC71" s="31">
        <f>_xlfn.XLOOKUP($A71,WH_Aggregte!$E:$E,WH_Aggregte!AF:AF)</f>
        <v>0</v>
      </c>
      <c r="AD71" s="31">
        <f>_xlfn.XLOOKUP($A71,WH_Aggregte!$E:$E,WH_Aggregte!AG:AG)</f>
        <v>0</v>
      </c>
      <c r="AE71" s="31">
        <f>_xlfn.XLOOKUP($A71,WH_Aggregte!$E:$E,WH_Aggregte!AH:AH)</f>
        <v>0</v>
      </c>
      <c r="AF71" s="31">
        <f>_xlfn.XLOOKUP($A71,WH_Aggregte!$E:$E,WH_Aggregte!AI:AI)</f>
        <v>0</v>
      </c>
      <c r="AG71" s="31">
        <f>_xlfn.XLOOKUP($A71,WH_Aggregte!$E:$E,WH_Aggregte!AJ:AJ)</f>
        <v>0</v>
      </c>
      <c r="AH71" s="31">
        <f>_xlfn.XLOOKUP($A71,WH_Aggregte!$E:$E,WH_Aggregte!AK:AK)</f>
        <v>0</v>
      </c>
      <c r="AI71" s="31">
        <f>_xlfn.XLOOKUP($A71,WH_Aggregte!$E:$E,WH_Aggregte!AL:AL)</f>
        <v>0</v>
      </c>
      <c r="AJ71" s="31">
        <f>_xlfn.XLOOKUP($A71,SummaryResponses!$A:$A,SummaryResponses!D:D)</f>
        <v>0</v>
      </c>
      <c r="AK71" s="31">
        <f>_xlfn.XLOOKUP($A71,SummaryResponses!$A:$A,SummaryResponses!E:E)</f>
        <v>0</v>
      </c>
      <c r="AL71" s="31">
        <f>_xlfn.XLOOKUP($A71,SummaryResponses!$A:$A,SummaryResponses!F:F)</f>
        <v>0</v>
      </c>
      <c r="AM71" s="31">
        <f>_xlfn.XLOOKUP($A71,SummaryResponses!$A:$A,SummaryResponses!G:G)</f>
        <v>0</v>
      </c>
      <c r="AN71" s="31">
        <f>_xlfn.XLOOKUP($A71,SummaryResponses!$A:$A,SummaryResponses!H:H)</f>
        <v>0</v>
      </c>
      <c r="AO71" s="31">
        <f>_xlfn.XLOOKUP($A71,SummaryResponses!$A:$A,SummaryResponses!I:I)</f>
        <v>0</v>
      </c>
      <c r="AP71" s="31">
        <f>_xlfn.XLOOKUP($A71,SummaryResponses!$A:$A,SummaryResponses!J:J)</f>
        <v>0</v>
      </c>
      <c r="AQ71" s="31">
        <f>_xlfn.XLOOKUP($A71,SummaryResponses!$A:$A,SummaryResponses!K:K)</f>
        <v>0</v>
      </c>
      <c r="AR71" s="31">
        <f>_xlfn.XLOOKUP($A71,SummaryResponses!$A:$A,SummaryResponses!L:L)</f>
        <v>0</v>
      </c>
      <c r="AS71" s="31">
        <f>_xlfn.XLOOKUP($A71,SummaryResponses!$A:$A,SummaryResponses!M:M)</f>
        <v>0</v>
      </c>
      <c r="AT71" s="31">
        <f>_xlfn.XLOOKUP($A71,SummaryResponses!$A:$A,SummaryResponses!N:N)</f>
        <v>0</v>
      </c>
      <c r="AU71" s="31">
        <f>_xlfn.XLOOKUP($A71,SummaryResponses!$A:$A,SummaryResponses!O:O)</f>
        <v>0</v>
      </c>
      <c r="AV71" s="31">
        <f>_xlfn.XLOOKUP($A71,SummaryResponses!$A:$A,SummaryResponses!P:P)</f>
        <v>0</v>
      </c>
      <c r="AW71" s="31">
        <f>_xlfn.XLOOKUP($A71,SummaryResponses!$A:$A,SummaryResponses!Q:Q)</f>
        <v>0</v>
      </c>
      <c r="AX71" s="31">
        <f>_xlfn.XLOOKUP($A71,SummaryResponses!$A:$A,SummaryResponses!R:R)</f>
        <v>0</v>
      </c>
      <c r="AY71" s="31">
        <f>_xlfn.XLOOKUP($A71,SummaryResponses!$A:$A,SummaryResponses!S:S)</f>
        <v>0</v>
      </c>
      <c r="AZ71" s="31">
        <f>_xlfn.XLOOKUP($A71,SummaryResponses!$A:$A,SummaryResponses!T:T)</f>
        <v>0</v>
      </c>
      <c r="BA71" s="31">
        <f>_xlfn.XLOOKUP($A71,SummaryResponses!$A:$A,SummaryResponses!U:U)</f>
        <v>0</v>
      </c>
      <c r="BB71" s="31">
        <f>_xlfn.XLOOKUP($A71,SummaryResponses!$A:$A,SummaryResponses!V:V)</f>
        <v>0</v>
      </c>
      <c r="BC71" s="31">
        <f>_xlfn.XLOOKUP($A71,SummaryResponses!$A:$A,SummaryResponses!W:W)</f>
        <v>0</v>
      </c>
      <c r="BD71" s="31">
        <f>_xlfn.XLOOKUP($A71,SummaryResponses!$A:$A,SummaryResponses!X:X)</f>
        <v>0</v>
      </c>
      <c r="BE71" s="31">
        <f>_xlfn.XLOOKUP($A71,SummaryResponses!$A:$A,SummaryResponses!Y:Y)</f>
        <v>0</v>
      </c>
      <c r="BF71" s="31">
        <f>_xlfn.XLOOKUP($A71,SummaryResponses!$A:$A,SummaryResponses!Z:Z)</f>
        <v>0</v>
      </c>
      <c r="BG71" s="31">
        <f>_xlfn.XLOOKUP($A71,SummaryResponses!$A:$A,SummaryResponses!AA:AA)</f>
        <v>0</v>
      </c>
      <c r="BH71" s="31">
        <f>_xlfn.XLOOKUP($A71,SummaryResponses!$A:$A,SummaryResponses!AB:AB)</f>
        <v>0</v>
      </c>
      <c r="BI71" s="31">
        <f>_xlfn.XLOOKUP($A71,SummaryResponses!$A:$A,SummaryResponses!AC:AC)</f>
        <v>0</v>
      </c>
      <c r="BJ71" s="31">
        <f>_xlfn.XLOOKUP($A71,SummaryResponses!$A:$A,SummaryResponses!AD:AD)</f>
        <v>0</v>
      </c>
      <c r="BK71" s="31">
        <f>_xlfn.XLOOKUP($A71,SummaryResponses!$A:$A,SummaryResponses!AE:AE)</f>
        <v>0</v>
      </c>
    </row>
    <row r="72" spans="1:63" ht="56.5" x14ac:dyDescent="0.35">
      <c r="A72" s="30" t="str">
        <f>SummaryResponses!A72</f>
        <v>05.01.12</v>
      </c>
      <c r="B72" s="31" t="str">
        <f>_xlfn.XLOOKUP($A72,WH_Aggregte!$E:$E,WH_Aggregte!$D:$D)</f>
        <v xml:space="preserve">If applicable, are optional benefits given to the members appropriate?_x000D_
_x000D_
</v>
      </c>
      <c r="C72" s="31" t="str">
        <f>_xlfn.XLOOKUP($A72,SummaryResponses!$A:$A,SummaryResponses!$C:$C)</f>
        <v xml:space="preserve">Optional or additional benefits given to members are not appropriate and not compliant. </v>
      </c>
      <c r="D72" s="30" t="str">
        <f>_xlfn.SINGLE(IF(ISNUMBER(IFERROR(_xlfn.XLOOKUP($A72,Table1[QNUM],Table1[Answer],"",0),""))*1,"",IFERROR(_xlfn.XLOOKUP($A72,Table1[QNUM],Table1[Answer],"",0),"")))</f>
        <v/>
      </c>
      <c r="E72" s="31" t="str">
        <f>_xlfn.SINGLE(IF(ISNUMBER(IFERROR(_xlfn.XLOOKUP($A72&amp;$E$1&amp;":",Table1[QNUM],Table1[NOTES],"",0),""))*1,"",IFERROR(_xlfn.XLOOKUP($A72&amp;$E$1&amp;":",Table1[QNUM],Table1[NOTES],"",0),"")))</f>
        <v/>
      </c>
      <c r="F72" s="31" t="str">
        <f>_xlfn.SINGLE(IF(ISNUMBER(IFERROR(_xlfn.XLOOKUP($A72&amp;$F$1,Table1[QNUM],Table1[NOTES],"",0),""))*1,"",IFERROR(_xlfn.XLOOKUP($A72&amp;$F$1,Table1[QNUM],Table1[NOTES],"",0),"")))</f>
        <v/>
      </c>
      <c r="G72" s="31" t="str">
        <f>TRIM(_xlfn.XLOOKUP($A72,WH_Aggregte!$E:$E,WH_Aggregte!J:J))</f>
        <v>Memorandum of Agreement; 45 CFR 2556.205; 45 CFR 2556.320; 45 CFR 2556.505; VISTA Sponsor Handbook - Supporting and Supervising Members; VISTA Member Handbook Chapters 5 and 11</v>
      </c>
      <c r="H72" s="31">
        <f>_xlfn.XLOOKUP($A72,WH_Aggregte!$E:$E,WH_Aggregte!K:K)</f>
        <v>0</v>
      </c>
      <c r="I72" s="31">
        <f>_xlfn.XLOOKUP($A72,WH_Aggregte!$E:$E,WH_Aggregte!L:L)</f>
        <v>0</v>
      </c>
      <c r="J72" s="31">
        <f>_xlfn.XLOOKUP($A72,WH_Aggregte!$E:$E,WH_Aggregte!M:M)</f>
        <v>0</v>
      </c>
      <c r="K72" s="31">
        <f>_xlfn.XLOOKUP($A72,WH_Aggregte!$E:$E,WH_Aggregte!N:N)</f>
        <v>0</v>
      </c>
      <c r="L72" s="31">
        <f>_xlfn.XLOOKUP($A72,WH_Aggregte!$E:$E,WH_Aggregte!O:O)</f>
        <v>0</v>
      </c>
      <c r="M72" s="31">
        <f>_xlfn.XLOOKUP($A72,WH_Aggregte!$E:$E,WH_Aggregte!P:P)</f>
        <v>0</v>
      </c>
      <c r="N72" s="31">
        <f>_xlfn.XLOOKUP($A72,WH_Aggregte!$E:$E,WH_Aggregte!Q:Q)</f>
        <v>0</v>
      </c>
      <c r="O72" s="31">
        <f>_xlfn.XLOOKUP($A72,WH_Aggregte!$E:$E,WH_Aggregte!R:R)</f>
        <v>0</v>
      </c>
      <c r="P72" s="31">
        <f>_xlfn.XLOOKUP($A72,WH_Aggregte!$E:$E,WH_Aggregte!S:S)</f>
        <v>0</v>
      </c>
      <c r="Q72" s="31">
        <f>_xlfn.XLOOKUP($A72,WH_Aggregte!$E:$E,WH_Aggregte!T:T)</f>
        <v>0</v>
      </c>
      <c r="R72" s="31">
        <f>_xlfn.XLOOKUP($A72,WH_Aggregte!$E:$E,WH_Aggregte!U:U)</f>
        <v>0</v>
      </c>
      <c r="S72" s="31">
        <f>_xlfn.XLOOKUP($A72,WH_Aggregte!$E:$E,WH_Aggregte!V:V)</f>
        <v>0</v>
      </c>
      <c r="T72" s="31">
        <f>_xlfn.XLOOKUP($A72,WH_Aggregte!$E:$E,WH_Aggregte!W:W)</f>
        <v>0</v>
      </c>
      <c r="U72" s="31">
        <f>_xlfn.XLOOKUP($A72,WH_Aggregte!$E:$E,WH_Aggregte!X:X)</f>
        <v>0</v>
      </c>
      <c r="V72" s="31">
        <f>_xlfn.XLOOKUP($A72,WH_Aggregte!$E:$E,WH_Aggregte!Y:Y)</f>
        <v>0</v>
      </c>
      <c r="W72" s="31">
        <f>_xlfn.XLOOKUP($A72,WH_Aggregte!$E:$E,WH_Aggregte!Z:Z)</f>
        <v>0</v>
      </c>
      <c r="X72" s="31">
        <f>_xlfn.XLOOKUP($A72,WH_Aggregte!$E:$E,WH_Aggregte!AA:AA)</f>
        <v>0</v>
      </c>
      <c r="Y72" s="31">
        <f>_xlfn.XLOOKUP($A72,WH_Aggregte!$E:$E,WH_Aggregte!AB:AB)</f>
        <v>0</v>
      </c>
      <c r="Z72" s="31">
        <f>_xlfn.XLOOKUP($A72,WH_Aggregte!$E:$E,WH_Aggregte!AC:AC)</f>
        <v>0</v>
      </c>
      <c r="AA72" s="31">
        <f>_xlfn.XLOOKUP($A72,WH_Aggregte!$E:$E,WH_Aggregte!AD:AD)</f>
        <v>0</v>
      </c>
      <c r="AB72" s="31">
        <f>_xlfn.XLOOKUP($A72,WH_Aggregte!$E:$E,WH_Aggregte!AE:AE)</f>
        <v>0</v>
      </c>
      <c r="AC72" s="31">
        <f>_xlfn.XLOOKUP($A72,WH_Aggregte!$E:$E,WH_Aggregte!AF:AF)</f>
        <v>0</v>
      </c>
      <c r="AD72" s="31">
        <f>_xlfn.XLOOKUP($A72,WH_Aggregte!$E:$E,WH_Aggregte!AG:AG)</f>
        <v>0</v>
      </c>
      <c r="AE72" s="31">
        <f>_xlfn.XLOOKUP($A72,WH_Aggregte!$E:$E,WH_Aggregte!AH:AH)</f>
        <v>0</v>
      </c>
      <c r="AF72" s="31">
        <f>_xlfn.XLOOKUP($A72,WH_Aggregte!$E:$E,WH_Aggregte!AI:AI)</f>
        <v>0</v>
      </c>
      <c r="AG72" s="31">
        <f>_xlfn.XLOOKUP($A72,WH_Aggregte!$E:$E,WH_Aggregte!AJ:AJ)</f>
        <v>0</v>
      </c>
      <c r="AH72" s="31">
        <f>_xlfn.XLOOKUP($A72,WH_Aggregte!$E:$E,WH_Aggregte!AK:AK)</f>
        <v>0</v>
      </c>
      <c r="AI72" s="31">
        <f>_xlfn.XLOOKUP($A72,WH_Aggregte!$E:$E,WH_Aggregte!AL:AL)</f>
        <v>0</v>
      </c>
      <c r="AJ72" s="31">
        <f>_xlfn.XLOOKUP($A72,SummaryResponses!$A:$A,SummaryResponses!D:D)</f>
        <v>0</v>
      </c>
      <c r="AK72" s="31">
        <f>_xlfn.XLOOKUP($A72,SummaryResponses!$A:$A,SummaryResponses!E:E)</f>
        <v>0</v>
      </c>
      <c r="AL72" s="31">
        <f>_xlfn.XLOOKUP($A72,SummaryResponses!$A:$A,SummaryResponses!F:F)</f>
        <v>0</v>
      </c>
      <c r="AM72" s="31">
        <f>_xlfn.XLOOKUP($A72,SummaryResponses!$A:$A,SummaryResponses!G:G)</f>
        <v>0</v>
      </c>
      <c r="AN72" s="31">
        <f>_xlfn.XLOOKUP($A72,SummaryResponses!$A:$A,SummaryResponses!H:H)</f>
        <v>0</v>
      </c>
      <c r="AO72" s="31">
        <f>_xlfn.XLOOKUP($A72,SummaryResponses!$A:$A,SummaryResponses!I:I)</f>
        <v>0</v>
      </c>
      <c r="AP72" s="31">
        <f>_xlfn.XLOOKUP($A72,SummaryResponses!$A:$A,SummaryResponses!J:J)</f>
        <v>0</v>
      </c>
      <c r="AQ72" s="31">
        <f>_xlfn.XLOOKUP($A72,SummaryResponses!$A:$A,SummaryResponses!K:K)</f>
        <v>0</v>
      </c>
      <c r="AR72" s="31">
        <f>_xlfn.XLOOKUP($A72,SummaryResponses!$A:$A,SummaryResponses!L:L)</f>
        <v>0</v>
      </c>
      <c r="AS72" s="31">
        <f>_xlfn.XLOOKUP($A72,SummaryResponses!$A:$A,SummaryResponses!M:M)</f>
        <v>0</v>
      </c>
      <c r="AT72" s="31">
        <f>_xlfn.XLOOKUP($A72,SummaryResponses!$A:$A,SummaryResponses!N:N)</f>
        <v>0</v>
      </c>
      <c r="AU72" s="31">
        <f>_xlfn.XLOOKUP($A72,SummaryResponses!$A:$A,SummaryResponses!O:O)</f>
        <v>0</v>
      </c>
      <c r="AV72" s="31">
        <f>_xlfn.XLOOKUP($A72,SummaryResponses!$A:$A,SummaryResponses!P:P)</f>
        <v>0</v>
      </c>
      <c r="AW72" s="31">
        <f>_xlfn.XLOOKUP($A72,SummaryResponses!$A:$A,SummaryResponses!Q:Q)</f>
        <v>0</v>
      </c>
      <c r="AX72" s="31">
        <f>_xlfn.XLOOKUP($A72,SummaryResponses!$A:$A,SummaryResponses!R:R)</f>
        <v>0</v>
      </c>
      <c r="AY72" s="31">
        <f>_xlfn.XLOOKUP($A72,SummaryResponses!$A:$A,SummaryResponses!S:S)</f>
        <v>0</v>
      </c>
      <c r="AZ72" s="31">
        <f>_xlfn.XLOOKUP($A72,SummaryResponses!$A:$A,SummaryResponses!T:T)</f>
        <v>0</v>
      </c>
      <c r="BA72" s="31">
        <f>_xlfn.XLOOKUP($A72,SummaryResponses!$A:$A,SummaryResponses!U:U)</f>
        <v>0</v>
      </c>
      <c r="BB72" s="31">
        <f>_xlfn.XLOOKUP($A72,SummaryResponses!$A:$A,SummaryResponses!V:V)</f>
        <v>0</v>
      </c>
      <c r="BC72" s="31">
        <f>_xlfn.XLOOKUP($A72,SummaryResponses!$A:$A,SummaryResponses!W:W)</f>
        <v>0</v>
      </c>
      <c r="BD72" s="31">
        <f>_xlfn.XLOOKUP($A72,SummaryResponses!$A:$A,SummaryResponses!X:X)</f>
        <v>0</v>
      </c>
      <c r="BE72" s="31">
        <f>_xlfn.XLOOKUP($A72,SummaryResponses!$A:$A,SummaryResponses!Y:Y)</f>
        <v>0</v>
      </c>
      <c r="BF72" s="31">
        <f>_xlfn.XLOOKUP($A72,SummaryResponses!$A:$A,SummaryResponses!Z:Z)</f>
        <v>0</v>
      </c>
      <c r="BG72" s="31">
        <f>_xlfn.XLOOKUP($A72,SummaryResponses!$A:$A,SummaryResponses!AA:AA)</f>
        <v>0</v>
      </c>
      <c r="BH72" s="31">
        <f>_xlfn.XLOOKUP($A72,SummaryResponses!$A:$A,SummaryResponses!AB:AB)</f>
        <v>0</v>
      </c>
      <c r="BI72" s="31">
        <f>_xlfn.XLOOKUP($A72,SummaryResponses!$A:$A,SummaryResponses!AC:AC)</f>
        <v>0</v>
      </c>
      <c r="BJ72" s="31">
        <f>_xlfn.XLOOKUP($A72,SummaryResponses!$A:$A,SummaryResponses!AD:AD)</f>
        <v>0</v>
      </c>
      <c r="BK72" s="31">
        <f>_xlfn.XLOOKUP($A72,SummaryResponses!$A:$A,SummaryResponses!AE:AE)</f>
        <v>0</v>
      </c>
    </row>
    <row r="73" spans="1:63" ht="98.5" x14ac:dyDescent="0.35">
      <c r="A73" s="30" t="str">
        <f>SummaryResponses!A73</f>
        <v>05.01.13</v>
      </c>
      <c r="B73" s="31" t="str">
        <f>_xlfn.XLOOKUP($A73,WH_Aggregte!$E:$E,WH_Aggregte!$D:$D)</f>
        <v>Is there evidence that members:
• perform activities that would otherwise be performed by employed workers or volunteers?
• supplant the hiring of or result in the displacement of employed workers or other volunteers?
• engage in activities that impair existing contracts for service?</v>
      </c>
      <c r="C73" s="31" t="str">
        <f>_xlfn.XLOOKUP($A73,SummaryResponses!$A:$A,SummaryResponses!$C:$C)</f>
        <v xml:space="preserve">There is evidence that members:
</v>
      </c>
      <c r="D73" s="30" t="str">
        <f>_xlfn.SINGLE(IF(ISNUMBER(IFERROR(_xlfn.XLOOKUP($A73,Table1[QNUM],Table1[Answer],"",0),""))*1,"",IFERROR(_xlfn.XLOOKUP($A73,Table1[QNUM],Table1[Answer],"",0),"")))</f>
        <v/>
      </c>
      <c r="E73" s="31" t="str">
        <f>_xlfn.SINGLE(IF(ISNUMBER(IFERROR(_xlfn.XLOOKUP($A73&amp;$E$1&amp;":",Table1[QNUM],Table1[NOTES],"",0),""))*1,"",IFERROR(_xlfn.XLOOKUP($A73&amp;$E$1&amp;":",Table1[QNUM],Table1[NOTES],"",0),"")))</f>
        <v/>
      </c>
      <c r="F73" s="31" t="str">
        <f>_xlfn.SINGLE(IF(ISNUMBER(IFERROR(_xlfn.XLOOKUP($A73&amp;$F$1,Table1[QNUM],Table1[NOTES],"",0),""))*1,"",IFERROR(_xlfn.XLOOKUP($A73&amp;$F$1,Table1[QNUM],Table1[NOTES],"",0),"")))</f>
        <v/>
      </c>
      <c r="G73" s="31" t="str">
        <f>TRIM(_xlfn.XLOOKUP($A73,WH_Aggregte!$E:$E,WH_Aggregte!J:J))</f>
        <v>45 CFR 2556.150</v>
      </c>
      <c r="H73" s="31" t="str">
        <f>_xlfn.XLOOKUP($A73,WH_Aggregte!$E:$E,WH_Aggregte!K:K)</f>
        <v/>
      </c>
      <c r="I73" s="31" t="str">
        <f>_xlfn.XLOOKUP($A73,WH_Aggregte!$E:$E,WH_Aggregte!L:L)</f>
        <v/>
      </c>
      <c r="J73" s="31" t="str">
        <f>_xlfn.XLOOKUP($A73,WH_Aggregte!$E:$E,WH_Aggregte!M:M)</f>
        <v/>
      </c>
      <c r="K73" s="31">
        <f>_xlfn.XLOOKUP($A73,WH_Aggregte!$E:$E,WH_Aggregte!N:N)</f>
        <v>0</v>
      </c>
      <c r="L73" s="31">
        <f>_xlfn.XLOOKUP($A73,WH_Aggregte!$E:$E,WH_Aggregte!O:O)</f>
        <v>0</v>
      </c>
      <c r="M73" s="31">
        <f>_xlfn.XLOOKUP($A73,WH_Aggregte!$E:$E,WH_Aggregte!P:P)</f>
        <v>0</v>
      </c>
      <c r="N73" s="31">
        <f>_xlfn.XLOOKUP($A73,WH_Aggregte!$E:$E,WH_Aggregte!Q:Q)</f>
        <v>0</v>
      </c>
      <c r="O73" s="31">
        <f>_xlfn.XLOOKUP($A73,WH_Aggregte!$E:$E,WH_Aggregte!R:R)</f>
        <v>0</v>
      </c>
      <c r="P73" s="31">
        <f>_xlfn.XLOOKUP($A73,WH_Aggregte!$E:$E,WH_Aggregte!S:S)</f>
        <v>0</v>
      </c>
      <c r="Q73" s="31">
        <f>_xlfn.XLOOKUP($A73,WH_Aggregte!$E:$E,WH_Aggregte!T:T)</f>
        <v>0</v>
      </c>
      <c r="R73" s="31">
        <f>_xlfn.XLOOKUP($A73,WH_Aggregte!$E:$E,WH_Aggregte!U:U)</f>
        <v>0</v>
      </c>
      <c r="S73" s="31">
        <f>_xlfn.XLOOKUP($A73,WH_Aggregte!$E:$E,WH_Aggregte!V:V)</f>
        <v>0</v>
      </c>
      <c r="T73" s="31">
        <f>_xlfn.XLOOKUP($A73,WH_Aggregte!$E:$E,WH_Aggregte!W:W)</f>
        <v>0</v>
      </c>
      <c r="U73" s="31">
        <f>_xlfn.XLOOKUP($A73,WH_Aggregte!$E:$E,WH_Aggregte!X:X)</f>
        <v>0</v>
      </c>
      <c r="V73" s="31">
        <f>_xlfn.XLOOKUP($A73,WH_Aggregte!$E:$E,WH_Aggregte!Y:Y)</f>
        <v>0</v>
      </c>
      <c r="W73" s="31">
        <f>_xlfn.XLOOKUP($A73,WH_Aggregte!$E:$E,WH_Aggregte!Z:Z)</f>
        <v>0</v>
      </c>
      <c r="X73" s="31">
        <f>_xlfn.XLOOKUP($A73,WH_Aggregte!$E:$E,WH_Aggregte!AA:AA)</f>
        <v>0</v>
      </c>
      <c r="Y73" s="31">
        <f>_xlfn.XLOOKUP($A73,WH_Aggregte!$E:$E,WH_Aggregte!AB:AB)</f>
        <v>0</v>
      </c>
      <c r="Z73" s="31">
        <f>_xlfn.XLOOKUP($A73,WH_Aggregte!$E:$E,WH_Aggregte!AC:AC)</f>
        <v>0</v>
      </c>
      <c r="AA73" s="31">
        <f>_xlfn.XLOOKUP($A73,WH_Aggregte!$E:$E,WH_Aggregte!AD:AD)</f>
        <v>0</v>
      </c>
      <c r="AB73" s="31">
        <f>_xlfn.XLOOKUP($A73,WH_Aggregte!$E:$E,WH_Aggregte!AE:AE)</f>
        <v>0</v>
      </c>
      <c r="AC73" s="31">
        <f>_xlfn.XLOOKUP($A73,WH_Aggregte!$E:$E,WH_Aggregte!AF:AF)</f>
        <v>0</v>
      </c>
      <c r="AD73" s="31">
        <f>_xlfn.XLOOKUP($A73,WH_Aggregte!$E:$E,WH_Aggregte!AG:AG)</f>
        <v>0</v>
      </c>
      <c r="AE73" s="31">
        <f>_xlfn.XLOOKUP($A73,WH_Aggregte!$E:$E,WH_Aggregte!AH:AH)</f>
        <v>0</v>
      </c>
      <c r="AF73" s="31">
        <f>_xlfn.XLOOKUP($A73,WH_Aggregte!$E:$E,WH_Aggregte!AI:AI)</f>
        <v>0</v>
      </c>
      <c r="AG73" s="31">
        <f>_xlfn.XLOOKUP($A73,WH_Aggregte!$E:$E,WH_Aggregte!AJ:AJ)</f>
        <v>0</v>
      </c>
      <c r="AH73" s="31">
        <f>_xlfn.XLOOKUP($A73,WH_Aggregte!$E:$E,WH_Aggregte!AK:AK)</f>
        <v>0</v>
      </c>
      <c r="AI73" s="31">
        <f>_xlfn.XLOOKUP($A73,WH_Aggregte!$E:$E,WH_Aggregte!AL:AL)</f>
        <v>0</v>
      </c>
      <c r="AJ73" s="31" t="str">
        <f>_xlfn.XLOOKUP($A73,SummaryResponses!$A:$A,SummaryResponses!D:D)</f>
        <v>• perform activities that would otherwise be performed by employed workers or volunteers</v>
      </c>
      <c r="AK73" s="31" t="str">
        <f>_xlfn.XLOOKUP($A73,SummaryResponses!$A:$A,SummaryResponses!E:E)</f>
        <v>• supplant the hiring of or result in the displacement of employed workers or other volunteers, and/or</v>
      </c>
      <c r="AL73" s="31" t="str">
        <f>_xlfn.XLOOKUP($A73,SummaryResponses!$A:$A,SummaryResponses!F:F)</f>
        <v>• engage in activities that impair existing contracts for service.</v>
      </c>
      <c r="AM73" s="31">
        <f>_xlfn.XLOOKUP($A73,SummaryResponses!$A:$A,SummaryResponses!G:G)</f>
        <v>0</v>
      </c>
      <c r="AN73" s="31">
        <f>_xlfn.XLOOKUP($A73,SummaryResponses!$A:$A,SummaryResponses!H:H)</f>
        <v>0</v>
      </c>
      <c r="AO73" s="31">
        <f>_xlfn.XLOOKUP($A73,SummaryResponses!$A:$A,SummaryResponses!I:I)</f>
        <v>0</v>
      </c>
      <c r="AP73" s="31">
        <f>_xlfn.XLOOKUP($A73,SummaryResponses!$A:$A,SummaryResponses!J:J)</f>
        <v>0</v>
      </c>
      <c r="AQ73" s="31">
        <f>_xlfn.XLOOKUP($A73,SummaryResponses!$A:$A,SummaryResponses!K:K)</f>
        <v>0</v>
      </c>
      <c r="AR73" s="31">
        <f>_xlfn.XLOOKUP($A73,SummaryResponses!$A:$A,SummaryResponses!L:L)</f>
        <v>0</v>
      </c>
      <c r="AS73" s="31">
        <f>_xlfn.XLOOKUP($A73,SummaryResponses!$A:$A,SummaryResponses!M:M)</f>
        <v>0</v>
      </c>
      <c r="AT73" s="31">
        <f>_xlfn.XLOOKUP($A73,SummaryResponses!$A:$A,SummaryResponses!N:N)</f>
        <v>0</v>
      </c>
      <c r="AU73" s="31">
        <f>_xlfn.XLOOKUP($A73,SummaryResponses!$A:$A,SummaryResponses!O:O)</f>
        <v>0</v>
      </c>
      <c r="AV73" s="31">
        <f>_xlfn.XLOOKUP($A73,SummaryResponses!$A:$A,SummaryResponses!P:P)</f>
        <v>0</v>
      </c>
      <c r="AW73" s="31">
        <f>_xlfn.XLOOKUP($A73,SummaryResponses!$A:$A,SummaryResponses!Q:Q)</f>
        <v>0</v>
      </c>
      <c r="AX73" s="31">
        <f>_xlfn.XLOOKUP($A73,SummaryResponses!$A:$A,SummaryResponses!R:R)</f>
        <v>0</v>
      </c>
      <c r="AY73" s="31">
        <f>_xlfn.XLOOKUP($A73,SummaryResponses!$A:$A,SummaryResponses!S:S)</f>
        <v>0</v>
      </c>
      <c r="AZ73" s="31">
        <f>_xlfn.XLOOKUP($A73,SummaryResponses!$A:$A,SummaryResponses!T:T)</f>
        <v>0</v>
      </c>
      <c r="BA73" s="31">
        <f>_xlfn.XLOOKUP($A73,SummaryResponses!$A:$A,SummaryResponses!U:U)</f>
        <v>0</v>
      </c>
      <c r="BB73" s="31">
        <f>_xlfn.XLOOKUP($A73,SummaryResponses!$A:$A,SummaryResponses!V:V)</f>
        <v>0</v>
      </c>
      <c r="BC73" s="31">
        <f>_xlfn.XLOOKUP($A73,SummaryResponses!$A:$A,SummaryResponses!W:W)</f>
        <v>0</v>
      </c>
      <c r="BD73" s="31">
        <f>_xlfn.XLOOKUP($A73,SummaryResponses!$A:$A,SummaryResponses!X:X)</f>
        <v>0</v>
      </c>
      <c r="BE73" s="31">
        <f>_xlfn.XLOOKUP($A73,SummaryResponses!$A:$A,SummaryResponses!Y:Y)</f>
        <v>0</v>
      </c>
      <c r="BF73" s="31">
        <f>_xlfn.XLOOKUP($A73,SummaryResponses!$A:$A,SummaryResponses!Z:Z)</f>
        <v>0</v>
      </c>
      <c r="BG73" s="31">
        <f>_xlfn.XLOOKUP($A73,SummaryResponses!$A:$A,SummaryResponses!AA:AA)</f>
        <v>0</v>
      </c>
      <c r="BH73" s="31">
        <f>_xlfn.XLOOKUP($A73,SummaryResponses!$A:$A,SummaryResponses!AB:AB)</f>
        <v>0</v>
      </c>
      <c r="BI73" s="31">
        <f>_xlfn.XLOOKUP($A73,SummaryResponses!$A:$A,SummaryResponses!AC:AC)</f>
        <v>0</v>
      </c>
      <c r="BJ73" s="31">
        <f>_xlfn.XLOOKUP($A73,SummaryResponses!$A:$A,SummaryResponses!AD:AD)</f>
        <v>0</v>
      </c>
      <c r="BK73" s="31">
        <f>_xlfn.XLOOKUP($A73,SummaryResponses!$A:$A,SummaryResponses!AE:AE)</f>
        <v>0</v>
      </c>
    </row>
    <row r="74" spans="1:63" ht="84.5" x14ac:dyDescent="0.35">
      <c r="A74" s="30" t="str">
        <f>SummaryResponses!A74</f>
        <v>05.01.14</v>
      </c>
      <c r="B74" s="31" t="str">
        <f>_xlfn.XLOOKUP($A74,WH_Aggregte!$E:$E,WH_Aggregte!$D:$D)</f>
        <v xml:space="preserve">Does the sponsor offer a site orientation and training at the beginning of each members' service, as well as other training opportunities throughout their service year?_x000D_
_x000D_
</v>
      </c>
      <c r="C74" s="31" t="str">
        <f>_xlfn.XLOOKUP($A74,SummaryResponses!$A:$A,SummaryResponses!$C:$C)</f>
        <v xml:space="preserve">The sponsor does not offer a site orientation and training at the beginning of each members' service and/or does not offer training opportunities throughout members' service year. </v>
      </c>
      <c r="D74" s="30" t="str">
        <f>_xlfn.SINGLE(IF(ISNUMBER(IFERROR(_xlfn.XLOOKUP($A74,Table1[QNUM],Table1[Answer],"",0),""))*1,"",IFERROR(_xlfn.XLOOKUP($A74,Table1[QNUM],Table1[Answer],"",0),"")))</f>
        <v/>
      </c>
      <c r="E74" s="31" t="str">
        <f>_xlfn.SINGLE(IF(ISNUMBER(IFERROR(_xlfn.XLOOKUP($A74&amp;$E$1&amp;":",Table1[QNUM],Table1[NOTES],"",0),""))*1,"",IFERROR(_xlfn.XLOOKUP($A74&amp;$E$1&amp;":",Table1[QNUM],Table1[NOTES],"",0),"")))</f>
        <v/>
      </c>
      <c r="F74" s="31" t="str">
        <f>_xlfn.SINGLE(IF(ISNUMBER(IFERROR(_xlfn.XLOOKUP($A74&amp;$F$1,Table1[QNUM],Table1[NOTES],"",0),""))*1,"",IFERROR(_xlfn.XLOOKUP($A74&amp;$F$1,Table1[QNUM],Table1[NOTES],"",0),"")))</f>
        <v/>
      </c>
      <c r="G74" s="31" t="str">
        <f>TRIM(_xlfn.XLOOKUP($A74,WH_Aggregte!$E:$E,WH_Aggregte!J:J))</f>
        <v>Memorandum of Agreement; VISTA Sponsor Handbook - Supporting and Supervising Members; VISTA Member Handbook Chapter 4</v>
      </c>
      <c r="H74" s="31">
        <f>_xlfn.XLOOKUP($A74,WH_Aggregte!$E:$E,WH_Aggregte!K:K)</f>
        <v>0</v>
      </c>
      <c r="I74" s="31">
        <f>_xlfn.XLOOKUP($A74,WH_Aggregte!$E:$E,WH_Aggregte!L:L)</f>
        <v>0</v>
      </c>
      <c r="J74" s="31">
        <f>_xlfn.XLOOKUP($A74,WH_Aggregte!$E:$E,WH_Aggregte!M:M)</f>
        <v>0</v>
      </c>
      <c r="K74" s="31">
        <f>_xlfn.XLOOKUP($A74,WH_Aggregte!$E:$E,WH_Aggregte!N:N)</f>
        <v>0</v>
      </c>
      <c r="L74" s="31">
        <f>_xlfn.XLOOKUP($A74,WH_Aggregte!$E:$E,WH_Aggregte!O:O)</f>
        <v>0</v>
      </c>
      <c r="M74" s="31">
        <f>_xlfn.XLOOKUP($A74,WH_Aggregte!$E:$E,WH_Aggregte!P:P)</f>
        <v>0</v>
      </c>
      <c r="N74" s="31">
        <f>_xlfn.XLOOKUP($A74,WH_Aggregte!$E:$E,WH_Aggregte!Q:Q)</f>
        <v>0</v>
      </c>
      <c r="O74" s="31">
        <f>_xlfn.XLOOKUP($A74,WH_Aggregte!$E:$E,WH_Aggregte!R:R)</f>
        <v>0</v>
      </c>
      <c r="P74" s="31">
        <f>_xlfn.XLOOKUP($A74,WH_Aggregte!$E:$E,WH_Aggregte!S:S)</f>
        <v>0</v>
      </c>
      <c r="Q74" s="31">
        <f>_xlfn.XLOOKUP($A74,WH_Aggregte!$E:$E,WH_Aggregte!T:T)</f>
        <v>0</v>
      </c>
      <c r="R74" s="31">
        <f>_xlfn.XLOOKUP($A74,WH_Aggregte!$E:$E,WH_Aggregte!U:U)</f>
        <v>0</v>
      </c>
      <c r="S74" s="31">
        <f>_xlfn.XLOOKUP($A74,WH_Aggregte!$E:$E,WH_Aggregte!V:V)</f>
        <v>0</v>
      </c>
      <c r="T74" s="31">
        <f>_xlfn.XLOOKUP($A74,WH_Aggregte!$E:$E,WH_Aggregte!W:W)</f>
        <v>0</v>
      </c>
      <c r="U74" s="31">
        <f>_xlfn.XLOOKUP($A74,WH_Aggregte!$E:$E,WH_Aggregte!X:X)</f>
        <v>0</v>
      </c>
      <c r="V74" s="31">
        <f>_xlfn.XLOOKUP($A74,WH_Aggregte!$E:$E,WH_Aggregte!Y:Y)</f>
        <v>0</v>
      </c>
      <c r="W74" s="31">
        <f>_xlfn.XLOOKUP($A74,WH_Aggregte!$E:$E,WH_Aggregte!Z:Z)</f>
        <v>0</v>
      </c>
      <c r="X74" s="31">
        <f>_xlfn.XLOOKUP($A74,WH_Aggregte!$E:$E,WH_Aggregte!AA:AA)</f>
        <v>0</v>
      </c>
      <c r="Y74" s="31">
        <f>_xlfn.XLOOKUP($A74,WH_Aggregte!$E:$E,WH_Aggregte!AB:AB)</f>
        <v>0</v>
      </c>
      <c r="Z74" s="31">
        <f>_xlfn.XLOOKUP($A74,WH_Aggregte!$E:$E,WH_Aggregte!AC:AC)</f>
        <v>0</v>
      </c>
      <c r="AA74" s="31">
        <f>_xlfn.XLOOKUP($A74,WH_Aggregte!$E:$E,WH_Aggregte!AD:AD)</f>
        <v>0</v>
      </c>
      <c r="AB74" s="31">
        <f>_xlfn.XLOOKUP($A74,WH_Aggregte!$E:$E,WH_Aggregte!AE:AE)</f>
        <v>0</v>
      </c>
      <c r="AC74" s="31">
        <f>_xlfn.XLOOKUP($A74,WH_Aggregte!$E:$E,WH_Aggregte!AF:AF)</f>
        <v>0</v>
      </c>
      <c r="AD74" s="31">
        <f>_xlfn.XLOOKUP($A74,WH_Aggregte!$E:$E,WH_Aggregte!AG:AG)</f>
        <v>0</v>
      </c>
      <c r="AE74" s="31">
        <f>_xlfn.XLOOKUP($A74,WH_Aggregte!$E:$E,WH_Aggregte!AH:AH)</f>
        <v>0</v>
      </c>
      <c r="AF74" s="31">
        <f>_xlfn.XLOOKUP($A74,WH_Aggregte!$E:$E,WH_Aggregte!AI:AI)</f>
        <v>0</v>
      </c>
      <c r="AG74" s="31">
        <f>_xlfn.XLOOKUP($A74,WH_Aggregte!$E:$E,WH_Aggregte!AJ:AJ)</f>
        <v>0</v>
      </c>
      <c r="AH74" s="31">
        <f>_xlfn.XLOOKUP($A74,WH_Aggregte!$E:$E,WH_Aggregte!AK:AK)</f>
        <v>0</v>
      </c>
      <c r="AI74" s="31">
        <f>_xlfn.XLOOKUP($A74,WH_Aggregte!$E:$E,WH_Aggregte!AL:AL)</f>
        <v>0</v>
      </c>
      <c r="AJ74" s="31">
        <f>_xlfn.XLOOKUP($A74,SummaryResponses!$A:$A,SummaryResponses!D:D)</f>
        <v>0</v>
      </c>
      <c r="AK74" s="31">
        <f>_xlfn.XLOOKUP($A74,SummaryResponses!$A:$A,SummaryResponses!E:E)</f>
        <v>0</v>
      </c>
      <c r="AL74" s="31">
        <f>_xlfn.XLOOKUP($A74,SummaryResponses!$A:$A,SummaryResponses!F:F)</f>
        <v>0</v>
      </c>
      <c r="AM74" s="31">
        <f>_xlfn.XLOOKUP($A74,SummaryResponses!$A:$A,SummaryResponses!G:G)</f>
        <v>0</v>
      </c>
      <c r="AN74" s="31">
        <f>_xlfn.XLOOKUP($A74,SummaryResponses!$A:$A,SummaryResponses!H:H)</f>
        <v>0</v>
      </c>
      <c r="AO74" s="31">
        <f>_xlfn.XLOOKUP($A74,SummaryResponses!$A:$A,SummaryResponses!I:I)</f>
        <v>0</v>
      </c>
      <c r="AP74" s="31">
        <f>_xlfn.XLOOKUP($A74,SummaryResponses!$A:$A,SummaryResponses!J:J)</f>
        <v>0</v>
      </c>
      <c r="AQ74" s="31">
        <f>_xlfn.XLOOKUP($A74,SummaryResponses!$A:$A,SummaryResponses!K:K)</f>
        <v>0</v>
      </c>
      <c r="AR74" s="31">
        <f>_xlfn.XLOOKUP($A74,SummaryResponses!$A:$A,SummaryResponses!L:L)</f>
        <v>0</v>
      </c>
      <c r="AS74" s="31">
        <f>_xlfn.XLOOKUP($A74,SummaryResponses!$A:$A,SummaryResponses!M:M)</f>
        <v>0</v>
      </c>
      <c r="AT74" s="31">
        <f>_xlfn.XLOOKUP($A74,SummaryResponses!$A:$A,SummaryResponses!N:N)</f>
        <v>0</v>
      </c>
      <c r="AU74" s="31">
        <f>_xlfn.XLOOKUP($A74,SummaryResponses!$A:$A,SummaryResponses!O:O)</f>
        <v>0</v>
      </c>
      <c r="AV74" s="31">
        <f>_xlfn.XLOOKUP($A74,SummaryResponses!$A:$A,SummaryResponses!P:P)</f>
        <v>0</v>
      </c>
      <c r="AW74" s="31">
        <f>_xlfn.XLOOKUP($A74,SummaryResponses!$A:$A,SummaryResponses!Q:Q)</f>
        <v>0</v>
      </c>
      <c r="AX74" s="31">
        <f>_xlfn.XLOOKUP($A74,SummaryResponses!$A:$A,SummaryResponses!R:R)</f>
        <v>0</v>
      </c>
      <c r="AY74" s="31">
        <f>_xlfn.XLOOKUP($A74,SummaryResponses!$A:$A,SummaryResponses!S:S)</f>
        <v>0</v>
      </c>
      <c r="AZ74" s="31">
        <f>_xlfn.XLOOKUP($A74,SummaryResponses!$A:$A,SummaryResponses!T:T)</f>
        <v>0</v>
      </c>
      <c r="BA74" s="31">
        <f>_xlfn.XLOOKUP($A74,SummaryResponses!$A:$A,SummaryResponses!U:U)</f>
        <v>0</v>
      </c>
      <c r="BB74" s="31">
        <f>_xlfn.XLOOKUP($A74,SummaryResponses!$A:$A,SummaryResponses!V:V)</f>
        <v>0</v>
      </c>
      <c r="BC74" s="31">
        <f>_xlfn.XLOOKUP($A74,SummaryResponses!$A:$A,SummaryResponses!W:W)</f>
        <v>0</v>
      </c>
      <c r="BD74" s="31">
        <f>_xlfn.XLOOKUP($A74,SummaryResponses!$A:$A,SummaryResponses!X:X)</f>
        <v>0</v>
      </c>
      <c r="BE74" s="31">
        <f>_xlfn.XLOOKUP($A74,SummaryResponses!$A:$A,SummaryResponses!Y:Y)</f>
        <v>0</v>
      </c>
      <c r="BF74" s="31">
        <f>_xlfn.XLOOKUP($A74,SummaryResponses!$A:$A,SummaryResponses!Z:Z)</f>
        <v>0</v>
      </c>
      <c r="BG74" s="31">
        <f>_xlfn.XLOOKUP($A74,SummaryResponses!$A:$A,SummaryResponses!AA:AA)</f>
        <v>0</v>
      </c>
      <c r="BH74" s="31">
        <f>_xlfn.XLOOKUP($A74,SummaryResponses!$A:$A,SummaryResponses!AB:AB)</f>
        <v>0</v>
      </c>
      <c r="BI74" s="31">
        <f>_xlfn.XLOOKUP($A74,SummaryResponses!$A:$A,SummaryResponses!AC:AC)</f>
        <v>0</v>
      </c>
      <c r="BJ74" s="31">
        <f>_xlfn.XLOOKUP($A74,SummaryResponses!$A:$A,SummaryResponses!AD:AD)</f>
        <v>0</v>
      </c>
      <c r="BK74" s="31">
        <f>_xlfn.XLOOKUP($A74,SummaryResponses!$A:$A,SummaryResponses!AE:AE)</f>
        <v>0</v>
      </c>
    </row>
    <row r="75" spans="1:63" ht="168.5" x14ac:dyDescent="0.35">
      <c r="A75" s="30" t="str">
        <f>SummaryResponses!A75</f>
        <v>05.01.15</v>
      </c>
      <c r="B75" s="31" t="str">
        <f>_xlfn.XLOOKUP($A75,WH_Aggregte!$E:$E,WH_Aggregte!$D:$D)</f>
        <v xml:space="preserve">If applicable, do members' outside employment meet requirements and is it documented?_x000D_
• Are outside employment forms approved and on file?_x000D_
• Is members' outside employment part-time?_x000D_
• Is members' outside employment hours not in conflict with VISTA service hours?_x000D_
• Members' outside employers are not the sponsor, sub-site, contractor for the sponsor, or other project-related organization?_x000D_
_x000D_
</v>
      </c>
      <c r="C75" s="31" t="str">
        <f>_xlfn.XLOOKUP($A75,SummaryResponses!$A:$A,SummaryResponses!$C:$C)</f>
        <v xml:space="preserve">Members' outside employment is not documented and/or it does not meet VISTA's outside employment policy requirements. </v>
      </c>
      <c r="D75" s="30" t="str">
        <f>_xlfn.SINGLE(IF(ISNUMBER(IFERROR(_xlfn.XLOOKUP($A75,Table1[QNUM],Table1[Answer],"",0),""))*1,"",IFERROR(_xlfn.XLOOKUP($A75,Table1[QNUM],Table1[Answer],"",0),"")))</f>
        <v/>
      </c>
      <c r="E75" s="31" t="str">
        <f>_xlfn.SINGLE(IF(ISNUMBER(IFERROR(_xlfn.XLOOKUP($A75&amp;$E$1&amp;":",Table1[QNUM],Table1[NOTES],"",0),""))*1,"",IFERROR(_xlfn.XLOOKUP($A75&amp;$E$1&amp;":",Table1[QNUM],Table1[NOTES],"",0),"")))</f>
        <v/>
      </c>
      <c r="F75" s="31" t="str">
        <f>_xlfn.SINGLE(IF(ISNUMBER(IFERROR(_xlfn.XLOOKUP($A75&amp;$F$1,Table1[QNUM],Table1[NOTES],"",0),""))*1,"",IFERROR(_xlfn.XLOOKUP($A75&amp;$F$1,Table1[QNUM],Table1[NOTES],"",0),"")))</f>
        <v/>
      </c>
      <c r="G75" s="31" t="str">
        <f>TRIM(_xlfn.XLOOKUP($A75,WH_Aggregte!$E:$E,WH_Aggregte!J:J))</f>
        <v>VISTA Member Terms and Conditions; VISTA Sponsor Handbook - Supporting and Supervising Members; VISTA Member Handbook Chapter 14</v>
      </c>
      <c r="H75" s="31" t="str">
        <f>_xlfn.XLOOKUP($A75,WH_Aggregte!$E:$E,WH_Aggregte!K:K)</f>
        <v/>
      </c>
      <c r="I75" s="31" t="str">
        <f>_xlfn.XLOOKUP($A75,WH_Aggregte!$E:$E,WH_Aggregte!L:L)</f>
        <v/>
      </c>
      <c r="J75" s="31" t="str">
        <f>_xlfn.XLOOKUP($A75,WH_Aggregte!$E:$E,WH_Aggregte!M:M)</f>
        <v/>
      </c>
      <c r="K75" s="31" t="str">
        <f>_xlfn.XLOOKUP($A75,WH_Aggregte!$E:$E,WH_Aggregte!N:N)</f>
        <v/>
      </c>
      <c r="L75" s="31">
        <f>_xlfn.XLOOKUP($A75,WH_Aggregte!$E:$E,WH_Aggregte!O:O)</f>
        <v>0</v>
      </c>
      <c r="M75" s="31">
        <f>_xlfn.XLOOKUP($A75,WH_Aggregte!$E:$E,WH_Aggregte!P:P)</f>
        <v>0</v>
      </c>
      <c r="N75" s="31">
        <f>_xlfn.XLOOKUP($A75,WH_Aggregte!$E:$E,WH_Aggregte!Q:Q)</f>
        <v>0</v>
      </c>
      <c r="O75" s="31">
        <f>_xlfn.XLOOKUP($A75,WH_Aggregte!$E:$E,WH_Aggregte!R:R)</f>
        <v>0</v>
      </c>
      <c r="P75" s="31">
        <f>_xlfn.XLOOKUP($A75,WH_Aggregte!$E:$E,WH_Aggregte!S:S)</f>
        <v>0</v>
      </c>
      <c r="Q75" s="31">
        <f>_xlfn.XLOOKUP($A75,WH_Aggregte!$E:$E,WH_Aggregte!T:T)</f>
        <v>0</v>
      </c>
      <c r="R75" s="31">
        <f>_xlfn.XLOOKUP($A75,WH_Aggregte!$E:$E,WH_Aggregte!U:U)</f>
        <v>0</v>
      </c>
      <c r="S75" s="31">
        <f>_xlfn.XLOOKUP($A75,WH_Aggregte!$E:$E,WH_Aggregte!V:V)</f>
        <v>0</v>
      </c>
      <c r="T75" s="31">
        <f>_xlfn.XLOOKUP($A75,WH_Aggregte!$E:$E,WH_Aggregte!W:W)</f>
        <v>0</v>
      </c>
      <c r="U75" s="31">
        <f>_xlfn.XLOOKUP($A75,WH_Aggregte!$E:$E,WH_Aggregte!X:X)</f>
        <v>0</v>
      </c>
      <c r="V75" s="31">
        <f>_xlfn.XLOOKUP($A75,WH_Aggregte!$E:$E,WH_Aggregte!Y:Y)</f>
        <v>0</v>
      </c>
      <c r="W75" s="31">
        <f>_xlfn.XLOOKUP($A75,WH_Aggregte!$E:$E,WH_Aggregte!Z:Z)</f>
        <v>0</v>
      </c>
      <c r="X75" s="31">
        <f>_xlfn.XLOOKUP($A75,WH_Aggregte!$E:$E,WH_Aggregte!AA:AA)</f>
        <v>0</v>
      </c>
      <c r="Y75" s="31">
        <f>_xlfn.XLOOKUP($A75,WH_Aggregte!$E:$E,WH_Aggregte!AB:AB)</f>
        <v>0</v>
      </c>
      <c r="Z75" s="31">
        <f>_xlfn.XLOOKUP($A75,WH_Aggregte!$E:$E,WH_Aggregte!AC:AC)</f>
        <v>0</v>
      </c>
      <c r="AA75" s="31">
        <f>_xlfn.XLOOKUP($A75,WH_Aggregte!$E:$E,WH_Aggregte!AD:AD)</f>
        <v>0</v>
      </c>
      <c r="AB75" s="31">
        <f>_xlfn.XLOOKUP($A75,WH_Aggregte!$E:$E,WH_Aggregte!AE:AE)</f>
        <v>0</v>
      </c>
      <c r="AC75" s="31">
        <f>_xlfn.XLOOKUP($A75,WH_Aggregte!$E:$E,WH_Aggregte!AF:AF)</f>
        <v>0</v>
      </c>
      <c r="AD75" s="31">
        <f>_xlfn.XLOOKUP($A75,WH_Aggregte!$E:$E,WH_Aggregte!AG:AG)</f>
        <v>0</v>
      </c>
      <c r="AE75" s="31">
        <f>_xlfn.XLOOKUP($A75,WH_Aggregte!$E:$E,WH_Aggregte!AH:AH)</f>
        <v>0</v>
      </c>
      <c r="AF75" s="31">
        <f>_xlfn.XLOOKUP($A75,WH_Aggregte!$E:$E,WH_Aggregte!AI:AI)</f>
        <v>0</v>
      </c>
      <c r="AG75" s="31">
        <f>_xlfn.XLOOKUP($A75,WH_Aggregte!$E:$E,WH_Aggregte!AJ:AJ)</f>
        <v>0</v>
      </c>
      <c r="AH75" s="31">
        <f>_xlfn.XLOOKUP($A75,WH_Aggregte!$E:$E,WH_Aggregte!AK:AK)</f>
        <v>0</v>
      </c>
      <c r="AI75" s="31">
        <f>_xlfn.XLOOKUP($A75,WH_Aggregte!$E:$E,WH_Aggregte!AL:AL)</f>
        <v>0</v>
      </c>
      <c r="AJ75" s="31">
        <f>_xlfn.XLOOKUP($A75,SummaryResponses!$A:$A,SummaryResponses!D:D)</f>
        <v>0</v>
      </c>
      <c r="AK75" s="31">
        <f>_xlfn.XLOOKUP($A75,SummaryResponses!$A:$A,SummaryResponses!E:E)</f>
        <v>0</v>
      </c>
      <c r="AL75" s="31">
        <f>_xlfn.XLOOKUP($A75,SummaryResponses!$A:$A,SummaryResponses!F:F)</f>
        <v>0</v>
      </c>
      <c r="AM75" s="31">
        <f>_xlfn.XLOOKUP($A75,SummaryResponses!$A:$A,SummaryResponses!G:G)</f>
        <v>0</v>
      </c>
      <c r="AN75" s="31">
        <f>_xlfn.XLOOKUP($A75,SummaryResponses!$A:$A,SummaryResponses!H:H)</f>
        <v>0</v>
      </c>
      <c r="AO75" s="31">
        <f>_xlfn.XLOOKUP($A75,SummaryResponses!$A:$A,SummaryResponses!I:I)</f>
        <v>0</v>
      </c>
      <c r="AP75" s="31">
        <f>_xlfn.XLOOKUP($A75,SummaryResponses!$A:$A,SummaryResponses!J:J)</f>
        <v>0</v>
      </c>
      <c r="AQ75" s="31">
        <f>_xlfn.XLOOKUP($A75,SummaryResponses!$A:$A,SummaryResponses!K:K)</f>
        <v>0</v>
      </c>
      <c r="AR75" s="31">
        <f>_xlfn.XLOOKUP($A75,SummaryResponses!$A:$A,SummaryResponses!L:L)</f>
        <v>0</v>
      </c>
      <c r="AS75" s="31">
        <f>_xlfn.XLOOKUP($A75,SummaryResponses!$A:$A,SummaryResponses!M:M)</f>
        <v>0</v>
      </c>
      <c r="AT75" s="31">
        <f>_xlfn.XLOOKUP($A75,SummaryResponses!$A:$A,SummaryResponses!N:N)</f>
        <v>0</v>
      </c>
      <c r="AU75" s="31">
        <f>_xlfn.XLOOKUP($A75,SummaryResponses!$A:$A,SummaryResponses!O:O)</f>
        <v>0</v>
      </c>
      <c r="AV75" s="31">
        <f>_xlfn.XLOOKUP($A75,SummaryResponses!$A:$A,SummaryResponses!P:P)</f>
        <v>0</v>
      </c>
      <c r="AW75" s="31">
        <f>_xlfn.XLOOKUP($A75,SummaryResponses!$A:$A,SummaryResponses!Q:Q)</f>
        <v>0</v>
      </c>
      <c r="AX75" s="31">
        <f>_xlfn.XLOOKUP($A75,SummaryResponses!$A:$A,SummaryResponses!R:R)</f>
        <v>0</v>
      </c>
      <c r="AY75" s="31">
        <f>_xlfn.XLOOKUP($A75,SummaryResponses!$A:$A,SummaryResponses!S:S)</f>
        <v>0</v>
      </c>
      <c r="AZ75" s="31">
        <f>_xlfn.XLOOKUP($A75,SummaryResponses!$A:$A,SummaryResponses!T:T)</f>
        <v>0</v>
      </c>
      <c r="BA75" s="31">
        <f>_xlfn.XLOOKUP($A75,SummaryResponses!$A:$A,SummaryResponses!U:U)</f>
        <v>0</v>
      </c>
      <c r="BB75" s="31">
        <f>_xlfn.XLOOKUP($A75,SummaryResponses!$A:$A,SummaryResponses!V:V)</f>
        <v>0</v>
      </c>
      <c r="BC75" s="31">
        <f>_xlfn.XLOOKUP($A75,SummaryResponses!$A:$A,SummaryResponses!W:W)</f>
        <v>0</v>
      </c>
      <c r="BD75" s="31">
        <f>_xlfn.XLOOKUP($A75,SummaryResponses!$A:$A,SummaryResponses!X:X)</f>
        <v>0</v>
      </c>
      <c r="BE75" s="31">
        <f>_xlfn.XLOOKUP($A75,SummaryResponses!$A:$A,SummaryResponses!Y:Y)</f>
        <v>0</v>
      </c>
      <c r="BF75" s="31">
        <f>_xlfn.XLOOKUP($A75,SummaryResponses!$A:$A,SummaryResponses!Z:Z)</f>
        <v>0</v>
      </c>
      <c r="BG75" s="31">
        <f>_xlfn.XLOOKUP($A75,SummaryResponses!$A:$A,SummaryResponses!AA:AA)</f>
        <v>0</v>
      </c>
      <c r="BH75" s="31">
        <f>_xlfn.XLOOKUP($A75,SummaryResponses!$A:$A,SummaryResponses!AB:AB)</f>
        <v>0</v>
      </c>
      <c r="BI75" s="31">
        <f>_xlfn.XLOOKUP($A75,SummaryResponses!$A:$A,SummaryResponses!AC:AC)</f>
        <v>0</v>
      </c>
      <c r="BJ75" s="31">
        <f>_xlfn.XLOOKUP($A75,SummaryResponses!$A:$A,SummaryResponses!AD:AD)</f>
        <v>0</v>
      </c>
      <c r="BK75" s="31">
        <f>_xlfn.XLOOKUP($A75,SummaryResponses!$A:$A,SummaryResponses!AE:AE)</f>
        <v>0</v>
      </c>
    </row>
    <row r="76" spans="1:63" ht="42.5" x14ac:dyDescent="0.35">
      <c r="A76" s="30" t="str">
        <f>SummaryResponses!A76</f>
        <v>05.01.16</v>
      </c>
      <c r="B76" s="31" t="str">
        <f>_xlfn.XLOOKUP($A76,WH_Aggregte!$E:$E,WH_Aggregte!$D:$D)</f>
        <v>If applicable, are teleservice forms complete and approved by the supervisor in eGrants?</v>
      </c>
      <c r="C76" s="31" t="str">
        <f>_xlfn.XLOOKUP($A76,SummaryResponses!$A:$A,SummaryResponses!$C:$C)</f>
        <v xml:space="preserve">Teleservice forms are not complete, on file, and/or not approved by the supervisor. </v>
      </c>
      <c r="D76" s="30" t="str">
        <f>_xlfn.SINGLE(IF(ISNUMBER(IFERROR(_xlfn.XLOOKUP($A76,Table1[QNUM],Table1[Answer],"",0),""))*1,"",IFERROR(_xlfn.XLOOKUP($A76,Table1[QNUM],Table1[Answer],"",0),"")))</f>
        <v/>
      </c>
      <c r="E76" s="31" t="str">
        <f>_xlfn.SINGLE(IF(ISNUMBER(IFERROR(_xlfn.XLOOKUP($A76&amp;$E$1&amp;":",Table1[QNUM],Table1[NOTES],"",0),""))*1,"",IFERROR(_xlfn.XLOOKUP($A76&amp;$E$1&amp;":",Table1[QNUM],Table1[NOTES],"",0),"")))</f>
        <v/>
      </c>
      <c r="F76" s="31" t="str">
        <f>_xlfn.SINGLE(IF(ISNUMBER(IFERROR(_xlfn.XLOOKUP($A76&amp;$F$1,Table1[QNUM],Table1[NOTES],"",0),""))*1,"",IFERROR(_xlfn.XLOOKUP($A76&amp;$F$1,Table1[QNUM],Table1[NOTES],"",0),"")))</f>
        <v/>
      </c>
      <c r="G76" s="31" t="str">
        <f>TRIM(_xlfn.XLOOKUP($A76,WH_Aggregte!$E:$E,WH_Aggregte!J:J))</f>
        <v>VISTA Member Terms and Conditions; VISTA Sponsor Handbook - Supporting and Supervising Members; VISTA Member Handbook Chapter 14</v>
      </c>
      <c r="H76" s="31">
        <f>_xlfn.XLOOKUP($A76,WH_Aggregte!$E:$E,WH_Aggregte!K:K)</f>
        <v>0</v>
      </c>
      <c r="I76" s="31">
        <f>_xlfn.XLOOKUP($A76,WH_Aggregte!$E:$E,WH_Aggregte!L:L)</f>
        <v>0</v>
      </c>
      <c r="J76" s="31">
        <f>_xlfn.XLOOKUP($A76,WH_Aggregte!$E:$E,WH_Aggregte!M:M)</f>
        <v>0</v>
      </c>
      <c r="K76" s="31">
        <f>_xlfn.XLOOKUP($A76,WH_Aggregte!$E:$E,WH_Aggregte!N:N)</f>
        <v>0</v>
      </c>
      <c r="L76" s="31">
        <f>_xlfn.XLOOKUP($A76,WH_Aggregte!$E:$E,WH_Aggregte!O:O)</f>
        <v>0</v>
      </c>
      <c r="M76" s="31">
        <f>_xlfn.XLOOKUP($A76,WH_Aggregte!$E:$E,WH_Aggregte!P:P)</f>
        <v>0</v>
      </c>
      <c r="N76" s="31">
        <f>_xlfn.XLOOKUP($A76,WH_Aggregte!$E:$E,WH_Aggregte!Q:Q)</f>
        <v>0</v>
      </c>
      <c r="O76" s="31">
        <f>_xlfn.XLOOKUP($A76,WH_Aggregte!$E:$E,WH_Aggregte!R:R)</f>
        <v>0</v>
      </c>
      <c r="P76" s="31">
        <f>_xlfn.XLOOKUP($A76,WH_Aggregte!$E:$E,WH_Aggregte!S:S)</f>
        <v>0</v>
      </c>
      <c r="Q76" s="31">
        <f>_xlfn.XLOOKUP($A76,WH_Aggregte!$E:$E,WH_Aggregte!T:T)</f>
        <v>0</v>
      </c>
      <c r="R76" s="31">
        <f>_xlfn.XLOOKUP($A76,WH_Aggregte!$E:$E,WH_Aggregte!U:U)</f>
        <v>0</v>
      </c>
      <c r="S76" s="31">
        <f>_xlfn.XLOOKUP($A76,WH_Aggregte!$E:$E,WH_Aggregte!V:V)</f>
        <v>0</v>
      </c>
      <c r="T76" s="31">
        <f>_xlfn.XLOOKUP($A76,WH_Aggregte!$E:$E,WH_Aggregte!W:W)</f>
        <v>0</v>
      </c>
      <c r="U76" s="31">
        <f>_xlfn.XLOOKUP($A76,WH_Aggregte!$E:$E,WH_Aggregte!X:X)</f>
        <v>0</v>
      </c>
      <c r="V76" s="31">
        <f>_xlfn.XLOOKUP($A76,WH_Aggregte!$E:$E,WH_Aggregte!Y:Y)</f>
        <v>0</v>
      </c>
      <c r="W76" s="31">
        <f>_xlfn.XLOOKUP($A76,WH_Aggregte!$E:$E,WH_Aggregte!Z:Z)</f>
        <v>0</v>
      </c>
      <c r="X76" s="31">
        <f>_xlfn.XLOOKUP($A76,WH_Aggregte!$E:$E,WH_Aggregte!AA:AA)</f>
        <v>0</v>
      </c>
      <c r="Y76" s="31">
        <f>_xlfn.XLOOKUP($A76,WH_Aggregte!$E:$E,WH_Aggregte!AB:AB)</f>
        <v>0</v>
      </c>
      <c r="Z76" s="31">
        <f>_xlfn.XLOOKUP($A76,WH_Aggregte!$E:$E,WH_Aggregte!AC:AC)</f>
        <v>0</v>
      </c>
      <c r="AA76" s="31">
        <f>_xlfn.XLOOKUP($A76,WH_Aggregte!$E:$E,WH_Aggregte!AD:AD)</f>
        <v>0</v>
      </c>
      <c r="AB76" s="31">
        <f>_xlfn.XLOOKUP($A76,WH_Aggregte!$E:$E,WH_Aggregte!AE:AE)</f>
        <v>0</v>
      </c>
      <c r="AC76" s="31">
        <f>_xlfn.XLOOKUP($A76,WH_Aggregte!$E:$E,WH_Aggregte!AF:AF)</f>
        <v>0</v>
      </c>
      <c r="AD76" s="31">
        <f>_xlfn.XLOOKUP($A76,WH_Aggregte!$E:$E,WH_Aggregte!AG:AG)</f>
        <v>0</v>
      </c>
      <c r="AE76" s="31">
        <f>_xlfn.XLOOKUP($A76,WH_Aggregte!$E:$E,WH_Aggregte!AH:AH)</f>
        <v>0</v>
      </c>
      <c r="AF76" s="31">
        <f>_xlfn.XLOOKUP($A76,WH_Aggregte!$E:$E,WH_Aggregte!AI:AI)</f>
        <v>0</v>
      </c>
      <c r="AG76" s="31">
        <f>_xlfn.XLOOKUP($A76,WH_Aggregte!$E:$E,WH_Aggregte!AJ:AJ)</f>
        <v>0</v>
      </c>
      <c r="AH76" s="31">
        <f>_xlfn.XLOOKUP($A76,WH_Aggregte!$E:$E,WH_Aggregte!AK:AK)</f>
        <v>0</v>
      </c>
      <c r="AI76" s="31">
        <f>_xlfn.XLOOKUP($A76,WH_Aggregte!$E:$E,WH_Aggregte!AL:AL)</f>
        <v>0</v>
      </c>
      <c r="AJ76" s="31">
        <f>_xlfn.XLOOKUP($A76,SummaryResponses!$A:$A,SummaryResponses!D:D)</f>
        <v>0</v>
      </c>
      <c r="AK76" s="31">
        <f>_xlfn.XLOOKUP($A76,SummaryResponses!$A:$A,SummaryResponses!E:E)</f>
        <v>0</v>
      </c>
      <c r="AL76" s="31">
        <f>_xlfn.XLOOKUP($A76,SummaryResponses!$A:$A,SummaryResponses!F:F)</f>
        <v>0</v>
      </c>
      <c r="AM76" s="31">
        <f>_xlfn.XLOOKUP($A76,SummaryResponses!$A:$A,SummaryResponses!G:G)</f>
        <v>0</v>
      </c>
      <c r="AN76" s="31">
        <f>_xlfn.XLOOKUP($A76,SummaryResponses!$A:$A,SummaryResponses!H:H)</f>
        <v>0</v>
      </c>
      <c r="AO76" s="31">
        <f>_xlfn.XLOOKUP($A76,SummaryResponses!$A:$A,SummaryResponses!I:I)</f>
        <v>0</v>
      </c>
      <c r="AP76" s="31">
        <f>_xlfn.XLOOKUP($A76,SummaryResponses!$A:$A,SummaryResponses!J:J)</f>
        <v>0</v>
      </c>
      <c r="AQ76" s="31">
        <f>_xlfn.XLOOKUP($A76,SummaryResponses!$A:$A,SummaryResponses!K:K)</f>
        <v>0</v>
      </c>
      <c r="AR76" s="31">
        <f>_xlfn.XLOOKUP($A76,SummaryResponses!$A:$A,SummaryResponses!L:L)</f>
        <v>0</v>
      </c>
      <c r="AS76" s="31">
        <f>_xlfn.XLOOKUP($A76,SummaryResponses!$A:$A,SummaryResponses!M:M)</f>
        <v>0</v>
      </c>
      <c r="AT76" s="31">
        <f>_xlfn.XLOOKUP($A76,SummaryResponses!$A:$A,SummaryResponses!N:N)</f>
        <v>0</v>
      </c>
      <c r="AU76" s="31">
        <f>_xlfn.XLOOKUP($A76,SummaryResponses!$A:$A,SummaryResponses!O:O)</f>
        <v>0</v>
      </c>
      <c r="AV76" s="31">
        <f>_xlfn.XLOOKUP($A76,SummaryResponses!$A:$A,SummaryResponses!P:P)</f>
        <v>0</v>
      </c>
      <c r="AW76" s="31">
        <f>_xlfn.XLOOKUP($A76,SummaryResponses!$A:$A,SummaryResponses!Q:Q)</f>
        <v>0</v>
      </c>
      <c r="AX76" s="31">
        <f>_xlfn.XLOOKUP($A76,SummaryResponses!$A:$A,SummaryResponses!R:R)</f>
        <v>0</v>
      </c>
      <c r="AY76" s="31">
        <f>_xlfn.XLOOKUP($A76,SummaryResponses!$A:$A,SummaryResponses!S:S)</f>
        <v>0</v>
      </c>
      <c r="AZ76" s="31">
        <f>_xlfn.XLOOKUP($A76,SummaryResponses!$A:$A,SummaryResponses!T:T)</f>
        <v>0</v>
      </c>
      <c r="BA76" s="31">
        <f>_xlfn.XLOOKUP($A76,SummaryResponses!$A:$A,SummaryResponses!U:U)</f>
        <v>0</v>
      </c>
      <c r="BB76" s="31">
        <f>_xlfn.XLOOKUP($A76,SummaryResponses!$A:$A,SummaryResponses!V:V)</f>
        <v>0</v>
      </c>
      <c r="BC76" s="31">
        <f>_xlfn.XLOOKUP($A76,SummaryResponses!$A:$A,SummaryResponses!W:W)</f>
        <v>0</v>
      </c>
      <c r="BD76" s="31">
        <f>_xlfn.XLOOKUP($A76,SummaryResponses!$A:$A,SummaryResponses!X:X)</f>
        <v>0</v>
      </c>
      <c r="BE76" s="31">
        <f>_xlfn.XLOOKUP($A76,SummaryResponses!$A:$A,SummaryResponses!Y:Y)</f>
        <v>0</v>
      </c>
      <c r="BF76" s="31">
        <f>_xlfn.XLOOKUP($A76,SummaryResponses!$A:$A,SummaryResponses!Z:Z)</f>
        <v>0</v>
      </c>
      <c r="BG76" s="31">
        <f>_xlfn.XLOOKUP($A76,SummaryResponses!$A:$A,SummaryResponses!AA:AA)</f>
        <v>0</v>
      </c>
      <c r="BH76" s="31">
        <f>_xlfn.XLOOKUP($A76,SummaryResponses!$A:$A,SummaryResponses!AB:AB)</f>
        <v>0</v>
      </c>
      <c r="BI76" s="31">
        <f>_xlfn.XLOOKUP($A76,SummaryResponses!$A:$A,SummaryResponses!AC:AC)</f>
        <v>0</v>
      </c>
      <c r="BJ76" s="31">
        <f>_xlfn.XLOOKUP($A76,SummaryResponses!$A:$A,SummaryResponses!AD:AD)</f>
        <v>0</v>
      </c>
      <c r="BK76" s="31">
        <f>_xlfn.XLOOKUP($A76,SummaryResponses!$A:$A,SummaryResponses!AE:AE)</f>
        <v>0</v>
      </c>
    </row>
    <row r="77" spans="1:63" ht="196.5" x14ac:dyDescent="0.35">
      <c r="A77" s="30" t="str">
        <f>SummaryResponses!A77</f>
        <v>05.01.17</v>
      </c>
      <c r="B77" s="31" t="str">
        <f>_xlfn.XLOOKUP($A77,WH_Aggregte!$E:$E,WH_Aggregte!$D:$D)</f>
        <v xml:space="preserve">Does the sponsor recognize AmeriCorps support? 
• Are projects visually identified as AmeriCorps (including, but not limited to logos, websites, social media, service gear and clothing) and following AmeriCorps brand guidelines?
• Are members provided information that projects are part of AmeriCorps?
• Are there alterations to AmeriCorps logos or other brand identities? If yes, did the grantee receive prior written approval from AmeriCorps?
• If applicable, do agreements with subsites explicitly state that the program is an AmeriCorps program?
</v>
      </c>
      <c r="C77" s="31" t="str">
        <f>_xlfn.XLOOKUP($A77,SummaryResponses!$A:$A,SummaryResponses!$C:$C)</f>
        <v>Sponsor is not compliant in meeting AmeriCorps recognition compliance requirements.</v>
      </c>
      <c r="D77" s="30" t="str">
        <f>_xlfn.SINGLE(IF(ISNUMBER(IFERROR(_xlfn.XLOOKUP($A77,Table1[QNUM],Table1[Answer],"",0),""))*1,"",IFERROR(_xlfn.XLOOKUP($A77,Table1[QNUM],Table1[Answer],"",0),"")))</f>
        <v/>
      </c>
      <c r="E77" s="31" t="str">
        <f>_xlfn.SINGLE(IF(ISNUMBER(IFERROR(_xlfn.XLOOKUP($A77&amp;$E$1&amp;":",Table1[QNUM],Table1[NOTES],"",0),""))*1,"",IFERROR(_xlfn.XLOOKUP($A77&amp;$E$1&amp;":",Table1[QNUM],Table1[NOTES],"",0),"")))</f>
        <v/>
      </c>
      <c r="F77" s="31" t="str">
        <f>_xlfn.SINGLE(IF(ISNUMBER(IFERROR(_xlfn.XLOOKUP($A77&amp;$F$1,Table1[QNUM],Table1[NOTES],"",0),""))*1,"",IFERROR(_xlfn.XLOOKUP($A77&amp;$F$1,Table1[QNUM],Table1[NOTES],"",0),"")))</f>
        <v/>
      </c>
      <c r="G77" s="31" t="str">
        <f>TRIM(_xlfn.XLOOKUP($A77,WH_Aggregte!$E:$E,WH_Aggregte!J:J))</f>
        <v>General Terms and Conditions</v>
      </c>
      <c r="H77" s="31" t="str">
        <f>_xlfn.XLOOKUP($A77,WH_Aggregte!$E:$E,WH_Aggregte!K:K)</f>
        <v/>
      </c>
      <c r="I77" s="31" t="str">
        <f>_xlfn.XLOOKUP($A77,WH_Aggregte!$E:$E,WH_Aggregte!L:L)</f>
        <v/>
      </c>
      <c r="J77" s="31" t="str">
        <f>_xlfn.XLOOKUP($A77,WH_Aggregte!$E:$E,WH_Aggregte!M:M)</f>
        <v/>
      </c>
      <c r="K77" s="31" t="str">
        <f>_xlfn.XLOOKUP($A77,WH_Aggregte!$E:$E,WH_Aggregte!N:N)</f>
        <v/>
      </c>
      <c r="L77" s="31">
        <f>_xlfn.XLOOKUP($A77,WH_Aggregte!$E:$E,WH_Aggregte!O:O)</f>
        <v>0</v>
      </c>
      <c r="M77" s="31">
        <f>_xlfn.XLOOKUP($A77,WH_Aggregte!$E:$E,WH_Aggregte!P:P)</f>
        <v>0</v>
      </c>
      <c r="N77" s="31">
        <f>_xlfn.XLOOKUP($A77,WH_Aggregte!$E:$E,WH_Aggregte!Q:Q)</f>
        <v>0</v>
      </c>
      <c r="O77" s="31">
        <f>_xlfn.XLOOKUP($A77,WH_Aggregte!$E:$E,WH_Aggregte!R:R)</f>
        <v>0</v>
      </c>
      <c r="P77" s="31">
        <f>_xlfn.XLOOKUP($A77,WH_Aggregte!$E:$E,WH_Aggregte!S:S)</f>
        <v>0</v>
      </c>
      <c r="Q77" s="31">
        <f>_xlfn.XLOOKUP($A77,WH_Aggregte!$E:$E,WH_Aggregte!T:T)</f>
        <v>0</v>
      </c>
      <c r="R77" s="31">
        <f>_xlfn.XLOOKUP($A77,WH_Aggregte!$E:$E,WH_Aggregte!U:U)</f>
        <v>0</v>
      </c>
      <c r="S77" s="31">
        <f>_xlfn.XLOOKUP($A77,WH_Aggregte!$E:$E,WH_Aggregte!V:V)</f>
        <v>0</v>
      </c>
      <c r="T77" s="31">
        <f>_xlfn.XLOOKUP($A77,WH_Aggregte!$E:$E,WH_Aggregte!W:W)</f>
        <v>0</v>
      </c>
      <c r="U77" s="31">
        <f>_xlfn.XLOOKUP($A77,WH_Aggregte!$E:$E,WH_Aggregte!X:X)</f>
        <v>0</v>
      </c>
      <c r="V77" s="31">
        <f>_xlfn.XLOOKUP($A77,WH_Aggregte!$E:$E,WH_Aggregte!Y:Y)</f>
        <v>0</v>
      </c>
      <c r="W77" s="31">
        <f>_xlfn.XLOOKUP($A77,WH_Aggregte!$E:$E,WH_Aggregte!Z:Z)</f>
        <v>0</v>
      </c>
      <c r="X77" s="31">
        <f>_xlfn.XLOOKUP($A77,WH_Aggregte!$E:$E,WH_Aggregte!AA:AA)</f>
        <v>0</v>
      </c>
      <c r="Y77" s="31">
        <f>_xlfn.XLOOKUP($A77,WH_Aggregte!$E:$E,WH_Aggregte!AB:AB)</f>
        <v>0</v>
      </c>
      <c r="Z77" s="31">
        <f>_xlfn.XLOOKUP($A77,WH_Aggregte!$E:$E,WH_Aggregte!AC:AC)</f>
        <v>0</v>
      </c>
      <c r="AA77" s="31">
        <f>_xlfn.XLOOKUP($A77,WH_Aggregte!$E:$E,WH_Aggregte!AD:AD)</f>
        <v>0</v>
      </c>
      <c r="AB77" s="31">
        <f>_xlfn.XLOOKUP($A77,WH_Aggregte!$E:$E,WH_Aggregte!AE:AE)</f>
        <v>0</v>
      </c>
      <c r="AC77" s="31">
        <f>_xlfn.XLOOKUP($A77,WH_Aggregte!$E:$E,WH_Aggregte!AF:AF)</f>
        <v>0</v>
      </c>
      <c r="AD77" s="31">
        <f>_xlfn.XLOOKUP($A77,WH_Aggregte!$E:$E,WH_Aggregte!AG:AG)</f>
        <v>0</v>
      </c>
      <c r="AE77" s="31">
        <f>_xlfn.XLOOKUP($A77,WH_Aggregte!$E:$E,WH_Aggregte!AH:AH)</f>
        <v>0</v>
      </c>
      <c r="AF77" s="31">
        <f>_xlfn.XLOOKUP($A77,WH_Aggregte!$E:$E,WH_Aggregte!AI:AI)</f>
        <v>0</v>
      </c>
      <c r="AG77" s="31">
        <f>_xlfn.XLOOKUP($A77,WH_Aggregte!$E:$E,WH_Aggregte!AJ:AJ)</f>
        <v>0</v>
      </c>
      <c r="AH77" s="31">
        <f>_xlfn.XLOOKUP($A77,WH_Aggregte!$E:$E,WH_Aggregte!AK:AK)</f>
        <v>0</v>
      </c>
      <c r="AI77" s="31">
        <f>_xlfn.XLOOKUP($A77,WH_Aggregte!$E:$E,WH_Aggregte!AL:AL)</f>
        <v>0</v>
      </c>
      <c r="AJ77" s="31">
        <f>_xlfn.XLOOKUP($A77,SummaryResponses!$A:$A,SummaryResponses!D:D)</f>
        <v>0</v>
      </c>
      <c r="AK77" s="31">
        <f>_xlfn.XLOOKUP($A77,SummaryResponses!$A:$A,SummaryResponses!E:E)</f>
        <v>0</v>
      </c>
      <c r="AL77" s="31">
        <f>_xlfn.XLOOKUP($A77,SummaryResponses!$A:$A,SummaryResponses!F:F)</f>
        <v>0</v>
      </c>
      <c r="AM77" s="31">
        <f>_xlfn.XLOOKUP($A77,SummaryResponses!$A:$A,SummaryResponses!G:G)</f>
        <v>0</v>
      </c>
      <c r="AN77" s="31">
        <f>_xlfn.XLOOKUP($A77,SummaryResponses!$A:$A,SummaryResponses!H:H)</f>
        <v>0</v>
      </c>
      <c r="AO77" s="31">
        <f>_xlfn.XLOOKUP($A77,SummaryResponses!$A:$A,SummaryResponses!I:I)</f>
        <v>0</v>
      </c>
      <c r="AP77" s="31">
        <f>_xlfn.XLOOKUP($A77,SummaryResponses!$A:$A,SummaryResponses!J:J)</f>
        <v>0</v>
      </c>
      <c r="AQ77" s="31">
        <f>_xlfn.XLOOKUP($A77,SummaryResponses!$A:$A,SummaryResponses!K:K)</f>
        <v>0</v>
      </c>
      <c r="AR77" s="31">
        <f>_xlfn.XLOOKUP($A77,SummaryResponses!$A:$A,SummaryResponses!L:L)</f>
        <v>0</v>
      </c>
      <c r="AS77" s="31">
        <f>_xlfn.XLOOKUP($A77,SummaryResponses!$A:$A,SummaryResponses!M:M)</f>
        <v>0</v>
      </c>
      <c r="AT77" s="31">
        <f>_xlfn.XLOOKUP($A77,SummaryResponses!$A:$A,SummaryResponses!N:N)</f>
        <v>0</v>
      </c>
      <c r="AU77" s="31">
        <f>_xlfn.XLOOKUP($A77,SummaryResponses!$A:$A,SummaryResponses!O:O)</f>
        <v>0</v>
      </c>
      <c r="AV77" s="31">
        <f>_xlfn.XLOOKUP($A77,SummaryResponses!$A:$A,SummaryResponses!P:P)</f>
        <v>0</v>
      </c>
      <c r="AW77" s="31">
        <f>_xlfn.XLOOKUP($A77,SummaryResponses!$A:$A,SummaryResponses!Q:Q)</f>
        <v>0</v>
      </c>
      <c r="AX77" s="31">
        <f>_xlfn.XLOOKUP($A77,SummaryResponses!$A:$A,SummaryResponses!R:R)</f>
        <v>0</v>
      </c>
      <c r="AY77" s="31">
        <f>_xlfn.XLOOKUP($A77,SummaryResponses!$A:$A,SummaryResponses!S:S)</f>
        <v>0</v>
      </c>
      <c r="AZ77" s="31">
        <f>_xlfn.XLOOKUP($A77,SummaryResponses!$A:$A,SummaryResponses!T:T)</f>
        <v>0</v>
      </c>
      <c r="BA77" s="31">
        <f>_xlfn.XLOOKUP($A77,SummaryResponses!$A:$A,SummaryResponses!U:U)</f>
        <v>0</v>
      </c>
      <c r="BB77" s="31">
        <f>_xlfn.XLOOKUP($A77,SummaryResponses!$A:$A,SummaryResponses!V:V)</f>
        <v>0</v>
      </c>
      <c r="BC77" s="31">
        <f>_xlfn.XLOOKUP($A77,SummaryResponses!$A:$A,SummaryResponses!W:W)</f>
        <v>0</v>
      </c>
      <c r="BD77" s="31">
        <f>_xlfn.XLOOKUP($A77,SummaryResponses!$A:$A,SummaryResponses!X:X)</f>
        <v>0</v>
      </c>
      <c r="BE77" s="31">
        <f>_xlfn.XLOOKUP($A77,SummaryResponses!$A:$A,SummaryResponses!Y:Y)</f>
        <v>0</v>
      </c>
      <c r="BF77" s="31">
        <f>_xlfn.XLOOKUP($A77,SummaryResponses!$A:$A,SummaryResponses!Z:Z)</f>
        <v>0</v>
      </c>
      <c r="BG77" s="31">
        <f>_xlfn.XLOOKUP($A77,SummaryResponses!$A:$A,SummaryResponses!AA:AA)</f>
        <v>0</v>
      </c>
      <c r="BH77" s="31">
        <f>_xlfn.XLOOKUP($A77,SummaryResponses!$A:$A,SummaryResponses!AB:AB)</f>
        <v>0</v>
      </c>
      <c r="BI77" s="31">
        <f>_xlfn.XLOOKUP($A77,SummaryResponses!$A:$A,SummaryResponses!AC:AC)</f>
        <v>0</v>
      </c>
      <c r="BJ77" s="31">
        <f>_xlfn.XLOOKUP($A77,SummaryResponses!$A:$A,SummaryResponses!AD:AD)</f>
        <v>0</v>
      </c>
      <c r="BK77" s="31">
        <f>_xlfn.XLOOKUP($A77,SummaryResponses!$A:$A,SummaryResponses!AE:AE)</f>
        <v>0</v>
      </c>
    </row>
    <row r="78" spans="1:63" ht="84.5" x14ac:dyDescent="0.35">
      <c r="A78" s="30" t="str">
        <f>SummaryResponses!A78</f>
        <v>05.01.18</v>
      </c>
      <c r="B78" s="31" t="str">
        <f>_xlfn.XLOOKUP($A78,WH_Aggregte!$E:$E,WH_Aggregte!$D:$D)</f>
        <v>Does the progress report raw/source documentation provided demonstrate accuracy and validity of performance measure progress reported?
If NO, write a brief explanation in the notes section below.</v>
      </c>
      <c r="C78" s="31" t="str">
        <f>_xlfn.XLOOKUP($A78,SummaryResponses!$A:$A,SummaryResponses!$C:$C)</f>
        <v>The raw/source data provided does not demonstrate accuracy and/or validity of performance measure progress reported.</v>
      </c>
      <c r="D78" s="30" t="str">
        <f>_xlfn.SINGLE(IF(ISNUMBER(IFERROR(_xlfn.XLOOKUP($A78,Table1[QNUM],Table1[Answer],"",0),""))*1,"",IFERROR(_xlfn.XLOOKUP($A78,Table1[QNUM],Table1[Answer],"",0),"")))</f>
        <v/>
      </c>
      <c r="E78" s="31" t="str">
        <f>_xlfn.SINGLE(IF(ISNUMBER(IFERROR(_xlfn.XLOOKUP($A78&amp;$E$1&amp;":",Table1[QNUM],Table1[NOTES],"",0),""))*1,"",IFERROR(_xlfn.XLOOKUP($A78&amp;$E$1&amp;":",Table1[QNUM],Table1[NOTES],"",0),"")))</f>
        <v/>
      </c>
      <c r="F78" s="31" t="str">
        <f>_xlfn.SINGLE(IF(ISNUMBER(IFERROR(_xlfn.XLOOKUP($A78&amp;$F$1,Table1[QNUM],Table1[NOTES],"",0),""))*1,"",IFERROR(_xlfn.XLOOKUP($A78&amp;$F$1,Table1[QNUM],Table1[NOTES],"",0),"")))</f>
        <v/>
      </c>
      <c r="G78" s="31" t="str">
        <f>TRIM(_xlfn.XLOOKUP($A78,WH_Aggregte!$E:$E,WH_Aggregte!J:J))</f>
        <v>Post Federal Award Requirements: Performance Measurement; FY22 General Terms and Conditions B. Other Applicable Terms and Conditions</v>
      </c>
      <c r="H78" s="31">
        <f>_xlfn.XLOOKUP($A78,WH_Aggregte!$E:$E,WH_Aggregte!K:K)</f>
        <v>0</v>
      </c>
      <c r="I78" s="31">
        <f>_xlfn.XLOOKUP($A78,WH_Aggregte!$E:$E,WH_Aggregte!L:L)</f>
        <v>0</v>
      </c>
      <c r="J78" s="31">
        <f>_xlfn.XLOOKUP($A78,WH_Aggregte!$E:$E,WH_Aggregte!M:M)</f>
        <v>0</v>
      </c>
      <c r="K78" s="31">
        <f>_xlfn.XLOOKUP($A78,WH_Aggregte!$E:$E,WH_Aggregte!N:N)</f>
        <v>0</v>
      </c>
      <c r="L78" s="31">
        <f>_xlfn.XLOOKUP($A78,WH_Aggregte!$E:$E,WH_Aggregte!O:O)</f>
        <v>0</v>
      </c>
      <c r="M78" s="31">
        <f>_xlfn.XLOOKUP($A78,WH_Aggregte!$E:$E,WH_Aggregte!P:P)</f>
        <v>0</v>
      </c>
      <c r="N78" s="31">
        <f>_xlfn.XLOOKUP($A78,WH_Aggregte!$E:$E,WH_Aggregte!Q:Q)</f>
        <v>0</v>
      </c>
      <c r="O78" s="31">
        <f>_xlfn.XLOOKUP($A78,WH_Aggregte!$E:$E,WH_Aggregte!R:R)</f>
        <v>0</v>
      </c>
      <c r="P78" s="31">
        <f>_xlfn.XLOOKUP($A78,WH_Aggregte!$E:$E,WH_Aggregte!S:S)</f>
        <v>0</v>
      </c>
      <c r="Q78" s="31">
        <f>_xlfn.XLOOKUP($A78,WH_Aggregte!$E:$E,WH_Aggregte!T:T)</f>
        <v>0</v>
      </c>
      <c r="R78" s="31">
        <f>_xlfn.XLOOKUP($A78,WH_Aggregte!$E:$E,WH_Aggregte!U:U)</f>
        <v>0</v>
      </c>
      <c r="S78" s="31">
        <f>_xlfn.XLOOKUP($A78,WH_Aggregte!$E:$E,WH_Aggregte!V:V)</f>
        <v>0</v>
      </c>
      <c r="T78" s="31">
        <f>_xlfn.XLOOKUP($A78,WH_Aggregte!$E:$E,WH_Aggregte!W:W)</f>
        <v>0</v>
      </c>
      <c r="U78" s="31">
        <f>_xlfn.XLOOKUP($A78,WH_Aggregte!$E:$E,WH_Aggregte!X:X)</f>
        <v>0</v>
      </c>
      <c r="V78" s="31">
        <f>_xlfn.XLOOKUP($A78,WH_Aggregte!$E:$E,WH_Aggregte!Y:Y)</f>
        <v>0</v>
      </c>
      <c r="W78" s="31">
        <f>_xlfn.XLOOKUP($A78,WH_Aggregte!$E:$E,WH_Aggregte!Z:Z)</f>
        <v>0</v>
      </c>
      <c r="X78" s="31">
        <f>_xlfn.XLOOKUP($A78,WH_Aggregte!$E:$E,WH_Aggregte!AA:AA)</f>
        <v>0</v>
      </c>
      <c r="Y78" s="31">
        <f>_xlfn.XLOOKUP($A78,WH_Aggregte!$E:$E,WH_Aggregte!AB:AB)</f>
        <v>0</v>
      </c>
      <c r="Z78" s="31">
        <f>_xlfn.XLOOKUP($A78,WH_Aggregte!$E:$E,WH_Aggregte!AC:AC)</f>
        <v>0</v>
      </c>
      <c r="AA78" s="31">
        <f>_xlfn.XLOOKUP($A78,WH_Aggregte!$E:$E,WH_Aggregte!AD:AD)</f>
        <v>0</v>
      </c>
      <c r="AB78" s="31">
        <f>_xlfn.XLOOKUP($A78,WH_Aggregte!$E:$E,WH_Aggregte!AE:AE)</f>
        <v>0</v>
      </c>
      <c r="AC78" s="31">
        <f>_xlfn.XLOOKUP($A78,WH_Aggregte!$E:$E,WH_Aggregte!AF:AF)</f>
        <v>0</v>
      </c>
      <c r="AD78" s="31">
        <f>_xlfn.XLOOKUP($A78,WH_Aggregte!$E:$E,WH_Aggregte!AG:AG)</f>
        <v>0</v>
      </c>
      <c r="AE78" s="31">
        <f>_xlfn.XLOOKUP($A78,WH_Aggregte!$E:$E,WH_Aggregte!AH:AH)</f>
        <v>0</v>
      </c>
      <c r="AF78" s="31">
        <f>_xlfn.XLOOKUP($A78,WH_Aggregte!$E:$E,WH_Aggregte!AI:AI)</f>
        <v>0</v>
      </c>
      <c r="AG78" s="31">
        <f>_xlfn.XLOOKUP($A78,WH_Aggregte!$E:$E,WH_Aggregte!AJ:AJ)</f>
        <v>0</v>
      </c>
      <c r="AH78" s="31">
        <f>_xlfn.XLOOKUP($A78,WH_Aggregte!$E:$E,WH_Aggregte!AK:AK)</f>
        <v>0</v>
      </c>
      <c r="AI78" s="31">
        <f>_xlfn.XLOOKUP($A78,WH_Aggregte!$E:$E,WH_Aggregte!AL:AL)</f>
        <v>0</v>
      </c>
      <c r="AJ78" s="31">
        <f>_xlfn.XLOOKUP($A78,SummaryResponses!$A:$A,SummaryResponses!D:D)</f>
        <v>0</v>
      </c>
      <c r="AK78" s="31">
        <f>_xlfn.XLOOKUP($A78,SummaryResponses!$A:$A,SummaryResponses!E:E)</f>
        <v>0</v>
      </c>
      <c r="AL78" s="31">
        <f>_xlfn.XLOOKUP($A78,SummaryResponses!$A:$A,SummaryResponses!F:F)</f>
        <v>0</v>
      </c>
      <c r="AM78" s="31">
        <f>_xlfn.XLOOKUP($A78,SummaryResponses!$A:$A,SummaryResponses!G:G)</f>
        <v>0</v>
      </c>
      <c r="AN78" s="31">
        <f>_xlfn.XLOOKUP($A78,SummaryResponses!$A:$A,SummaryResponses!H:H)</f>
        <v>0</v>
      </c>
      <c r="AO78" s="31">
        <f>_xlfn.XLOOKUP($A78,SummaryResponses!$A:$A,SummaryResponses!I:I)</f>
        <v>0</v>
      </c>
      <c r="AP78" s="31">
        <f>_xlfn.XLOOKUP($A78,SummaryResponses!$A:$A,SummaryResponses!J:J)</f>
        <v>0</v>
      </c>
      <c r="AQ78" s="31">
        <f>_xlfn.XLOOKUP($A78,SummaryResponses!$A:$A,SummaryResponses!K:K)</f>
        <v>0</v>
      </c>
      <c r="AR78" s="31">
        <f>_xlfn.XLOOKUP($A78,SummaryResponses!$A:$A,SummaryResponses!L:L)</f>
        <v>0</v>
      </c>
      <c r="AS78" s="31">
        <f>_xlfn.XLOOKUP($A78,SummaryResponses!$A:$A,SummaryResponses!M:M)</f>
        <v>0</v>
      </c>
      <c r="AT78" s="31">
        <f>_xlfn.XLOOKUP($A78,SummaryResponses!$A:$A,SummaryResponses!N:N)</f>
        <v>0</v>
      </c>
      <c r="AU78" s="31">
        <f>_xlfn.XLOOKUP($A78,SummaryResponses!$A:$A,SummaryResponses!O:O)</f>
        <v>0</v>
      </c>
      <c r="AV78" s="31">
        <f>_xlfn.XLOOKUP($A78,SummaryResponses!$A:$A,SummaryResponses!P:P)</f>
        <v>0</v>
      </c>
      <c r="AW78" s="31">
        <f>_xlfn.XLOOKUP($A78,SummaryResponses!$A:$A,SummaryResponses!Q:Q)</f>
        <v>0</v>
      </c>
      <c r="AX78" s="31">
        <f>_xlfn.XLOOKUP($A78,SummaryResponses!$A:$A,SummaryResponses!R:R)</f>
        <v>0</v>
      </c>
      <c r="AY78" s="31">
        <f>_xlfn.XLOOKUP($A78,SummaryResponses!$A:$A,SummaryResponses!S:S)</f>
        <v>0</v>
      </c>
      <c r="AZ78" s="31">
        <f>_xlfn.XLOOKUP($A78,SummaryResponses!$A:$A,SummaryResponses!T:T)</f>
        <v>0</v>
      </c>
      <c r="BA78" s="31">
        <f>_xlfn.XLOOKUP($A78,SummaryResponses!$A:$A,SummaryResponses!U:U)</f>
        <v>0</v>
      </c>
      <c r="BB78" s="31">
        <f>_xlfn.XLOOKUP($A78,SummaryResponses!$A:$A,SummaryResponses!V:V)</f>
        <v>0</v>
      </c>
      <c r="BC78" s="31">
        <f>_xlfn.XLOOKUP($A78,SummaryResponses!$A:$A,SummaryResponses!W:W)</f>
        <v>0</v>
      </c>
      <c r="BD78" s="31">
        <f>_xlfn.XLOOKUP($A78,SummaryResponses!$A:$A,SummaryResponses!X:X)</f>
        <v>0</v>
      </c>
      <c r="BE78" s="31">
        <f>_xlfn.XLOOKUP($A78,SummaryResponses!$A:$A,SummaryResponses!Y:Y)</f>
        <v>0</v>
      </c>
      <c r="BF78" s="31">
        <f>_xlfn.XLOOKUP($A78,SummaryResponses!$A:$A,SummaryResponses!Z:Z)</f>
        <v>0</v>
      </c>
      <c r="BG78" s="31">
        <f>_xlfn.XLOOKUP($A78,SummaryResponses!$A:$A,SummaryResponses!AA:AA)</f>
        <v>0</v>
      </c>
      <c r="BH78" s="31">
        <f>_xlfn.XLOOKUP($A78,SummaryResponses!$A:$A,SummaryResponses!AB:AB)</f>
        <v>0</v>
      </c>
      <c r="BI78" s="31">
        <f>_xlfn.XLOOKUP($A78,SummaryResponses!$A:$A,SummaryResponses!AC:AC)</f>
        <v>0</v>
      </c>
      <c r="BJ78" s="31">
        <f>_xlfn.XLOOKUP($A78,SummaryResponses!$A:$A,SummaryResponses!AD:AD)</f>
        <v>0</v>
      </c>
      <c r="BK78" s="31">
        <f>_xlfn.XLOOKUP($A78,SummaryResponses!$A:$A,SummaryResponses!AE:AE)</f>
        <v>0</v>
      </c>
    </row>
    <row r="79" spans="1:63" ht="56.5" x14ac:dyDescent="0.35">
      <c r="A79" s="30" t="str">
        <f>SummaryResponses!A79</f>
        <v>05.02.01</v>
      </c>
      <c r="B79" s="31" t="str">
        <f>_xlfn.XLOOKUP($A79,WH_Aggregte!$E:$E,WH_Aggregte!$D:$D)</f>
        <v xml:space="preserve">Has the sponsor provided information to current subsites on the conditions of VISTA service?_x000D_
_x000D_
</v>
      </c>
      <c r="C79" s="31" t="str">
        <f>_xlfn.XLOOKUP($A79,SummaryResponses!$A:$A,SummaryResponses!$C:$C)</f>
        <v>There is evidence that the sponsor has not provided information to current subsites on the conditions of VISTA service.</v>
      </c>
      <c r="D79" s="30" t="str">
        <f>_xlfn.SINGLE(IF(ISNUMBER(IFERROR(_xlfn.XLOOKUP($A79,Table1[QNUM],Table1[Answer],"",0),""))*1,"",IFERROR(_xlfn.XLOOKUP($A79,Table1[QNUM],Table1[Answer],"",0),"")))</f>
        <v/>
      </c>
      <c r="E79" s="31" t="str">
        <f>_xlfn.SINGLE(IF(ISNUMBER(IFERROR(_xlfn.XLOOKUP($A79&amp;$E$1&amp;":",Table1[QNUM],Table1[NOTES],"",0),""))*1,"",IFERROR(_xlfn.XLOOKUP($A79&amp;$E$1&amp;":",Table1[QNUM],Table1[NOTES],"",0),"")))</f>
        <v/>
      </c>
      <c r="F79" s="31" t="str">
        <f>_xlfn.SINGLE(IF(ISNUMBER(IFERROR(_xlfn.XLOOKUP($A79&amp;$F$1,Table1[QNUM],Table1[NOTES],"",0),""))*1,"",IFERROR(_xlfn.XLOOKUP($A79&amp;$F$1,Table1[QNUM],Table1[NOTES],"",0),"")))</f>
        <v/>
      </c>
      <c r="G79" s="31" t="str">
        <f>TRIM(_xlfn.XLOOKUP($A79,WH_Aggregte!$E:$E,WH_Aggregte!J:J))</f>
        <v>Memorandum of Agreement</v>
      </c>
      <c r="H79" s="31">
        <f>_xlfn.XLOOKUP($A79,WH_Aggregte!$E:$E,WH_Aggregte!K:K)</f>
        <v>0</v>
      </c>
      <c r="I79" s="31">
        <f>_xlfn.XLOOKUP($A79,WH_Aggregte!$E:$E,WH_Aggregte!L:L)</f>
        <v>0</v>
      </c>
      <c r="J79" s="31">
        <f>_xlfn.XLOOKUP($A79,WH_Aggregte!$E:$E,WH_Aggregte!M:M)</f>
        <v>0</v>
      </c>
      <c r="K79" s="31">
        <f>_xlfn.XLOOKUP($A79,WH_Aggregte!$E:$E,WH_Aggregte!N:N)</f>
        <v>0</v>
      </c>
      <c r="L79" s="31">
        <f>_xlfn.XLOOKUP($A79,WH_Aggregte!$E:$E,WH_Aggregte!O:O)</f>
        <v>0</v>
      </c>
      <c r="M79" s="31">
        <f>_xlfn.XLOOKUP($A79,WH_Aggregte!$E:$E,WH_Aggregte!P:P)</f>
        <v>0</v>
      </c>
      <c r="N79" s="31">
        <f>_xlfn.XLOOKUP($A79,WH_Aggregte!$E:$E,WH_Aggregte!Q:Q)</f>
        <v>0</v>
      </c>
      <c r="O79" s="31">
        <f>_xlfn.XLOOKUP($A79,WH_Aggregte!$E:$E,WH_Aggregte!R:R)</f>
        <v>0</v>
      </c>
      <c r="P79" s="31">
        <f>_xlfn.XLOOKUP($A79,WH_Aggregte!$E:$E,WH_Aggregte!S:S)</f>
        <v>0</v>
      </c>
      <c r="Q79" s="31">
        <f>_xlfn.XLOOKUP($A79,WH_Aggregte!$E:$E,WH_Aggregte!T:T)</f>
        <v>0</v>
      </c>
      <c r="R79" s="31">
        <f>_xlfn.XLOOKUP($A79,WH_Aggregte!$E:$E,WH_Aggregte!U:U)</f>
        <v>0</v>
      </c>
      <c r="S79" s="31">
        <f>_xlfn.XLOOKUP($A79,WH_Aggregte!$E:$E,WH_Aggregte!V:V)</f>
        <v>0</v>
      </c>
      <c r="T79" s="31">
        <f>_xlfn.XLOOKUP($A79,WH_Aggregte!$E:$E,WH_Aggregte!W:W)</f>
        <v>0</v>
      </c>
      <c r="U79" s="31">
        <f>_xlfn.XLOOKUP($A79,WH_Aggregte!$E:$E,WH_Aggregte!X:X)</f>
        <v>0</v>
      </c>
      <c r="V79" s="31">
        <f>_xlfn.XLOOKUP($A79,WH_Aggregte!$E:$E,WH_Aggregte!Y:Y)</f>
        <v>0</v>
      </c>
      <c r="W79" s="31">
        <f>_xlfn.XLOOKUP($A79,WH_Aggregte!$E:$E,WH_Aggregte!Z:Z)</f>
        <v>0</v>
      </c>
      <c r="X79" s="31">
        <f>_xlfn.XLOOKUP($A79,WH_Aggregte!$E:$E,WH_Aggregte!AA:AA)</f>
        <v>0</v>
      </c>
      <c r="Y79" s="31">
        <f>_xlfn.XLOOKUP($A79,WH_Aggregte!$E:$E,WH_Aggregte!AB:AB)</f>
        <v>0</v>
      </c>
      <c r="Z79" s="31">
        <f>_xlfn.XLOOKUP($A79,WH_Aggregte!$E:$E,WH_Aggregte!AC:AC)</f>
        <v>0</v>
      </c>
      <c r="AA79" s="31">
        <f>_xlfn.XLOOKUP($A79,WH_Aggregte!$E:$E,WH_Aggregte!AD:AD)</f>
        <v>0</v>
      </c>
      <c r="AB79" s="31">
        <f>_xlfn.XLOOKUP($A79,WH_Aggregte!$E:$E,WH_Aggregte!AE:AE)</f>
        <v>0</v>
      </c>
      <c r="AC79" s="31">
        <f>_xlfn.XLOOKUP($A79,WH_Aggregte!$E:$E,WH_Aggregte!AF:AF)</f>
        <v>0</v>
      </c>
      <c r="AD79" s="31">
        <f>_xlfn.XLOOKUP($A79,WH_Aggregte!$E:$E,WH_Aggregte!AG:AG)</f>
        <v>0</v>
      </c>
      <c r="AE79" s="31">
        <f>_xlfn.XLOOKUP($A79,WH_Aggregte!$E:$E,WH_Aggregte!AH:AH)</f>
        <v>0</v>
      </c>
      <c r="AF79" s="31">
        <f>_xlfn.XLOOKUP($A79,WH_Aggregte!$E:$E,WH_Aggregte!AI:AI)</f>
        <v>0</v>
      </c>
      <c r="AG79" s="31">
        <f>_xlfn.XLOOKUP($A79,WH_Aggregte!$E:$E,WH_Aggregte!AJ:AJ)</f>
        <v>0</v>
      </c>
      <c r="AH79" s="31">
        <f>_xlfn.XLOOKUP($A79,WH_Aggregte!$E:$E,WH_Aggregte!AK:AK)</f>
        <v>0</v>
      </c>
      <c r="AI79" s="31">
        <f>_xlfn.XLOOKUP($A79,WH_Aggregte!$E:$E,WH_Aggregte!AL:AL)</f>
        <v>0</v>
      </c>
      <c r="AJ79" s="31">
        <f>_xlfn.XLOOKUP($A79,SummaryResponses!$A:$A,SummaryResponses!D:D)</f>
        <v>0</v>
      </c>
      <c r="AK79" s="31">
        <f>_xlfn.XLOOKUP($A79,SummaryResponses!$A:$A,SummaryResponses!E:E)</f>
        <v>0</v>
      </c>
      <c r="AL79" s="31">
        <f>_xlfn.XLOOKUP($A79,SummaryResponses!$A:$A,SummaryResponses!F:F)</f>
        <v>0</v>
      </c>
      <c r="AM79" s="31">
        <f>_xlfn.XLOOKUP($A79,SummaryResponses!$A:$A,SummaryResponses!G:G)</f>
        <v>0</v>
      </c>
      <c r="AN79" s="31">
        <f>_xlfn.XLOOKUP($A79,SummaryResponses!$A:$A,SummaryResponses!H:H)</f>
        <v>0</v>
      </c>
      <c r="AO79" s="31">
        <f>_xlfn.XLOOKUP($A79,SummaryResponses!$A:$A,SummaryResponses!I:I)</f>
        <v>0</v>
      </c>
      <c r="AP79" s="31">
        <f>_xlfn.XLOOKUP($A79,SummaryResponses!$A:$A,SummaryResponses!J:J)</f>
        <v>0</v>
      </c>
      <c r="AQ79" s="31">
        <f>_xlfn.XLOOKUP($A79,SummaryResponses!$A:$A,SummaryResponses!K:K)</f>
        <v>0</v>
      </c>
      <c r="AR79" s="31">
        <f>_xlfn.XLOOKUP($A79,SummaryResponses!$A:$A,SummaryResponses!L:L)</f>
        <v>0</v>
      </c>
      <c r="AS79" s="31">
        <f>_xlfn.XLOOKUP($A79,SummaryResponses!$A:$A,SummaryResponses!M:M)</f>
        <v>0</v>
      </c>
      <c r="AT79" s="31">
        <f>_xlfn.XLOOKUP($A79,SummaryResponses!$A:$A,SummaryResponses!N:N)</f>
        <v>0</v>
      </c>
      <c r="AU79" s="31">
        <f>_xlfn.XLOOKUP($A79,SummaryResponses!$A:$A,SummaryResponses!O:O)</f>
        <v>0</v>
      </c>
      <c r="AV79" s="31">
        <f>_xlfn.XLOOKUP($A79,SummaryResponses!$A:$A,SummaryResponses!P:P)</f>
        <v>0</v>
      </c>
      <c r="AW79" s="31">
        <f>_xlfn.XLOOKUP($A79,SummaryResponses!$A:$A,SummaryResponses!Q:Q)</f>
        <v>0</v>
      </c>
      <c r="AX79" s="31">
        <f>_xlfn.XLOOKUP($A79,SummaryResponses!$A:$A,SummaryResponses!R:R)</f>
        <v>0</v>
      </c>
      <c r="AY79" s="31">
        <f>_xlfn.XLOOKUP($A79,SummaryResponses!$A:$A,SummaryResponses!S:S)</f>
        <v>0</v>
      </c>
      <c r="AZ79" s="31">
        <f>_xlfn.XLOOKUP($A79,SummaryResponses!$A:$A,SummaryResponses!T:T)</f>
        <v>0</v>
      </c>
      <c r="BA79" s="31">
        <f>_xlfn.XLOOKUP($A79,SummaryResponses!$A:$A,SummaryResponses!U:U)</f>
        <v>0</v>
      </c>
      <c r="BB79" s="31">
        <f>_xlfn.XLOOKUP($A79,SummaryResponses!$A:$A,SummaryResponses!V:V)</f>
        <v>0</v>
      </c>
      <c r="BC79" s="31">
        <f>_xlfn.XLOOKUP($A79,SummaryResponses!$A:$A,SummaryResponses!W:W)</f>
        <v>0</v>
      </c>
      <c r="BD79" s="31">
        <f>_xlfn.XLOOKUP($A79,SummaryResponses!$A:$A,SummaryResponses!X:X)</f>
        <v>0</v>
      </c>
      <c r="BE79" s="31">
        <f>_xlfn.XLOOKUP($A79,SummaryResponses!$A:$A,SummaryResponses!Y:Y)</f>
        <v>0</v>
      </c>
      <c r="BF79" s="31">
        <f>_xlfn.XLOOKUP($A79,SummaryResponses!$A:$A,SummaryResponses!Z:Z)</f>
        <v>0</v>
      </c>
      <c r="BG79" s="31">
        <f>_xlfn.XLOOKUP($A79,SummaryResponses!$A:$A,SummaryResponses!AA:AA)</f>
        <v>0</v>
      </c>
      <c r="BH79" s="31">
        <f>_xlfn.XLOOKUP($A79,SummaryResponses!$A:$A,SummaryResponses!AB:AB)</f>
        <v>0</v>
      </c>
      <c r="BI79" s="31">
        <f>_xlfn.XLOOKUP($A79,SummaryResponses!$A:$A,SummaryResponses!AC:AC)</f>
        <v>0</v>
      </c>
      <c r="BJ79" s="31">
        <f>_xlfn.XLOOKUP($A79,SummaryResponses!$A:$A,SummaryResponses!AD:AD)</f>
        <v>0</v>
      </c>
      <c r="BK79" s="31">
        <f>_xlfn.XLOOKUP($A79,SummaryResponses!$A:$A,SummaryResponses!AE:AE)</f>
        <v>0</v>
      </c>
    </row>
    <row r="80" spans="1:63" ht="56.5" x14ac:dyDescent="0.35">
      <c r="A80" s="30" t="str">
        <f>SummaryResponses!A80</f>
        <v>05.02.02</v>
      </c>
      <c r="B80" s="31" t="str">
        <f>_xlfn.XLOOKUP($A80,WH_Aggregte!$E:$E,WH_Aggregte!$D:$D)</f>
        <v xml:space="preserve">Has the sponsor entered into a subsite agreement with each subsite?  _x000D_
 _x000D_
</v>
      </c>
      <c r="C80" s="31" t="str">
        <f>_xlfn.XLOOKUP($A80,SummaryResponses!$A:$A,SummaryResponses!$C:$C)</f>
        <v>The sponsor has not entered into a subsite agreement or Memorandum of Understanding with each subsite or the agreements are not fully executed.</v>
      </c>
      <c r="D80" s="30" t="str">
        <f>_xlfn.SINGLE(IF(ISNUMBER(IFERROR(_xlfn.XLOOKUP($A80,Table1[QNUM],Table1[Answer],"",0),""))*1,"",IFERROR(_xlfn.XLOOKUP($A80,Table1[QNUM],Table1[Answer],"",0),"")))</f>
        <v/>
      </c>
      <c r="E80" s="31" t="str">
        <f>_xlfn.SINGLE(IF(ISNUMBER(IFERROR(_xlfn.XLOOKUP($A80&amp;$E$1&amp;":",Table1[QNUM],Table1[NOTES],"",0),""))*1,"",IFERROR(_xlfn.XLOOKUP($A80&amp;$E$1&amp;":",Table1[QNUM],Table1[NOTES],"",0),"")))</f>
        <v/>
      </c>
      <c r="F80" s="31" t="str">
        <f>_xlfn.SINGLE(IF(ISNUMBER(IFERROR(_xlfn.XLOOKUP($A80&amp;$F$1,Table1[QNUM],Table1[NOTES],"",0),""))*1,"",IFERROR(_xlfn.XLOOKUP($A80&amp;$F$1,Table1[QNUM],Table1[NOTES],"",0),"")))</f>
        <v/>
      </c>
      <c r="G80" s="31" t="str">
        <f>TRIM(_xlfn.XLOOKUP($A80,WH_Aggregte!$E:$E,WH_Aggregte!J:J))</f>
        <v>Memorandum of Agreement</v>
      </c>
      <c r="H80" s="31">
        <f>_xlfn.XLOOKUP($A80,WH_Aggregte!$E:$E,WH_Aggregte!K:K)</f>
        <v>0</v>
      </c>
      <c r="I80" s="31">
        <f>_xlfn.XLOOKUP($A80,WH_Aggregte!$E:$E,WH_Aggregte!L:L)</f>
        <v>0</v>
      </c>
      <c r="J80" s="31">
        <f>_xlfn.XLOOKUP($A80,WH_Aggregte!$E:$E,WH_Aggregte!M:M)</f>
        <v>0</v>
      </c>
      <c r="K80" s="31">
        <f>_xlfn.XLOOKUP($A80,WH_Aggregte!$E:$E,WH_Aggregte!N:N)</f>
        <v>0</v>
      </c>
      <c r="L80" s="31">
        <f>_xlfn.XLOOKUP($A80,WH_Aggregte!$E:$E,WH_Aggregte!O:O)</f>
        <v>0</v>
      </c>
      <c r="M80" s="31">
        <f>_xlfn.XLOOKUP($A80,WH_Aggregte!$E:$E,WH_Aggregte!P:P)</f>
        <v>0</v>
      </c>
      <c r="N80" s="31">
        <f>_xlfn.XLOOKUP($A80,WH_Aggregte!$E:$E,WH_Aggregte!Q:Q)</f>
        <v>0</v>
      </c>
      <c r="O80" s="31">
        <f>_xlfn.XLOOKUP($A80,WH_Aggregte!$E:$E,WH_Aggregte!R:R)</f>
        <v>0</v>
      </c>
      <c r="P80" s="31">
        <f>_xlfn.XLOOKUP($A80,WH_Aggregte!$E:$E,WH_Aggregte!S:S)</f>
        <v>0</v>
      </c>
      <c r="Q80" s="31">
        <f>_xlfn.XLOOKUP($A80,WH_Aggregte!$E:$E,WH_Aggregte!T:T)</f>
        <v>0</v>
      </c>
      <c r="R80" s="31">
        <f>_xlfn.XLOOKUP($A80,WH_Aggregte!$E:$E,WH_Aggregte!U:U)</f>
        <v>0</v>
      </c>
      <c r="S80" s="31">
        <f>_xlfn.XLOOKUP($A80,WH_Aggregte!$E:$E,WH_Aggregte!V:V)</f>
        <v>0</v>
      </c>
      <c r="T80" s="31">
        <f>_xlfn.XLOOKUP($A80,WH_Aggregte!$E:$E,WH_Aggregte!W:W)</f>
        <v>0</v>
      </c>
      <c r="U80" s="31">
        <f>_xlfn.XLOOKUP($A80,WH_Aggregte!$E:$E,WH_Aggregte!X:X)</f>
        <v>0</v>
      </c>
      <c r="V80" s="31">
        <f>_xlfn.XLOOKUP($A80,WH_Aggregte!$E:$E,WH_Aggregte!Y:Y)</f>
        <v>0</v>
      </c>
      <c r="W80" s="31">
        <f>_xlfn.XLOOKUP($A80,WH_Aggregte!$E:$E,WH_Aggregte!Z:Z)</f>
        <v>0</v>
      </c>
      <c r="X80" s="31">
        <f>_xlfn.XLOOKUP($A80,WH_Aggregte!$E:$E,WH_Aggregte!AA:AA)</f>
        <v>0</v>
      </c>
      <c r="Y80" s="31">
        <f>_xlfn.XLOOKUP($A80,WH_Aggregte!$E:$E,WH_Aggregte!AB:AB)</f>
        <v>0</v>
      </c>
      <c r="Z80" s="31">
        <f>_xlfn.XLOOKUP($A80,WH_Aggregte!$E:$E,WH_Aggregte!AC:AC)</f>
        <v>0</v>
      </c>
      <c r="AA80" s="31">
        <f>_xlfn.XLOOKUP($A80,WH_Aggregte!$E:$E,WH_Aggregte!AD:AD)</f>
        <v>0</v>
      </c>
      <c r="AB80" s="31">
        <f>_xlfn.XLOOKUP($A80,WH_Aggregte!$E:$E,WH_Aggregte!AE:AE)</f>
        <v>0</v>
      </c>
      <c r="AC80" s="31">
        <f>_xlfn.XLOOKUP($A80,WH_Aggregte!$E:$E,WH_Aggregte!AF:AF)</f>
        <v>0</v>
      </c>
      <c r="AD80" s="31">
        <f>_xlfn.XLOOKUP($A80,WH_Aggregte!$E:$E,WH_Aggregte!AG:AG)</f>
        <v>0</v>
      </c>
      <c r="AE80" s="31">
        <f>_xlfn.XLOOKUP($A80,WH_Aggregte!$E:$E,WH_Aggregte!AH:AH)</f>
        <v>0</v>
      </c>
      <c r="AF80" s="31">
        <f>_xlfn.XLOOKUP($A80,WH_Aggregte!$E:$E,WH_Aggregte!AI:AI)</f>
        <v>0</v>
      </c>
      <c r="AG80" s="31">
        <f>_xlfn.XLOOKUP($A80,WH_Aggregte!$E:$E,WH_Aggregte!AJ:AJ)</f>
        <v>0</v>
      </c>
      <c r="AH80" s="31">
        <f>_xlfn.XLOOKUP($A80,WH_Aggregte!$E:$E,WH_Aggregte!AK:AK)</f>
        <v>0</v>
      </c>
      <c r="AI80" s="31">
        <f>_xlfn.XLOOKUP($A80,WH_Aggregte!$E:$E,WH_Aggregte!AL:AL)</f>
        <v>0</v>
      </c>
      <c r="AJ80" s="31">
        <f>_xlfn.XLOOKUP($A80,SummaryResponses!$A:$A,SummaryResponses!D:D)</f>
        <v>0</v>
      </c>
      <c r="AK80" s="31">
        <f>_xlfn.XLOOKUP($A80,SummaryResponses!$A:$A,SummaryResponses!E:E)</f>
        <v>0</v>
      </c>
      <c r="AL80" s="31">
        <f>_xlfn.XLOOKUP($A80,SummaryResponses!$A:$A,SummaryResponses!F:F)</f>
        <v>0</v>
      </c>
      <c r="AM80" s="31">
        <f>_xlfn.XLOOKUP($A80,SummaryResponses!$A:$A,SummaryResponses!G:G)</f>
        <v>0</v>
      </c>
      <c r="AN80" s="31">
        <f>_xlfn.XLOOKUP($A80,SummaryResponses!$A:$A,SummaryResponses!H:H)</f>
        <v>0</v>
      </c>
      <c r="AO80" s="31">
        <f>_xlfn.XLOOKUP($A80,SummaryResponses!$A:$A,SummaryResponses!I:I)</f>
        <v>0</v>
      </c>
      <c r="AP80" s="31">
        <f>_xlfn.XLOOKUP($A80,SummaryResponses!$A:$A,SummaryResponses!J:J)</f>
        <v>0</v>
      </c>
      <c r="AQ80" s="31">
        <f>_xlfn.XLOOKUP($A80,SummaryResponses!$A:$A,SummaryResponses!K:K)</f>
        <v>0</v>
      </c>
      <c r="AR80" s="31">
        <f>_xlfn.XLOOKUP($A80,SummaryResponses!$A:$A,SummaryResponses!L:L)</f>
        <v>0</v>
      </c>
      <c r="AS80" s="31">
        <f>_xlfn.XLOOKUP($A80,SummaryResponses!$A:$A,SummaryResponses!M:M)</f>
        <v>0</v>
      </c>
      <c r="AT80" s="31">
        <f>_xlfn.XLOOKUP($A80,SummaryResponses!$A:$A,SummaryResponses!N:N)</f>
        <v>0</v>
      </c>
      <c r="AU80" s="31">
        <f>_xlfn.XLOOKUP($A80,SummaryResponses!$A:$A,SummaryResponses!O:O)</f>
        <v>0</v>
      </c>
      <c r="AV80" s="31">
        <f>_xlfn.XLOOKUP($A80,SummaryResponses!$A:$A,SummaryResponses!P:P)</f>
        <v>0</v>
      </c>
      <c r="AW80" s="31">
        <f>_xlfn.XLOOKUP($A80,SummaryResponses!$A:$A,SummaryResponses!Q:Q)</f>
        <v>0</v>
      </c>
      <c r="AX80" s="31">
        <f>_xlfn.XLOOKUP($A80,SummaryResponses!$A:$A,SummaryResponses!R:R)</f>
        <v>0</v>
      </c>
      <c r="AY80" s="31">
        <f>_xlfn.XLOOKUP($A80,SummaryResponses!$A:$A,SummaryResponses!S:S)</f>
        <v>0</v>
      </c>
      <c r="AZ80" s="31">
        <f>_xlfn.XLOOKUP($A80,SummaryResponses!$A:$A,SummaryResponses!T:T)</f>
        <v>0</v>
      </c>
      <c r="BA80" s="31">
        <f>_xlfn.XLOOKUP($A80,SummaryResponses!$A:$A,SummaryResponses!U:U)</f>
        <v>0</v>
      </c>
      <c r="BB80" s="31">
        <f>_xlfn.XLOOKUP($A80,SummaryResponses!$A:$A,SummaryResponses!V:V)</f>
        <v>0</v>
      </c>
      <c r="BC80" s="31">
        <f>_xlfn.XLOOKUP($A80,SummaryResponses!$A:$A,SummaryResponses!W:W)</f>
        <v>0</v>
      </c>
      <c r="BD80" s="31">
        <f>_xlfn.XLOOKUP($A80,SummaryResponses!$A:$A,SummaryResponses!X:X)</f>
        <v>0</v>
      </c>
      <c r="BE80" s="31">
        <f>_xlfn.XLOOKUP($A80,SummaryResponses!$A:$A,SummaryResponses!Y:Y)</f>
        <v>0</v>
      </c>
      <c r="BF80" s="31">
        <f>_xlfn.XLOOKUP($A80,SummaryResponses!$A:$A,SummaryResponses!Z:Z)</f>
        <v>0</v>
      </c>
      <c r="BG80" s="31">
        <f>_xlfn.XLOOKUP($A80,SummaryResponses!$A:$A,SummaryResponses!AA:AA)</f>
        <v>0</v>
      </c>
      <c r="BH80" s="31">
        <f>_xlfn.XLOOKUP($A80,SummaryResponses!$A:$A,SummaryResponses!AB:AB)</f>
        <v>0</v>
      </c>
      <c r="BI80" s="31">
        <f>_xlfn.XLOOKUP($A80,SummaryResponses!$A:$A,SummaryResponses!AC:AC)</f>
        <v>0</v>
      </c>
      <c r="BJ80" s="31">
        <f>_xlfn.XLOOKUP($A80,SummaryResponses!$A:$A,SummaryResponses!AD:AD)</f>
        <v>0</v>
      </c>
      <c r="BK80" s="31">
        <f>_xlfn.XLOOKUP($A80,SummaryResponses!$A:$A,SummaryResponses!AE:AE)</f>
        <v>0</v>
      </c>
    </row>
    <row r="81" spans="1:63" ht="294.5" x14ac:dyDescent="0.35">
      <c r="A81" s="30" t="str">
        <f>SummaryResponses!A81</f>
        <v>05.02.03</v>
      </c>
      <c r="B81" s="31" t="str">
        <f>_xlfn.XLOOKUP($A81,WH_Aggregte!$E:$E,WH_Aggregte!$D:$D)</f>
        <v>Does each subsite agreement or Memorandum of Understanding (MOU) contain at least the following elements?
•  Written understanding and agreement that the Site is required to properly ensure that all VISTA resources are used to carry out the VISTA project in conformity with all applicable AmeriCorps laws, regulations, policies, procedures, program guidance and the MA Provisions
• Responsibilities of the parties and other program requirements
• Policies and procedures regarding requesting removal of members
• Records to be kept and reports on project and member progress to be submitted 
• Written understanding and agreement that while the Sponsor maintains responsibility for the Site's proper use of members, the Site may be held financially responsible to AmeriCorps for the inappropriate use of all such VISTA resources by the Site.
• If applicable site support payments.</v>
      </c>
      <c r="C81" s="31" t="str">
        <f>_xlfn.XLOOKUP($A81,SummaryResponses!$A:$A,SummaryResponses!$C:$C)</f>
        <v xml:space="preserve">Each subsite agreement or Memorandum of Understanding (MOU) does not contain the following required element(s):
</v>
      </c>
      <c r="D81" s="30" t="str">
        <f>_xlfn.SINGLE(IF(ISNUMBER(IFERROR(_xlfn.XLOOKUP($A81,Table1[QNUM],Table1[Answer],"",0),""))*1,"",IFERROR(_xlfn.XLOOKUP($A81,Table1[QNUM],Table1[Answer],"",0),"")))</f>
        <v/>
      </c>
      <c r="E81" s="31" t="str">
        <f>_xlfn.SINGLE(IF(ISNUMBER(IFERROR(_xlfn.XLOOKUP($A81&amp;$E$1&amp;":",Table1[QNUM],Table1[NOTES],"",0),""))*1,"",IFERROR(_xlfn.XLOOKUP($A81&amp;$E$1&amp;":",Table1[QNUM],Table1[NOTES],"",0),"")))</f>
        <v/>
      </c>
      <c r="F81" s="31" t="str">
        <f>_xlfn.SINGLE(IF(ISNUMBER(IFERROR(_xlfn.XLOOKUP($A81&amp;$F$1,Table1[QNUM],Table1[NOTES],"",0),""))*1,"",IFERROR(_xlfn.XLOOKUP($A81&amp;$F$1,Table1[QNUM],Table1[NOTES],"",0),"")))</f>
        <v/>
      </c>
      <c r="G81" s="31" t="str">
        <f>TRIM(_xlfn.XLOOKUP($A81,WH_Aggregte!$E:$E,WH_Aggregte!J:J))</f>
        <v>Memorandum of Agreement; 45 CFR § 2556.155</v>
      </c>
      <c r="H81" s="31" t="str">
        <f>_xlfn.XLOOKUP($A81,WH_Aggregte!$E:$E,WH_Aggregte!K:K)</f>
        <v/>
      </c>
      <c r="I81" s="31" t="str">
        <f>_xlfn.XLOOKUP($A81,WH_Aggregte!$E:$E,WH_Aggregte!L:L)</f>
        <v/>
      </c>
      <c r="J81" s="31" t="str">
        <f>_xlfn.XLOOKUP($A81,WH_Aggregte!$E:$E,WH_Aggregte!M:M)</f>
        <v/>
      </c>
      <c r="K81" s="31" t="str">
        <f>_xlfn.XLOOKUP($A81,WH_Aggregte!$E:$E,WH_Aggregte!N:N)</f>
        <v/>
      </c>
      <c r="L81" s="31" t="str">
        <f>_xlfn.XLOOKUP($A81,WH_Aggregte!$E:$E,WH_Aggregte!O:O)</f>
        <v/>
      </c>
      <c r="M81" s="31" t="str">
        <f>_xlfn.XLOOKUP($A81,WH_Aggregte!$E:$E,WH_Aggregte!P:P)</f>
        <v/>
      </c>
      <c r="N81" s="31">
        <f>_xlfn.XLOOKUP($A81,WH_Aggregte!$E:$E,WH_Aggregte!Q:Q)</f>
        <v>0</v>
      </c>
      <c r="O81" s="31">
        <f>_xlfn.XLOOKUP($A81,WH_Aggregte!$E:$E,WH_Aggregte!R:R)</f>
        <v>0</v>
      </c>
      <c r="P81" s="31">
        <f>_xlfn.XLOOKUP($A81,WH_Aggregte!$E:$E,WH_Aggregte!S:S)</f>
        <v>0</v>
      </c>
      <c r="Q81" s="31">
        <f>_xlfn.XLOOKUP($A81,WH_Aggregte!$E:$E,WH_Aggregte!T:T)</f>
        <v>0</v>
      </c>
      <c r="R81" s="31">
        <f>_xlfn.XLOOKUP($A81,WH_Aggregte!$E:$E,WH_Aggregte!U:U)</f>
        <v>0</v>
      </c>
      <c r="S81" s="31">
        <f>_xlfn.XLOOKUP($A81,WH_Aggregte!$E:$E,WH_Aggregte!V:V)</f>
        <v>0</v>
      </c>
      <c r="T81" s="31">
        <f>_xlfn.XLOOKUP($A81,WH_Aggregte!$E:$E,WH_Aggregte!W:W)</f>
        <v>0</v>
      </c>
      <c r="U81" s="31">
        <f>_xlfn.XLOOKUP($A81,WH_Aggregte!$E:$E,WH_Aggregte!X:X)</f>
        <v>0</v>
      </c>
      <c r="V81" s="31">
        <f>_xlfn.XLOOKUP($A81,WH_Aggregte!$E:$E,WH_Aggregte!Y:Y)</f>
        <v>0</v>
      </c>
      <c r="W81" s="31">
        <f>_xlfn.XLOOKUP($A81,WH_Aggregte!$E:$E,WH_Aggregte!Z:Z)</f>
        <v>0</v>
      </c>
      <c r="X81" s="31">
        <f>_xlfn.XLOOKUP($A81,WH_Aggregte!$E:$E,WH_Aggregte!AA:AA)</f>
        <v>0</v>
      </c>
      <c r="Y81" s="31">
        <f>_xlfn.XLOOKUP($A81,WH_Aggregte!$E:$E,WH_Aggregte!AB:AB)</f>
        <v>0</v>
      </c>
      <c r="Z81" s="31">
        <f>_xlfn.XLOOKUP($A81,WH_Aggregte!$E:$E,WH_Aggregte!AC:AC)</f>
        <v>0</v>
      </c>
      <c r="AA81" s="31">
        <f>_xlfn.XLOOKUP($A81,WH_Aggregte!$E:$E,WH_Aggregte!AD:AD)</f>
        <v>0</v>
      </c>
      <c r="AB81" s="31">
        <f>_xlfn.XLOOKUP($A81,WH_Aggregte!$E:$E,WH_Aggregte!AE:AE)</f>
        <v>0</v>
      </c>
      <c r="AC81" s="31">
        <f>_xlfn.XLOOKUP($A81,WH_Aggregte!$E:$E,WH_Aggregte!AF:AF)</f>
        <v>0</v>
      </c>
      <c r="AD81" s="31">
        <f>_xlfn.XLOOKUP($A81,WH_Aggregte!$E:$E,WH_Aggregte!AG:AG)</f>
        <v>0</v>
      </c>
      <c r="AE81" s="31">
        <f>_xlfn.XLOOKUP($A81,WH_Aggregte!$E:$E,WH_Aggregte!AH:AH)</f>
        <v>0</v>
      </c>
      <c r="AF81" s="31">
        <f>_xlfn.XLOOKUP($A81,WH_Aggregte!$E:$E,WH_Aggregte!AI:AI)</f>
        <v>0</v>
      </c>
      <c r="AG81" s="31">
        <f>_xlfn.XLOOKUP($A81,WH_Aggregte!$E:$E,WH_Aggregte!AJ:AJ)</f>
        <v>0</v>
      </c>
      <c r="AH81" s="31">
        <f>_xlfn.XLOOKUP($A81,WH_Aggregte!$E:$E,WH_Aggregte!AK:AK)</f>
        <v>0</v>
      </c>
      <c r="AI81" s="31">
        <f>_xlfn.XLOOKUP($A81,WH_Aggregte!$E:$E,WH_Aggregte!AL:AL)</f>
        <v>0</v>
      </c>
      <c r="AJ81" s="31" t="str">
        <f>_xlfn.XLOOKUP($A81,SummaryResponses!$A:$A,SummaryResponses!D:D)</f>
        <v>• Written understanding and agreement that the Site is required to properly ensure that all VISTA resources are used to carry out the VISTA project in conformity with all applicable AmeriCorps laws, regulations, policies, procedures, program guidance and the MA Provisions</v>
      </c>
      <c r="AK81" s="31" t="str">
        <f>_xlfn.XLOOKUP($A81,SummaryResponses!$A:$A,SummaryResponses!E:E)</f>
        <v>• Responsibilities of the parties and other program requirements</v>
      </c>
      <c r="AL81" s="31" t="str">
        <f>_xlfn.XLOOKUP($A81,SummaryResponses!$A:$A,SummaryResponses!F:F)</f>
        <v>• Policies and procedures regarding requesting removal of members</v>
      </c>
      <c r="AM81" s="31" t="str">
        <f>_xlfn.XLOOKUP($A81,SummaryResponses!$A:$A,SummaryResponses!G:G)</f>
        <v xml:space="preserve">• Records to be kept and reports on project and member progress to be submitted </v>
      </c>
      <c r="AN81" s="31" t="str">
        <f>_xlfn.XLOOKUP($A81,SummaryResponses!$A:$A,SummaryResponses!H:H)</f>
        <v>• Written understanding and agreement that while the Sponsor maintains responsibility for the Site’s proper use of members, the Site may be held financially responsible to AmeriCorps for the inappropriate use of all such VISTA resources by the Site.</v>
      </c>
      <c r="AO81" s="31" t="str">
        <f>_xlfn.XLOOKUP($A81,SummaryResponses!$A:$A,SummaryResponses!I:I)</f>
        <v>• If applicable site support payments.</v>
      </c>
      <c r="AP81" s="31">
        <f>_xlfn.XLOOKUP($A81,SummaryResponses!$A:$A,SummaryResponses!J:J)</f>
        <v>0</v>
      </c>
      <c r="AQ81" s="31">
        <f>_xlfn.XLOOKUP($A81,SummaryResponses!$A:$A,SummaryResponses!K:K)</f>
        <v>0</v>
      </c>
      <c r="AR81" s="31">
        <f>_xlfn.XLOOKUP($A81,SummaryResponses!$A:$A,SummaryResponses!L:L)</f>
        <v>0</v>
      </c>
      <c r="AS81" s="31">
        <f>_xlfn.XLOOKUP($A81,SummaryResponses!$A:$A,SummaryResponses!M:M)</f>
        <v>0</v>
      </c>
      <c r="AT81" s="31">
        <f>_xlfn.XLOOKUP($A81,SummaryResponses!$A:$A,SummaryResponses!N:N)</f>
        <v>0</v>
      </c>
      <c r="AU81" s="31">
        <f>_xlfn.XLOOKUP($A81,SummaryResponses!$A:$A,SummaryResponses!O:O)</f>
        <v>0</v>
      </c>
      <c r="AV81" s="31">
        <f>_xlfn.XLOOKUP($A81,SummaryResponses!$A:$A,SummaryResponses!P:P)</f>
        <v>0</v>
      </c>
      <c r="AW81" s="31">
        <f>_xlfn.XLOOKUP($A81,SummaryResponses!$A:$A,SummaryResponses!Q:Q)</f>
        <v>0</v>
      </c>
      <c r="AX81" s="31">
        <f>_xlfn.XLOOKUP($A81,SummaryResponses!$A:$A,SummaryResponses!R:R)</f>
        <v>0</v>
      </c>
      <c r="AY81" s="31">
        <f>_xlfn.XLOOKUP($A81,SummaryResponses!$A:$A,SummaryResponses!S:S)</f>
        <v>0</v>
      </c>
      <c r="AZ81" s="31">
        <f>_xlfn.XLOOKUP($A81,SummaryResponses!$A:$A,SummaryResponses!T:T)</f>
        <v>0</v>
      </c>
      <c r="BA81" s="31">
        <f>_xlfn.XLOOKUP($A81,SummaryResponses!$A:$A,SummaryResponses!U:U)</f>
        <v>0</v>
      </c>
      <c r="BB81" s="31">
        <f>_xlfn.XLOOKUP($A81,SummaryResponses!$A:$A,SummaryResponses!V:V)</f>
        <v>0</v>
      </c>
      <c r="BC81" s="31">
        <f>_xlfn.XLOOKUP($A81,SummaryResponses!$A:$A,SummaryResponses!W:W)</f>
        <v>0</v>
      </c>
      <c r="BD81" s="31">
        <f>_xlfn.XLOOKUP($A81,SummaryResponses!$A:$A,SummaryResponses!X:X)</f>
        <v>0</v>
      </c>
      <c r="BE81" s="31">
        <f>_xlfn.XLOOKUP($A81,SummaryResponses!$A:$A,SummaryResponses!Y:Y)</f>
        <v>0</v>
      </c>
      <c r="BF81" s="31">
        <f>_xlfn.XLOOKUP($A81,SummaryResponses!$A:$A,SummaryResponses!Z:Z)</f>
        <v>0</v>
      </c>
      <c r="BG81" s="31">
        <f>_xlfn.XLOOKUP($A81,SummaryResponses!$A:$A,SummaryResponses!AA:AA)</f>
        <v>0</v>
      </c>
      <c r="BH81" s="31">
        <f>_xlfn.XLOOKUP($A81,SummaryResponses!$A:$A,SummaryResponses!AB:AB)</f>
        <v>0</v>
      </c>
      <c r="BI81" s="31">
        <f>_xlfn.XLOOKUP($A81,SummaryResponses!$A:$A,SummaryResponses!AC:AC)</f>
        <v>0</v>
      </c>
      <c r="BJ81" s="31">
        <f>_xlfn.XLOOKUP($A81,SummaryResponses!$A:$A,SummaryResponses!AD:AD)</f>
        <v>0</v>
      </c>
      <c r="BK81" s="31">
        <f>_xlfn.XLOOKUP($A81,SummaryResponses!$A:$A,SummaryResponses!AE:AE)</f>
        <v>0</v>
      </c>
    </row>
    <row r="82" spans="1:63" ht="56.5" x14ac:dyDescent="0.35">
      <c r="A82" s="30" t="str">
        <f>SummaryResponses!A82</f>
        <v>05.02.04</v>
      </c>
      <c r="B82" s="31" t="str">
        <f>_xlfn.XLOOKUP($A82,WH_Aggregte!$E:$E,WH_Aggregte!$D:$D)</f>
        <v xml:space="preserve">Are all subsites eligible to receive VISTA members?_x000D_
_x000D_
</v>
      </c>
      <c r="C82" s="31" t="str">
        <f>_xlfn.XLOOKUP($A82,SummaryResponses!$A:$A,SummaryResponses!$C:$C)</f>
        <v>Not all subsites are eligible to receive VISTA members.</v>
      </c>
      <c r="D82" s="30" t="str">
        <f>_xlfn.SINGLE(IF(ISNUMBER(IFERROR(_xlfn.XLOOKUP($A82,Table1[QNUM],Table1[Answer],"",0),""))*1,"",IFERROR(_xlfn.XLOOKUP($A82,Table1[QNUM],Table1[Answer],"",0),"")))</f>
        <v/>
      </c>
      <c r="E82" s="31" t="str">
        <f>_xlfn.SINGLE(IF(ISNUMBER(IFERROR(_xlfn.XLOOKUP($A82&amp;$E$1&amp;":",Table1[QNUM],Table1[NOTES],"",0),""))*1,"",IFERROR(_xlfn.XLOOKUP($A82&amp;$E$1&amp;":",Table1[QNUM],Table1[NOTES],"",0),"")))</f>
        <v/>
      </c>
      <c r="F82" s="31" t="str">
        <f>_xlfn.SINGLE(IF(ISNUMBER(IFERROR(_xlfn.XLOOKUP($A82&amp;$F$1,Table1[QNUM],Table1[NOTES],"",0),""))*1,"",IFERROR(_xlfn.XLOOKUP($A82&amp;$F$1,Table1[QNUM],Table1[NOTES],"",0),"")))</f>
        <v/>
      </c>
      <c r="G82" s="31" t="str">
        <f>TRIM(_xlfn.XLOOKUP($A82,WH_Aggregte!$E:$E,WH_Aggregte!J:J))</f>
        <v>VISTA Member Handbook Chapter 1, 
DVSA, SEC. 103 (a) (42 U.S.C. 4953(a)),
Memorandum of Agreement, 45 CFR 2556.100, 45 CFR 2556.105</v>
      </c>
      <c r="H82" s="31">
        <f>_xlfn.XLOOKUP($A82,WH_Aggregte!$E:$E,WH_Aggregte!K:K)</f>
        <v>0</v>
      </c>
      <c r="I82" s="31">
        <f>_xlfn.XLOOKUP($A82,WH_Aggregte!$E:$E,WH_Aggregte!L:L)</f>
        <v>0</v>
      </c>
      <c r="J82" s="31">
        <f>_xlfn.XLOOKUP($A82,WH_Aggregte!$E:$E,WH_Aggregte!M:M)</f>
        <v>0</v>
      </c>
      <c r="K82" s="31">
        <f>_xlfn.XLOOKUP($A82,WH_Aggregte!$E:$E,WH_Aggregte!N:N)</f>
        <v>0</v>
      </c>
      <c r="L82" s="31">
        <f>_xlfn.XLOOKUP($A82,WH_Aggregte!$E:$E,WH_Aggregte!O:O)</f>
        <v>0</v>
      </c>
      <c r="M82" s="31">
        <f>_xlfn.XLOOKUP($A82,WH_Aggregte!$E:$E,WH_Aggregte!P:P)</f>
        <v>0</v>
      </c>
      <c r="N82" s="31">
        <f>_xlfn.XLOOKUP($A82,WH_Aggregte!$E:$E,WH_Aggregte!Q:Q)</f>
        <v>0</v>
      </c>
      <c r="O82" s="31">
        <f>_xlfn.XLOOKUP($A82,WH_Aggregte!$E:$E,WH_Aggregte!R:R)</f>
        <v>0</v>
      </c>
      <c r="P82" s="31">
        <f>_xlfn.XLOOKUP($A82,WH_Aggregte!$E:$E,WH_Aggregte!S:S)</f>
        <v>0</v>
      </c>
      <c r="Q82" s="31">
        <f>_xlfn.XLOOKUP($A82,WH_Aggregte!$E:$E,WH_Aggregte!T:T)</f>
        <v>0</v>
      </c>
      <c r="R82" s="31">
        <f>_xlfn.XLOOKUP($A82,WH_Aggregte!$E:$E,WH_Aggregte!U:U)</f>
        <v>0</v>
      </c>
      <c r="S82" s="31">
        <f>_xlfn.XLOOKUP($A82,WH_Aggregte!$E:$E,WH_Aggregte!V:V)</f>
        <v>0</v>
      </c>
      <c r="T82" s="31">
        <f>_xlfn.XLOOKUP($A82,WH_Aggregte!$E:$E,WH_Aggregte!W:W)</f>
        <v>0</v>
      </c>
      <c r="U82" s="31">
        <f>_xlfn.XLOOKUP($A82,WH_Aggregte!$E:$E,WH_Aggregte!X:X)</f>
        <v>0</v>
      </c>
      <c r="V82" s="31">
        <f>_xlfn.XLOOKUP($A82,WH_Aggregte!$E:$E,WH_Aggregte!Y:Y)</f>
        <v>0</v>
      </c>
      <c r="W82" s="31">
        <f>_xlfn.XLOOKUP($A82,WH_Aggregte!$E:$E,WH_Aggregte!Z:Z)</f>
        <v>0</v>
      </c>
      <c r="X82" s="31">
        <f>_xlfn.XLOOKUP($A82,WH_Aggregte!$E:$E,WH_Aggregte!AA:AA)</f>
        <v>0</v>
      </c>
      <c r="Y82" s="31">
        <f>_xlfn.XLOOKUP($A82,WH_Aggregte!$E:$E,WH_Aggregte!AB:AB)</f>
        <v>0</v>
      </c>
      <c r="Z82" s="31">
        <f>_xlfn.XLOOKUP($A82,WH_Aggregte!$E:$E,WH_Aggregte!AC:AC)</f>
        <v>0</v>
      </c>
      <c r="AA82" s="31">
        <f>_xlfn.XLOOKUP($A82,WH_Aggregte!$E:$E,WH_Aggregte!AD:AD)</f>
        <v>0</v>
      </c>
      <c r="AB82" s="31">
        <f>_xlfn.XLOOKUP($A82,WH_Aggregte!$E:$E,WH_Aggregte!AE:AE)</f>
        <v>0</v>
      </c>
      <c r="AC82" s="31">
        <f>_xlfn.XLOOKUP($A82,WH_Aggregte!$E:$E,WH_Aggregte!AF:AF)</f>
        <v>0</v>
      </c>
      <c r="AD82" s="31">
        <f>_xlfn.XLOOKUP($A82,WH_Aggregte!$E:$E,WH_Aggregte!AG:AG)</f>
        <v>0</v>
      </c>
      <c r="AE82" s="31">
        <f>_xlfn.XLOOKUP($A82,WH_Aggregte!$E:$E,WH_Aggregte!AH:AH)</f>
        <v>0</v>
      </c>
      <c r="AF82" s="31">
        <f>_xlfn.XLOOKUP($A82,WH_Aggregte!$E:$E,WH_Aggregte!AI:AI)</f>
        <v>0</v>
      </c>
      <c r="AG82" s="31">
        <f>_xlfn.XLOOKUP($A82,WH_Aggregte!$E:$E,WH_Aggregte!AJ:AJ)</f>
        <v>0</v>
      </c>
      <c r="AH82" s="31">
        <f>_xlfn.XLOOKUP($A82,WH_Aggregte!$E:$E,WH_Aggregte!AK:AK)</f>
        <v>0</v>
      </c>
      <c r="AI82" s="31">
        <f>_xlfn.XLOOKUP($A82,WH_Aggregte!$E:$E,WH_Aggregte!AL:AL)</f>
        <v>0</v>
      </c>
      <c r="AJ82" s="31">
        <f>_xlfn.XLOOKUP($A82,SummaryResponses!$A:$A,SummaryResponses!D:D)</f>
        <v>0</v>
      </c>
      <c r="AK82" s="31">
        <f>_xlfn.XLOOKUP($A82,SummaryResponses!$A:$A,SummaryResponses!E:E)</f>
        <v>0</v>
      </c>
      <c r="AL82" s="31">
        <f>_xlfn.XLOOKUP($A82,SummaryResponses!$A:$A,SummaryResponses!F:F)</f>
        <v>0</v>
      </c>
      <c r="AM82" s="31">
        <f>_xlfn.XLOOKUP($A82,SummaryResponses!$A:$A,SummaryResponses!G:G)</f>
        <v>0</v>
      </c>
      <c r="AN82" s="31">
        <f>_xlfn.XLOOKUP($A82,SummaryResponses!$A:$A,SummaryResponses!H:H)</f>
        <v>0</v>
      </c>
      <c r="AO82" s="31">
        <f>_xlfn.XLOOKUP($A82,SummaryResponses!$A:$A,SummaryResponses!I:I)</f>
        <v>0</v>
      </c>
      <c r="AP82" s="31">
        <f>_xlfn.XLOOKUP($A82,SummaryResponses!$A:$A,SummaryResponses!J:J)</f>
        <v>0</v>
      </c>
      <c r="AQ82" s="31">
        <f>_xlfn.XLOOKUP($A82,SummaryResponses!$A:$A,SummaryResponses!K:K)</f>
        <v>0</v>
      </c>
      <c r="AR82" s="31">
        <f>_xlfn.XLOOKUP($A82,SummaryResponses!$A:$A,SummaryResponses!L:L)</f>
        <v>0</v>
      </c>
      <c r="AS82" s="31">
        <f>_xlfn.XLOOKUP($A82,SummaryResponses!$A:$A,SummaryResponses!M:M)</f>
        <v>0</v>
      </c>
      <c r="AT82" s="31">
        <f>_xlfn.XLOOKUP($A82,SummaryResponses!$A:$A,SummaryResponses!N:N)</f>
        <v>0</v>
      </c>
      <c r="AU82" s="31">
        <f>_xlfn.XLOOKUP($A82,SummaryResponses!$A:$A,SummaryResponses!O:O)</f>
        <v>0</v>
      </c>
      <c r="AV82" s="31">
        <f>_xlfn.XLOOKUP($A82,SummaryResponses!$A:$A,SummaryResponses!P:P)</f>
        <v>0</v>
      </c>
      <c r="AW82" s="31">
        <f>_xlfn.XLOOKUP($A82,SummaryResponses!$A:$A,SummaryResponses!Q:Q)</f>
        <v>0</v>
      </c>
      <c r="AX82" s="31">
        <f>_xlfn.XLOOKUP($A82,SummaryResponses!$A:$A,SummaryResponses!R:R)</f>
        <v>0</v>
      </c>
      <c r="AY82" s="31">
        <f>_xlfn.XLOOKUP($A82,SummaryResponses!$A:$A,SummaryResponses!S:S)</f>
        <v>0</v>
      </c>
      <c r="AZ82" s="31">
        <f>_xlfn.XLOOKUP($A82,SummaryResponses!$A:$A,SummaryResponses!T:T)</f>
        <v>0</v>
      </c>
      <c r="BA82" s="31">
        <f>_xlfn.XLOOKUP($A82,SummaryResponses!$A:$A,SummaryResponses!U:U)</f>
        <v>0</v>
      </c>
      <c r="BB82" s="31">
        <f>_xlfn.XLOOKUP($A82,SummaryResponses!$A:$A,SummaryResponses!V:V)</f>
        <v>0</v>
      </c>
      <c r="BC82" s="31">
        <f>_xlfn.XLOOKUP($A82,SummaryResponses!$A:$A,SummaryResponses!W:W)</f>
        <v>0</v>
      </c>
      <c r="BD82" s="31">
        <f>_xlfn.XLOOKUP($A82,SummaryResponses!$A:$A,SummaryResponses!X:X)</f>
        <v>0</v>
      </c>
      <c r="BE82" s="31">
        <f>_xlfn.XLOOKUP($A82,SummaryResponses!$A:$A,SummaryResponses!Y:Y)</f>
        <v>0</v>
      </c>
      <c r="BF82" s="31">
        <f>_xlfn.XLOOKUP($A82,SummaryResponses!$A:$A,SummaryResponses!Z:Z)</f>
        <v>0</v>
      </c>
      <c r="BG82" s="31">
        <f>_xlfn.XLOOKUP($A82,SummaryResponses!$A:$A,SummaryResponses!AA:AA)</f>
        <v>0</v>
      </c>
      <c r="BH82" s="31">
        <f>_xlfn.XLOOKUP($A82,SummaryResponses!$A:$A,SummaryResponses!AB:AB)</f>
        <v>0</v>
      </c>
      <c r="BI82" s="31">
        <f>_xlfn.XLOOKUP($A82,SummaryResponses!$A:$A,SummaryResponses!AC:AC)</f>
        <v>0</v>
      </c>
      <c r="BJ82" s="31">
        <f>_xlfn.XLOOKUP($A82,SummaryResponses!$A:$A,SummaryResponses!AD:AD)</f>
        <v>0</v>
      </c>
      <c r="BK82" s="31">
        <f>_xlfn.XLOOKUP($A82,SummaryResponses!$A:$A,SummaryResponses!AE:AE)</f>
        <v>0</v>
      </c>
    </row>
    <row r="83" spans="1:63" ht="98.5" x14ac:dyDescent="0.35">
      <c r="A83" s="30" t="str">
        <f>SummaryResponses!A83</f>
        <v>05.02.05</v>
      </c>
      <c r="B83" s="31" t="str">
        <f>_xlfn.XLOOKUP($A83,WH_Aggregte!$E:$E,WH_Aggregte!$D:$D)</f>
        <v>Does the sponsor require or accept application fees from potential subsites or require subsites to contribute financially to the project beyond Site Support Payment, cost share, or reimbursement (which includes reasonable and actual costs incurred for project administration provided by the sponsor).</v>
      </c>
      <c r="C83" s="31" t="str">
        <f>_xlfn.XLOOKUP($A83,SummaryResponses!$A:$A,SummaryResponses!$C:$C)</f>
        <v>There is evidence suggesting that the sponsor is requiring and/or collecting application fees or financial contributions beyond cost share, site support payment, or reimbursement (which includes reasonable and actual costs incurred for project administration provided by the sponsor) from potential or existing subsites.</v>
      </c>
      <c r="D83" s="30" t="str">
        <f>_xlfn.SINGLE(IF(ISNUMBER(IFERROR(_xlfn.XLOOKUP($A83,Table1[QNUM],Table1[Answer],"",0),""))*1,"",IFERROR(_xlfn.XLOOKUP($A83,Table1[QNUM],Table1[Answer],"",0),"")))</f>
        <v/>
      </c>
      <c r="E83" s="31" t="str">
        <f>_xlfn.SINGLE(IF(ISNUMBER(IFERROR(_xlfn.XLOOKUP($A83&amp;$E$1&amp;":",Table1[QNUM],Table1[NOTES],"",0),""))*1,"",IFERROR(_xlfn.XLOOKUP($A83&amp;$E$1&amp;":",Table1[QNUM],Table1[NOTES],"",0),"")))</f>
        <v/>
      </c>
      <c r="F83" s="31" t="str">
        <f>_xlfn.SINGLE(IF(ISNUMBER(IFERROR(_xlfn.XLOOKUP($A83&amp;$F$1,Table1[QNUM],Table1[NOTES],"",0),""))*1,"",IFERROR(_xlfn.XLOOKUP($A83&amp;$F$1,Table1[QNUM],Table1[NOTES],"",0),"")))</f>
        <v/>
      </c>
      <c r="G83" s="31" t="str">
        <f>TRIM(_xlfn.XLOOKUP($A83,WH_Aggregte!$E:$E,WH_Aggregte!J:J))</f>
        <v>Memorandum of Agreement; 45 CFR 2556.155</v>
      </c>
      <c r="H83" s="31">
        <f>_xlfn.XLOOKUP($A83,WH_Aggregte!$E:$E,WH_Aggregte!K:K)</f>
        <v>0</v>
      </c>
      <c r="I83" s="31">
        <f>_xlfn.XLOOKUP($A83,WH_Aggregte!$E:$E,WH_Aggregte!L:L)</f>
        <v>0</v>
      </c>
      <c r="J83" s="31">
        <f>_xlfn.XLOOKUP($A83,WH_Aggregte!$E:$E,WH_Aggregte!M:M)</f>
        <v>0</v>
      </c>
      <c r="K83" s="31">
        <f>_xlfn.XLOOKUP($A83,WH_Aggregte!$E:$E,WH_Aggregte!N:N)</f>
        <v>0</v>
      </c>
      <c r="L83" s="31">
        <f>_xlfn.XLOOKUP($A83,WH_Aggregte!$E:$E,WH_Aggregte!O:O)</f>
        <v>0</v>
      </c>
      <c r="M83" s="31">
        <f>_xlfn.XLOOKUP($A83,WH_Aggregte!$E:$E,WH_Aggregte!P:P)</f>
        <v>0</v>
      </c>
      <c r="N83" s="31">
        <f>_xlfn.XLOOKUP($A83,WH_Aggregte!$E:$E,WH_Aggregte!Q:Q)</f>
        <v>0</v>
      </c>
      <c r="O83" s="31">
        <f>_xlfn.XLOOKUP($A83,WH_Aggregte!$E:$E,WH_Aggregte!R:R)</f>
        <v>0</v>
      </c>
      <c r="P83" s="31">
        <f>_xlfn.XLOOKUP($A83,WH_Aggregte!$E:$E,WH_Aggregte!S:S)</f>
        <v>0</v>
      </c>
      <c r="Q83" s="31">
        <f>_xlfn.XLOOKUP($A83,WH_Aggregte!$E:$E,WH_Aggregte!T:T)</f>
        <v>0</v>
      </c>
      <c r="R83" s="31">
        <f>_xlfn.XLOOKUP($A83,WH_Aggregte!$E:$E,WH_Aggregte!U:U)</f>
        <v>0</v>
      </c>
      <c r="S83" s="31">
        <f>_xlfn.XLOOKUP($A83,WH_Aggregte!$E:$E,WH_Aggregte!V:V)</f>
        <v>0</v>
      </c>
      <c r="T83" s="31">
        <f>_xlfn.XLOOKUP($A83,WH_Aggregte!$E:$E,WH_Aggregte!W:W)</f>
        <v>0</v>
      </c>
      <c r="U83" s="31">
        <f>_xlfn.XLOOKUP($A83,WH_Aggregte!$E:$E,WH_Aggregte!X:X)</f>
        <v>0</v>
      </c>
      <c r="V83" s="31">
        <f>_xlfn.XLOOKUP($A83,WH_Aggregte!$E:$E,WH_Aggregte!Y:Y)</f>
        <v>0</v>
      </c>
      <c r="W83" s="31">
        <f>_xlfn.XLOOKUP($A83,WH_Aggregte!$E:$E,WH_Aggregte!Z:Z)</f>
        <v>0</v>
      </c>
      <c r="X83" s="31">
        <f>_xlfn.XLOOKUP($A83,WH_Aggregte!$E:$E,WH_Aggregte!AA:AA)</f>
        <v>0</v>
      </c>
      <c r="Y83" s="31">
        <f>_xlfn.XLOOKUP($A83,WH_Aggregte!$E:$E,WH_Aggregte!AB:AB)</f>
        <v>0</v>
      </c>
      <c r="Z83" s="31">
        <f>_xlfn.XLOOKUP($A83,WH_Aggregte!$E:$E,WH_Aggregte!AC:AC)</f>
        <v>0</v>
      </c>
      <c r="AA83" s="31">
        <f>_xlfn.XLOOKUP($A83,WH_Aggregte!$E:$E,WH_Aggregte!AD:AD)</f>
        <v>0</v>
      </c>
      <c r="AB83" s="31">
        <f>_xlfn.XLOOKUP($A83,WH_Aggregte!$E:$E,WH_Aggregte!AE:AE)</f>
        <v>0</v>
      </c>
      <c r="AC83" s="31">
        <f>_xlfn.XLOOKUP($A83,WH_Aggregte!$E:$E,WH_Aggregte!AF:AF)</f>
        <v>0</v>
      </c>
      <c r="AD83" s="31">
        <f>_xlfn.XLOOKUP($A83,WH_Aggregte!$E:$E,WH_Aggregte!AG:AG)</f>
        <v>0</v>
      </c>
      <c r="AE83" s="31">
        <f>_xlfn.XLOOKUP($A83,WH_Aggregte!$E:$E,WH_Aggregte!AH:AH)</f>
        <v>0</v>
      </c>
      <c r="AF83" s="31">
        <f>_xlfn.XLOOKUP($A83,WH_Aggregte!$E:$E,WH_Aggregte!AI:AI)</f>
        <v>0</v>
      </c>
      <c r="AG83" s="31">
        <f>_xlfn.XLOOKUP($A83,WH_Aggregte!$E:$E,WH_Aggregte!AJ:AJ)</f>
        <v>0</v>
      </c>
      <c r="AH83" s="31">
        <f>_xlfn.XLOOKUP($A83,WH_Aggregte!$E:$E,WH_Aggregte!AK:AK)</f>
        <v>0</v>
      </c>
      <c r="AI83" s="31">
        <f>_xlfn.XLOOKUP($A83,WH_Aggregte!$E:$E,WH_Aggregte!AL:AL)</f>
        <v>0</v>
      </c>
      <c r="AJ83" s="31">
        <f>_xlfn.XLOOKUP($A83,SummaryResponses!$A:$A,SummaryResponses!D:D)</f>
        <v>0</v>
      </c>
      <c r="AK83" s="31">
        <f>_xlfn.XLOOKUP($A83,SummaryResponses!$A:$A,SummaryResponses!E:E)</f>
        <v>0</v>
      </c>
      <c r="AL83" s="31">
        <f>_xlfn.XLOOKUP($A83,SummaryResponses!$A:$A,SummaryResponses!F:F)</f>
        <v>0</v>
      </c>
      <c r="AM83" s="31">
        <f>_xlfn.XLOOKUP($A83,SummaryResponses!$A:$A,SummaryResponses!G:G)</f>
        <v>0</v>
      </c>
      <c r="AN83" s="31">
        <f>_xlfn.XLOOKUP($A83,SummaryResponses!$A:$A,SummaryResponses!H:H)</f>
        <v>0</v>
      </c>
      <c r="AO83" s="31">
        <f>_xlfn.XLOOKUP($A83,SummaryResponses!$A:$A,SummaryResponses!I:I)</f>
        <v>0</v>
      </c>
      <c r="AP83" s="31">
        <f>_xlfn.XLOOKUP($A83,SummaryResponses!$A:$A,SummaryResponses!J:J)</f>
        <v>0</v>
      </c>
      <c r="AQ83" s="31">
        <f>_xlfn.XLOOKUP($A83,SummaryResponses!$A:$A,SummaryResponses!K:K)</f>
        <v>0</v>
      </c>
      <c r="AR83" s="31">
        <f>_xlfn.XLOOKUP($A83,SummaryResponses!$A:$A,SummaryResponses!L:L)</f>
        <v>0</v>
      </c>
      <c r="AS83" s="31">
        <f>_xlfn.XLOOKUP($A83,SummaryResponses!$A:$A,SummaryResponses!M:M)</f>
        <v>0</v>
      </c>
      <c r="AT83" s="31">
        <f>_xlfn.XLOOKUP($A83,SummaryResponses!$A:$A,SummaryResponses!N:N)</f>
        <v>0</v>
      </c>
      <c r="AU83" s="31">
        <f>_xlfn.XLOOKUP($A83,SummaryResponses!$A:$A,SummaryResponses!O:O)</f>
        <v>0</v>
      </c>
      <c r="AV83" s="31">
        <f>_xlfn.XLOOKUP($A83,SummaryResponses!$A:$A,SummaryResponses!P:P)</f>
        <v>0</v>
      </c>
      <c r="AW83" s="31">
        <f>_xlfn.XLOOKUP($A83,SummaryResponses!$A:$A,SummaryResponses!Q:Q)</f>
        <v>0</v>
      </c>
      <c r="AX83" s="31">
        <f>_xlfn.XLOOKUP($A83,SummaryResponses!$A:$A,SummaryResponses!R:R)</f>
        <v>0</v>
      </c>
      <c r="AY83" s="31">
        <f>_xlfn.XLOOKUP($A83,SummaryResponses!$A:$A,SummaryResponses!S:S)</f>
        <v>0</v>
      </c>
      <c r="AZ83" s="31">
        <f>_xlfn.XLOOKUP($A83,SummaryResponses!$A:$A,SummaryResponses!T:T)</f>
        <v>0</v>
      </c>
      <c r="BA83" s="31">
        <f>_xlfn.XLOOKUP($A83,SummaryResponses!$A:$A,SummaryResponses!U:U)</f>
        <v>0</v>
      </c>
      <c r="BB83" s="31">
        <f>_xlfn.XLOOKUP($A83,SummaryResponses!$A:$A,SummaryResponses!V:V)</f>
        <v>0</v>
      </c>
      <c r="BC83" s="31">
        <f>_xlfn.XLOOKUP($A83,SummaryResponses!$A:$A,SummaryResponses!W:W)</f>
        <v>0</v>
      </c>
      <c r="BD83" s="31">
        <f>_xlfn.XLOOKUP($A83,SummaryResponses!$A:$A,SummaryResponses!X:X)</f>
        <v>0</v>
      </c>
      <c r="BE83" s="31">
        <f>_xlfn.XLOOKUP($A83,SummaryResponses!$A:$A,SummaryResponses!Y:Y)</f>
        <v>0</v>
      </c>
      <c r="BF83" s="31">
        <f>_xlfn.XLOOKUP($A83,SummaryResponses!$A:$A,SummaryResponses!Z:Z)</f>
        <v>0</v>
      </c>
      <c r="BG83" s="31">
        <f>_xlfn.XLOOKUP($A83,SummaryResponses!$A:$A,SummaryResponses!AA:AA)</f>
        <v>0</v>
      </c>
      <c r="BH83" s="31">
        <f>_xlfn.XLOOKUP($A83,SummaryResponses!$A:$A,SummaryResponses!AB:AB)</f>
        <v>0</v>
      </c>
      <c r="BI83" s="31">
        <f>_xlfn.XLOOKUP($A83,SummaryResponses!$A:$A,SummaryResponses!AC:AC)</f>
        <v>0</v>
      </c>
      <c r="BJ83" s="31">
        <f>_xlfn.XLOOKUP($A83,SummaryResponses!$A:$A,SummaryResponses!AD:AD)</f>
        <v>0</v>
      </c>
      <c r="BK83" s="31">
        <f>_xlfn.XLOOKUP($A83,SummaryResponses!$A:$A,SummaryResponses!AE:AE)</f>
        <v>0</v>
      </c>
    </row>
    <row r="84" spans="1:63" ht="56.5" x14ac:dyDescent="0.35">
      <c r="A84" s="30" t="str">
        <f>SummaryResponses!A84</f>
        <v>05.02.06</v>
      </c>
      <c r="B84" s="31" t="str">
        <f>_xlfn.XLOOKUP($A84,WH_Aggregte!$E:$E,WH_Aggregte!$D:$D)</f>
        <v xml:space="preserve">Does the sponsor monitor subsites to ensure compliance with grant requirements?_x000D_
_x000D_
</v>
      </c>
      <c r="C84" s="31" t="str">
        <f>_xlfn.XLOOKUP($A84,SummaryResponses!$A:$A,SummaryResponses!$C:$C)</f>
        <v xml:space="preserve">There is not evidence that the sponsor monitors subsites to ensure compliance with grant requirements. </v>
      </c>
      <c r="D84" s="30" t="str">
        <f>_xlfn.SINGLE(IF(ISNUMBER(IFERROR(_xlfn.XLOOKUP($A84,Table1[QNUM],Table1[Answer],"",0),""))*1,"",IFERROR(_xlfn.XLOOKUP($A84,Table1[QNUM],Table1[Answer],"",0),"")))</f>
        <v/>
      </c>
      <c r="E84" s="31" t="str">
        <f>_xlfn.SINGLE(IF(ISNUMBER(IFERROR(_xlfn.XLOOKUP($A84&amp;$E$1&amp;":",Table1[QNUM],Table1[NOTES],"",0),""))*1,"",IFERROR(_xlfn.XLOOKUP($A84&amp;$E$1&amp;":",Table1[QNUM],Table1[NOTES],"",0),"")))</f>
        <v/>
      </c>
      <c r="F84" s="31" t="str">
        <f>_xlfn.SINGLE(IF(ISNUMBER(IFERROR(_xlfn.XLOOKUP($A84&amp;$F$1,Table1[QNUM],Table1[NOTES],"",0),""))*1,"",IFERROR(_xlfn.XLOOKUP($A84&amp;$F$1,Table1[QNUM],Table1[NOTES],"",0),"")))</f>
        <v/>
      </c>
      <c r="G84" s="31" t="str">
        <f>TRIM(_xlfn.XLOOKUP($A84,WH_Aggregte!$E:$E,WH_Aggregte!J:J))</f>
        <v>Memorandum of Agreement; General Terms and Conditions; 2 CFR 200.303(c); 2 CFR 200.329(a)</v>
      </c>
      <c r="H84" s="31">
        <f>_xlfn.XLOOKUP($A84,WH_Aggregte!$E:$E,WH_Aggregte!K:K)</f>
        <v>0</v>
      </c>
      <c r="I84" s="31">
        <f>_xlfn.XLOOKUP($A84,WH_Aggregte!$E:$E,WH_Aggregte!L:L)</f>
        <v>0</v>
      </c>
      <c r="J84" s="31">
        <f>_xlfn.XLOOKUP($A84,WH_Aggregte!$E:$E,WH_Aggregte!M:M)</f>
        <v>0</v>
      </c>
      <c r="K84" s="31">
        <f>_xlfn.XLOOKUP($A84,WH_Aggregte!$E:$E,WH_Aggregte!N:N)</f>
        <v>0</v>
      </c>
      <c r="L84" s="31">
        <f>_xlfn.XLOOKUP($A84,WH_Aggregte!$E:$E,WH_Aggregte!O:O)</f>
        <v>0</v>
      </c>
      <c r="M84" s="31">
        <f>_xlfn.XLOOKUP($A84,WH_Aggregte!$E:$E,WH_Aggregte!P:P)</f>
        <v>0</v>
      </c>
      <c r="N84" s="31">
        <f>_xlfn.XLOOKUP($A84,WH_Aggregte!$E:$E,WH_Aggregte!Q:Q)</f>
        <v>0</v>
      </c>
      <c r="O84" s="31">
        <f>_xlfn.XLOOKUP($A84,WH_Aggregte!$E:$E,WH_Aggregte!R:R)</f>
        <v>0</v>
      </c>
      <c r="P84" s="31">
        <f>_xlfn.XLOOKUP($A84,WH_Aggregte!$E:$E,WH_Aggregte!S:S)</f>
        <v>0</v>
      </c>
      <c r="Q84" s="31">
        <f>_xlfn.XLOOKUP($A84,WH_Aggregte!$E:$E,WH_Aggregte!T:T)</f>
        <v>0</v>
      </c>
      <c r="R84" s="31">
        <f>_xlfn.XLOOKUP($A84,WH_Aggregte!$E:$E,WH_Aggregte!U:U)</f>
        <v>0</v>
      </c>
      <c r="S84" s="31">
        <f>_xlfn.XLOOKUP($A84,WH_Aggregte!$E:$E,WH_Aggregte!V:V)</f>
        <v>0</v>
      </c>
      <c r="T84" s="31">
        <f>_xlfn.XLOOKUP($A84,WH_Aggregte!$E:$E,WH_Aggregte!W:W)</f>
        <v>0</v>
      </c>
      <c r="U84" s="31">
        <f>_xlfn.XLOOKUP($A84,WH_Aggregte!$E:$E,WH_Aggregte!X:X)</f>
        <v>0</v>
      </c>
      <c r="V84" s="31">
        <f>_xlfn.XLOOKUP($A84,WH_Aggregte!$E:$E,WH_Aggregte!Y:Y)</f>
        <v>0</v>
      </c>
      <c r="W84" s="31">
        <f>_xlfn.XLOOKUP($A84,WH_Aggregte!$E:$E,WH_Aggregte!Z:Z)</f>
        <v>0</v>
      </c>
      <c r="X84" s="31">
        <f>_xlfn.XLOOKUP($A84,WH_Aggregte!$E:$E,WH_Aggregte!AA:AA)</f>
        <v>0</v>
      </c>
      <c r="Y84" s="31">
        <f>_xlfn.XLOOKUP($A84,WH_Aggregte!$E:$E,WH_Aggregte!AB:AB)</f>
        <v>0</v>
      </c>
      <c r="Z84" s="31">
        <f>_xlfn.XLOOKUP($A84,WH_Aggregte!$E:$E,WH_Aggregte!AC:AC)</f>
        <v>0</v>
      </c>
      <c r="AA84" s="31">
        <f>_xlfn.XLOOKUP($A84,WH_Aggregte!$E:$E,WH_Aggregte!AD:AD)</f>
        <v>0</v>
      </c>
      <c r="AB84" s="31">
        <f>_xlfn.XLOOKUP($A84,WH_Aggregte!$E:$E,WH_Aggregte!AE:AE)</f>
        <v>0</v>
      </c>
      <c r="AC84" s="31">
        <f>_xlfn.XLOOKUP($A84,WH_Aggregte!$E:$E,WH_Aggregte!AF:AF)</f>
        <v>0</v>
      </c>
      <c r="AD84" s="31">
        <f>_xlfn.XLOOKUP($A84,WH_Aggregte!$E:$E,WH_Aggregte!AG:AG)</f>
        <v>0</v>
      </c>
      <c r="AE84" s="31">
        <f>_xlfn.XLOOKUP($A84,WH_Aggregte!$E:$E,WH_Aggregte!AH:AH)</f>
        <v>0</v>
      </c>
      <c r="AF84" s="31">
        <f>_xlfn.XLOOKUP($A84,WH_Aggregte!$E:$E,WH_Aggregte!AI:AI)</f>
        <v>0</v>
      </c>
      <c r="AG84" s="31">
        <f>_xlfn.XLOOKUP($A84,WH_Aggregte!$E:$E,WH_Aggregte!AJ:AJ)</f>
        <v>0</v>
      </c>
      <c r="AH84" s="31">
        <f>_xlfn.XLOOKUP($A84,WH_Aggregte!$E:$E,WH_Aggregte!AK:AK)</f>
        <v>0</v>
      </c>
      <c r="AI84" s="31">
        <f>_xlfn.XLOOKUP($A84,WH_Aggregte!$E:$E,WH_Aggregte!AL:AL)</f>
        <v>0</v>
      </c>
      <c r="AJ84" s="31">
        <f>_xlfn.XLOOKUP($A84,SummaryResponses!$A:$A,SummaryResponses!D:D)</f>
        <v>0</v>
      </c>
      <c r="AK84" s="31">
        <f>_xlfn.XLOOKUP($A84,SummaryResponses!$A:$A,SummaryResponses!E:E)</f>
        <v>0</v>
      </c>
      <c r="AL84" s="31">
        <f>_xlfn.XLOOKUP($A84,SummaryResponses!$A:$A,SummaryResponses!F:F)</f>
        <v>0</v>
      </c>
      <c r="AM84" s="31">
        <f>_xlfn.XLOOKUP($A84,SummaryResponses!$A:$A,SummaryResponses!G:G)</f>
        <v>0</v>
      </c>
      <c r="AN84" s="31">
        <f>_xlfn.XLOOKUP($A84,SummaryResponses!$A:$A,SummaryResponses!H:H)</f>
        <v>0</v>
      </c>
      <c r="AO84" s="31">
        <f>_xlfn.XLOOKUP($A84,SummaryResponses!$A:$A,SummaryResponses!I:I)</f>
        <v>0</v>
      </c>
      <c r="AP84" s="31">
        <f>_xlfn.XLOOKUP($A84,SummaryResponses!$A:$A,SummaryResponses!J:J)</f>
        <v>0</v>
      </c>
      <c r="AQ84" s="31">
        <f>_xlfn.XLOOKUP($A84,SummaryResponses!$A:$A,SummaryResponses!K:K)</f>
        <v>0</v>
      </c>
      <c r="AR84" s="31">
        <f>_xlfn.XLOOKUP($A84,SummaryResponses!$A:$A,SummaryResponses!L:L)</f>
        <v>0</v>
      </c>
      <c r="AS84" s="31">
        <f>_xlfn.XLOOKUP($A84,SummaryResponses!$A:$A,SummaryResponses!M:M)</f>
        <v>0</v>
      </c>
      <c r="AT84" s="31">
        <f>_xlfn.XLOOKUP($A84,SummaryResponses!$A:$A,SummaryResponses!N:N)</f>
        <v>0</v>
      </c>
      <c r="AU84" s="31">
        <f>_xlfn.XLOOKUP($A84,SummaryResponses!$A:$A,SummaryResponses!O:O)</f>
        <v>0</v>
      </c>
      <c r="AV84" s="31">
        <f>_xlfn.XLOOKUP($A84,SummaryResponses!$A:$A,SummaryResponses!P:P)</f>
        <v>0</v>
      </c>
      <c r="AW84" s="31">
        <f>_xlfn.XLOOKUP($A84,SummaryResponses!$A:$A,SummaryResponses!Q:Q)</f>
        <v>0</v>
      </c>
      <c r="AX84" s="31">
        <f>_xlfn.XLOOKUP($A84,SummaryResponses!$A:$A,SummaryResponses!R:R)</f>
        <v>0</v>
      </c>
      <c r="AY84" s="31">
        <f>_xlfn.XLOOKUP($A84,SummaryResponses!$A:$A,SummaryResponses!S:S)</f>
        <v>0</v>
      </c>
      <c r="AZ84" s="31">
        <f>_xlfn.XLOOKUP($A84,SummaryResponses!$A:$A,SummaryResponses!T:T)</f>
        <v>0</v>
      </c>
      <c r="BA84" s="31">
        <f>_xlfn.XLOOKUP($A84,SummaryResponses!$A:$A,SummaryResponses!U:U)</f>
        <v>0</v>
      </c>
      <c r="BB84" s="31">
        <f>_xlfn.XLOOKUP($A84,SummaryResponses!$A:$A,SummaryResponses!V:V)</f>
        <v>0</v>
      </c>
      <c r="BC84" s="31">
        <f>_xlfn.XLOOKUP($A84,SummaryResponses!$A:$A,SummaryResponses!W:W)</f>
        <v>0</v>
      </c>
      <c r="BD84" s="31">
        <f>_xlfn.XLOOKUP($A84,SummaryResponses!$A:$A,SummaryResponses!X:X)</f>
        <v>0</v>
      </c>
      <c r="BE84" s="31">
        <f>_xlfn.XLOOKUP($A84,SummaryResponses!$A:$A,SummaryResponses!Y:Y)</f>
        <v>0</v>
      </c>
      <c r="BF84" s="31">
        <f>_xlfn.XLOOKUP($A84,SummaryResponses!$A:$A,SummaryResponses!Z:Z)</f>
        <v>0</v>
      </c>
      <c r="BG84" s="31">
        <f>_xlfn.XLOOKUP($A84,SummaryResponses!$A:$A,SummaryResponses!AA:AA)</f>
        <v>0</v>
      </c>
      <c r="BH84" s="31">
        <f>_xlfn.XLOOKUP($A84,SummaryResponses!$A:$A,SummaryResponses!AB:AB)</f>
        <v>0</v>
      </c>
      <c r="BI84" s="31">
        <f>_xlfn.XLOOKUP($A84,SummaryResponses!$A:$A,SummaryResponses!AC:AC)</f>
        <v>0</v>
      </c>
      <c r="BJ84" s="31">
        <f>_xlfn.XLOOKUP($A84,SummaryResponses!$A:$A,SummaryResponses!AD:AD)</f>
        <v>0</v>
      </c>
      <c r="BK84" s="31">
        <f>_xlfn.XLOOKUP($A84,SummaryResponses!$A:$A,SummaryResponses!AE:AE)</f>
        <v>0</v>
      </c>
    </row>
    <row r="85" spans="1:63" ht="238.5" x14ac:dyDescent="0.35">
      <c r="A85" s="30" t="str">
        <f>SummaryResponses!A85</f>
        <v>05.03.01</v>
      </c>
      <c r="B85" s="31" t="str">
        <f>_xlfn.XLOOKUP($A85,WH_Aggregte!$E:$E,WH_Aggregte!$D:$D)</f>
        <v xml:space="preserve">Is there documentation to show that the recipient maintains a procedure for the filing and adjudication of grievances in alignment with 45 CFR § 1225?  _x000D_
_x000D_
Documentation should outline the following at minimum: _x000D_
- Time frames for filing and response  _x000D_
- Person who receives and responds to the complaints both informal (grantee personnel) and formal (EEOP Director of AmeriCorps or AmeriCorps designee) _x000D_
- Documentation required _x000D_
- Legal representation is allowed _x000D_
- Freedom from retaliation/reprisal _x000D_
- The process involved from initial filing, review, decisions made, corrective action, through close out _x000D_
</v>
      </c>
      <c r="C85" s="31" t="str">
        <f>_xlfn.XLOOKUP($A85,SummaryResponses!$A:$A,SummaryResponses!$C:$C)</f>
        <v xml:space="preserve">Grantee has not included all of the minimum required elements outlined within 45 CFR § 1225. (MO Notes to include missing elements.)
</v>
      </c>
      <c r="D85" s="30" t="str">
        <f>_xlfn.SINGLE(IF(ISNUMBER(IFERROR(_xlfn.XLOOKUP($A85,Table1[QNUM],Table1[Answer],"",0),""))*1,"",IFERROR(_xlfn.XLOOKUP($A85,Table1[QNUM],Table1[Answer],"",0),"")))</f>
        <v/>
      </c>
      <c r="E85" s="31" t="str">
        <f>_xlfn.SINGLE(IF(ISNUMBER(IFERROR(_xlfn.XLOOKUP($A85&amp;$E$1&amp;":",Table1[QNUM],Table1[NOTES],"",0),""))*1,"",IFERROR(_xlfn.XLOOKUP($A85&amp;$E$1&amp;":",Table1[QNUM],Table1[NOTES],"",0),"")))</f>
        <v/>
      </c>
      <c r="F85" s="31" t="str">
        <f>_xlfn.SINGLE(IF(ISNUMBER(IFERROR(_xlfn.XLOOKUP($A85&amp;$F$1,Table1[QNUM],Table1[NOTES],"",0),""))*1,"",IFERROR(_xlfn.XLOOKUP($A85&amp;$F$1,Table1[QNUM],Table1[NOTES],"",0),"")))</f>
        <v/>
      </c>
      <c r="G85" s="31" t="str">
        <f>TRIM(_xlfn.XLOOKUP($A85,WH_Aggregte!$E:$E,WH_Aggregte!J:J))</f>
        <v>45 CFR 1225</v>
      </c>
      <c r="H85" s="31" t="str">
        <f>_xlfn.XLOOKUP($A85,WH_Aggregte!$E:$E,WH_Aggregte!K:K)</f>
        <v/>
      </c>
      <c r="I85" s="31" t="str">
        <f>_xlfn.XLOOKUP($A85,WH_Aggregte!$E:$E,WH_Aggregte!L:L)</f>
        <v/>
      </c>
      <c r="J85" s="31" t="str">
        <f>_xlfn.XLOOKUP($A85,WH_Aggregte!$E:$E,WH_Aggregte!M:M)</f>
        <v/>
      </c>
      <c r="K85" s="31" t="str">
        <f>_xlfn.XLOOKUP($A85,WH_Aggregte!$E:$E,WH_Aggregte!N:N)</f>
        <v/>
      </c>
      <c r="L85" s="31" t="str">
        <f>_xlfn.XLOOKUP($A85,WH_Aggregte!$E:$E,WH_Aggregte!O:O)</f>
        <v/>
      </c>
      <c r="M85" s="31" t="str">
        <f>_xlfn.XLOOKUP($A85,WH_Aggregte!$E:$E,WH_Aggregte!P:P)</f>
        <v/>
      </c>
      <c r="N85" s="31">
        <f>_xlfn.XLOOKUP($A85,WH_Aggregte!$E:$E,WH_Aggregte!Q:Q)</f>
        <v>0</v>
      </c>
      <c r="O85" s="31">
        <f>_xlfn.XLOOKUP($A85,WH_Aggregte!$E:$E,WH_Aggregte!R:R)</f>
        <v>0</v>
      </c>
      <c r="P85" s="31">
        <f>_xlfn.XLOOKUP($A85,WH_Aggregte!$E:$E,WH_Aggregte!S:S)</f>
        <v>0</v>
      </c>
      <c r="Q85" s="31">
        <f>_xlfn.XLOOKUP($A85,WH_Aggregte!$E:$E,WH_Aggregte!T:T)</f>
        <v>0</v>
      </c>
      <c r="R85" s="31">
        <f>_xlfn.XLOOKUP($A85,WH_Aggregte!$E:$E,WH_Aggregte!U:U)</f>
        <v>0</v>
      </c>
      <c r="S85" s="31">
        <f>_xlfn.XLOOKUP($A85,WH_Aggregte!$E:$E,WH_Aggregte!V:V)</f>
        <v>0</v>
      </c>
      <c r="T85" s="31">
        <f>_xlfn.XLOOKUP($A85,WH_Aggregte!$E:$E,WH_Aggregte!W:W)</f>
        <v>0</v>
      </c>
      <c r="U85" s="31">
        <f>_xlfn.XLOOKUP($A85,WH_Aggregte!$E:$E,WH_Aggregte!X:X)</f>
        <v>0</v>
      </c>
      <c r="V85" s="31">
        <f>_xlfn.XLOOKUP($A85,WH_Aggregte!$E:$E,WH_Aggregte!Y:Y)</f>
        <v>0</v>
      </c>
      <c r="W85" s="31">
        <f>_xlfn.XLOOKUP($A85,WH_Aggregte!$E:$E,WH_Aggregte!Z:Z)</f>
        <v>0</v>
      </c>
      <c r="X85" s="31">
        <f>_xlfn.XLOOKUP($A85,WH_Aggregte!$E:$E,WH_Aggregte!AA:AA)</f>
        <v>0</v>
      </c>
      <c r="Y85" s="31">
        <f>_xlfn.XLOOKUP($A85,WH_Aggregte!$E:$E,WH_Aggregte!AB:AB)</f>
        <v>0</v>
      </c>
      <c r="Z85" s="31">
        <f>_xlfn.XLOOKUP($A85,WH_Aggregte!$E:$E,WH_Aggregte!AC:AC)</f>
        <v>0</v>
      </c>
      <c r="AA85" s="31">
        <f>_xlfn.XLOOKUP($A85,WH_Aggregte!$E:$E,WH_Aggregte!AD:AD)</f>
        <v>0</v>
      </c>
      <c r="AB85" s="31">
        <f>_xlfn.XLOOKUP($A85,WH_Aggregte!$E:$E,WH_Aggregte!AE:AE)</f>
        <v>0</v>
      </c>
      <c r="AC85" s="31">
        <f>_xlfn.XLOOKUP($A85,WH_Aggregte!$E:$E,WH_Aggregte!AF:AF)</f>
        <v>0</v>
      </c>
      <c r="AD85" s="31">
        <f>_xlfn.XLOOKUP($A85,WH_Aggregte!$E:$E,WH_Aggregte!AG:AG)</f>
        <v>0</v>
      </c>
      <c r="AE85" s="31">
        <f>_xlfn.XLOOKUP($A85,WH_Aggregte!$E:$E,WH_Aggregte!AH:AH)</f>
        <v>0</v>
      </c>
      <c r="AF85" s="31">
        <f>_xlfn.XLOOKUP($A85,WH_Aggregte!$E:$E,WH_Aggregte!AI:AI)</f>
        <v>0</v>
      </c>
      <c r="AG85" s="31">
        <f>_xlfn.XLOOKUP($A85,WH_Aggregte!$E:$E,WH_Aggregte!AJ:AJ)</f>
        <v>0</v>
      </c>
      <c r="AH85" s="31">
        <f>_xlfn.XLOOKUP($A85,WH_Aggregte!$E:$E,WH_Aggregte!AK:AK)</f>
        <v>0</v>
      </c>
      <c r="AI85" s="31">
        <f>_xlfn.XLOOKUP($A85,WH_Aggregte!$E:$E,WH_Aggregte!AL:AL)</f>
        <v>0</v>
      </c>
      <c r="AJ85" s="31">
        <f>_xlfn.XLOOKUP($A85,SummaryResponses!$A:$A,SummaryResponses!D:D)</f>
        <v>0</v>
      </c>
      <c r="AK85" s="31">
        <f>_xlfn.XLOOKUP($A85,SummaryResponses!$A:$A,SummaryResponses!E:E)</f>
        <v>0</v>
      </c>
      <c r="AL85" s="31">
        <f>_xlfn.XLOOKUP($A85,SummaryResponses!$A:$A,SummaryResponses!F:F)</f>
        <v>0</v>
      </c>
      <c r="AM85" s="31">
        <f>_xlfn.XLOOKUP($A85,SummaryResponses!$A:$A,SummaryResponses!G:G)</f>
        <v>0</v>
      </c>
      <c r="AN85" s="31">
        <f>_xlfn.XLOOKUP($A85,SummaryResponses!$A:$A,SummaryResponses!H:H)</f>
        <v>0</v>
      </c>
      <c r="AO85" s="31">
        <f>_xlfn.XLOOKUP($A85,SummaryResponses!$A:$A,SummaryResponses!I:I)</f>
        <v>0</v>
      </c>
      <c r="AP85" s="31">
        <f>_xlfn.XLOOKUP($A85,SummaryResponses!$A:$A,SummaryResponses!J:J)</f>
        <v>0</v>
      </c>
      <c r="AQ85" s="31">
        <f>_xlfn.XLOOKUP($A85,SummaryResponses!$A:$A,SummaryResponses!K:K)</f>
        <v>0</v>
      </c>
      <c r="AR85" s="31">
        <f>_xlfn.XLOOKUP($A85,SummaryResponses!$A:$A,SummaryResponses!L:L)</f>
        <v>0</v>
      </c>
      <c r="AS85" s="31">
        <f>_xlfn.XLOOKUP($A85,SummaryResponses!$A:$A,SummaryResponses!M:M)</f>
        <v>0</v>
      </c>
      <c r="AT85" s="31">
        <f>_xlfn.XLOOKUP($A85,SummaryResponses!$A:$A,SummaryResponses!N:N)</f>
        <v>0</v>
      </c>
      <c r="AU85" s="31">
        <f>_xlfn.XLOOKUP($A85,SummaryResponses!$A:$A,SummaryResponses!O:O)</f>
        <v>0</v>
      </c>
      <c r="AV85" s="31">
        <f>_xlfn.XLOOKUP($A85,SummaryResponses!$A:$A,SummaryResponses!P:P)</f>
        <v>0</v>
      </c>
      <c r="AW85" s="31">
        <f>_xlfn.XLOOKUP($A85,SummaryResponses!$A:$A,SummaryResponses!Q:Q)</f>
        <v>0</v>
      </c>
      <c r="AX85" s="31">
        <f>_xlfn.XLOOKUP($A85,SummaryResponses!$A:$A,SummaryResponses!R:R)</f>
        <v>0</v>
      </c>
      <c r="AY85" s="31">
        <f>_xlfn.XLOOKUP($A85,SummaryResponses!$A:$A,SummaryResponses!S:S)</f>
        <v>0</v>
      </c>
      <c r="AZ85" s="31">
        <f>_xlfn.XLOOKUP($A85,SummaryResponses!$A:$A,SummaryResponses!T:T)</f>
        <v>0</v>
      </c>
      <c r="BA85" s="31">
        <f>_xlfn.XLOOKUP($A85,SummaryResponses!$A:$A,SummaryResponses!U:U)</f>
        <v>0</v>
      </c>
      <c r="BB85" s="31">
        <f>_xlfn.XLOOKUP($A85,SummaryResponses!$A:$A,SummaryResponses!V:V)</f>
        <v>0</v>
      </c>
      <c r="BC85" s="31">
        <f>_xlfn.XLOOKUP($A85,SummaryResponses!$A:$A,SummaryResponses!W:W)</f>
        <v>0</v>
      </c>
      <c r="BD85" s="31">
        <f>_xlfn.XLOOKUP($A85,SummaryResponses!$A:$A,SummaryResponses!X:X)</f>
        <v>0</v>
      </c>
      <c r="BE85" s="31">
        <f>_xlfn.XLOOKUP($A85,SummaryResponses!$A:$A,SummaryResponses!Y:Y)</f>
        <v>0</v>
      </c>
      <c r="BF85" s="31">
        <f>_xlfn.XLOOKUP($A85,SummaryResponses!$A:$A,SummaryResponses!Z:Z)</f>
        <v>0</v>
      </c>
      <c r="BG85" s="31">
        <f>_xlfn.XLOOKUP($A85,SummaryResponses!$A:$A,SummaryResponses!AA:AA)</f>
        <v>0</v>
      </c>
      <c r="BH85" s="31">
        <f>_xlfn.XLOOKUP($A85,SummaryResponses!$A:$A,SummaryResponses!AB:AB)</f>
        <v>0</v>
      </c>
      <c r="BI85" s="31">
        <f>_xlfn.XLOOKUP($A85,SummaryResponses!$A:$A,SummaryResponses!AC:AC)</f>
        <v>0</v>
      </c>
      <c r="BJ85" s="31">
        <f>_xlfn.XLOOKUP($A85,SummaryResponses!$A:$A,SummaryResponses!AD:AD)</f>
        <v>0</v>
      </c>
      <c r="BK85" s="31">
        <f>_xlfn.XLOOKUP($A85,SummaryResponses!$A:$A,SummaryResponses!AE:AE)</f>
        <v>0</v>
      </c>
    </row>
    <row r="86" spans="1:63" ht="364.5" x14ac:dyDescent="0.35">
      <c r="A86" s="30" t="str">
        <f>SummaryResponses!A86</f>
        <v>05.03.02</v>
      </c>
      <c r="B86" s="31" t="str">
        <f>_xlfn.XLOOKUP($A86,WH_Aggregte!$E:$E,WH_Aggregte!$D:$D)</f>
        <v xml:space="preserve">Does the organization have a non-discrimination policy that includes all the federally required protected classes as listed below?   
*NOTE:  Updated in the AmeriCorps Program Civil Rights and Non-Harassment Policy 11/7/23. Compliance should be determined based on grant award requirements. 
•	Race  
•	Color  
•	National origin  
•	Gender/gender identity or expression/sex 
•	Age  
•	Religion   
•	Sexual orientation   
•	Disability   
•	Political affiliation   
•	Marital or parental status  
•	Reprisal*
•	Genetic information  
•	Military service  
•	Pregnancy*
•	Submission of a complaint*
</v>
      </c>
      <c r="C86" s="31" t="str">
        <f>_xlfn.XLOOKUP($A86,SummaryResponses!$A:$A,SummaryResponses!$C:$C)</f>
        <v>The grantee/sponsor does not have a non-discrimination policy in place that includes all of the federally required protected classes. (Specific missing elements listed in MO Notes.)</v>
      </c>
      <c r="D86" s="30" t="str">
        <f>_xlfn.SINGLE(IF(ISNUMBER(IFERROR(_xlfn.XLOOKUP($A86,Table1[QNUM],Table1[Answer],"",0),""))*1,"",IFERROR(_xlfn.XLOOKUP($A86,Table1[QNUM],Table1[Answer],"",0),"")))</f>
        <v/>
      </c>
      <c r="E86" s="31" t="str">
        <f>_xlfn.SINGLE(IF(ISNUMBER(IFERROR(_xlfn.XLOOKUP($A86&amp;$E$1&amp;":",Table1[QNUM],Table1[NOTES],"",0),""))*1,"",IFERROR(_xlfn.XLOOKUP($A86&amp;$E$1&amp;":",Table1[QNUM],Table1[NOTES],"",0),"")))</f>
        <v/>
      </c>
      <c r="F86" s="31" t="str">
        <f>_xlfn.SINGLE(IF(ISNUMBER(IFERROR(_xlfn.XLOOKUP($A86&amp;$F$1,Table1[QNUM],Table1[NOTES],"",0),""))*1,"",IFERROR(_xlfn.XLOOKUP($A86&amp;$F$1,Table1[QNUM],Table1[NOTES],"",0),"")))</f>
        <v/>
      </c>
      <c r="G86" s="31" t="str">
        <f>TRIM(_xlfn.XLOOKUP($A86,WH_Aggregte!$E:$E,WH_Aggregte!J:J))</f>
        <v>AmeriCorps Annual General Terms and Conditions</v>
      </c>
      <c r="H86" s="31" t="str">
        <f>_xlfn.XLOOKUP($A86,WH_Aggregte!$E:$E,WH_Aggregte!K:K)</f>
        <v/>
      </c>
      <c r="I86" s="31" t="str">
        <f>_xlfn.XLOOKUP($A86,WH_Aggregte!$E:$E,WH_Aggregte!L:L)</f>
        <v/>
      </c>
      <c r="J86" s="31" t="str">
        <f>_xlfn.XLOOKUP($A86,WH_Aggregte!$E:$E,WH_Aggregte!M:M)</f>
        <v/>
      </c>
      <c r="K86" s="31" t="str">
        <f>_xlfn.XLOOKUP($A86,WH_Aggregte!$E:$E,WH_Aggregte!N:N)</f>
        <v/>
      </c>
      <c r="L86" s="31" t="str">
        <f>_xlfn.XLOOKUP($A86,WH_Aggregte!$E:$E,WH_Aggregte!O:O)</f>
        <v/>
      </c>
      <c r="M86" s="31" t="str">
        <f>_xlfn.XLOOKUP($A86,WH_Aggregte!$E:$E,WH_Aggregte!P:P)</f>
        <v/>
      </c>
      <c r="N86" s="31" t="str">
        <f>_xlfn.XLOOKUP($A86,WH_Aggregte!$E:$E,WH_Aggregte!Q:Q)</f>
        <v/>
      </c>
      <c r="O86" s="31" t="str">
        <f>_xlfn.XLOOKUP($A86,WH_Aggregte!$E:$E,WH_Aggregte!R:R)</f>
        <v/>
      </c>
      <c r="P86" s="31" t="str">
        <f>_xlfn.XLOOKUP($A86,WH_Aggregte!$E:$E,WH_Aggregte!S:S)</f>
        <v/>
      </c>
      <c r="Q86" s="31" t="str">
        <f>_xlfn.XLOOKUP($A86,WH_Aggregte!$E:$E,WH_Aggregte!T:T)</f>
        <v/>
      </c>
      <c r="R86" s="31" t="str">
        <f>_xlfn.XLOOKUP($A86,WH_Aggregte!$E:$E,WH_Aggregte!U:U)</f>
        <v/>
      </c>
      <c r="S86" s="31" t="str">
        <f>_xlfn.XLOOKUP($A86,WH_Aggregte!$E:$E,WH_Aggregte!V:V)</f>
        <v/>
      </c>
      <c r="T86" s="31" t="str">
        <f>_xlfn.XLOOKUP($A86,WH_Aggregte!$E:$E,WH_Aggregte!W:W)</f>
        <v/>
      </c>
      <c r="U86" s="31" t="str">
        <f>_xlfn.XLOOKUP($A86,WH_Aggregte!$E:$E,WH_Aggregte!X:X)</f>
        <v/>
      </c>
      <c r="V86" s="31" t="str">
        <f>_xlfn.XLOOKUP($A86,WH_Aggregte!$E:$E,WH_Aggregte!Y:Y)</f>
        <v/>
      </c>
      <c r="W86" s="31">
        <f>_xlfn.XLOOKUP($A86,WH_Aggregte!$E:$E,WH_Aggregte!Z:Z)</f>
        <v>0</v>
      </c>
      <c r="X86" s="31">
        <f>_xlfn.XLOOKUP($A86,WH_Aggregte!$E:$E,WH_Aggregte!AA:AA)</f>
        <v>0</v>
      </c>
      <c r="Y86" s="31">
        <f>_xlfn.XLOOKUP($A86,WH_Aggregte!$E:$E,WH_Aggregte!AB:AB)</f>
        <v>0</v>
      </c>
      <c r="Z86" s="31">
        <f>_xlfn.XLOOKUP($A86,WH_Aggregte!$E:$E,WH_Aggregte!AC:AC)</f>
        <v>0</v>
      </c>
      <c r="AA86" s="31">
        <f>_xlfn.XLOOKUP($A86,WH_Aggregte!$E:$E,WH_Aggregte!AD:AD)</f>
        <v>0</v>
      </c>
      <c r="AB86" s="31">
        <f>_xlfn.XLOOKUP($A86,WH_Aggregte!$E:$E,WH_Aggregte!AE:AE)</f>
        <v>0</v>
      </c>
      <c r="AC86" s="31">
        <f>_xlfn.XLOOKUP($A86,WH_Aggregte!$E:$E,WH_Aggregte!AF:AF)</f>
        <v>0</v>
      </c>
      <c r="AD86" s="31">
        <f>_xlfn.XLOOKUP($A86,WH_Aggregte!$E:$E,WH_Aggregte!AG:AG)</f>
        <v>0</v>
      </c>
      <c r="AE86" s="31">
        <f>_xlfn.XLOOKUP($A86,WH_Aggregte!$E:$E,WH_Aggregte!AH:AH)</f>
        <v>0</v>
      </c>
      <c r="AF86" s="31">
        <f>_xlfn.XLOOKUP($A86,WH_Aggregte!$E:$E,WH_Aggregte!AI:AI)</f>
        <v>0</v>
      </c>
      <c r="AG86" s="31">
        <f>_xlfn.XLOOKUP($A86,WH_Aggregte!$E:$E,WH_Aggregte!AJ:AJ)</f>
        <v>0</v>
      </c>
      <c r="AH86" s="31">
        <f>_xlfn.XLOOKUP($A86,WH_Aggregte!$E:$E,WH_Aggregte!AK:AK)</f>
        <v>0</v>
      </c>
      <c r="AI86" s="31">
        <f>_xlfn.XLOOKUP($A86,WH_Aggregte!$E:$E,WH_Aggregte!AL:AL)</f>
        <v>0</v>
      </c>
      <c r="AJ86" s="31" t="str">
        <f>_xlfn.XLOOKUP($A86,SummaryResponses!$A:$A,SummaryResponses!D:D)</f>
        <v xml:space="preserve">•  Race </v>
      </c>
      <c r="AK86" s="31" t="str">
        <f>_xlfn.XLOOKUP($A86,SummaryResponses!$A:$A,SummaryResponses!E:E)</f>
        <v xml:space="preserve">•  Color </v>
      </c>
      <c r="AL86" s="31" t="str">
        <f>_xlfn.XLOOKUP($A86,SummaryResponses!$A:$A,SummaryResponses!F:F)</f>
        <v xml:space="preserve">•  National origin </v>
      </c>
      <c r="AM86" s="31" t="str">
        <f>_xlfn.XLOOKUP($A86,SummaryResponses!$A:$A,SummaryResponses!G:G)</f>
        <v>•  Gender/gender identity or expression/sex</v>
      </c>
      <c r="AN86" s="31" t="str">
        <f>_xlfn.XLOOKUP($A86,SummaryResponses!$A:$A,SummaryResponses!H:H)</f>
        <v xml:space="preserve">•  Age </v>
      </c>
      <c r="AO86" s="31" t="str">
        <f>_xlfn.XLOOKUP($A86,SummaryResponses!$A:$A,SummaryResponses!I:I)</f>
        <v xml:space="preserve">•  Religion  </v>
      </c>
      <c r="AP86" s="31" t="str">
        <f>_xlfn.XLOOKUP($A86,SummaryResponses!$A:$A,SummaryResponses!J:J)</f>
        <v xml:space="preserve">•  Sexual orientation  </v>
      </c>
      <c r="AQ86" s="31" t="str">
        <f>_xlfn.XLOOKUP($A86,SummaryResponses!$A:$A,SummaryResponses!K:K)</f>
        <v xml:space="preserve">•  Disability  </v>
      </c>
      <c r="AR86" s="31" t="str">
        <f>_xlfn.XLOOKUP($A86,SummaryResponses!$A:$A,SummaryResponses!L:L)</f>
        <v xml:space="preserve">•  Political affiliation  </v>
      </c>
      <c r="AS86" s="31" t="str">
        <f>_xlfn.XLOOKUP($A86,SummaryResponses!$A:$A,SummaryResponses!M:M)</f>
        <v xml:space="preserve">•  Marital or parental status  </v>
      </c>
      <c r="AT86" s="31" t="str">
        <f>_xlfn.XLOOKUP($A86,SummaryResponses!$A:$A,SummaryResponses!N:N)</f>
        <v>•  Reprisal*</v>
      </c>
      <c r="AU86" s="31" t="str">
        <f>_xlfn.XLOOKUP($A86,SummaryResponses!$A:$A,SummaryResponses!O:O)</f>
        <v xml:space="preserve">•  Genetic information </v>
      </c>
      <c r="AV86" s="31" t="str">
        <f>_xlfn.XLOOKUP($A86,SummaryResponses!$A:$A,SummaryResponses!P:P)</f>
        <v xml:space="preserve">•  Military service </v>
      </c>
      <c r="AW86" s="31" t="str">
        <f>_xlfn.XLOOKUP($A86,SummaryResponses!$A:$A,SummaryResponses!Q:Q)</f>
        <v>•  Pregnancy*</v>
      </c>
      <c r="AX86" s="31" t="str">
        <f>_xlfn.XLOOKUP($A86,SummaryResponses!$A:$A,SummaryResponses!R:R)</f>
        <v>•  Submission of a complaint*</v>
      </c>
      <c r="AY86" s="31">
        <f>_xlfn.XLOOKUP($A86,SummaryResponses!$A:$A,SummaryResponses!S:S)</f>
        <v>0</v>
      </c>
      <c r="AZ86" s="31">
        <f>_xlfn.XLOOKUP($A86,SummaryResponses!$A:$A,SummaryResponses!T:T)</f>
        <v>0</v>
      </c>
      <c r="BA86" s="31">
        <f>_xlfn.XLOOKUP($A86,SummaryResponses!$A:$A,SummaryResponses!U:U)</f>
        <v>0</v>
      </c>
      <c r="BB86" s="31">
        <f>_xlfn.XLOOKUP($A86,SummaryResponses!$A:$A,SummaryResponses!V:V)</f>
        <v>0</v>
      </c>
      <c r="BC86" s="31">
        <f>_xlfn.XLOOKUP($A86,SummaryResponses!$A:$A,SummaryResponses!W:W)</f>
        <v>0</v>
      </c>
      <c r="BD86" s="31">
        <f>_xlfn.XLOOKUP($A86,SummaryResponses!$A:$A,SummaryResponses!X:X)</f>
        <v>0</v>
      </c>
      <c r="BE86" s="31">
        <f>_xlfn.XLOOKUP($A86,SummaryResponses!$A:$A,SummaryResponses!Y:Y)</f>
        <v>0</v>
      </c>
      <c r="BF86" s="31">
        <f>_xlfn.XLOOKUP($A86,SummaryResponses!$A:$A,SummaryResponses!Z:Z)</f>
        <v>0</v>
      </c>
      <c r="BG86" s="31">
        <f>_xlfn.XLOOKUP($A86,SummaryResponses!$A:$A,SummaryResponses!AA:AA)</f>
        <v>0</v>
      </c>
      <c r="BH86" s="31">
        <f>_xlfn.XLOOKUP($A86,SummaryResponses!$A:$A,SummaryResponses!AB:AB)</f>
        <v>0</v>
      </c>
      <c r="BI86" s="31">
        <f>_xlfn.XLOOKUP($A86,SummaryResponses!$A:$A,SummaryResponses!AC:AC)</f>
        <v>0</v>
      </c>
      <c r="BJ86" s="31">
        <f>_xlfn.XLOOKUP($A86,SummaryResponses!$A:$A,SummaryResponses!AD:AD)</f>
        <v>0</v>
      </c>
      <c r="BK86" s="31">
        <f>_xlfn.XLOOKUP($A86,SummaryResponses!$A:$A,SummaryResponses!AE:AE)</f>
        <v>0</v>
      </c>
    </row>
    <row r="87" spans="1:63" ht="238.5" x14ac:dyDescent="0.35">
      <c r="A87" s="30" t="str">
        <f>SummaryResponses!A87</f>
        <v>05.03.03</v>
      </c>
      <c r="B87" s="31" t="str">
        <f>_xlfn.XLOOKUP($A87,WH_Aggregte!$E:$E,WH_Aggregte!$D:$D)</f>
        <v xml:space="preserve">Based on information available to AmeriCorps, in the last two years, did the grantee document grievances and/or discrimination/harassment complaints and the corresponding follow up/response in compliance with applicable federal statutes as embodied in the program regulations?  
Has the sponsor or any of the service sites/volunteer stations had grievances and/or discrimination/harassment complaints filed against them regarding services provided under this grant or had civil rights compliance reviews regarding services conducted? 
Has the grantee or any service site had grievances and/or /discrimination/harassment complaints filed against them? </v>
      </c>
      <c r="C87" s="31" t="str">
        <f>_xlfn.XLOOKUP($A87,SummaryResponses!$A:$A,SummaryResponses!$C:$C)</f>
        <v xml:space="preserve">The grantee did not document the filing and adjudication of grievances and/or discrimination complaints and the corresponding follow up/response in compliance with the applicable federal statutes. </v>
      </c>
      <c r="D87" s="30" t="str">
        <f>_xlfn.SINGLE(IF(ISNUMBER(IFERROR(_xlfn.XLOOKUP($A87,Table1[QNUM],Table1[Answer],"",0),""))*1,"",IFERROR(_xlfn.XLOOKUP($A87,Table1[QNUM],Table1[Answer],"",0),"")))</f>
        <v/>
      </c>
      <c r="E87" s="31" t="str">
        <f>_xlfn.SINGLE(IF(ISNUMBER(IFERROR(_xlfn.XLOOKUP($A87&amp;$E$1&amp;":",Table1[QNUM],Table1[NOTES],"",0),""))*1,"",IFERROR(_xlfn.XLOOKUP($A87&amp;$E$1&amp;":",Table1[QNUM],Table1[NOTES],"",0),"")))</f>
        <v/>
      </c>
      <c r="F87" s="31" t="str">
        <f>_xlfn.SINGLE(IF(ISNUMBER(IFERROR(_xlfn.XLOOKUP($A87&amp;$F$1,Table1[QNUM],Table1[NOTES],"",0),""))*1,"",IFERROR(_xlfn.XLOOKUP($A87&amp;$F$1,Table1[QNUM],Table1[NOTES],"",0),"")))</f>
        <v/>
      </c>
      <c r="G87" s="31" t="str">
        <f>TRIM(_xlfn.XLOOKUP($A87,WH_Aggregte!$E:$E,WH_Aggregte!J:J))</f>
        <v>45 CFR 1225, AmeriCorps Annual General Terms and Conditions, 45 CFR 2556</v>
      </c>
      <c r="H87" s="31" t="str">
        <f>_xlfn.XLOOKUP($A87,WH_Aggregte!$E:$E,WH_Aggregte!K:K)</f>
        <v/>
      </c>
      <c r="I87" s="31" t="str">
        <f>_xlfn.XLOOKUP($A87,WH_Aggregte!$E:$E,WH_Aggregte!L:L)</f>
        <v/>
      </c>
      <c r="J87" s="31">
        <f>_xlfn.XLOOKUP($A87,WH_Aggregte!$E:$E,WH_Aggregte!M:M)</f>
        <v>0</v>
      </c>
      <c r="K87" s="31">
        <f>_xlfn.XLOOKUP($A87,WH_Aggregte!$E:$E,WH_Aggregte!N:N)</f>
        <v>0</v>
      </c>
      <c r="L87" s="31">
        <f>_xlfn.XLOOKUP($A87,WH_Aggregte!$E:$E,WH_Aggregte!O:O)</f>
        <v>0</v>
      </c>
      <c r="M87" s="31">
        <f>_xlfn.XLOOKUP($A87,WH_Aggregte!$E:$E,WH_Aggregte!P:P)</f>
        <v>0</v>
      </c>
      <c r="N87" s="31">
        <f>_xlfn.XLOOKUP($A87,WH_Aggregte!$E:$E,WH_Aggregte!Q:Q)</f>
        <v>0</v>
      </c>
      <c r="O87" s="31">
        <f>_xlfn.XLOOKUP($A87,WH_Aggregte!$E:$E,WH_Aggregte!R:R)</f>
        <v>0</v>
      </c>
      <c r="P87" s="31">
        <f>_xlfn.XLOOKUP($A87,WH_Aggregte!$E:$E,WH_Aggregte!S:S)</f>
        <v>0</v>
      </c>
      <c r="Q87" s="31">
        <f>_xlfn.XLOOKUP($A87,WH_Aggregte!$E:$E,WH_Aggregte!T:T)</f>
        <v>0</v>
      </c>
      <c r="R87" s="31">
        <f>_xlfn.XLOOKUP($A87,WH_Aggregte!$E:$E,WH_Aggregte!U:U)</f>
        <v>0</v>
      </c>
      <c r="S87" s="31">
        <f>_xlfn.XLOOKUP($A87,WH_Aggregte!$E:$E,WH_Aggregte!V:V)</f>
        <v>0</v>
      </c>
      <c r="T87" s="31">
        <f>_xlfn.XLOOKUP($A87,WH_Aggregte!$E:$E,WH_Aggregte!W:W)</f>
        <v>0</v>
      </c>
      <c r="U87" s="31">
        <f>_xlfn.XLOOKUP($A87,WH_Aggregte!$E:$E,WH_Aggregte!X:X)</f>
        <v>0</v>
      </c>
      <c r="V87" s="31">
        <f>_xlfn.XLOOKUP($A87,WH_Aggregte!$E:$E,WH_Aggregte!Y:Y)</f>
        <v>0</v>
      </c>
      <c r="W87" s="31">
        <f>_xlfn.XLOOKUP($A87,WH_Aggregte!$E:$E,WH_Aggregte!Z:Z)</f>
        <v>0</v>
      </c>
      <c r="X87" s="31">
        <f>_xlfn.XLOOKUP($A87,WH_Aggregte!$E:$E,WH_Aggregte!AA:AA)</f>
        <v>0</v>
      </c>
      <c r="Y87" s="31">
        <f>_xlfn.XLOOKUP($A87,WH_Aggregte!$E:$E,WH_Aggregte!AB:AB)</f>
        <v>0</v>
      </c>
      <c r="Z87" s="31">
        <f>_xlfn.XLOOKUP($A87,WH_Aggregte!$E:$E,WH_Aggregte!AC:AC)</f>
        <v>0</v>
      </c>
      <c r="AA87" s="31">
        <f>_xlfn.XLOOKUP($A87,WH_Aggregte!$E:$E,WH_Aggregte!AD:AD)</f>
        <v>0</v>
      </c>
      <c r="AB87" s="31">
        <f>_xlfn.XLOOKUP($A87,WH_Aggregte!$E:$E,WH_Aggregte!AE:AE)</f>
        <v>0</v>
      </c>
      <c r="AC87" s="31">
        <f>_xlfn.XLOOKUP($A87,WH_Aggregte!$E:$E,WH_Aggregte!AF:AF)</f>
        <v>0</v>
      </c>
      <c r="AD87" s="31">
        <f>_xlfn.XLOOKUP($A87,WH_Aggregte!$E:$E,WH_Aggregte!AG:AG)</f>
        <v>0</v>
      </c>
      <c r="AE87" s="31">
        <f>_xlfn.XLOOKUP($A87,WH_Aggregte!$E:$E,WH_Aggregte!AH:AH)</f>
        <v>0</v>
      </c>
      <c r="AF87" s="31">
        <f>_xlfn.XLOOKUP($A87,WH_Aggregte!$E:$E,WH_Aggregte!AI:AI)</f>
        <v>0</v>
      </c>
      <c r="AG87" s="31">
        <f>_xlfn.XLOOKUP($A87,WH_Aggregte!$E:$E,WH_Aggregte!AJ:AJ)</f>
        <v>0</v>
      </c>
      <c r="AH87" s="31">
        <f>_xlfn.XLOOKUP($A87,WH_Aggregte!$E:$E,WH_Aggregte!AK:AK)</f>
        <v>0</v>
      </c>
      <c r="AI87" s="31">
        <f>_xlfn.XLOOKUP($A87,WH_Aggregte!$E:$E,WH_Aggregte!AL:AL)</f>
        <v>0</v>
      </c>
      <c r="AJ87" s="31">
        <f>_xlfn.XLOOKUP($A87,SummaryResponses!$A:$A,SummaryResponses!D:D)</f>
        <v>0</v>
      </c>
      <c r="AK87" s="31">
        <f>_xlfn.XLOOKUP($A87,SummaryResponses!$A:$A,SummaryResponses!E:E)</f>
        <v>0</v>
      </c>
      <c r="AL87" s="31">
        <f>_xlfn.XLOOKUP($A87,SummaryResponses!$A:$A,SummaryResponses!F:F)</f>
        <v>0</v>
      </c>
      <c r="AM87" s="31">
        <f>_xlfn.XLOOKUP($A87,SummaryResponses!$A:$A,SummaryResponses!G:G)</f>
        <v>0</v>
      </c>
      <c r="AN87" s="31">
        <f>_xlfn.XLOOKUP($A87,SummaryResponses!$A:$A,SummaryResponses!H:H)</f>
        <v>0</v>
      </c>
      <c r="AO87" s="31">
        <f>_xlfn.XLOOKUP($A87,SummaryResponses!$A:$A,SummaryResponses!I:I)</f>
        <v>0</v>
      </c>
      <c r="AP87" s="31">
        <f>_xlfn.XLOOKUP($A87,SummaryResponses!$A:$A,SummaryResponses!J:J)</f>
        <v>0</v>
      </c>
      <c r="AQ87" s="31">
        <f>_xlfn.XLOOKUP($A87,SummaryResponses!$A:$A,SummaryResponses!K:K)</f>
        <v>0</v>
      </c>
      <c r="AR87" s="31">
        <f>_xlfn.XLOOKUP($A87,SummaryResponses!$A:$A,SummaryResponses!L:L)</f>
        <v>0</v>
      </c>
      <c r="AS87" s="31">
        <f>_xlfn.XLOOKUP($A87,SummaryResponses!$A:$A,SummaryResponses!M:M)</f>
        <v>0</v>
      </c>
      <c r="AT87" s="31">
        <f>_xlfn.XLOOKUP($A87,SummaryResponses!$A:$A,SummaryResponses!N:N)</f>
        <v>0</v>
      </c>
      <c r="AU87" s="31">
        <f>_xlfn.XLOOKUP($A87,SummaryResponses!$A:$A,SummaryResponses!O:O)</f>
        <v>0</v>
      </c>
      <c r="AV87" s="31">
        <f>_xlfn.XLOOKUP($A87,SummaryResponses!$A:$A,SummaryResponses!P:P)</f>
        <v>0</v>
      </c>
      <c r="AW87" s="31">
        <f>_xlfn.XLOOKUP($A87,SummaryResponses!$A:$A,SummaryResponses!Q:Q)</f>
        <v>0</v>
      </c>
      <c r="AX87" s="31">
        <f>_xlfn.XLOOKUP($A87,SummaryResponses!$A:$A,SummaryResponses!R:R)</f>
        <v>0</v>
      </c>
      <c r="AY87" s="31">
        <f>_xlfn.XLOOKUP($A87,SummaryResponses!$A:$A,SummaryResponses!S:S)</f>
        <v>0</v>
      </c>
      <c r="AZ87" s="31">
        <f>_xlfn.XLOOKUP($A87,SummaryResponses!$A:$A,SummaryResponses!T:T)</f>
        <v>0</v>
      </c>
      <c r="BA87" s="31">
        <f>_xlfn.XLOOKUP($A87,SummaryResponses!$A:$A,SummaryResponses!U:U)</f>
        <v>0</v>
      </c>
      <c r="BB87" s="31">
        <f>_xlfn.XLOOKUP($A87,SummaryResponses!$A:$A,SummaryResponses!V:V)</f>
        <v>0</v>
      </c>
      <c r="BC87" s="31">
        <f>_xlfn.XLOOKUP($A87,SummaryResponses!$A:$A,SummaryResponses!W:W)</f>
        <v>0</v>
      </c>
      <c r="BD87" s="31">
        <f>_xlfn.XLOOKUP($A87,SummaryResponses!$A:$A,SummaryResponses!X:X)</f>
        <v>0</v>
      </c>
      <c r="BE87" s="31">
        <f>_xlfn.XLOOKUP($A87,SummaryResponses!$A:$A,SummaryResponses!Y:Y)</f>
        <v>0</v>
      </c>
      <c r="BF87" s="31">
        <f>_xlfn.XLOOKUP($A87,SummaryResponses!$A:$A,SummaryResponses!Z:Z)</f>
        <v>0</v>
      </c>
      <c r="BG87" s="31">
        <f>_xlfn.XLOOKUP($A87,SummaryResponses!$A:$A,SummaryResponses!AA:AA)</f>
        <v>0</v>
      </c>
      <c r="BH87" s="31">
        <f>_xlfn.XLOOKUP($A87,SummaryResponses!$A:$A,SummaryResponses!AB:AB)</f>
        <v>0</v>
      </c>
      <c r="BI87" s="31">
        <f>_xlfn.XLOOKUP($A87,SummaryResponses!$A:$A,SummaryResponses!AC:AC)</f>
        <v>0</v>
      </c>
      <c r="BJ87" s="31">
        <f>_xlfn.XLOOKUP($A87,SummaryResponses!$A:$A,SummaryResponses!AD:AD)</f>
        <v>0</v>
      </c>
      <c r="BK87" s="31">
        <f>_xlfn.XLOOKUP($A87,SummaryResponses!$A:$A,SummaryResponses!AE:AE)</f>
        <v>0</v>
      </c>
    </row>
    <row r="88" spans="1:63" ht="84.5" x14ac:dyDescent="0.35">
      <c r="A88" s="30" t="str">
        <f>SummaryResponses!A88</f>
        <v>05.03.04</v>
      </c>
      <c r="B88" s="31" t="str">
        <f>_xlfn.XLOOKUP($A88,WH_Aggregte!$E:$E,WH_Aggregte!$D:$D)</f>
        <v xml:space="preserve">Does the grantee/sponsor have a policy and procedure in place regarding the provision of reasonable accommodation to ensure accessibility as per the federal requirements? </v>
      </c>
      <c r="C88" s="31" t="str">
        <f>_xlfn.XLOOKUP($A88,SummaryResponses!$A:$A,SummaryResponses!$C:$C)</f>
        <v xml:space="preserve">The sponsor/grantee does not have an accessibility policy and procedure in place that clearly outlines the organization's procedure for providing reasonable accommodation as per the federal guidelines. 
</v>
      </c>
      <c r="D88" s="30" t="str">
        <f>_xlfn.SINGLE(IF(ISNUMBER(IFERROR(_xlfn.XLOOKUP($A88,Table1[QNUM],Table1[Answer],"",0),""))*1,"",IFERROR(_xlfn.XLOOKUP($A88,Table1[QNUM],Table1[Answer],"",0),"")))</f>
        <v/>
      </c>
      <c r="E88" s="31" t="str">
        <f>_xlfn.SINGLE(IF(ISNUMBER(IFERROR(_xlfn.XLOOKUP($A88&amp;$E$1&amp;":",Table1[QNUM],Table1[NOTES],"",0),""))*1,"",IFERROR(_xlfn.XLOOKUP($A88&amp;$E$1&amp;":",Table1[QNUM],Table1[NOTES],"",0),"")))</f>
        <v/>
      </c>
      <c r="F88" s="31" t="str">
        <f>_xlfn.SINGLE(IF(ISNUMBER(IFERROR(_xlfn.XLOOKUP($A88&amp;$F$1,Table1[QNUM],Table1[NOTES],"",0),""))*1,"",IFERROR(_xlfn.XLOOKUP($A88&amp;$F$1,Table1[QNUM],Table1[NOTES],"",0),"")))</f>
        <v/>
      </c>
      <c r="G88" s="31" t="str">
        <f>TRIM(_xlfn.XLOOKUP($A88,WH_Aggregte!$E:$E,WH_Aggregte!J:J))</f>
        <v>45 CFR 1203/1214/1232, Rehabilitation Act of 1973: Sections 504, 508</v>
      </c>
      <c r="H88" s="31">
        <f>_xlfn.XLOOKUP($A88,WH_Aggregte!$E:$E,WH_Aggregte!K:K)</f>
        <v>0</v>
      </c>
      <c r="I88" s="31">
        <f>_xlfn.XLOOKUP($A88,WH_Aggregte!$E:$E,WH_Aggregte!L:L)</f>
        <v>0</v>
      </c>
      <c r="J88" s="31">
        <f>_xlfn.XLOOKUP($A88,WH_Aggregte!$E:$E,WH_Aggregte!M:M)</f>
        <v>0</v>
      </c>
      <c r="K88" s="31">
        <f>_xlfn.XLOOKUP($A88,WH_Aggregte!$E:$E,WH_Aggregte!N:N)</f>
        <v>0</v>
      </c>
      <c r="L88" s="31">
        <f>_xlfn.XLOOKUP($A88,WH_Aggregte!$E:$E,WH_Aggregte!O:O)</f>
        <v>0</v>
      </c>
      <c r="M88" s="31">
        <f>_xlfn.XLOOKUP($A88,WH_Aggregte!$E:$E,WH_Aggregte!P:P)</f>
        <v>0</v>
      </c>
      <c r="N88" s="31">
        <f>_xlfn.XLOOKUP($A88,WH_Aggregte!$E:$E,WH_Aggregte!Q:Q)</f>
        <v>0</v>
      </c>
      <c r="O88" s="31">
        <f>_xlfn.XLOOKUP($A88,WH_Aggregte!$E:$E,WH_Aggregte!R:R)</f>
        <v>0</v>
      </c>
      <c r="P88" s="31">
        <f>_xlfn.XLOOKUP($A88,WH_Aggregte!$E:$E,WH_Aggregte!S:S)</f>
        <v>0</v>
      </c>
      <c r="Q88" s="31">
        <f>_xlfn.XLOOKUP($A88,WH_Aggregte!$E:$E,WH_Aggregte!T:T)</f>
        <v>0</v>
      </c>
      <c r="R88" s="31">
        <f>_xlfn.XLOOKUP($A88,WH_Aggregte!$E:$E,WH_Aggregte!U:U)</f>
        <v>0</v>
      </c>
      <c r="S88" s="31">
        <f>_xlfn.XLOOKUP($A88,WH_Aggregte!$E:$E,WH_Aggregte!V:V)</f>
        <v>0</v>
      </c>
      <c r="T88" s="31">
        <f>_xlfn.XLOOKUP($A88,WH_Aggregte!$E:$E,WH_Aggregte!W:W)</f>
        <v>0</v>
      </c>
      <c r="U88" s="31">
        <f>_xlfn.XLOOKUP($A88,WH_Aggregte!$E:$E,WH_Aggregte!X:X)</f>
        <v>0</v>
      </c>
      <c r="V88" s="31">
        <f>_xlfn.XLOOKUP($A88,WH_Aggregte!$E:$E,WH_Aggregte!Y:Y)</f>
        <v>0</v>
      </c>
      <c r="W88" s="31">
        <f>_xlfn.XLOOKUP($A88,WH_Aggregte!$E:$E,WH_Aggregte!Z:Z)</f>
        <v>0</v>
      </c>
      <c r="X88" s="31">
        <f>_xlfn.XLOOKUP($A88,WH_Aggregte!$E:$E,WH_Aggregte!AA:AA)</f>
        <v>0</v>
      </c>
      <c r="Y88" s="31">
        <f>_xlfn.XLOOKUP($A88,WH_Aggregte!$E:$E,WH_Aggregte!AB:AB)</f>
        <v>0</v>
      </c>
      <c r="Z88" s="31">
        <f>_xlfn.XLOOKUP($A88,WH_Aggregte!$E:$E,WH_Aggregte!AC:AC)</f>
        <v>0</v>
      </c>
      <c r="AA88" s="31">
        <f>_xlfn.XLOOKUP($A88,WH_Aggregte!$E:$E,WH_Aggregte!AD:AD)</f>
        <v>0</v>
      </c>
      <c r="AB88" s="31">
        <f>_xlfn.XLOOKUP($A88,WH_Aggregte!$E:$E,WH_Aggregte!AE:AE)</f>
        <v>0</v>
      </c>
      <c r="AC88" s="31">
        <f>_xlfn.XLOOKUP($A88,WH_Aggregte!$E:$E,WH_Aggregte!AF:AF)</f>
        <v>0</v>
      </c>
      <c r="AD88" s="31">
        <f>_xlfn.XLOOKUP($A88,WH_Aggregte!$E:$E,WH_Aggregte!AG:AG)</f>
        <v>0</v>
      </c>
      <c r="AE88" s="31">
        <f>_xlfn.XLOOKUP($A88,WH_Aggregte!$E:$E,WH_Aggregte!AH:AH)</f>
        <v>0</v>
      </c>
      <c r="AF88" s="31">
        <f>_xlfn.XLOOKUP($A88,WH_Aggregte!$E:$E,WH_Aggregte!AI:AI)</f>
        <v>0</v>
      </c>
      <c r="AG88" s="31">
        <f>_xlfn.XLOOKUP($A88,WH_Aggregte!$E:$E,WH_Aggregte!AJ:AJ)</f>
        <v>0</v>
      </c>
      <c r="AH88" s="31">
        <f>_xlfn.XLOOKUP($A88,WH_Aggregte!$E:$E,WH_Aggregte!AK:AK)</f>
        <v>0</v>
      </c>
      <c r="AI88" s="31">
        <f>_xlfn.XLOOKUP($A88,WH_Aggregte!$E:$E,WH_Aggregte!AL:AL)</f>
        <v>0</v>
      </c>
      <c r="AJ88" s="31">
        <f>_xlfn.XLOOKUP($A88,SummaryResponses!$A:$A,SummaryResponses!D:D)</f>
        <v>0</v>
      </c>
      <c r="AK88" s="31">
        <f>_xlfn.XLOOKUP($A88,SummaryResponses!$A:$A,SummaryResponses!E:E)</f>
        <v>0</v>
      </c>
      <c r="AL88" s="31">
        <f>_xlfn.XLOOKUP($A88,SummaryResponses!$A:$A,SummaryResponses!F:F)</f>
        <v>0</v>
      </c>
      <c r="AM88" s="31">
        <f>_xlfn.XLOOKUP($A88,SummaryResponses!$A:$A,SummaryResponses!G:G)</f>
        <v>0</v>
      </c>
      <c r="AN88" s="31">
        <f>_xlfn.XLOOKUP($A88,SummaryResponses!$A:$A,SummaryResponses!H:H)</f>
        <v>0</v>
      </c>
      <c r="AO88" s="31">
        <f>_xlfn.XLOOKUP($A88,SummaryResponses!$A:$A,SummaryResponses!I:I)</f>
        <v>0</v>
      </c>
      <c r="AP88" s="31">
        <f>_xlfn.XLOOKUP($A88,SummaryResponses!$A:$A,SummaryResponses!J:J)</f>
        <v>0</v>
      </c>
      <c r="AQ88" s="31">
        <f>_xlfn.XLOOKUP($A88,SummaryResponses!$A:$A,SummaryResponses!K:K)</f>
        <v>0</v>
      </c>
      <c r="AR88" s="31">
        <f>_xlfn.XLOOKUP($A88,SummaryResponses!$A:$A,SummaryResponses!L:L)</f>
        <v>0</v>
      </c>
      <c r="AS88" s="31">
        <f>_xlfn.XLOOKUP($A88,SummaryResponses!$A:$A,SummaryResponses!M:M)</f>
        <v>0</v>
      </c>
      <c r="AT88" s="31">
        <f>_xlfn.XLOOKUP($A88,SummaryResponses!$A:$A,SummaryResponses!N:N)</f>
        <v>0</v>
      </c>
      <c r="AU88" s="31">
        <f>_xlfn.XLOOKUP($A88,SummaryResponses!$A:$A,SummaryResponses!O:O)</f>
        <v>0</v>
      </c>
      <c r="AV88" s="31">
        <f>_xlfn.XLOOKUP($A88,SummaryResponses!$A:$A,SummaryResponses!P:P)</f>
        <v>0</v>
      </c>
      <c r="AW88" s="31">
        <f>_xlfn.XLOOKUP($A88,SummaryResponses!$A:$A,SummaryResponses!Q:Q)</f>
        <v>0</v>
      </c>
      <c r="AX88" s="31">
        <f>_xlfn.XLOOKUP($A88,SummaryResponses!$A:$A,SummaryResponses!R:R)</f>
        <v>0</v>
      </c>
      <c r="AY88" s="31">
        <f>_xlfn.XLOOKUP($A88,SummaryResponses!$A:$A,SummaryResponses!S:S)</f>
        <v>0</v>
      </c>
      <c r="AZ88" s="31">
        <f>_xlfn.XLOOKUP($A88,SummaryResponses!$A:$A,SummaryResponses!T:T)</f>
        <v>0</v>
      </c>
      <c r="BA88" s="31">
        <f>_xlfn.XLOOKUP($A88,SummaryResponses!$A:$A,SummaryResponses!U:U)</f>
        <v>0</v>
      </c>
      <c r="BB88" s="31">
        <f>_xlfn.XLOOKUP($A88,SummaryResponses!$A:$A,SummaryResponses!V:V)</f>
        <v>0</v>
      </c>
      <c r="BC88" s="31">
        <f>_xlfn.XLOOKUP($A88,SummaryResponses!$A:$A,SummaryResponses!W:W)</f>
        <v>0</v>
      </c>
      <c r="BD88" s="31">
        <f>_xlfn.XLOOKUP($A88,SummaryResponses!$A:$A,SummaryResponses!X:X)</f>
        <v>0</v>
      </c>
      <c r="BE88" s="31">
        <f>_xlfn.XLOOKUP($A88,SummaryResponses!$A:$A,SummaryResponses!Y:Y)</f>
        <v>0</v>
      </c>
      <c r="BF88" s="31">
        <f>_xlfn.XLOOKUP($A88,SummaryResponses!$A:$A,SummaryResponses!Z:Z)</f>
        <v>0</v>
      </c>
      <c r="BG88" s="31">
        <f>_xlfn.XLOOKUP($A88,SummaryResponses!$A:$A,SummaryResponses!AA:AA)</f>
        <v>0</v>
      </c>
      <c r="BH88" s="31">
        <f>_xlfn.XLOOKUP($A88,SummaryResponses!$A:$A,SummaryResponses!AB:AB)</f>
        <v>0</v>
      </c>
      <c r="BI88" s="31">
        <f>_xlfn.XLOOKUP($A88,SummaryResponses!$A:$A,SummaryResponses!AC:AC)</f>
        <v>0</v>
      </c>
      <c r="BJ88" s="31">
        <f>_xlfn.XLOOKUP($A88,SummaryResponses!$A:$A,SummaryResponses!AD:AD)</f>
        <v>0</v>
      </c>
      <c r="BK88" s="31">
        <f>_xlfn.XLOOKUP($A88,SummaryResponses!$A:$A,SummaryResponses!AE:AE)</f>
        <v>0</v>
      </c>
    </row>
    <row r="89" spans="1:63" ht="56.5" x14ac:dyDescent="0.35">
      <c r="A89" s="30" t="str">
        <f>SummaryResponses!A89</f>
        <v>05.03.05</v>
      </c>
      <c r="B89" s="31" t="str">
        <f>_xlfn.XLOOKUP($A89,WH_Aggregte!$E:$E,WH_Aggregte!$D:$D)</f>
        <v xml:space="preserve">Does the sponsor/grantee have a system (a plan or process) in place for ensuring accessibility to persons with Limited English Proficiency?  </v>
      </c>
      <c r="C89" s="31" t="str">
        <f>_xlfn.XLOOKUP($A89,SummaryResponses!$A:$A,SummaryResponses!$C:$C)</f>
        <v>The sponsor/grantee does not have a system (a plan or process) in place for ensuring accessibility  to persons with Limited English Proficiency.</v>
      </c>
      <c r="D89" s="30" t="str">
        <f>_xlfn.SINGLE(IF(ISNUMBER(IFERROR(_xlfn.XLOOKUP($A89,Table1[QNUM],Table1[Answer],"",0),""))*1,"",IFERROR(_xlfn.XLOOKUP($A89,Table1[QNUM],Table1[Answer],"",0),"")))</f>
        <v/>
      </c>
      <c r="E89" s="31" t="str">
        <f>_xlfn.SINGLE(IF(ISNUMBER(IFERROR(_xlfn.XLOOKUP($A89&amp;$E$1&amp;":",Table1[QNUM],Table1[NOTES],"",0),""))*1,"",IFERROR(_xlfn.XLOOKUP($A89&amp;$E$1&amp;":",Table1[QNUM],Table1[NOTES],"",0),"")))</f>
        <v/>
      </c>
      <c r="F89" s="31" t="str">
        <f>_xlfn.SINGLE(IF(ISNUMBER(IFERROR(_xlfn.XLOOKUP($A89&amp;$F$1,Table1[QNUM],Table1[NOTES],"",0),""))*1,"",IFERROR(_xlfn.XLOOKUP($A89&amp;$F$1,Table1[QNUM],Table1[NOTES],"",0),"")))</f>
        <v/>
      </c>
      <c r="G89" s="31" t="str">
        <f>TRIM(_xlfn.XLOOKUP($A89,WH_Aggregte!$E:$E,WH_Aggregte!J:J))</f>
        <v>AmeriCorps Annual General Terms and Conditions, Executive Order 13166, 67 FR 64604, Title VI, Civil Rights Act 1964: Prohibition Against National Origin Discrimination Affecting Limited English Proficient Persons</v>
      </c>
      <c r="H89" s="31">
        <f>_xlfn.XLOOKUP($A89,WH_Aggregte!$E:$E,WH_Aggregte!K:K)</f>
        <v>0</v>
      </c>
      <c r="I89" s="31">
        <f>_xlfn.XLOOKUP($A89,WH_Aggregte!$E:$E,WH_Aggregte!L:L)</f>
        <v>0</v>
      </c>
      <c r="J89" s="31">
        <f>_xlfn.XLOOKUP($A89,WH_Aggregte!$E:$E,WH_Aggregte!M:M)</f>
        <v>0</v>
      </c>
      <c r="K89" s="31">
        <f>_xlfn.XLOOKUP($A89,WH_Aggregte!$E:$E,WH_Aggregte!N:N)</f>
        <v>0</v>
      </c>
      <c r="L89" s="31">
        <f>_xlfn.XLOOKUP($A89,WH_Aggregte!$E:$E,WH_Aggregte!O:O)</f>
        <v>0</v>
      </c>
      <c r="M89" s="31">
        <f>_xlfn.XLOOKUP($A89,WH_Aggregte!$E:$E,WH_Aggregte!P:P)</f>
        <v>0</v>
      </c>
      <c r="N89" s="31">
        <f>_xlfn.XLOOKUP($A89,WH_Aggregte!$E:$E,WH_Aggregte!Q:Q)</f>
        <v>0</v>
      </c>
      <c r="O89" s="31">
        <f>_xlfn.XLOOKUP($A89,WH_Aggregte!$E:$E,WH_Aggregte!R:R)</f>
        <v>0</v>
      </c>
      <c r="P89" s="31">
        <f>_xlfn.XLOOKUP($A89,WH_Aggregte!$E:$E,WH_Aggregte!S:S)</f>
        <v>0</v>
      </c>
      <c r="Q89" s="31">
        <f>_xlfn.XLOOKUP($A89,WH_Aggregte!$E:$E,WH_Aggregte!T:T)</f>
        <v>0</v>
      </c>
      <c r="R89" s="31">
        <f>_xlfn.XLOOKUP($A89,WH_Aggregte!$E:$E,WH_Aggregte!U:U)</f>
        <v>0</v>
      </c>
      <c r="S89" s="31">
        <f>_xlfn.XLOOKUP($A89,WH_Aggregte!$E:$E,WH_Aggregte!V:V)</f>
        <v>0</v>
      </c>
      <c r="T89" s="31">
        <f>_xlfn.XLOOKUP($A89,WH_Aggregte!$E:$E,WH_Aggregte!W:W)</f>
        <v>0</v>
      </c>
      <c r="U89" s="31">
        <f>_xlfn.XLOOKUP($A89,WH_Aggregte!$E:$E,WH_Aggregte!X:X)</f>
        <v>0</v>
      </c>
      <c r="V89" s="31">
        <f>_xlfn.XLOOKUP($A89,WH_Aggregte!$E:$E,WH_Aggregte!Y:Y)</f>
        <v>0</v>
      </c>
      <c r="W89" s="31">
        <f>_xlfn.XLOOKUP($A89,WH_Aggregte!$E:$E,WH_Aggregte!Z:Z)</f>
        <v>0</v>
      </c>
      <c r="X89" s="31">
        <f>_xlfn.XLOOKUP($A89,WH_Aggregte!$E:$E,WH_Aggregte!AA:AA)</f>
        <v>0</v>
      </c>
      <c r="Y89" s="31">
        <f>_xlfn.XLOOKUP($A89,WH_Aggregte!$E:$E,WH_Aggregte!AB:AB)</f>
        <v>0</v>
      </c>
      <c r="Z89" s="31">
        <f>_xlfn.XLOOKUP($A89,WH_Aggregte!$E:$E,WH_Aggregte!AC:AC)</f>
        <v>0</v>
      </c>
      <c r="AA89" s="31">
        <f>_xlfn.XLOOKUP($A89,WH_Aggregte!$E:$E,WH_Aggregte!AD:AD)</f>
        <v>0</v>
      </c>
      <c r="AB89" s="31">
        <f>_xlfn.XLOOKUP($A89,WH_Aggregte!$E:$E,WH_Aggregte!AE:AE)</f>
        <v>0</v>
      </c>
      <c r="AC89" s="31">
        <f>_xlfn.XLOOKUP($A89,WH_Aggregte!$E:$E,WH_Aggregte!AF:AF)</f>
        <v>0</v>
      </c>
      <c r="AD89" s="31">
        <f>_xlfn.XLOOKUP($A89,WH_Aggregte!$E:$E,WH_Aggregte!AG:AG)</f>
        <v>0</v>
      </c>
      <c r="AE89" s="31">
        <f>_xlfn.XLOOKUP($A89,WH_Aggregte!$E:$E,WH_Aggregte!AH:AH)</f>
        <v>0</v>
      </c>
      <c r="AF89" s="31">
        <f>_xlfn.XLOOKUP($A89,WH_Aggregte!$E:$E,WH_Aggregte!AI:AI)</f>
        <v>0</v>
      </c>
      <c r="AG89" s="31">
        <f>_xlfn.XLOOKUP($A89,WH_Aggregte!$E:$E,WH_Aggregte!AJ:AJ)</f>
        <v>0</v>
      </c>
      <c r="AH89" s="31">
        <f>_xlfn.XLOOKUP($A89,WH_Aggregte!$E:$E,WH_Aggregte!AK:AK)</f>
        <v>0</v>
      </c>
      <c r="AI89" s="31">
        <f>_xlfn.XLOOKUP($A89,WH_Aggregte!$E:$E,WH_Aggregte!AL:AL)</f>
        <v>0</v>
      </c>
      <c r="AJ89" s="31">
        <f>_xlfn.XLOOKUP($A89,SummaryResponses!$A:$A,SummaryResponses!D:D)</f>
        <v>0</v>
      </c>
      <c r="AK89" s="31">
        <f>_xlfn.XLOOKUP($A89,SummaryResponses!$A:$A,SummaryResponses!E:E)</f>
        <v>0</v>
      </c>
      <c r="AL89" s="31">
        <f>_xlfn.XLOOKUP($A89,SummaryResponses!$A:$A,SummaryResponses!F:F)</f>
        <v>0</v>
      </c>
      <c r="AM89" s="31">
        <f>_xlfn.XLOOKUP($A89,SummaryResponses!$A:$A,SummaryResponses!G:G)</f>
        <v>0</v>
      </c>
      <c r="AN89" s="31">
        <f>_xlfn.XLOOKUP($A89,SummaryResponses!$A:$A,SummaryResponses!H:H)</f>
        <v>0</v>
      </c>
      <c r="AO89" s="31">
        <f>_xlfn.XLOOKUP($A89,SummaryResponses!$A:$A,SummaryResponses!I:I)</f>
        <v>0</v>
      </c>
      <c r="AP89" s="31">
        <f>_xlfn.XLOOKUP($A89,SummaryResponses!$A:$A,SummaryResponses!J:J)</f>
        <v>0</v>
      </c>
      <c r="AQ89" s="31">
        <f>_xlfn.XLOOKUP($A89,SummaryResponses!$A:$A,SummaryResponses!K:K)</f>
        <v>0</v>
      </c>
      <c r="AR89" s="31">
        <f>_xlfn.XLOOKUP($A89,SummaryResponses!$A:$A,SummaryResponses!L:L)</f>
        <v>0</v>
      </c>
      <c r="AS89" s="31">
        <f>_xlfn.XLOOKUP($A89,SummaryResponses!$A:$A,SummaryResponses!M:M)</f>
        <v>0</v>
      </c>
      <c r="AT89" s="31">
        <f>_xlfn.XLOOKUP($A89,SummaryResponses!$A:$A,SummaryResponses!N:N)</f>
        <v>0</v>
      </c>
      <c r="AU89" s="31">
        <f>_xlfn.XLOOKUP($A89,SummaryResponses!$A:$A,SummaryResponses!O:O)</f>
        <v>0</v>
      </c>
      <c r="AV89" s="31">
        <f>_xlfn.XLOOKUP($A89,SummaryResponses!$A:$A,SummaryResponses!P:P)</f>
        <v>0</v>
      </c>
      <c r="AW89" s="31">
        <f>_xlfn.XLOOKUP($A89,SummaryResponses!$A:$A,SummaryResponses!Q:Q)</f>
        <v>0</v>
      </c>
      <c r="AX89" s="31">
        <f>_xlfn.XLOOKUP($A89,SummaryResponses!$A:$A,SummaryResponses!R:R)</f>
        <v>0</v>
      </c>
      <c r="AY89" s="31">
        <f>_xlfn.XLOOKUP($A89,SummaryResponses!$A:$A,SummaryResponses!S:S)</f>
        <v>0</v>
      </c>
      <c r="AZ89" s="31">
        <f>_xlfn.XLOOKUP($A89,SummaryResponses!$A:$A,SummaryResponses!T:T)</f>
        <v>0</v>
      </c>
      <c r="BA89" s="31">
        <f>_xlfn.XLOOKUP($A89,SummaryResponses!$A:$A,SummaryResponses!U:U)</f>
        <v>0</v>
      </c>
      <c r="BB89" s="31">
        <f>_xlfn.XLOOKUP($A89,SummaryResponses!$A:$A,SummaryResponses!V:V)</f>
        <v>0</v>
      </c>
      <c r="BC89" s="31">
        <f>_xlfn.XLOOKUP($A89,SummaryResponses!$A:$A,SummaryResponses!W:W)</f>
        <v>0</v>
      </c>
      <c r="BD89" s="31">
        <f>_xlfn.XLOOKUP($A89,SummaryResponses!$A:$A,SummaryResponses!X:X)</f>
        <v>0</v>
      </c>
      <c r="BE89" s="31">
        <f>_xlfn.XLOOKUP($A89,SummaryResponses!$A:$A,SummaryResponses!Y:Y)</f>
        <v>0</v>
      </c>
      <c r="BF89" s="31">
        <f>_xlfn.XLOOKUP($A89,SummaryResponses!$A:$A,SummaryResponses!Z:Z)</f>
        <v>0</v>
      </c>
      <c r="BG89" s="31">
        <f>_xlfn.XLOOKUP($A89,SummaryResponses!$A:$A,SummaryResponses!AA:AA)</f>
        <v>0</v>
      </c>
      <c r="BH89" s="31">
        <f>_xlfn.XLOOKUP($A89,SummaryResponses!$A:$A,SummaryResponses!AB:AB)</f>
        <v>0</v>
      </c>
      <c r="BI89" s="31">
        <f>_xlfn.XLOOKUP($A89,SummaryResponses!$A:$A,SummaryResponses!AC:AC)</f>
        <v>0</v>
      </c>
      <c r="BJ89" s="31">
        <f>_xlfn.XLOOKUP($A89,SummaryResponses!$A:$A,SummaryResponses!AD:AD)</f>
        <v>0</v>
      </c>
      <c r="BK89" s="31">
        <f>_xlfn.XLOOKUP($A89,SummaryResponses!$A:$A,SummaryResponses!AE:AE)</f>
        <v>0</v>
      </c>
    </row>
    <row r="90" spans="1:63" ht="280.5" x14ac:dyDescent="0.35">
      <c r="A90" s="30" t="str">
        <f>SummaryResponses!A90</f>
        <v>05.03.06</v>
      </c>
      <c r="B90" s="31" t="str">
        <f>_xlfn.XLOOKUP($A90,WH_Aggregte!$E:$E,WH_Aggregte!$D:$D)</f>
        <v xml:space="preserve">Does the grantee notify members, community beneficiaries, applicants, program staff, and the public, including those with impaired vision or hearing, that it operates in accordance with federal and program requirements on non-discrimination and non-harassment?  
a. Does the policy summarize the requirements, note the availability of compliance history information, and explain the procedures for filing discrimination complaints with AmeriCorps? 
b. Does the policy include information on civil rights requirements and non-harassment, complaint procedures and the rights of beneficiaries in member/volunteer service agreements, handbooks, manuals, pamphlets, and posted in prominent locations, as appropriate?  
c. Does the sponsor/grantee notify the public in recruitment material and application forms that it operates its program or activity subject to nondiscrimination requirements? </v>
      </c>
      <c r="C90" s="31" t="str">
        <f>_xlfn.XLOOKUP($A90,SummaryResponses!$A:$A,SummaryResponses!$C:$C)</f>
        <v>The sponsor/grantee is not compliant with federal statutory and/or public notice requirements as outlined. (MO to put specifics in Notes.)</v>
      </c>
      <c r="D90" s="30" t="str">
        <f>_xlfn.SINGLE(IF(ISNUMBER(IFERROR(_xlfn.XLOOKUP($A90,Table1[QNUM],Table1[Answer],"",0),""))*1,"",IFERROR(_xlfn.XLOOKUP($A90,Table1[QNUM],Table1[Answer],"",0),"")))</f>
        <v/>
      </c>
      <c r="E90" s="31" t="str">
        <f>_xlfn.SINGLE(IF(ISNUMBER(IFERROR(_xlfn.XLOOKUP($A90&amp;$E$1&amp;":",Table1[QNUM],Table1[NOTES],"",0),""))*1,"",IFERROR(_xlfn.XLOOKUP($A90&amp;$E$1&amp;":",Table1[QNUM],Table1[NOTES],"",0),"")))</f>
        <v/>
      </c>
      <c r="F90" s="31" t="str">
        <f>_xlfn.SINGLE(IF(ISNUMBER(IFERROR(_xlfn.XLOOKUP($A90&amp;$F$1,Table1[QNUM],Table1[NOTES],"",0),""))*1,"",IFERROR(_xlfn.XLOOKUP($A90&amp;$F$1,Table1[QNUM],Table1[NOTES],"",0),"")))</f>
        <v/>
      </c>
      <c r="G90" s="31" t="str">
        <f>TRIM(_xlfn.XLOOKUP($A90,WH_Aggregte!$E:$E,WH_Aggregte!J:J))</f>
        <v>AmeriCorps Annual General Terms and Conditions, 45 CFR 2556</v>
      </c>
      <c r="H90" s="31" t="str">
        <f>_xlfn.XLOOKUP($A90,WH_Aggregte!$E:$E,WH_Aggregte!K:K)</f>
        <v/>
      </c>
      <c r="I90" s="31" t="str">
        <f>_xlfn.XLOOKUP($A90,WH_Aggregte!$E:$E,WH_Aggregte!L:L)</f>
        <v/>
      </c>
      <c r="J90" s="31" t="str">
        <f>_xlfn.XLOOKUP($A90,WH_Aggregte!$E:$E,WH_Aggregte!M:M)</f>
        <v/>
      </c>
      <c r="K90" s="31">
        <f>_xlfn.XLOOKUP($A90,WH_Aggregte!$E:$E,WH_Aggregte!N:N)</f>
        <v>0</v>
      </c>
      <c r="L90" s="31">
        <f>_xlfn.XLOOKUP($A90,WH_Aggregte!$E:$E,WH_Aggregte!O:O)</f>
        <v>0</v>
      </c>
      <c r="M90" s="31">
        <f>_xlfn.XLOOKUP($A90,WH_Aggregte!$E:$E,WH_Aggregte!P:P)</f>
        <v>0</v>
      </c>
      <c r="N90" s="31">
        <f>_xlfn.XLOOKUP($A90,WH_Aggregte!$E:$E,WH_Aggregte!Q:Q)</f>
        <v>0</v>
      </c>
      <c r="O90" s="31">
        <f>_xlfn.XLOOKUP($A90,WH_Aggregte!$E:$E,WH_Aggregte!R:R)</f>
        <v>0</v>
      </c>
      <c r="P90" s="31">
        <f>_xlfn.XLOOKUP($A90,WH_Aggregte!$E:$E,WH_Aggregte!S:S)</f>
        <v>0</v>
      </c>
      <c r="Q90" s="31">
        <f>_xlfn.XLOOKUP($A90,WH_Aggregte!$E:$E,WH_Aggregte!T:T)</f>
        <v>0</v>
      </c>
      <c r="R90" s="31">
        <f>_xlfn.XLOOKUP($A90,WH_Aggregte!$E:$E,WH_Aggregte!U:U)</f>
        <v>0</v>
      </c>
      <c r="S90" s="31">
        <f>_xlfn.XLOOKUP($A90,WH_Aggregte!$E:$E,WH_Aggregte!V:V)</f>
        <v>0</v>
      </c>
      <c r="T90" s="31">
        <f>_xlfn.XLOOKUP($A90,WH_Aggregte!$E:$E,WH_Aggregte!W:W)</f>
        <v>0</v>
      </c>
      <c r="U90" s="31">
        <f>_xlfn.XLOOKUP($A90,WH_Aggregte!$E:$E,WH_Aggregte!X:X)</f>
        <v>0</v>
      </c>
      <c r="V90" s="31">
        <f>_xlfn.XLOOKUP($A90,WH_Aggregte!$E:$E,WH_Aggregte!Y:Y)</f>
        <v>0</v>
      </c>
      <c r="W90" s="31">
        <f>_xlfn.XLOOKUP($A90,WH_Aggregte!$E:$E,WH_Aggregte!Z:Z)</f>
        <v>0</v>
      </c>
      <c r="X90" s="31">
        <f>_xlfn.XLOOKUP($A90,WH_Aggregte!$E:$E,WH_Aggregte!AA:AA)</f>
        <v>0</v>
      </c>
      <c r="Y90" s="31">
        <f>_xlfn.XLOOKUP($A90,WH_Aggregte!$E:$E,WH_Aggregte!AB:AB)</f>
        <v>0</v>
      </c>
      <c r="Z90" s="31">
        <f>_xlfn.XLOOKUP($A90,WH_Aggregte!$E:$E,WH_Aggregte!AC:AC)</f>
        <v>0</v>
      </c>
      <c r="AA90" s="31">
        <f>_xlfn.XLOOKUP($A90,WH_Aggregte!$E:$E,WH_Aggregte!AD:AD)</f>
        <v>0</v>
      </c>
      <c r="AB90" s="31">
        <f>_xlfn.XLOOKUP($A90,WH_Aggregte!$E:$E,WH_Aggregte!AE:AE)</f>
        <v>0</v>
      </c>
      <c r="AC90" s="31">
        <f>_xlfn.XLOOKUP($A90,WH_Aggregte!$E:$E,WH_Aggregte!AF:AF)</f>
        <v>0</v>
      </c>
      <c r="AD90" s="31">
        <f>_xlfn.XLOOKUP($A90,WH_Aggregte!$E:$E,WH_Aggregte!AG:AG)</f>
        <v>0</v>
      </c>
      <c r="AE90" s="31">
        <f>_xlfn.XLOOKUP($A90,WH_Aggregte!$E:$E,WH_Aggregte!AH:AH)</f>
        <v>0</v>
      </c>
      <c r="AF90" s="31">
        <f>_xlfn.XLOOKUP($A90,WH_Aggregte!$E:$E,WH_Aggregte!AI:AI)</f>
        <v>0</v>
      </c>
      <c r="AG90" s="31">
        <f>_xlfn.XLOOKUP($A90,WH_Aggregte!$E:$E,WH_Aggregte!AJ:AJ)</f>
        <v>0</v>
      </c>
      <c r="AH90" s="31">
        <f>_xlfn.XLOOKUP($A90,WH_Aggregte!$E:$E,WH_Aggregte!AK:AK)</f>
        <v>0</v>
      </c>
      <c r="AI90" s="31">
        <f>_xlfn.XLOOKUP($A90,WH_Aggregte!$E:$E,WH_Aggregte!AL:AL)</f>
        <v>0</v>
      </c>
      <c r="AJ90" s="31">
        <f>_xlfn.XLOOKUP($A90,SummaryResponses!$A:$A,SummaryResponses!D:D)</f>
        <v>0</v>
      </c>
      <c r="AK90" s="31">
        <f>_xlfn.XLOOKUP($A90,SummaryResponses!$A:$A,SummaryResponses!E:E)</f>
        <v>0</v>
      </c>
      <c r="AL90" s="31">
        <f>_xlfn.XLOOKUP($A90,SummaryResponses!$A:$A,SummaryResponses!F:F)</f>
        <v>0</v>
      </c>
      <c r="AM90" s="31">
        <f>_xlfn.XLOOKUP($A90,SummaryResponses!$A:$A,SummaryResponses!G:G)</f>
        <v>0</v>
      </c>
      <c r="AN90" s="31">
        <f>_xlfn.XLOOKUP($A90,SummaryResponses!$A:$A,SummaryResponses!H:H)</f>
        <v>0</v>
      </c>
      <c r="AO90" s="31">
        <f>_xlfn.XLOOKUP($A90,SummaryResponses!$A:$A,SummaryResponses!I:I)</f>
        <v>0</v>
      </c>
      <c r="AP90" s="31">
        <f>_xlfn.XLOOKUP($A90,SummaryResponses!$A:$A,SummaryResponses!J:J)</f>
        <v>0</v>
      </c>
      <c r="AQ90" s="31">
        <f>_xlfn.XLOOKUP($A90,SummaryResponses!$A:$A,SummaryResponses!K:K)</f>
        <v>0</v>
      </c>
      <c r="AR90" s="31">
        <f>_xlfn.XLOOKUP($A90,SummaryResponses!$A:$A,SummaryResponses!L:L)</f>
        <v>0</v>
      </c>
      <c r="AS90" s="31">
        <f>_xlfn.XLOOKUP($A90,SummaryResponses!$A:$A,SummaryResponses!M:M)</f>
        <v>0</v>
      </c>
      <c r="AT90" s="31">
        <f>_xlfn.XLOOKUP($A90,SummaryResponses!$A:$A,SummaryResponses!N:N)</f>
        <v>0</v>
      </c>
      <c r="AU90" s="31">
        <f>_xlfn.XLOOKUP($A90,SummaryResponses!$A:$A,SummaryResponses!O:O)</f>
        <v>0</v>
      </c>
      <c r="AV90" s="31">
        <f>_xlfn.XLOOKUP($A90,SummaryResponses!$A:$A,SummaryResponses!P:P)</f>
        <v>0</v>
      </c>
      <c r="AW90" s="31">
        <f>_xlfn.XLOOKUP($A90,SummaryResponses!$A:$A,SummaryResponses!Q:Q)</f>
        <v>0</v>
      </c>
      <c r="AX90" s="31">
        <f>_xlfn.XLOOKUP($A90,SummaryResponses!$A:$A,SummaryResponses!R:R)</f>
        <v>0</v>
      </c>
      <c r="AY90" s="31">
        <f>_xlfn.XLOOKUP($A90,SummaryResponses!$A:$A,SummaryResponses!S:S)</f>
        <v>0</v>
      </c>
      <c r="AZ90" s="31">
        <f>_xlfn.XLOOKUP($A90,SummaryResponses!$A:$A,SummaryResponses!T:T)</f>
        <v>0</v>
      </c>
      <c r="BA90" s="31">
        <f>_xlfn.XLOOKUP($A90,SummaryResponses!$A:$A,SummaryResponses!U:U)</f>
        <v>0</v>
      </c>
      <c r="BB90" s="31">
        <f>_xlfn.XLOOKUP($A90,SummaryResponses!$A:$A,SummaryResponses!V:V)</f>
        <v>0</v>
      </c>
      <c r="BC90" s="31">
        <f>_xlfn.XLOOKUP($A90,SummaryResponses!$A:$A,SummaryResponses!W:W)</f>
        <v>0</v>
      </c>
      <c r="BD90" s="31">
        <f>_xlfn.XLOOKUP($A90,SummaryResponses!$A:$A,SummaryResponses!X:X)</f>
        <v>0</v>
      </c>
      <c r="BE90" s="31">
        <f>_xlfn.XLOOKUP($A90,SummaryResponses!$A:$A,SummaryResponses!Y:Y)</f>
        <v>0</v>
      </c>
      <c r="BF90" s="31">
        <f>_xlfn.XLOOKUP($A90,SummaryResponses!$A:$A,SummaryResponses!Z:Z)</f>
        <v>0</v>
      </c>
      <c r="BG90" s="31">
        <f>_xlfn.XLOOKUP($A90,SummaryResponses!$A:$A,SummaryResponses!AA:AA)</f>
        <v>0</v>
      </c>
      <c r="BH90" s="31">
        <f>_xlfn.XLOOKUP($A90,SummaryResponses!$A:$A,SummaryResponses!AB:AB)</f>
        <v>0</v>
      </c>
      <c r="BI90" s="31">
        <f>_xlfn.XLOOKUP($A90,SummaryResponses!$A:$A,SummaryResponses!AC:AC)</f>
        <v>0</v>
      </c>
      <c r="BJ90" s="31">
        <f>_xlfn.XLOOKUP($A90,SummaryResponses!$A:$A,SummaryResponses!AD:AD)</f>
        <v>0</v>
      </c>
      <c r="BK90" s="31">
        <f>_xlfn.XLOOKUP($A90,SummaryResponses!$A:$A,SummaryResponses!AE:AE)</f>
        <v>0</v>
      </c>
    </row>
    <row r="91" spans="1:63" ht="28.5" x14ac:dyDescent="0.35">
      <c r="A91" s="30" t="str">
        <f>SummaryResponses!A91</f>
        <v>06.01.01</v>
      </c>
      <c r="B91" s="31" t="str">
        <f>_xlfn.XLOOKUP($A91,WH_Aggregte!$E:$E,WH_Aggregte!$D:$D)</f>
        <v>Do all volunteers meet the minimum age requirement at the time of enrollment?</v>
      </c>
      <c r="C91" s="31" t="str">
        <f>_xlfn.XLOOKUP($A91,SummaryResponses!$A:$A,SummaryResponses!$C:$C)</f>
        <v>Not all volunteers met the minimum age requirement for the program at the time of enrollment.</v>
      </c>
      <c r="D91" s="30" t="str">
        <f>_xlfn.SINGLE(IF(ISNUMBER(IFERROR(_xlfn.XLOOKUP($A91,Table1[QNUM],Table1[Answer],"",0),""))*1,"",IFERROR(_xlfn.XLOOKUP($A91,Table1[QNUM],Table1[Answer],"",0),"")))</f>
        <v/>
      </c>
      <c r="E91" s="31" t="str">
        <f>_xlfn.SINGLE(IF(ISNUMBER(IFERROR(_xlfn.XLOOKUP($A91&amp;$E$1&amp;":",Table1[QNUM],Table1[NOTES],"",0),""))*1,"",IFERROR(_xlfn.XLOOKUP($A91&amp;$E$1&amp;":",Table1[QNUM],Table1[NOTES],"",0),"")))</f>
        <v/>
      </c>
      <c r="F91" s="31" t="str">
        <f>_xlfn.SINGLE(IF(ISNUMBER(IFERROR(_xlfn.XLOOKUP($A91&amp;$F$1,Table1[QNUM],Table1[NOTES],"",0),""))*1,"",IFERROR(_xlfn.XLOOKUP($A91&amp;$F$1,Table1[QNUM],Table1[NOTES],"",0),"")))</f>
        <v/>
      </c>
      <c r="G91" s="31" t="str">
        <f>TRIM(_xlfn.XLOOKUP($A91,WH_Aggregte!$E:$E,WH_Aggregte!J:J))</f>
        <v>SCP Regulation: 45 CFR § 2551.41 (a)(1)</v>
      </c>
      <c r="H91" s="31">
        <f>_xlfn.XLOOKUP($A91,WH_Aggregte!$E:$E,WH_Aggregte!K:K)</f>
        <v>0</v>
      </c>
      <c r="I91" s="31">
        <f>_xlfn.XLOOKUP($A91,WH_Aggregte!$E:$E,WH_Aggregte!L:L)</f>
        <v>0</v>
      </c>
      <c r="J91" s="31">
        <f>_xlfn.XLOOKUP($A91,WH_Aggregte!$E:$E,WH_Aggregte!M:M)</f>
        <v>0</v>
      </c>
      <c r="K91" s="31">
        <f>_xlfn.XLOOKUP($A91,WH_Aggregte!$E:$E,WH_Aggregte!N:N)</f>
        <v>0</v>
      </c>
      <c r="L91" s="31">
        <f>_xlfn.XLOOKUP($A91,WH_Aggregte!$E:$E,WH_Aggregte!O:O)</f>
        <v>0</v>
      </c>
      <c r="M91" s="31">
        <f>_xlfn.XLOOKUP($A91,WH_Aggregte!$E:$E,WH_Aggregte!P:P)</f>
        <v>0</v>
      </c>
      <c r="N91" s="31">
        <f>_xlfn.XLOOKUP($A91,WH_Aggregte!$E:$E,WH_Aggregte!Q:Q)</f>
        <v>0</v>
      </c>
      <c r="O91" s="31">
        <f>_xlfn.XLOOKUP($A91,WH_Aggregte!$E:$E,WH_Aggregte!R:R)</f>
        <v>0</v>
      </c>
      <c r="P91" s="31">
        <f>_xlfn.XLOOKUP($A91,WH_Aggregte!$E:$E,WH_Aggregte!S:S)</f>
        <v>0</v>
      </c>
      <c r="Q91" s="31">
        <f>_xlfn.XLOOKUP($A91,WH_Aggregte!$E:$E,WH_Aggregte!T:T)</f>
        <v>0</v>
      </c>
      <c r="R91" s="31">
        <f>_xlfn.XLOOKUP($A91,WH_Aggregte!$E:$E,WH_Aggregte!U:U)</f>
        <v>0</v>
      </c>
      <c r="S91" s="31">
        <f>_xlfn.XLOOKUP($A91,WH_Aggregte!$E:$E,WH_Aggregte!V:V)</f>
        <v>0</v>
      </c>
      <c r="T91" s="31">
        <f>_xlfn.XLOOKUP($A91,WH_Aggregte!$E:$E,WH_Aggregte!W:W)</f>
        <v>0</v>
      </c>
      <c r="U91" s="31">
        <f>_xlfn.XLOOKUP($A91,WH_Aggregte!$E:$E,WH_Aggregte!X:X)</f>
        <v>0</v>
      </c>
      <c r="V91" s="31">
        <f>_xlfn.XLOOKUP($A91,WH_Aggregte!$E:$E,WH_Aggregte!Y:Y)</f>
        <v>0</v>
      </c>
      <c r="W91" s="31">
        <f>_xlfn.XLOOKUP($A91,WH_Aggregte!$E:$E,WH_Aggregte!Z:Z)</f>
        <v>0</v>
      </c>
      <c r="X91" s="31">
        <f>_xlfn.XLOOKUP($A91,WH_Aggregte!$E:$E,WH_Aggregte!AA:AA)</f>
        <v>0</v>
      </c>
      <c r="Y91" s="31">
        <f>_xlfn.XLOOKUP($A91,WH_Aggregte!$E:$E,WH_Aggregte!AB:AB)</f>
        <v>0</v>
      </c>
      <c r="Z91" s="31">
        <f>_xlfn.XLOOKUP($A91,WH_Aggregte!$E:$E,WH_Aggregte!AC:AC)</f>
        <v>0</v>
      </c>
      <c r="AA91" s="31">
        <f>_xlfn.XLOOKUP($A91,WH_Aggregte!$E:$E,WH_Aggregte!AD:AD)</f>
        <v>0</v>
      </c>
      <c r="AB91" s="31">
        <f>_xlfn.XLOOKUP($A91,WH_Aggregte!$E:$E,WH_Aggregte!AE:AE)</f>
        <v>0</v>
      </c>
      <c r="AC91" s="31">
        <f>_xlfn.XLOOKUP($A91,WH_Aggregte!$E:$E,WH_Aggregte!AF:AF)</f>
        <v>0</v>
      </c>
      <c r="AD91" s="31">
        <f>_xlfn.XLOOKUP($A91,WH_Aggregte!$E:$E,WH_Aggregte!AG:AG)</f>
        <v>0</v>
      </c>
      <c r="AE91" s="31">
        <f>_xlfn.XLOOKUP($A91,WH_Aggregte!$E:$E,WH_Aggregte!AH:AH)</f>
        <v>0</v>
      </c>
      <c r="AF91" s="31">
        <f>_xlfn.XLOOKUP($A91,WH_Aggregte!$E:$E,WH_Aggregte!AI:AI)</f>
        <v>0</v>
      </c>
      <c r="AG91" s="31">
        <f>_xlfn.XLOOKUP($A91,WH_Aggregte!$E:$E,WH_Aggregte!AJ:AJ)</f>
        <v>0</v>
      </c>
      <c r="AH91" s="31">
        <f>_xlfn.XLOOKUP($A91,WH_Aggregte!$E:$E,WH_Aggregte!AK:AK)</f>
        <v>0</v>
      </c>
      <c r="AI91" s="31">
        <f>_xlfn.XLOOKUP($A91,WH_Aggregte!$E:$E,WH_Aggregte!AL:AL)</f>
        <v>0</v>
      </c>
      <c r="AJ91" s="31">
        <f>_xlfn.XLOOKUP($A91,SummaryResponses!$A:$A,SummaryResponses!D:D)</f>
        <v>0</v>
      </c>
      <c r="AK91" s="31">
        <f>_xlfn.XLOOKUP($A91,SummaryResponses!$A:$A,SummaryResponses!E:E)</f>
        <v>0</v>
      </c>
      <c r="AL91" s="31">
        <f>_xlfn.XLOOKUP($A91,SummaryResponses!$A:$A,SummaryResponses!F:F)</f>
        <v>0</v>
      </c>
      <c r="AM91" s="31">
        <f>_xlfn.XLOOKUP($A91,SummaryResponses!$A:$A,SummaryResponses!G:G)</f>
        <v>0</v>
      </c>
      <c r="AN91" s="31">
        <f>_xlfn.XLOOKUP($A91,SummaryResponses!$A:$A,SummaryResponses!H:H)</f>
        <v>0</v>
      </c>
      <c r="AO91" s="31">
        <f>_xlfn.XLOOKUP($A91,SummaryResponses!$A:$A,SummaryResponses!I:I)</f>
        <v>0</v>
      </c>
      <c r="AP91" s="31">
        <f>_xlfn.XLOOKUP($A91,SummaryResponses!$A:$A,SummaryResponses!J:J)</f>
        <v>0</v>
      </c>
      <c r="AQ91" s="31">
        <f>_xlfn.XLOOKUP($A91,SummaryResponses!$A:$A,SummaryResponses!K:K)</f>
        <v>0</v>
      </c>
      <c r="AR91" s="31">
        <f>_xlfn.XLOOKUP($A91,SummaryResponses!$A:$A,SummaryResponses!L:L)</f>
        <v>0</v>
      </c>
      <c r="AS91" s="31">
        <f>_xlfn.XLOOKUP($A91,SummaryResponses!$A:$A,SummaryResponses!M:M)</f>
        <v>0</v>
      </c>
      <c r="AT91" s="31">
        <f>_xlfn.XLOOKUP($A91,SummaryResponses!$A:$A,SummaryResponses!N:N)</f>
        <v>0</v>
      </c>
      <c r="AU91" s="31">
        <f>_xlfn.XLOOKUP($A91,SummaryResponses!$A:$A,SummaryResponses!O:O)</f>
        <v>0</v>
      </c>
      <c r="AV91" s="31">
        <f>_xlfn.XLOOKUP($A91,SummaryResponses!$A:$A,SummaryResponses!P:P)</f>
        <v>0</v>
      </c>
      <c r="AW91" s="31">
        <f>_xlfn.XLOOKUP($A91,SummaryResponses!$A:$A,SummaryResponses!Q:Q)</f>
        <v>0</v>
      </c>
      <c r="AX91" s="31">
        <f>_xlfn.XLOOKUP($A91,SummaryResponses!$A:$A,SummaryResponses!R:R)</f>
        <v>0</v>
      </c>
      <c r="AY91" s="31">
        <f>_xlfn.XLOOKUP($A91,SummaryResponses!$A:$A,SummaryResponses!S:S)</f>
        <v>0</v>
      </c>
      <c r="AZ91" s="31">
        <f>_xlfn.XLOOKUP($A91,SummaryResponses!$A:$A,SummaryResponses!T:T)</f>
        <v>0</v>
      </c>
      <c r="BA91" s="31">
        <f>_xlfn.XLOOKUP($A91,SummaryResponses!$A:$A,SummaryResponses!U:U)</f>
        <v>0</v>
      </c>
      <c r="BB91" s="31">
        <f>_xlfn.XLOOKUP($A91,SummaryResponses!$A:$A,SummaryResponses!V:V)</f>
        <v>0</v>
      </c>
      <c r="BC91" s="31">
        <f>_xlfn.XLOOKUP($A91,SummaryResponses!$A:$A,SummaryResponses!W:W)</f>
        <v>0</v>
      </c>
      <c r="BD91" s="31">
        <f>_xlfn.XLOOKUP($A91,SummaryResponses!$A:$A,SummaryResponses!X:X)</f>
        <v>0</v>
      </c>
      <c r="BE91" s="31">
        <f>_xlfn.XLOOKUP($A91,SummaryResponses!$A:$A,SummaryResponses!Y:Y)</f>
        <v>0</v>
      </c>
      <c r="BF91" s="31">
        <f>_xlfn.XLOOKUP($A91,SummaryResponses!$A:$A,SummaryResponses!Z:Z)</f>
        <v>0</v>
      </c>
      <c r="BG91" s="31">
        <f>_xlfn.XLOOKUP($A91,SummaryResponses!$A:$A,SummaryResponses!AA:AA)</f>
        <v>0</v>
      </c>
      <c r="BH91" s="31">
        <f>_xlfn.XLOOKUP($A91,SummaryResponses!$A:$A,SummaryResponses!AB:AB)</f>
        <v>0</v>
      </c>
      <c r="BI91" s="31">
        <f>_xlfn.XLOOKUP($A91,SummaryResponses!$A:$A,SummaryResponses!AC:AC)</f>
        <v>0</v>
      </c>
      <c r="BJ91" s="31">
        <f>_xlfn.XLOOKUP($A91,SummaryResponses!$A:$A,SummaryResponses!AD:AD)</f>
        <v>0</v>
      </c>
      <c r="BK91" s="31">
        <f>_xlfn.XLOOKUP($A91,SummaryResponses!$A:$A,SummaryResponses!AE:AE)</f>
        <v>0</v>
      </c>
    </row>
    <row r="92" spans="1:63" ht="28.5" x14ac:dyDescent="0.35">
      <c r="A92" s="30" t="str">
        <f>SummaryResponses!A92</f>
        <v>06.01.02</v>
      </c>
      <c r="B92" s="31" t="str">
        <f>_xlfn.XLOOKUP($A92,WH_Aggregte!$E:$E,WH_Aggregte!$D:$D)</f>
        <v xml:space="preserve">Are stipend volunteers all income eligible? </v>
      </c>
      <c r="C92" s="31" t="str">
        <f>_xlfn.XLOOKUP($A92,SummaryResponses!$A:$A,SummaryResponses!$C:$C)</f>
        <v>Not all stipended volunteers met the income eligibility to receive a stipend.</v>
      </c>
      <c r="D92" s="30" t="str">
        <f>_xlfn.SINGLE(IF(ISNUMBER(IFERROR(_xlfn.XLOOKUP($A92,Table1[QNUM],Table1[Answer],"",0),""))*1,"",IFERROR(_xlfn.XLOOKUP($A92,Table1[QNUM],Table1[Answer],"",0),"")))</f>
        <v/>
      </c>
      <c r="E92" s="31" t="str">
        <f>_xlfn.SINGLE(IF(ISNUMBER(IFERROR(_xlfn.XLOOKUP($A92&amp;$E$1&amp;":",Table1[QNUM],Table1[NOTES],"",0),""))*1,"",IFERROR(_xlfn.XLOOKUP($A92&amp;$E$1&amp;":",Table1[QNUM],Table1[NOTES],"",0),"")))</f>
        <v/>
      </c>
      <c r="F92" s="31" t="str">
        <f>_xlfn.SINGLE(IF(ISNUMBER(IFERROR(_xlfn.XLOOKUP($A92&amp;$F$1,Table1[QNUM],Table1[NOTES],"",0),""))*1,"",IFERROR(_xlfn.XLOOKUP($A92&amp;$F$1,Table1[QNUM],Table1[NOTES],"",0),"")))</f>
        <v/>
      </c>
      <c r="G92" s="31" t="str">
        <f>TRIM(_xlfn.XLOOKUP($A92,WH_Aggregte!$E:$E,WH_Aggregte!J:J))</f>
        <v>45 § 2551.41(a)(2), 45 CFR 2551.43, 45 CFR § 2551.44</v>
      </c>
      <c r="H92" s="31">
        <f>_xlfn.XLOOKUP($A92,WH_Aggregte!$E:$E,WH_Aggregte!K:K)</f>
        <v>0</v>
      </c>
      <c r="I92" s="31">
        <f>_xlfn.XLOOKUP($A92,WH_Aggregte!$E:$E,WH_Aggregte!L:L)</f>
        <v>0</v>
      </c>
      <c r="J92" s="31">
        <f>_xlfn.XLOOKUP($A92,WH_Aggregte!$E:$E,WH_Aggregte!M:M)</f>
        <v>0</v>
      </c>
      <c r="K92" s="31">
        <f>_xlfn.XLOOKUP($A92,WH_Aggregte!$E:$E,WH_Aggregte!N:N)</f>
        <v>0</v>
      </c>
      <c r="L92" s="31">
        <f>_xlfn.XLOOKUP($A92,WH_Aggregte!$E:$E,WH_Aggregte!O:O)</f>
        <v>0</v>
      </c>
      <c r="M92" s="31">
        <f>_xlfn.XLOOKUP($A92,WH_Aggregte!$E:$E,WH_Aggregte!P:P)</f>
        <v>0</v>
      </c>
      <c r="N92" s="31">
        <f>_xlfn.XLOOKUP($A92,WH_Aggregte!$E:$E,WH_Aggregte!Q:Q)</f>
        <v>0</v>
      </c>
      <c r="O92" s="31">
        <f>_xlfn.XLOOKUP($A92,WH_Aggregte!$E:$E,WH_Aggregte!R:R)</f>
        <v>0</v>
      </c>
      <c r="P92" s="31">
        <f>_xlfn.XLOOKUP($A92,WH_Aggregte!$E:$E,WH_Aggregte!S:S)</f>
        <v>0</v>
      </c>
      <c r="Q92" s="31">
        <f>_xlfn.XLOOKUP($A92,WH_Aggregte!$E:$E,WH_Aggregte!T:T)</f>
        <v>0</v>
      </c>
      <c r="R92" s="31">
        <f>_xlfn.XLOOKUP($A92,WH_Aggregte!$E:$E,WH_Aggregte!U:U)</f>
        <v>0</v>
      </c>
      <c r="S92" s="31">
        <f>_xlfn.XLOOKUP($A92,WH_Aggregte!$E:$E,WH_Aggregte!V:V)</f>
        <v>0</v>
      </c>
      <c r="T92" s="31">
        <f>_xlfn.XLOOKUP($A92,WH_Aggregte!$E:$E,WH_Aggregte!W:W)</f>
        <v>0</v>
      </c>
      <c r="U92" s="31">
        <f>_xlfn.XLOOKUP($A92,WH_Aggregte!$E:$E,WH_Aggregte!X:X)</f>
        <v>0</v>
      </c>
      <c r="V92" s="31">
        <f>_xlfn.XLOOKUP($A92,WH_Aggregte!$E:$E,WH_Aggregte!Y:Y)</f>
        <v>0</v>
      </c>
      <c r="W92" s="31">
        <f>_xlfn.XLOOKUP($A92,WH_Aggregte!$E:$E,WH_Aggregte!Z:Z)</f>
        <v>0</v>
      </c>
      <c r="X92" s="31">
        <f>_xlfn.XLOOKUP($A92,WH_Aggregte!$E:$E,WH_Aggregte!AA:AA)</f>
        <v>0</v>
      </c>
      <c r="Y92" s="31">
        <f>_xlfn.XLOOKUP($A92,WH_Aggregte!$E:$E,WH_Aggregte!AB:AB)</f>
        <v>0</v>
      </c>
      <c r="Z92" s="31">
        <f>_xlfn.XLOOKUP($A92,WH_Aggregte!$E:$E,WH_Aggregte!AC:AC)</f>
        <v>0</v>
      </c>
      <c r="AA92" s="31">
        <f>_xlfn.XLOOKUP($A92,WH_Aggregte!$E:$E,WH_Aggregte!AD:AD)</f>
        <v>0</v>
      </c>
      <c r="AB92" s="31">
        <f>_xlfn.XLOOKUP($A92,WH_Aggregte!$E:$E,WH_Aggregte!AE:AE)</f>
        <v>0</v>
      </c>
      <c r="AC92" s="31">
        <f>_xlfn.XLOOKUP($A92,WH_Aggregte!$E:$E,WH_Aggregte!AF:AF)</f>
        <v>0</v>
      </c>
      <c r="AD92" s="31">
        <f>_xlfn.XLOOKUP($A92,WH_Aggregte!$E:$E,WH_Aggregte!AG:AG)</f>
        <v>0</v>
      </c>
      <c r="AE92" s="31">
        <f>_xlfn.XLOOKUP($A92,WH_Aggregte!$E:$E,WH_Aggregte!AH:AH)</f>
        <v>0</v>
      </c>
      <c r="AF92" s="31">
        <f>_xlfn.XLOOKUP($A92,WH_Aggregte!$E:$E,WH_Aggregte!AI:AI)</f>
        <v>0</v>
      </c>
      <c r="AG92" s="31">
        <f>_xlfn.XLOOKUP($A92,WH_Aggregte!$E:$E,WH_Aggregte!AJ:AJ)</f>
        <v>0</v>
      </c>
      <c r="AH92" s="31">
        <f>_xlfn.XLOOKUP($A92,WH_Aggregte!$E:$E,WH_Aggregte!AK:AK)</f>
        <v>0</v>
      </c>
      <c r="AI92" s="31">
        <f>_xlfn.XLOOKUP($A92,WH_Aggregte!$E:$E,WH_Aggregte!AL:AL)</f>
        <v>0</v>
      </c>
      <c r="AJ92" s="31">
        <f>_xlfn.XLOOKUP($A92,SummaryResponses!$A:$A,SummaryResponses!D:D)</f>
        <v>0</v>
      </c>
      <c r="AK92" s="31">
        <f>_xlfn.XLOOKUP($A92,SummaryResponses!$A:$A,SummaryResponses!E:E)</f>
        <v>0</v>
      </c>
      <c r="AL92" s="31">
        <f>_xlfn.XLOOKUP($A92,SummaryResponses!$A:$A,SummaryResponses!F:F)</f>
        <v>0</v>
      </c>
      <c r="AM92" s="31">
        <f>_xlfn.XLOOKUP($A92,SummaryResponses!$A:$A,SummaryResponses!G:G)</f>
        <v>0</v>
      </c>
      <c r="AN92" s="31">
        <f>_xlfn.XLOOKUP($A92,SummaryResponses!$A:$A,SummaryResponses!H:H)</f>
        <v>0</v>
      </c>
      <c r="AO92" s="31">
        <f>_xlfn.XLOOKUP($A92,SummaryResponses!$A:$A,SummaryResponses!I:I)</f>
        <v>0</v>
      </c>
      <c r="AP92" s="31">
        <f>_xlfn.XLOOKUP($A92,SummaryResponses!$A:$A,SummaryResponses!J:J)</f>
        <v>0</v>
      </c>
      <c r="AQ92" s="31">
        <f>_xlfn.XLOOKUP($A92,SummaryResponses!$A:$A,SummaryResponses!K:K)</f>
        <v>0</v>
      </c>
      <c r="AR92" s="31">
        <f>_xlfn.XLOOKUP($A92,SummaryResponses!$A:$A,SummaryResponses!L:L)</f>
        <v>0</v>
      </c>
      <c r="AS92" s="31">
        <f>_xlfn.XLOOKUP($A92,SummaryResponses!$A:$A,SummaryResponses!M:M)</f>
        <v>0</v>
      </c>
      <c r="AT92" s="31">
        <f>_xlfn.XLOOKUP($A92,SummaryResponses!$A:$A,SummaryResponses!N:N)</f>
        <v>0</v>
      </c>
      <c r="AU92" s="31">
        <f>_xlfn.XLOOKUP($A92,SummaryResponses!$A:$A,SummaryResponses!O:O)</f>
        <v>0</v>
      </c>
      <c r="AV92" s="31">
        <f>_xlfn.XLOOKUP($A92,SummaryResponses!$A:$A,SummaryResponses!P:P)</f>
        <v>0</v>
      </c>
      <c r="AW92" s="31">
        <f>_xlfn.XLOOKUP($A92,SummaryResponses!$A:$A,SummaryResponses!Q:Q)</f>
        <v>0</v>
      </c>
      <c r="AX92" s="31">
        <f>_xlfn.XLOOKUP($A92,SummaryResponses!$A:$A,SummaryResponses!R:R)</f>
        <v>0</v>
      </c>
      <c r="AY92" s="31">
        <f>_xlfn.XLOOKUP($A92,SummaryResponses!$A:$A,SummaryResponses!S:S)</f>
        <v>0</v>
      </c>
      <c r="AZ92" s="31">
        <f>_xlfn.XLOOKUP($A92,SummaryResponses!$A:$A,SummaryResponses!T:T)</f>
        <v>0</v>
      </c>
      <c r="BA92" s="31">
        <f>_xlfn.XLOOKUP($A92,SummaryResponses!$A:$A,SummaryResponses!U:U)</f>
        <v>0</v>
      </c>
      <c r="BB92" s="31">
        <f>_xlfn.XLOOKUP($A92,SummaryResponses!$A:$A,SummaryResponses!V:V)</f>
        <v>0</v>
      </c>
      <c r="BC92" s="31">
        <f>_xlfn.XLOOKUP($A92,SummaryResponses!$A:$A,SummaryResponses!W:W)</f>
        <v>0</v>
      </c>
      <c r="BD92" s="31">
        <f>_xlfn.XLOOKUP($A92,SummaryResponses!$A:$A,SummaryResponses!X:X)</f>
        <v>0</v>
      </c>
      <c r="BE92" s="31">
        <f>_xlfn.XLOOKUP($A92,SummaryResponses!$A:$A,SummaryResponses!Y:Y)</f>
        <v>0</v>
      </c>
      <c r="BF92" s="31">
        <f>_xlfn.XLOOKUP($A92,SummaryResponses!$A:$A,SummaryResponses!Z:Z)</f>
        <v>0</v>
      </c>
      <c r="BG92" s="31">
        <f>_xlfn.XLOOKUP($A92,SummaryResponses!$A:$A,SummaryResponses!AA:AA)</f>
        <v>0</v>
      </c>
      <c r="BH92" s="31">
        <f>_xlfn.XLOOKUP($A92,SummaryResponses!$A:$A,SummaryResponses!AB:AB)</f>
        <v>0</v>
      </c>
      <c r="BI92" s="31">
        <f>_xlfn.XLOOKUP($A92,SummaryResponses!$A:$A,SummaryResponses!AC:AC)</f>
        <v>0</v>
      </c>
      <c r="BJ92" s="31">
        <f>_xlfn.XLOOKUP($A92,SummaryResponses!$A:$A,SummaryResponses!AD:AD)</f>
        <v>0</v>
      </c>
      <c r="BK92" s="31">
        <f>_xlfn.XLOOKUP($A92,SummaryResponses!$A:$A,SummaryResponses!AE:AE)</f>
        <v>0</v>
      </c>
    </row>
    <row r="93" spans="1:63" ht="42.5" x14ac:dyDescent="0.35">
      <c r="A93" s="30" t="str">
        <f>SummaryResponses!A93</f>
        <v>06.01.04</v>
      </c>
      <c r="B93" s="31" t="str">
        <f>_xlfn.XLOOKUP($A93,WH_Aggregte!$E:$E,WH_Aggregte!$D:$D)</f>
        <v>Review the volunteer assignment plans and complete the required interviews. Do the volunteer's service activities align with their plan?</v>
      </c>
      <c r="C93" s="31" t="str">
        <f>_xlfn.XLOOKUP($A93,SummaryResponses!$A:$A,SummaryResponses!$C:$C)</f>
        <v>There is evidence that the service activities of the volunteer do not align with the volunteer assignment plan.</v>
      </c>
      <c r="D93" s="30" t="str">
        <f>_xlfn.SINGLE(IF(ISNUMBER(IFERROR(_xlfn.XLOOKUP($A93,Table1[QNUM],Table1[Answer],"",0),""))*1,"",IFERROR(_xlfn.XLOOKUP($A93,Table1[QNUM],Table1[Answer],"",0),"")))</f>
        <v/>
      </c>
      <c r="E93" s="31" t="str">
        <f>_xlfn.SINGLE(IF(ISNUMBER(IFERROR(_xlfn.XLOOKUP($A93&amp;$E$1&amp;":",Table1[QNUM],Table1[NOTES],"",0),""))*1,"",IFERROR(_xlfn.XLOOKUP($A93&amp;$E$1&amp;":",Table1[QNUM],Table1[NOTES],"",0),"")))</f>
        <v/>
      </c>
      <c r="F93" s="31" t="str">
        <f>_xlfn.SINGLE(IF(ISNUMBER(IFERROR(_xlfn.XLOOKUP($A93&amp;$F$1,Table1[QNUM],Table1[NOTES],"",0),""))*1,"",IFERROR(_xlfn.XLOOKUP($A93&amp;$F$1,Table1[QNUM],Table1[NOTES],"",0),"")))</f>
        <v/>
      </c>
      <c r="G93" s="31" t="str">
        <f>TRIM(_xlfn.XLOOKUP($A93,WH_Aggregte!$E:$E,WH_Aggregte!J:J))</f>
        <v>45 CFR §2551.71, 45 CFR § 2551.72, 45 CFR § 2551.73</v>
      </c>
      <c r="H93" s="31">
        <f>_xlfn.XLOOKUP($A93,WH_Aggregte!$E:$E,WH_Aggregte!K:K)</f>
        <v>0</v>
      </c>
      <c r="I93" s="31">
        <f>_xlfn.XLOOKUP($A93,WH_Aggregte!$E:$E,WH_Aggregte!L:L)</f>
        <v>0</v>
      </c>
      <c r="J93" s="31">
        <f>_xlfn.XLOOKUP($A93,WH_Aggregte!$E:$E,WH_Aggregte!M:M)</f>
        <v>0</v>
      </c>
      <c r="K93" s="31">
        <f>_xlfn.XLOOKUP($A93,WH_Aggregte!$E:$E,WH_Aggregte!N:N)</f>
        <v>0</v>
      </c>
      <c r="L93" s="31">
        <f>_xlfn.XLOOKUP($A93,WH_Aggregte!$E:$E,WH_Aggregte!O:O)</f>
        <v>0</v>
      </c>
      <c r="M93" s="31">
        <f>_xlfn.XLOOKUP($A93,WH_Aggregte!$E:$E,WH_Aggregte!P:P)</f>
        <v>0</v>
      </c>
      <c r="N93" s="31">
        <f>_xlfn.XLOOKUP($A93,WH_Aggregte!$E:$E,WH_Aggregte!Q:Q)</f>
        <v>0</v>
      </c>
      <c r="O93" s="31">
        <f>_xlfn.XLOOKUP($A93,WH_Aggregte!$E:$E,WH_Aggregte!R:R)</f>
        <v>0</v>
      </c>
      <c r="P93" s="31">
        <f>_xlfn.XLOOKUP($A93,WH_Aggregte!$E:$E,WH_Aggregte!S:S)</f>
        <v>0</v>
      </c>
      <c r="Q93" s="31">
        <f>_xlfn.XLOOKUP($A93,WH_Aggregte!$E:$E,WH_Aggregte!T:T)</f>
        <v>0</v>
      </c>
      <c r="R93" s="31">
        <f>_xlfn.XLOOKUP($A93,WH_Aggregte!$E:$E,WH_Aggregte!U:U)</f>
        <v>0</v>
      </c>
      <c r="S93" s="31">
        <f>_xlfn.XLOOKUP($A93,WH_Aggregte!$E:$E,WH_Aggregte!V:V)</f>
        <v>0</v>
      </c>
      <c r="T93" s="31">
        <f>_xlfn.XLOOKUP($A93,WH_Aggregte!$E:$E,WH_Aggregte!W:W)</f>
        <v>0</v>
      </c>
      <c r="U93" s="31">
        <f>_xlfn.XLOOKUP($A93,WH_Aggregte!$E:$E,WH_Aggregte!X:X)</f>
        <v>0</v>
      </c>
      <c r="V93" s="31">
        <f>_xlfn.XLOOKUP($A93,WH_Aggregte!$E:$E,WH_Aggregte!Y:Y)</f>
        <v>0</v>
      </c>
      <c r="W93" s="31">
        <f>_xlfn.XLOOKUP($A93,WH_Aggregte!$E:$E,WH_Aggregte!Z:Z)</f>
        <v>0</v>
      </c>
      <c r="X93" s="31">
        <f>_xlfn.XLOOKUP($A93,WH_Aggregte!$E:$E,WH_Aggregte!AA:AA)</f>
        <v>0</v>
      </c>
      <c r="Y93" s="31">
        <f>_xlfn.XLOOKUP($A93,WH_Aggregte!$E:$E,WH_Aggregte!AB:AB)</f>
        <v>0</v>
      </c>
      <c r="Z93" s="31">
        <f>_xlfn.XLOOKUP($A93,WH_Aggregte!$E:$E,WH_Aggregte!AC:AC)</f>
        <v>0</v>
      </c>
      <c r="AA93" s="31">
        <f>_xlfn.XLOOKUP($A93,WH_Aggregte!$E:$E,WH_Aggregte!AD:AD)</f>
        <v>0</v>
      </c>
      <c r="AB93" s="31">
        <f>_xlfn.XLOOKUP($A93,WH_Aggregte!$E:$E,WH_Aggregte!AE:AE)</f>
        <v>0</v>
      </c>
      <c r="AC93" s="31">
        <f>_xlfn.XLOOKUP($A93,WH_Aggregte!$E:$E,WH_Aggregte!AF:AF)</f>
        <v>0</v>
      </c>
      <c r="AD93" s="31">
        <f>_xlfn.XLOOKUP($A93,WH_Aggregte!$E:$E,WH_Aggregte!AG:AG)</f>
        <v>0</v>
      </c>
      <c r="AE93" s="31">
        <f>_xlfn.XLOOKUP($A93,WH_Aggregte!$E:$E,WH_Aggregte!AH:AH)</f>
        <v>0</v>
      </c>
      <c r="AF93" s="31">
        <f>_xlfn.XLOOKUP($A93,WH_Aggregte!$E:$E,WH_Aggregte!AI:AI)</f>
        <v>0</v>
      </c>
      <c r="AG93" s="31">
        <f>_xlfn.XLOOKUP($A93,WH_Aggregte!$E:$E,WH_Aggregte!AJ:AJ)</f>
        <v>0</v>
      </c>
      <c r="AH93" s="31">
        <f>_xlfn.XLOOKUP($A93,WH_Aggregte!$E:$E,WH_Aggregte!AK:AK)</f>
        <v>0</v>
      </c>
      <c r="AI93" s="31">
        <f>_xlfn.XLOOKUP($A93,WH_Aggregte!$E:$E,WH_Aggregte!AL:AL)</f>
        <v>0</v>
      </c>
      <c r="AJ93" s="31">
        <f>_xlfn.XLOOKUP($A93,SummaryResponses!$A:$A,SummaryResponses!D:D)</f>
        <v>0</v>
      </c>
      <c r="AK93" s="31">
        <f>_xlfn.XLOOKUP($A93,SummaryResponses!$A:$A,SummaryResponses!E:E)</f>
        <v>0</v>
      </c>
      <c r="AL93" s="31">
        <f>_xlfn.XLOOKUP($A93,SummaryResponses!$A:$A,SummaryResponses!F:F)</f>
        <v>0</v>
      </c>
      <c r="AM93" s="31">
        <f>_xlfn.XLOOKUP($A93,SummaryResponses!$A:$A,SummaryResponses!G:G)</f>
        <v>0</v>
      </c>
      <c r="AN93" s="31">
        <f>_xlfn.XLOOKUP($A93,SummaryResponses!$A:$A,SummaryResponses!H:H)</f>
        <v>0</v>
      </c>
      <c r="AO93" s="31">
        <f>_xlfn.XLOOKUP($A93,SummaryResponses!$A:$A,SummaryResponses!I:I)</f>
        <v>0</v>
      </c>
      <c r="AP93" s="31">
        <f>_xlfn.XLOOKUP($A93,SummaryResponses!$A:$A,SummaryResponses!J:J)</f>
        <v>0</v>
      </c>
      <c r="AQ93" s="31">
        <f>_xlfn.XLOOKUP($A93,SummaryResponses!$A:$A,SummaryResponses!K:K)</f>
        <v>0</v>
      </c>
      <c r="AR93" s="31">
        <f>_xlfn.XLOOKUP($A93,SummaryResponses!$A:$A,SummaryResponses!L:L)</f>
        <v>0</v>
      </c>
      <c r="AS93" s="31">
        <f>_xlfn.XLOOKUP($A93,SummaryResponses!$A:$A,SummaryResponses!M:M)</f>
        <v>0</v>
      </c>
      <c r="AT93" s="31">
        <f>_xlfn.XLOOKUP($A93,SummaryResponses!$A:$A,SummaryResponses!N:N)</f>
        <v>0</v>
      </c>
      <c r="AU93" s="31">
        <f>_xlfn.XLOOKUP($A93,SummaryResponses!$A:$A,SummaryResponses!O:O)</f>
        <v>0</v>
      </c>
      <c r="AV93" s="31">
        <f>_xlfn.XLOOKUP($A93,SummaryResponses!$A:$A,SummaryResponses!P:P)</f>
        <v>0</v>
      </c>
      <c r="AW93" s="31">
        <f>_xlfn.XLOOKUP($A93,SummaryResponses!$A:$A,SummaryResponses!Q:Q)</f>
        <v>0</v>
      </c>
      <c r="AX93" s="31">
        <f>_xlfn.XLOOKUP($A93,SummaryResponses!$A:$A,SummaryResponses!R:R)</f>
        <v>0</v>
      </c>
      <c r="AY93" s="31">
        <f>_xlfn.XLOOKUP($A93,SummaryResponses!$A:$A,SummaryResponses!S:S)</f>
        <v>0</v>
      </c>
      <c r="AZ93" s="31">
        <f>_xlfn.XLOOKUP($A93,SummaryResponses!$A:$A,SummaryResponses!T:T)</f>
        <v>0</v>
      </c>
      <c r="BA93" s="31">
        <f>_xlfn.XLOOKUP($A93,SummaryResponses!$A:$A,SummaryResponses!U:U)</f>
        <v>0</v>
      </c>
      <c r="BB93" s="31">
        <f>_xlfn.XLOOKUP($A93,SummaryResponses!$A:$A,SummaryResponses!V:V)</f>
        <v>0</v>
      </c>
      <c r="BC93" s="31">
        <f>_xlfn.XLOOKUP($A93,SummaryResponses!$A:$A,SummaryResponses!W:W)</f>
        <v>0</v>
      </c>
      <c r="BD93" s="31">
        <f>_xlfn.XLOOKUP($A93,SummaryResponses!$A:$A,SummaryResponses!X:X)</f>
        <v>0</v>
      </c>
      <c r="BE93" s="31">
        <f>_xlfn.XLOOKUP($A93,SummaryResponses!$A:$A,SummaryResponses!Y:Y)</f>
        <v>0</v>
      </c>
      <c r="BF93" s="31">
        <f>_xlfn.XLOOKUP($A93,SummaryResponses!$A:$A,SummaryResponses!Z:Z)</f>
        <v>0</v>
      </c>
      <c r="BG93" s="31">
        <f>_xlfn.XLOOKUP($A93,SummaryResponses!$A:$A,SummaryResponses!AA:AA)</f>
        <v>0</v>
      </c>
      <c r="BH93" s="31">
        <f>_xlfn.XLOOKUP($A93,SummaryResponses!$A:$A,SummaryResponses!AB:AB)</f>
        <v>0</v>
      </c>
      <c r="BI93" s="31">
        <f>_xlfn.XLOOKUP($A93,SummaryResponses!$A:$A,SummaryResponses!AC:AC)</f>
        <v>0</v>
      </c>
      <c r="BJ93" s="31">
        <f>_xlfn.XLOOKUP($A93,SummaryResponses!$A:$A,SummaryResponses!AD:AD)</f>
        <v>0</v>
      </c>
      <c r="BK93" s="31">
        <f>_xlfn.XLOOKUP($A93,SummaryResponses!$A:$A,SummaryResponses!AE:AE)</f>
        <v>0</v>
      </c>
    </row>
    <row r="94" spans="1:63" ht="42.5" x14ac:dyDescent="0.35">
      <c r="A94" s="30" t="str">
        <f>SummaryResponses!A94</f>
        <v>06.01.05</v>
      </c>
      <c r="B94" s="31" t="str">
        <f>_xlfn.XLOOKUP($A94,WH_Aggregte!$E:$E,WH_Aggregte!$D:$D)</f>
        <v>Is there a designated supervisor providing regular and consistent support for each volunteer?</v>
      </c>
      <c r="C94" s="31" t="str">
        <f>_xlfn.XLOOKUP($A94,SummaryResponses!$A:$A,SummaryResponses!$C:$C)</f>
        <v>There is evidence that there is not a designated supervisor providing regular and consistent support for each volunteer.</v>
      </c>
      <c r="D94" s="30" t="str">
        <f>_xlfn.SINGLE(IF(ISNUMBER(IFERROR(_xlfn.XLOOKUP($A94,Table1[QNUM],Table1[Answer],"",0),""))*1,"",IFERROR(_xlfn.XLOOKUP($A94,Table1[QNUM],Table1[Answer],"",0),"")))</f>
        <v/>
      </c>
      <c r="E94" s="31" t="str">
        <f>_xlfn.SINGLE(IF(ISNUMBER(IFERROR(_xlfn.XLOOKUP($A94&amp;$E$1&amp;":",Table1[QNUM],Table1[NOTES],"",0),""))*1,"",IFERROR(_xlfn.XLOOKUP($A94&amp;$E$1&amp;":",Table1[QNUM],Table1[NOTES],"",0),"")))</f>
        <v/>
      </c>
      <c r="F94" s="31" t="str">
        <f>_xlfn.SINGLE(IF(ISNUMBER(IFERROR(_xlfn.XLOOKUP($A94&amp;$F$1,Table1[QNUM],Table1[NOTES],"",0),""))*1,"",IFERROR(_xlfn.XLOOKUP($A94&amp;$F$1,Table1[QNUM],Table1[NOTES],"",0),"")))</f>
        <v/>
      </c>
      <c r="G94" s="31" t="str">
        <f>TRIM(_xlfn.XLOOKUP($A94,WH_Aggregte!$E:$E,WH_Aggregte!J:J))</f>
        <v>SCP Regulation: 45 CFR §2551.62(f); §2551.71(a)(4)</v>
      </c>
      <c r="H94" s="31">
        <f>_xlfn.XLOOKUP($A94,WH_Aggregte!$E:$E,WH_Aggregte!K:K)</f>
        <v>0</v>
      </c>
      <c r="I94" s="31">
        <f>_xlfn.XLOOKUP($A94,WH_Aggregte!$E:$E,WH_Aggregte!L:L)</f>
        <v>0</v>
      </c>
      <c r="J94" s="31">
        <f>_xlfn.XLOOKUP($A94,WH_Aggregte!$E:$E,WH_Aggregte!M:M)</f>
        <v>0</v>
      </c>
      <c r="K94" s="31">
        <f>_xlfn.XLOOKUP($A94,WH_Aggregte!$E:$E,WH_Aggregte!N:N)</f>
        <v>0</v>
      </c>
      <c r="L94" s="31">
        <f>_xlfn.XLOOKUP($A94,WH_Aggregte!$E:$E,WH_Aggregte!O:O)</f>
        <v>0</v>
      </c>
      <c r="M94" s="31">
        <f>_xlfn.XLOOKUP($A94,WH_Aggregte!$E:$E,WH_Aggregte!P:P)</f>
        <v>0</v>
      </c>
      <c r="N94" s="31">
        <f>_xlfn.XLOOKUP($A94,WH_Aggregte!$E:$E,WH_Aggregte!Q:Q)</f>
        <v>0</v>
      </c>
      <c r="O94" s="31">
        <f>_xlfn.XLOOKUP($A94,WH_Aggregte!$E:$E,WH_Aggregte!R:R)</f>
        <v>0</v>
      </c>
      <c r="P94" s="31">
        <f>_xlfn.XLOOKUP($A94,WH_Aggregte!$E:$E,WH_Aggregte!S:S)</f>
        <v>0</v>
      </c>
      <c r="Q94" s="31">
        <f>_xlfn.XLOOKUP($A94,WH_Aggregte!$E:$E,WH_Aggregte!T:T)</f>
        <v>0</v>
      </c>
      <c r="R94" s="31">
        <f>_xlfn.XLOOKUP($A94,WH_Aggregte!$E:$E,WH_Aggregte!U:U)</f>
        <v>0</v>
      </c>
      <c r="S94" s="31">
        <f>_xlfn.XLOOKUP($A94,WH_Aggregte!$E:$E,WH_Aggregte!V:V)</f>
        <v>0</v>
      </c>
      <c r="T94" s="31">
        <f>_xlfn.XLOOKUP($A94,WH_Aggregte!$E:$E,WH_Aggregte!W:W)</f>
        <v>0</v>
      </c>
      <c r="U94" s="31">
        <f>_xlfn.XLOOKUP($A94,WH_Aggregte!$E:$E,WH_Aggregte!X:X)</f>
        <v>0</v>
      </c>
      <c r="V94" s="31">
        <f>_xlfn.XLOOKUP($A94,WH_Aggregte!$E:$E,WH_Aggregte!Y:Y)</f>
        <v>0</v>
      </c>
      <c r="W94" s="31">
        <f>_xlfn.XLOOKUP($A94,WH_Aggregte!$E:$E,WH_Aggregte!Z:Z)</f>
        <v>0</v>
      </c>
      <c r="X94" s="31">
        <f>_xlfn.XLOOKUP($A94,WH_Aggregte!$E:$E,WH_Aggregte!AA:AA)</f>
        <v>0</v>
      </c>
      <c r="Y94" s="31">
        <f>_xlfn.XLOOKUP($A94,WH_Aggregte!$E:$E,WH_Aggregte!AB:AB)</f>
        <v>0</v>
      </c>
      <c r="Z94" s="31">
        <f>_xlfn.XLOOKUP($A94,WH_Aggregte!$E:$E,WH_Aggregte!AC:AC)</f>
        <v>0</v>
      </c>
      <c r="AA94" s="31">
        <f>_xlfn.XLOOKUP($A94,WH_Aggregte!$E:$E,WH_Aggregte!AD:AD)</f>
        <v>0</v>
      </c>
      <c r="AB94" s="31">
        <f>_xlfn.XLOOKUP($A94,WH_Aggregte!$E:$E,WH_Aggregte!AE:AE)</f>
        <v>0</v>
      </c>
      <c r="AC94" s="31">
        <f>_xlfn.XLOOKUP($A94,WH_Aggregte!$E:$E,WH_Aggregte!AF:AF)</f>
        <v>0</v>
      </c>
      <c r="AD94" s="31">
        <f>_xlfn.XLOOKUP($A94,WH_Aggregte!$E:$E,WH_Aggregte!AG:AG)</f>
        <v>0</v>
      </c>
      <c r="AE94" s="31">
        <f>_xlfn.XLOOKUP($A94,WH_Aggregte!$E:$E,WH_Aggregte!AH:AH)</f>
        <v>0</v>
      </c>
      <c r="AF94" s="31">
        <f>_xlfn.XLOOKUP($A94,WH_Aggregte!$E:$E,WH_Aggregte!AI:AI)</f>
        <v>0</v>
      </c>
      <c r="AG94" s="31">
        <f>_xlfn.XLOOKUP($A94,WH_Aggregte!$E:$E,WH_Aggregte!AJ:AJ)</f>
        <v>0</v>
      </c>
      <c r="AH94" s="31">
        <f>_xlfn.XLOOKUP($A94,WH_Aggregte!$E:$E,WH_Aggregte!AK:AK)</f>
        <v>0</v>
      </c>
      <c r="AI94" s="31">
        <f>_xlfn.XLOOKUP($A94,WH_Aggregte!$E:$E,WH_Aggregte!AL:AL)</f>
        <v>0</v>
      </c>
      <c r="AJ94" s="31">
        <f>_xlfn.XLOOKUP($A94,SummaryResponses!$A:$A,SummaryResponses!D:D)</f>
        <v>0</v>
      </c>
      <c r="AK94" s="31">
        <f>_xlfn.XLOOKUP($A94,SummaryResponses!$A:$A,SummaryResponses!E:E)</f>
        <v>0</v>
      </c>
      <c r="AL94" s="31">
        <f>_xlfn.XLOOKUP($A94,SummaryResponses!$A:$A,SummaryResponses!F:F)</f>
        <v>0</v>
      </c>
      <c r="AM94" s="31">
        <f>_xlfn.XLOOKUP($A94,SummaryResponses!$A:$A,SummaryResponses!G:G)</f>
        <v>0</v>
      </c>
      <c r="AN94" s="31">
        <f>_xlfn.XLOOKUP($A94,SummaryResponses!$A:$A,SummaryResponses!H:H)</f>
        <v>0</v>
      </c>
      <c r="AO94" s="31">
        <f>_xlfn.XLOOKUP($A94,SummaryResponses!$A:$A,SummaryResponses!I:I)</f>
        <v>0</v>
      </c>
      <c r="AP94" s="31">
        <f>_xlfn.XLOOKUP($A94,SummaryResponses!$A:$A,SummaryResponses!J:J)</f>
        <v>0</v>
      </c>
      <c r="AQ94" s="31">
        <f>_xlfn.XLOOKUP($A94,SummaryResponses!$A:$A,SummaryResponses!K:K)</f>
        <v>0</v>
      </c>
      <c r="AR94" s="31">
        <f>_xlfn.XLOOKUP($A94,SummaryResponses!$A:$A,SummaryResponses!L:L)</f>
        <v>0</v>
      </c>
      <c r="AS94" s="31">
        <f>_xlfn.XLOOKUP($A94,SummaryResponses!$A:$A,SummaryResponses!M:M)</f>
        <v>0</v>
      </c>
      <c r="AT94" s="31">
        <f>_xlfn.XLOOKUP($A94,SummaryResponses!$A:$A,SummaryResponses!N:N)</f>
        <v>0</v>
      </c>
      <c r="AU94" s="31">
        <f>_xlfn.XLOOKUP($A94,SummaryResponses!$A:$A,SummaryResponses!O:O)</f>
        <v>0</v>
      </c>
      <c r="AV94" s="31">
        <f>_xlfn.XLOOKUP($A94,SummaryResponses!$A:$A,SummaryResponses!P:P)</f>
        <v>0</v>
      </c>
      <c r="AW94" s="31">
        <f>_xlfn.XLOOKUP($A94,SummaryResponses!$A:$A,SummaryResponses!Q:Q)</f>
        <v>0</v>
      </c>
      <c r="AX94" s="31">
        <f>_xlfn.XLOOKUP($A94,SummaryResponses!$A:$A,SummaryResponses!R:R)</f>
        <v>0</v>
      </c>
      <c r="AY94" s="31">
        <f>_xlfn.XLOOKUP($A94,SummaryResponses!$A:$A,SummaryResponses!S:S)</f>
        <v>0</v>
      </c>
      <c r="AZ94" s="31">
        <f>_xlfn.XLOOKUP($A94,SummaryResponses!$A:$A,SummaryResponses!T:T)</f>
        <v>0</v>
      </c>
      <c r="BA94" s="31">
        <f>_xlfn.XLOOKUP($A94,SummaryResponses!$A:$A,SummaryResponses!U:U)</f>
        <v>0</v>
      </c>
      <c r="BB94" s="31">
        <f>_xlfn.XLOOKUP($A94,SummaryResponses!$A:$A,SummaryResponses!V:V)</f>
        <v>0</v>
      </c>
      <c r="BC94" s="31">
        <f>_xlfn.XLOOKUP($A94,SummaryResponses!$A:$A,SummaryResponses!W:W)</f>
        <v>0</v>
      </c>
      <c r="BD94" s="31">
        <f>_xlfn.XLOOKUP($A94,SummaryResponses!$A:$A,SummaryResponses!X:X)</f>
        <v>0</v>
      </c>
      <c r="BE94" s="31">
        <f>_xlfn.XLOOKUP($A94,SummaryResponses!$A:$A,SummaryResponses!Y:Y)</f>
        <v>0</v>
      </c>
      <c r="BF94" s="31">
        <f>_xlfn.XLOOKUP($A94,SummaryResponses!$A:$A,SummaryResponses!Z:Z)</f>
        <v>0</v>
      </c>
      <c r="BG94" s="31">
        <f>_xlfn.XLOOKUP($A94,SummaryResponses!$A:$A,SummaryResponses!AA:AA)</f>
        <v>0</v>
      </c>
      <c r="BH94" s="31">
        <f>_xlfn.XLOOKUP($A94,SummaryResponses!$A:$A,SummaryResponses!AB:AB)</f>
        <v>0</v>
      </c>
      <c r="BI94" s="31">
        <f>_xlfn.XLOOKUP($A94,SummaryResponses!$A:$A,SummaryResponses!AC:AC)</f>
        <v>0</v>
      </c>
      <c r="BJ94" s="31">
        <f>_xlfn.XLOOKUP($A94,SummaryResponses!$A:$A,SummaryResponses!AD:AD)</f>
        <v>0</v>
      </c>
      <c r="BK94" s="31">
        <f>_xlfn.XLOOKUP($A94,SummaryResponses!$A:$A,SummaryResponses!AE:AE)</f>
        <v>0</v>
      </c>
    </row>
    <row r="95" spans="1:63" ht="28.5" x14ac:dyDescent="0.35">
      <c r="A95" s="30" t="str">
        <f>SummaryResponses!A95</f>
        <v>06.01.06</v>
      </c>
      <c r="B95" s="31" t="str">
        <f>_xlfn.XLOOKUP($A95,WH_Aggregte!$E:$E,WH_Aggregte!$D:$D)</f>
        <v>Are supervisors adequately trained by the grantee to manage volunteers?</v>
      </c>
      <c r="C95" s="31" t="str">
        <f>_xlfn.XLOOKUP($A95,SummaryResponses!$A:$A,SummaryResponses!$C:$C)</f>
        <v>There is evidence that supervisors are not adequately trained by the grantee to manage the volunteers.</v>
      </c>
      <c r="D95" s="30" t="str">
        <f>_xlfn.SINGLE(IF(ISNUMBER(IFERROR(_xlfn.XLOOKUP($A95,Table1[QNUM],Table1[Answer],"",0),""))*1,"",IFERROR(_xlfn.XLOOKUP($A95,Table1[QNUM],Table1[Answer],"",0),"")))</f>
        <v/>
      </c>
      <c r="E95" s="31" t="str">
        <f>_xlfn.SINGLE(IF(ISNUMBER(IFERROR(_xlfn.XLOOKUP($A95&amp;$E$1&amp;":",Table1[QNUM],Table1[NOTES],"",0),""))*1,"",IFERROR(_xlfn.XLOOKUP($A95&amp;$E$1&amp;":",Table1[QNUM],Table1[NOTES],"",0),"")))</f>
        <v/>
      </c>
      <c r="F95" s="31" t="str">
        <f>_xlfn.SINGLE(IF(ISNUMBER(IFERROR(_xlfn.XLOOKUP($A95&amp;$F$1,Table1[QNUM],Table1[NOTES],"",0),""))*1,"",IFERROR(_xlfn.XLOOKUP($A95&amp;$F$1,Table1[QNUM],Table1[NOTES],"",0),"")))</f>
        <v/>
      </c>
      <c r="G95" s="31" t="str">
        <f>TRIM(_xlfn.XLOOKUP($A95,WH_Aggregte!$E:$E,WH_Aggregte!J:J))</f>
        <v xml:space="preserve">SCP Regulation: 45 CFR §2551.62(f); §2551.71(a)(4),
</v>
      </c>
      <c r="H95" s="31">
        <f>_xlfn.XLOOKUP($A95,WH_Aggregte!$E:$E,WH_Aggregte!K:K)</f>
        <v>0</v>
      </c>
      <c r="I95" s="31">
        <f>_xlfn.XLOOKUP($A95,WH_Aggregte!$E:$E,WH_Aggregte!L:L)</f>
        <v>0</v>
      </c>
      <c r="J95" s="31">
        <f>_xlfn.XLOOKUP($A95,WH_Aggregte!$E:$E,WH_Aggregte!M:M)</f>
        <v>0</v>
      </c>
      <c r="K95" s="31">
        <f>_xlfn.XLOOKUP($A95,WH_Aggregte!$E:$E,WH_Aggregte!N:N)</f>
        <v>0</v>
      </c>
      <c r="L95" s="31">
        <f>_xlfn.XLOOKUP($A95,WH_Aggregte!$E:$E,WH_Aggregte!O:O)</f>
        <v>0</v>
      </c>
      <c r="M95" s="31">
        <f>_xlfn.XLOOKUP($A95,WH_Aggregte!$E:$E,WH_Aggregte!P:P)</f>
        <v>0</v>
      </c>
      <c r="N95" s="31">
        <f>_xlfn.XLOOKUP($A95,WH_Aggregte!$E:$E,WH_Aggregte!Q:Q)</f>
        <v>0</v>
      </c>
      <c r="O95" s="31">
        <f>_xlfn.XLOOKUP($A95,WH_Aggregte!$E:$E,WH_Aggregte!R:R)</f>
        <v>0</v>
      </c>
      <c r="P95" s="31">
        <f>_xlfn.XLOOKUP($A95,WH_Aggregte!$E:$E,WH_Aggregte!S:S)</f>
        <v>0</v>
      </c>
      <c r="Q95" s="31">
        <f>_xlfn.XLOOKUP($A95,WH_Aggregte!$E:$E,WH_Aggregte!T:T)</f>
        <v>0</v>
      </c>
      <c r="R95" s="31">
        <f>_xlfn.XLOOKUP($A95,WH_Aggregte!$E:$E,WH_Aggregte!U:U)</f>
        <v>0</v>
      </c>
      <c r="S95" s="31">
        <f>_xlfn.XLOOKUP($A95,WH_Aggregte!$E:$E,WH_Aggregte!V:V)</f>
        <v>0</v>
      </c>
      <c r="T95" s="31">
        <f>_xlfn.XLOOKUP($A95,WH_Aggregte!$E:$E,WH_Aggregte!W:W)</f>
        <v>0</v>
      </c>
      <c r="U95" s="31">
        <f>_xlfn.XLOOKUP($A95,WH_Aggregte!$E:$E,WH_Aggregte!X:X)</f>
        <v>0</v>
      </c>
      <c r="V95" s="31">
        <f>_xlfn.XLOOKUP($A95,WH_Aggregte!$E:$E,WH_Aggregte!Y:Y)</f>
        <v>0</v>
      </c>
      <c r="W95" s="31">
        <f>_xlfn.XLOOKUP($A95,WH_Aggregte!$E:$E,WH_Aggregte!Z:Z)</f>
        <v>0</v>
      </c>
      <c r="X95" s="31">
        <f>_xlfn.XLOOKUP($A95,WH_Aggregte!$E:$E,WH_Aggregte!AA:AA)</f>
        <v>0</v>
      </c>
      <c r="Y95" s="31">
        <f>_xlfn.XLOOKUP($A95,WH_Aggregte!$E:$E,WH_Aggregte!AB:AB)</f>
        <v>0</v>
      </c>
      <c r="Z95" s="31">
        <f>_xlfn.XLOOKUP($A95,WH_Aggregte!$E:$E,WH_Aggregte!AC:AC)</f>
        <v>0</v>
      </c>
      <c r="AA95" s="31">
        <f>_xlfn.XLOOKUP($A95,WH_Aggregte!$E:$E,WH_Aggregte!AD:AD)</f>
        <v>0</v>
      </c>
      <c r="AB95" s="31">
        <f>_xlfn.XLOOKUP($A95,WH_Aggregte!$E:$E,WH_Aggregte!AE:AE)</f>
        <v>0</v>
      </c>
      <c r="AC95" s="31">
        <f>_xlfn.XLOOKUP($A95,WH_Aggregte!$E:$E,WH_Aggregte!AF:AF)</f>
        <v>0</v>
      </c>
      <c r="AD95" s="31">
        <f>_xlfn.XLOOKUP($A95,WH_Aggregte!$E:$E,WH_Aggregte!AG:AG)</f>
        <v>0</v>
      </c>
      <c r="AE95" s="31">
        <f>_xlfn.XLOOKUP($A95,WH_Aggregte!$E:$E,WH_Aggregte!AH:AH)</f>
        <v>0</v>
      </c>
      <c r="AF95" s="31">
        <f>_xlfn.XLOOKUP($A95,WH_Aggregte!$E:$E,WH_Aggregte!AI:AI)</f>
        <v>0</v>
      </c>
      <c r="AG95" s="31">
        <f>_xlfn.XLOOKUP($A95,WH_Aggregte!$E:$E,WH_Aggregte!AJ:AJ)</f>
        <v>0</v>
      </c>
      <c r="AH95" s="31">
        <f>_xlfn.XLOOKUP($A95,WH_Aggregte!$E:$E,WH_Aggregte!AK:AK)</f>
        <v>0</v>
      </c>
      <c r="AI95" s="31">
        <f>_xlfn.XLOOKUP($A95,WH_Aggregte!$E:$E,WH_Aggregte!AL:AL)</f>
        <v>0</v>
      </c>
      <c r="AJ95" s="31">
        <f>_xlfn.XLOOKUP($A95,SummaryResponses!$A:$A,SummaryResponses!D:D)</f>
        <v>0</v>
      </c>
      <c r="AK95" s="31">
        <f>_xlfn.XLOOKUP($A95,SummaryResponses!$A:$A,SummaryResponses!E:E)</f>
        <v>0</v>
      </c>
      <c r="AL95" s="31">
        <f>_xlfn.XLOOKUP($A95,SummaryResponses!$A:$A,SummaryResponses!F:F)</f>
        <v>0</v>
      </c>
      <c r="AM95" s="31">
        <f>_xlfn.XLOOKUP($A95,SummaryResponses!$A:$A,SummaryResponses!G:G)</f>
        <v>0</v>
      </c>
      <c r="AN95" s="31">
        <f>_xlfn.XLOOKUP($A95,SummaryResponses!$A:$A,SummaryResponses!H:H)</f>
        <v>0</v>
      </c>
      <c r="AO95" s="31">
        <f>_xlfn.XLOOKUP($A95,SummaryResponses!$A:$A,SummaryResponses!I:I)</f>
        <v>0</v>
      </c>
      <c r="AP95" s="31">
        <f>_xlfn.XLOOKUP($A95,SummaryResponses!$A:$A,SummaryResponses!J:J)</f>
        <v>0</v>
      </c>
      <c r="AQ95" s="31">
        <f>_xlfn.XLOOKUP($A95,SummaryResponses!$A:$A,SummaryResponses!K:K)</f>
        <v>0</v>
      </c>
      <c r="AR95" s="31">
        <f>_xlfn.XLOOKUP($A95,SummaryResponses!$A:$A,SummaryResponses!L:L)</f>
        <v>0</v>
      </c>
      <c r="AS95" s="31">
        <f>_xlfn.XLOOKUP($A95,SummaryResponses!$A:$A,SummaryResponses!M:M)</f>
        <v>0</v>
      </c>
      <c r="AT95" s="31">
        <f>_xlfn.XLOOKUP($A95,SummaryResponses!$A:$A,SummaryResponses!N:N)</f>
        <v>0</v>
      </c>
      <c r="AU95" s="31">
        <f>_xlfn.XLOOKUP($A95,SummaryResponses!$A:$A,SummaryResponses!O:O)</f>
        <v>0</v>
      </c>
      <c r="AV95" s="31">
        <f>_xlfn.XLOOKUP($A95,SummaryResponses!$A:$A,SummaryResponses!P:P)</f>
        <v>0</v>
      </c>
      <c r="AW95" s="31">
        <f>_xlfn.XLOOKUP($A95,SummaryResponses!$A:$A,SummaryResponses!Q:Q)</f>
        <v>0</v>
      </c>
      <c r="AX95" s="31">
        <f>_xlfn.XLOOKUP($A95,SummaryResponses!$A:$A,SummaryResponses!R:R)</f>
        <v>0</v>
      </c>
      <c r="AY95" s="31">
        <f>_xlfn.XLOOKUP($A95,SummaryResponses!$A:$A,SummaryResponses!S:S)</f>
        <v>0</v>
      </c>
      <c r="AZ95" s="31">
        <f>_xlfn.XLOOKUP($A95,SummaryResponses!$A:$A,SummaryResponses!T:T)</f>
        <v>0</v>
      </c>
      <c r="BA95" s="31">
        <f>_xlfn.XLOOKUP($A95,SummaryResponses!$A:$A,SummaryResponses!U:U)</f>
        <v>0</v>
      </c>
      <c r="BB95" s="31">
        <f>_xlfn.XLOOKUP($A95,SummaryResponses!$A:$A,SummaryResponses!V:V)</f>
        <v>0</v>
      </c>
      <c r="BC95" s="31">
        <f>_xlfn.XLOOKUP($A95,SummaryResponses!$A:$A,SummaryResponses!W:W)</f>
        <v>0</v>
      </c>
      <c r="BD95" s="31">
        <f>_xlfn.XLOOKUP($A95,SummaryResponses!$A:$A,SummaryResponses!X:X)</f>
        <v>0</v>
      </c>
      <c r="BE95" s="31">
        <f>_xlfn.XLOOKUP($A95,SummaryResponses!$A:$A,SummaryResponses!Y:Y)</f>
        <v>0</v>
      </c>
      <c r="BF95" s="31">
        <f>_xlfn.XLOOKUP($A95,SummaryResponses!$A:$A,SummaryResponses!Z:Z)</f>
        <v>0</v>
      </c>
      <c r="BG95" s="31">
        <f>_xlfn.XLOOKUP($A95,SummaryResponses!$A:$A,SummaryResponses!AA:AA)</f>
        <v>0</v>
      </c>
      <c r="BH95" s="31">
        <f>_xlfn.XLOOKUP($A95,SummaryResponses!$A:$A,SummaryResponses!AB:AB)</f>
        <v>0</v>
      </c>
      <c r="BI95" s="31">
        <f>_xlfn.XLOOKUP($A95,SummaryResponses!$A:$A,SummaryResponses!AC:AC)</f>
        <v>0</v>
      </c>
      <c r="BJ95" s="31">
        <f>_xlfn.XLOOKUP($A95,SummaryResponses!$A:$A,SummaryResponses!AD:AD)</f>
        <v>0</v>
      </c>
      <c r="BK95" s="31">
        <f>_xlfn.XLOOKUP($A95,SummaryResponses!$A:$A,SummaryResponses!AE:AE)</f>
        <v>0</v>
      </c>
    </row>
    <row r="96" spans="1:63" ht="210.5" x14ac:dyDescent="0.35">
      <c r="A96" s="30" t="str">
        <f>SummaryResponses!A96</f>
        <v>06.01.07</v>
      </c>
      <c r="B96" s="31" t="str">
        <f>_xlfn.XLOOKUP($A96,WH_Aggregte!$E:$E,WH_Aggregte!$D:$D)</f>
        <v xml:space="preserve">Review Volunteer Assignment Plans and respond to these questions:
Select NO if any of the above criteria are not met.
a. Are all Senior Companions performing direct services to individual clients provided written volunteer assignment plans? 
b. Do records show that the plans are approved by the sponsor and accepted by the volunteer? 
c. Do the plans identify the client(s) to be served? 
d. Do the plans address the period the client(s) will receive the volunteer's services? 
e. Do the plans identify the roles and activities of the volunteer and the expected outcomes?
f.  Are all activities included in the assignment plan compliant?                                                                                                                                   </v>
      </c>
      <c r="C96" s="31" t="str">
        <f>_xlfn.XLOOKUP($A96,SummaryResponses!$A:$A,SummaryResponses!$C:$C)</f>
        <v xml:space="preserve">The reviewed volunteer assignment plans did not contain all the required elements for the Senior Companion Program.
</v>
      </c>
      <c r="D96" s="30" t="str">
        <f>_xlfn.SINGLE(IF(ISNUMBER(IFERROR(_xlfn.XLOOKUP($A96,Table1[QNUM],Table1[Answer],"",0),""))*1,"",IFERROR(_xlfn.XLOOKUP($A96,Table1[QNUM],Table1[Answer],"",0),"")))</f>
        <v/>
      </c>
      <c r="E96" s="31" t="str">
        <f>_xlfn.SINGLE(IF(ISNUMBER(IFERROR(_xlfn.XLOOKUP($A96&amp;$E$1&amp;":",Table1[QNUM],Table1[NOTES],"",0),""))*1,"",IFERROR(_xlfn.XLOOKUP($A96&amp;$E$1&amp;":",Table1[QNUM],Table1[NOTES],"",0),"")))</f>
        <v/>
      </c>
      <c r="F96" s="31" t="str">
        <f>_xlfn.SINGLE(IF(ISNUMBER(IFERROR(_xlfn.XLOOKUP($A96&amp;$F$1,Table1[QNUM],Table1[NOTES],"",0),""))*1,"",IFERROR(_xlfn.XLOOKUP($A96&amp;$F$1,Table1[QNUM],Table1[NOTES],"",0),"")))</f>
        <v/>
      </c>
      <c r="G96" s="31" t="str">
        <f>TRIM(_xlfn.XLOOKUP($A96,WH_Aggregte!$E:$E,WH_Aggregte!J:J))</f>
        <v>45 CFR § 2551.72, § 2551.73, §2551.71(a) and (b)</v>
      </c>
      <c r="H96" s="31" t="str">
        <f>_xlfn.XLOOKUP($A96,WH_Aggregte!$E:$E,WH_Aggregte!K:K)</f>
        <v/>
      </c>
      <c r="I96" s="31" t="str">
        <f>_xlfn.XLOOKUP($A96,WH_Aggregte!$E:$E,WH_Aggregte!L:L)</f>
        <v/>
      </c>
      <c r="J96" s="31" t="str">
        <f>_xlfn.XLOOKUP($A96,WH_Aggregte!$E:$E,WH_Aggregte!M:M)</f>
        <v/>
      </c>
      <c r="K96" s="31" t="str">
        <f>_xlfn.XLOOKUP($A96,WH_Aggregte!$E:$E,WH_Aggregte!N:N)</f>
        <v/>
      </c>
      <c r="L96" s="31" t="str">
        <f>_xlfn.XLOOKUP($A96,WH_Aggregte!$E:$E,WH_Aggregte!O:O)</f>
        <v/>
      </c>
      <c r="M96" s="31" t="str">
        <f>_xlfn.XLOOKUP($A96,WH_Aggregte!$E:$E,WH_Aggregte!P:P)</f>
        <v/>
      </c>
      <c r="N96" s="31">
        <f>_xlfn.XLOOKUP($A96,WH_Aggregte!$E:$E,WH_Aggregte!Q:Q)</f>
        <v>0</v>
      </c>
      <c r="O96" s="31">
        <f>_xlfn.XLOOKUP($A96,WH_Aggregte!$E:$E,WH_Aggregte!R:R)</f>
        <v>0</v>
      </c>
      <c r="P96" s="31">
        <f>_xlfn.XLOOKUP($A96,WH_Aggregte!$E:$E,WH_Aggregte!S:S)</f>
        <v>0</v>
      </c>
      <c r="Q96" s="31">
        <f>_xlfn.XLOOKUP($A96,WH_Aggregte!$E:$E,WH_Aggregte!T:T)</f>
        <v>0</v>
      </c>
      <c r="R96" s="31">
        <f>_xlfn.XLOOKUP($A96,WH_Aggregte!$E:$E,WH_Aggregte!U:U)</f>
        <v>0</v>
      </c>
      <c r="S96" s="31">
        <f>_xlfn.XLOOKUP($A96,WH_Aggregte!$E:$E,WH_Aggregte!V:V)</f>
        <v>0</v>
      </c>
      <c r="T96" s="31">
        <f>_xlfn.XLOOKUP($A96,WH_Aggregte!$E:$E,WH_Aggregte!W:W)</f>
        <v>0</v>
      </c>
      <c r="U96" s="31">
        <f>_xlfn.XLOOKUP($A96,WH_Aggregte!$E:$E,WH_Aggregte!X:X)</f>
        <v>0</v>
      </c>
      <c r="V96" s="31">
        <f>_xlfn.XLOOKUP($A96,WH_Aggregte!$E:$E,WH_Aggregte!Y:Y)</f>
        <v>0</v>
      </c>
      <c r="W96" s="31">
        <f>_xlfn.XLOOKUP($A96,WH_Aggregte!$E:$E,WH_Aggregte!Z:Z)</f>
        <v>0</v>
      </c>
      <c r="X96" s="31">
        <f>_xlfn.XLOOKUP($A96,WH_Aggregte!$E:$E,WH_Aggregte!AA:AA)</f>
        <v>0</v>
      </c>
      <c r="Y96" s="31">
        <f>_xlfn.XLOOKUP($A96,WH_Aggregte!$E:$E,WH_Aggregte!AB:AB)</f>
        <v>0</v>
      </c>
      <c r="Z96" s="31">
        <f>_xlfn.XLOOKUP($A96,WH_Aggregte!$E:$E,WH_Aggregte!AC:AC)</f>
        <v>0</v>
      </c>
      <c r="AA96" s="31">
        <f>_xlfn.XLOOKUP($A96,WH_Aggregte!$E:$E,WH_Aggregte!AD:AD)</f>
        <v>0</v>
      </c>
      <c r="AB96" s="31">
        <f>_xlfn.XLOOKUP($A96,WH_Aggregte!$E:$E,WH_Aggregte!AE:AE)</f>
        <v>0</v>
      </c>
      <c r="AC96" s="31">
        <f>_xlfn.XLOOKUP($A96,WH_Aggregte!$E:$E,WH_Aggregte!AF:AF)</f>
        <v>0</v>
      </c>
      <c r="AD96" s="31">
        <f>_xlfn.XLOOKUP($A96,WH_Aggregte!$E:$E,WH_Aggregte!AG:AG)</f>
        <v>0</v>
      </c>
      <c r="AE96" s="31">
        <f>_xlfn.XLOOKUP($A96,WH_Aggregte!$E:$E,WH_Aggregte!AH:AH)</f>
        <v>0</v>
      </c>
      <c r="AF96" s="31">
        <f>_xlfn.XLOOKUP($A96,WH_Aggregte!$E:$E,WH_Aggregte!AI:AI)</f>
        <v>0</v>
      </c>
      <c r="AG96" s="31">
        <f>_xlfn.XLOOKUP($A96,WH_Aggregte!$E:$E,WH_Aggregte!AJ:AJ)</f>
        <v>0</v>
      </c>
      <c r="AH96" s="31">
        <f>_xlfn.XLOOKUP($A96,WH_Aggregte!$E:$E,WH_Aggregte!AK:AK)</f>
        <v>0</v>
      </c>
      <c r="AI96" s="31">
        <f>_xlfn.XLOOKUP($A96,WH_Aggregte!$E:$E,WH_Aggregte!AL:AL)</f>
        <v>0</v>
      </c>
      <c r="AJ96" s="31" t="str">
        <f>_xlfn.XLOOKUP($A96,SummaryResponses!$A:$A,SummaryResponses!D:D)</f>
        <v xml:space="preserve">•  Not all Senior Companions performing direct services to individual clients were provided written volunteer assignment plans. </v>
      </c>
      <c r="AK96" s="31" t="str">
        <f>_xlfn.XLOOKUP($A96,SummaryResponses!$A:$A,SummaryResponses!E:E)</f>
        <v xml:space="preserve">•  There is not sufficient record that the volunteer assignment plans were approved by the sponsor or accepted by the volunteer.  </v>
      </c>
      <c r="AL96" s="31" t="str">
        <f>_xlfn.XLOOKUP($A96,SummaryResponses!$A:$A,SummaryResponses!F:F)</f>
        <v>•  Volunteer assignment plans do not identify the client(s) to be served.</v>
      </c>
      <c r="AM96" s="31" t="str">
        <f>_xlfn.XLOOKUP($A96,SummaryResponses!$A:$A,SummaryResponses!G:G)</f>
        <v>•  Volunteer assignment plans do not address the period the client(s) will receive the volunteer’s services.</v>
      </c>
      <c r="AN96" s="31" t="str">
        <f>_xlfn.XLOOKUP($A96,SummaryResponses!$A:$A,SummaryResponses!H:H)</f>
        <v xml:space="preserve">•  Volunteer assignment plans do not identify the roles and activities of the volunteer and the expected outcomes for the client(s).      </v>
      </c>
      <c r="AO96" s="31" t="str">
        <f>_xlfn.XLOOKUP($A96,SummaryResponses!$A:$A,SummaryResponses!I:I)</f>
        <v>• All activities included in the assignment plan are not compliant.</v>
      </c>
      <c r="AP96" s="31">
        <f>_xlfn.XLOOKUP($A96,SummaryResponses!$A:$A,SummaryResponses!J:J)</f>
        <v>0</v>
      </c>
      <c r="AQ96" s="31">
        <f>_xlfn.XLOOKUP($A96,SummaryResponses!$A:$A,SummaryResponses!K:K)</f>
        <v>0</v>
      </c>
      <c r="AR96" s="31">
        <f>_xlfn.XLOOKUP($A96,SummaryResponses!$A:$A,SummaryResponses!L:L)</f>
        <v>0</v>
      </c>
      <c r="AS96" s="31">
        <f>_xlfn.XLOOKUP($A96,SummaryResponses!$A:$A,SummaryResponses!M:M)</f>
        <v>0</v>
      </c>
      <c r="AT96" s="31">
        <f>_xlfn.XLOOKUP($A96,SummaryResponses!$A:$A,SummaryResponses!N:N)</f>
        <v>0</v>
      </c>
      <c r="AU96" s="31">
        <f>_xlfn.XLOOKUP($A96,SummaryResponses!$A:$A,SummaryResponses!O:O)</f>
        <v>0</v>
      </c>
      <c r="AV96" s="31">
        <f>_xlfn.XLOOKUP($A96,SummaryResponses!$A:$A,SummaryResponses!P:P)</f>
        <v>0</v>
      </c>
      <c r="AW96" s="31">
        <f>_xlfn.XLOOKUP($A96,SummaryResponses!$A:$A,SummaryResponses!Q:Q)</f>
        <v>0</v>
      </c>
      <c r="AX96" s="31">
        <f>_xlfn.XLOOKUP($A96,SummaryResponses!$A:$A,SummaryResponses!R:R)</f>
        <v>0</v>
      </c>
      <c r="AY96" s="31">
        <f>_xlfn.XLOOKUP($A96,SummaryResponses!$A:$A,SummaryResponses!S:S)</f>
        <v>0</v>
      </c>
      <c r="AZ96" s="31">
        <f>_xlfn.XLOOKUP($A96,SummaryResponses!$A:$A,SummaryResponses!T:T)</f>
        <v>0</v>
      </c>
      <c r="BA96" s="31">
        <f>_xlfn.XLOOKUP($A96,SummaryResponses!$A:$A,SummaryResponses!U:U)</f>
        <v>0</v>
      </c>
      <c r="BB96" s="31">
        <f>_xlfn.XLOOKUP($A96,SummaryResponses!$A:$A,SummaryResponses!V:V)</f>
        <v>0</v>
      </c>
      <c r="BC96" s="31">
        <f>_xlfn.XLOOKUP($A96,SummaryResponses!$A:$A,SummaryResponses!W:W)</f>
        <v>0</v>
      </c>
      <c r="BD96" s="31">
        <f>_xlfn.XLOOKUP($A96,SummaryResponses!$A:$A,SummaryResponses!X:X)</f>
        <v>0</v>
      </c>
      <c r="BE96" s="31">
        <f>_xlfn.XLOOKUP($A96,SummaryResponses!$A:$A,SummaryResponses!Y:Y)</f>
        <v>0</v>
      </c>
      <c r="BF96" s="31">
        <f>_xlfn.XLOOKUP($A96,SummaryResponses!$A:$A,SummaryResponses!Z:Z)</f>
        <v>0</v>
      </c>
      <c r="BG96" s="31">
        <f>_xlfn.XLOOKUP($A96,SummaryResponses!$A:$A,SummaryResponses!AA:AA)</f>
        <v>0</v>
      </c>
      <c r="BH96" s="31">
        <f>_xlfn.XLOOKUP($A96,SummaryResponses!$A:$A,SummaryResponses!AB:AB)</f>
        <v>0</v>
      </c>
      <c r="BI96" s="31">
        <f>_xlfn.XLOOKUP($A96,SummaryResponses!$A:$A,SummaryResponses!AC:AC)</f>
        <v>0</v>
      </c>
      <c r="BJ96" s="31">
        <f>_xlfn.XLOOKUP($A96,SummaryResponses!$A:$A,SummaryResponses!AD:AD)</f>
        <v>0</v>
      </c>
      <c r="BK96" s="31">
        <f>_xlfn.XLOOKUP($A96,SummaryResponses!$A:$A,SummaryResponses!AE:AE)</f>
        <v>0</v>
      </c>
    </row>
    <row r="97" spans="1:63" ht="112.5" x14ac:dyDescent="0.35">
      <c r="A97" s="30" t="str">
        <f>SummaryResponses!A97</f>
        <v>06.01.08</v>
      </c>
      <c r="B97" s="31" t="str">
        <f>_xlfn.XLOOKUP($A97,WH_Aggregte!$E:$E,WH_Aggregte!$D:$D)</f>
        <v xml:space="preserve">For SCP, do Senior Companions who directly serve clients serve one or more eligible adults in a manner that: results in person-to-person supportive relationships with each client served and that supports the achievement and maintenance of the highest level of independent living for their clients?_x000D_
_x000D_
</v>
      </c>
      <c r="C97" s="31" t="str">
        <f>_xlfn.XLOOKUP($A97,SummaryResponses!$A:$A,SummaryResponses!$C:$C)</f>
        <v>There is evidence that Senior Companions who directly serve clients do not serve one or more eligible adults in a manner that results in person-to-person supportive relationships or that supports achievement and maintenance of the highest level of independent living for their clients.</v>
      </c>
      <c r="D97" s="30" t="str">
        <f>_xlfn.SINGLE(IF(ISNUMBER(IFERROR(_xlfn.XLOOKUP($A97,Table1[QNUM],Table1[Answer],"",0),""))*1,"",IFERROR(_xlfn.XLOOKUP($A97,Table1[QNUM],Table1[Answer],"",0),"")))</f>
        <v/>
      </c>
      <c r="E97" s="31" t="str">
        <f>_xlfn.SINGLE(IF(ISNUMBER(IFERROR(_xlfn.XLOOKUP($A97&amp;$E$1&amp;":",Table1[QNUM],Table1[NOTES],"",0),""))*1,"",IFERROR(_xlfn.XLOOKUP($A97&amp;$E$1&amp;":",Table1[QNUM],Table1[NOTES],"",0),"")))</f>
        <v/>
      </c>
      <c r="F97" s="31" t="str">
        <f>_xlfn.SINGLE(IF(ISNUMBER(IFERROR(_xlfn.XLOOKUP($A97&amp;$F$1,Table1[QNUM],Table1[NOTES],"",0),""))*1,"",IFERROR(_xlfn.XLOOKUP($A97&amp;$F$1,Table1[QNUM],Table1[NOTES],"",0),"")))</f>
        <v/>
      </c>
      <c r="G97" s="31" t="str">
        <f>TRIM(_xlfn.XLOOKUP($A97,WH_Aggregte!$E:$E,WH_Aggregte!J:J))</f>
        <v>SCP Regulation: 45 CFR §2551.71(a)</v>
      </c>
      <c r="H97" s="31">
        <f>_xlfn.XLOOKUP($A97,WH_Aggregte!$E:$E,WH_Aggregte!K:K)</f>
        <v>0</v>
      </c>
      <c r="I97" s="31">
        <f>_xlfn.XLOOKUP($A97,WH_Aggregte!$E:$E,WH_Aggregte!L:L)</f>
        <v>0</v>
      </c>
      <c r="J97" s="31">
        <f>_xlfn.XLOOKUP($A97,WH_Aggregte!$E:$E,WH_Aggregte!M:M)</f>
        <v>0</v>
      </c>
      <c r="K97" s="31">
        <f>_xlfn.XLOOKUP($A97,WH_Aggregte!$E:$E,WH_Aggregte!N:N)</f>
        <v>0</v>
      </c>
      <c r="L97" s="31">
        <f>_xlfn.XLOOKUP($A97,WH_Aggregte!$E:$E,WH_Aggregte!O:O)</f>
        <v>0</v>
      </c>
      <c r="M97" s="31">
        <f>_xlfn.XLOOKUP($A97,WH_Aggregte!$E:$E,WH_Aggregte!P:P)</f>
        <v>0</v>
      </c>
      <c r="N97" s="31">
        <f>_xlfn.XLOOKUP($A97,WH_Aggregte!$E:$E,WH_Aggregte!Q:Q)</f>
        <v>0</v>
      </c>
      <c r="O97" s="31">
        <f>_xlfn.XLOOKUP($A97,WH_Aggregte!$E:$E,WH_Aggregte!R:R)</f>
        <v>0</v>
      </c>
      <c r="P97" s="31">
        <f>_xlfn.XLOOKUP($A97,WH_Aggregte!$E:$E,WH_Aggregte!S:S)</f>
        <v>0</v>
      </c>
      <c r="Q97" s="31">
        <f>_xlfn.XLOOKUP($A97,WH_Aggregte!$E:$E,WH_Aggregte!T:T)</f>
        <v>0</v>
      </c>
      <c r="R97" s="31">
        <f>_xlfn.XLOOKUP($A97,WH_Aggregte!$E:$E,WH_Aggregte!U:U)</f>
        <v>0</v>
      </c>
      <c r="S97" s="31">
        <f>_xlfn.XLOOKUP($A97,WH_Aggregte!$E:$E,WH_Aggregte!V:V)</f>
        <v>0</v>
      </c>
      <c r="T97" s="31">
        <f>_xlfn.XLOOKUP($A97,WH_Aggregte!$E:$E,WH_Aggregte!W:W)</f>
        <v>0</v>
      </c>
      <c r="U97" s="31">
        <f>_xlfn.XLOOKUP($A97,WH_Aggregte!$E:$E,WH_Aggregte!X:X)</f>
        <v>0</v>
      </c>
      <c r="V97" s="31">
        <f>_xlfn.XLOOKUP($A97,WH_Aggregte!$E:$E,WH_Aggregte!Y:Y)</f>
        <v>0</v>
      </c>
      <c r="W97" s="31">
        <f>_xlfn.XLOOKUP($A97,WH_Aggregte!$E:$E,WH_Aggregte!Z:Z)</f>
        <v>0</v>
      </c>
      <c r="X97" s="31">
        <f>_xlfn.XLOOKUP($A97,WH_Aggregte!$E:$E,WH_Aggregte!AA:AA)</f>
        <v>0</v>
      </c>
      <c r="Y97" s="31">
        <f>_xlfn.XLOOKUP($A97,WH_Aggregte!$E:$E,WH_Aggregte!AB:AB)</f>
        <v>0</v>
      </c>
      <c r="Z97" s="31">
        <f>_xlfn.XLOOKUP($A97,WH_Aggregte!$E:$E,WH_Aggregte!AC:AC)</f>
        <v>0</v>
      </c>
      <c r="AA97" s="31">
        <f>_xlfn.XLOOKUP($A97,WH_Aggregte!$E:$E,WH_Aggregte!AD:AD)</f>
        <v>0</v>
      </c>
      <c r="AB97" s="31">
        <f>_xlfn.XLOOKUP($A97,WH_Aggregte!$E:$E,WH_Aggregte!AE:AE)</f>
        <v>0</v>
      </c>
      <c r="AC97" s="31">
        <f>_xlfn.XLOOKUP($A97,WH_Aggregte!$E:$E,WH_Aggregte!AF:AF)</f>
        <v>0</v>
      </c>
      <c r="AD97" s="31">
        <f>_xlfn.XLOOKUP($A97,WH_Aggregte!$E:$E,WH_Aggregte!AG:AG)</f>
        <v>0</v>
      </c>
      <c r="AE97" s="31">
        <f>_xlfn.XLOOKUP($A97,WH_Aggregte!$E:$E,WH_Aggregte!AH:AH)</f>
        <v>0</v>
      </c>
      <c r="AF97" s="31">
        <f>_xlfn.XLOOKUP($A97,WH_Aggregte!$E:$E,WH_Aggregte!AI:AI)</f>
        <v>0</v>
      </c>
      <c r="AG97" s="31">
        <f>_xlfn.XLOOKUP($A97,WH_Aggregte!$E:$E,WH_Aggregte!AJ:AJ)</f>
        <v>0</v>
      </c>
      <c r="AH97" s="31">
        <f>_xlfn.XLOOKUP($A97,WH_Aggregte!$E:$E,WH_Aggregte!AK:AK)</f>
        <v>0</v>
      </c>
      <c r="AI97" s="31">
        <f>_xlfn.XLOOKUP($A97,WH_Aggregte!$E:$E,WH_Aggregte!AL:AL)</f>
        <v>0</v>
      </c>
      <c r="AJ97" s="31">
        <f>_xlfn.XLOOKUP($A97,SummaryResponses!$A:$A,SummaryResponses!D:D)</f>
        <v>0</v>
      </c>
      <c r="AK97" s="31">
        <f>_xlfn.XLOOKUP($A97,SummaryResponses!$A:$A,SummaryResponses!E:E)</f>
        <v>0</v>
      </c>
      <c r="AL97" s="31">
        <f>_xlfn.XLOOKUP($A97,SummaryResponses!$A:$A,SummaryResponses!F:F)</f>
        <v>0</v>
      </c>
      <c r="AM97" s="31">
        <f>_xlfn.XLOOKUP($A97,SummaryResponses!$A:$A,SummaryResponses!G:G)</f>
        <v>0</v>
      </c>
      <c r="AN97" s="31">
        <f>_xlfn.XLOOKUP($A97,SummaryResponses!$A:$A,SummaryResponses!H:H)</f>
        <v>0</v>
      </c>
      <c r="AO97" s="31">
        <f>_xlfn.XLOOKUP($A97,SummaryResponses!$A:$A,SummaryResponses!I:I)</f>
        <v>0</v>
      </c>
      <c r="AP97" s="31">
        <f>_xlfn.XLOOKUP($A97,SummaryResponses!$A:$A,SummaryResponses!J:J)</f>
        <v>0</v>
      </c>
      <c r="AQ97" s="31">
        <f>_xlfn.XLOOKUP($A97,SummaryResponses!$A:$A,SummaryResponses!K:K)</f>
        <v>0</v>
      </c>
      <c r="AR97" s="31">
        <f>_xlfn.XLOOKUP($A97,SummaryResponses!$A:$A,SummaryResponses!L:L)</f>
        <v>0</v>
      </c>
      <c r="AS97" s="31">
        <f>_xlfn.XLOOKUP($A97,SummaryResponses!$A:$A,SummaryResponses!M:M)</f>
        <v>0</v>
      </c>
      <c r="AT97" s="31">
        <f>_xlfn.XLOOKUP($A97,SummaryResponses!$A:$A,SummaryResponses!N:N)</f>
        <v>0</v>
      </c>
      <c r="AU97" s="31">
        <f>_xlfn.XLOOKUP($A97,SummaryResponses!$A:$A,SummaryResponses!O:O)</f>
        <v>0</v>
      </c>
      <c r="AV97" s="31">
        <f>_xlfn.XLOOKUP($A97,SummaryResponses!$A:$A,SummaryResponses!P:P)</f>
        <v>0</v>
      </c>
      <c r="AW97" s="31">
        <f>_xlfn.XLOOKUP($A97,SummaryResponses!$A:$A,SummaryResponses!Q:Q)</f>
        <v>0</v>
      </c>
      <c r="AX97" s="31">
        <f>_xlfn.XLOOKUP($A97,SummaryResponses!$A:$A,SummaryResponses!R:R)</f>
        <v>0</v>
      </c>
      <c r="AY97" s="31">
        <f>_xlfn.XLOOKUP($A97,SummaryResponses!$A:$A,SummaryResponses!S:S)</f>
        <v>0</v>
      </c>
      <c r="AZ97" s="31">
        <f>_xlfn.XLOOKUP($A97,SummaryResponses!$A:$A,SummaryResponses!T:T)</f>
        <v>0</v>
      </c>
      <c r="BA97" s="31">
        <f>_xlfn.XLOOKUP($A97,SummaryResponses!$A:$A,SummaryResponses!U:U)</f>
        <v>0</v>
      </c>
      <c r="BB97" s="31">
        <f>_xlfn.XLOOKUP($A97,SummaryResponses!$A:$A,SummaryResponses!V:V)</f>
        <v>0</v>
      </c>
      <c r="BC97" s="31">
        <f>_xlfn.XLOOKUP($A97,SummaryResponses!$A:$A,SummaryResponses!W:W)</f>
        <v>0</v>
      </c>
      <c r="BD97" s="31">
        <f>_xlfn.XLOOKUP($A97,SummaryResponses!$A:$A,SummaryResponses!X:X)</f>
        <v>0</v>
      </c>
      <c r="BE97" s="31">
        <f>_xlfn.XLOOKUP($A97,SummaryResponses!$A:$A,SummaryResponses!Y:Y)</f>
        <v>0</v>
      </c>
      <c r="BF97" s="31">
        <f>_xlfn.XLOOKUP($A97,SummaryResponses!$A:$A,SummaryResponses!Z:Z)</f>
        <v>0</v>
      </c>
      <c r="BG97" s="31">
        <f>_xlfn.XLOOKUP($A97,SummaryResponses!$A:$A,SummaryResponses!AA:AA)</f>
        <v>0</v>
      </c>
      <c r="BH97" s="31">
        <f>_xlfn.XLOOKUP($A97,SummaryResponses!$A:$A,SummaryResponses!AB:AB)</f>
        <v>0</v>
      </c>
      <c r="BI97" s="31">
        <f>_xlfn.XLOOKUP($A97,SummaryResponses!$A:$A,SummaryResponses!AC:AC)</f>
        <v>0</v>
      </c>
      <c r="BJ97" s="31">
        <f>_xlfn.XLOOKUP($A97,SummaryResponses!$A:$A,SummaryResponses!AD:AD)</f>
        <v>0</v>
      </c>
      <c r="BK97" s="31">
        <f>_xlfn.XLOOKUP($A97,SummaryResponses!$A:$A,SummaryResponses!AE:AE)</f>
        <v>0</v>
      </c>
    </row>
    <row r="98" spans="1:63" ht="112.5" x14ac:dyDescent="0.35">
      <c r="A98" s="30" t="str">
        <f>SummaryResponses!A98</f>
        <v>06.01.09</v>
      </c>
      <c r="B98" s="31" t="str">
        <f>_xlfn.XLOOKUP($A98,WH_Aggregte!$E:$E,WH_Aggregte!$D:$D)</f>
        <v xml:space="preserve">For SCP, does the project ensure that Senior Companions do not provide services such as those performed by medical personnel, services to large numbers of clients, custodial services, administrative support services, or other services that would detract from their assignment? _x000D_
_x000D_
</v>
      </c>
      <c r="C98" s="31" t="str">
        <f>_xlfn.XLOOKUP($A98,SummaryResponses!$A:$A,SummaryResponses!$C:$C)</f>
        <v>The project does not ensure that Senior Companions do not provide services such as those performed by medical personnel, services to a large number of clients, custodial services, administrative support services, or other services that would detract from their assignment.</v>
      </c>
      <c r="D98" s="30" t="str">
        <f>_xlfn.SINGLE(IF(ISNUMBER(IFERROR(_xlfn.XLOOKUP($A98,Table1[QNUM],Table1[Answer],"",0),""))*1,"",IFERROR(_xlfn.XLOOKUP($A98,Table1[QNUM],Table1[Answer],"",0),"")))</f>
        <v/>
      </c>
      <c r="E98" s="31" t="str">
        <f>_xlfn.SINGLE(IF(ISNUMBER(IFERROR(_xlfn.XLOOKUP($A98&amp;$E$1&amp;":",Table1[QNUM],Table1[NOTES],"",0),""))*1,"",IFERROR(_xlfn.XLOOKUP($A98&amp;$E$1&amp;":",Table1[QNUM],Table1[NOTES],"",0),"")))</f>
        <v/>
      </c>
      <c r="F98" s="31" t="str">
        <f>_xlfn.SINGLE(IF(ISNUMBER(IFERROR(_xlfn.XLOOKUP($A98&amp;$F$1,Table1[QNUM],Table1[NOTES],"",0),""))*1,"",IFERROR(_xlfn.XLOOKUP($A98&amp;$F$1,Table1[QNUM],Table1[NOTES],"",0),"")))</f>
        <v/>
      </c>
      <c r="G98" s="31" t="str">
        <f>TRIM(_xlfn.XLOOKUP($A98,WH_Aggregte!$E:$E,WH_Aggregte!J:J))</f>
        <v>45 CFR § 2551.71(b)</v>
      </c>
      <c r="H98" s="31">
        <f>_xlfn.XLOOKUP($A98,WH_Aggregte!$E:$E,WH_Aggregte!K:K)</f>
        <v>0</v>
      </c>
      <c r="I98" s="31">
        <f>_xlfn.XLOOKUP($A98,WH_Aggregte!$E:$E,WH_Aggregte!L:L)</f>
        <v>0</v>
      </c>
      <c r="J98" s="31">
        <f>_xlfn.XLOOKUP($A98,WH_Aggregte!$E:$E,WH_Aggregte!M:M)</f>
        <v>0</v>
      </c>
      <c r="K98" s="31">
        <f>_xlfn.XLOOKUP($A98,WH_Aggregte!$E:$E,WH_Aggregte!N:N)</f>
        <v>0</v>
      </c>
      <c r="L98" s="31">
        <f>_xlfn.XLOOKUP($A98,WH_Aggregte!$E:$E,WH_Aggregte!O:O)</f>
        <v>0</v>
      </c>
      <c r="M98" s="31">
        <f>_xlfn.XLOOKUP($A98,WH_Aggregte!$E:$E,WH_Aggregte!P:P)</f>
        <v>0</v>
      </c>
      <c r="N98" s="31">
        <f>_xlfn.XLOOKUP($A98,WH_Aggregte!$E:$E,WH_Aggregte!Q:Q)</f>
        <v>0</v>
      </c>
      <c r="O98" s="31">
        <f>_xlfn.XLOOKUP($A98,WH_Aggregte!$E:$E,WH_Aggregte!R:R)</f>
        <v>0</v>
      </c>
      <c r="P98" s="31">
        <f>_xlfn.XLOOKUP($A98,WH_Aggregte!$E:$E,WH_Aggregte!S:S)</f>
        <v>0</v>
      </c>
      <c r="Q98" s="31">
        <f>_xlfn.XLOOKUP($A98,WH_Aggregte!$E:$E,WH_Aggregte!T:T)</f>
        <v>0</v>
      </c>
      <c r="R98" s="31">
        <f>_xlfn.XLOOKUP($A98,WH_Aggregte!$E:$E,WH_Aggregte!U:U)</f>
        <v>0</v>
      </c>
      <c r="S98" s="31">
        <f>_xlfn.XLOOKUP($A98,WH_Aggregte!$E:$E,WH_Aggregte!V:V)</f>
        <v>0</v>
      </c>
      <c r="T98" s="31">
        <f>_xlfn.XLOOKUP($A98,WH_Aggregte!$E:$E,WH_Aggregte!W:W)</f>
        <v>0</v>
      </c>
      <c r="U98" s="31">
        <f>_xlfn.XLOOKUP($A98,WH_Aggregte!$E:$E,WH_Aggregte!X:X)</f>
        <v>0</v>
      </c>
      <c r="V98" s="31">
        <f>_xlfn.XLOOKUP($A98,WH_Aggregte!$E:$E,WH_Aggregte!Y:Y)</f>
        <v>0</v>
      </c>
      <c r="W98" s="31">
        <f>_xlfn.XLOOKUP($A98,WH_Aggregte!$E:$E,WH_Aggregte!Z:Z)</f>
        <v>0</v>
      </c>
      <c r="X98" s="31">
        <f>_xlfn.XLOOKUP($A98,WH_Aggregte!$E:$E,WH_Aggregte!AA:AA)</f>
        <v>0</v>
      </c>
      <c r="Y98" s="31">
        <f>_xlfn.XLOOKUP($A98,WH_Aggregte!$E:$E,WH_Aggregte!AB:AB)</f>
        <v>0</v>
      </c>
      <c r="Z98" s="31">
        <f>_xlfn.XLOOKUP($A98,WH_Aggregte!$E:$E,WH_Aggregte!AC:AC)</f>
        <v>0</v>
      </c>
      <c r="AA98" s="31">
        <f>_xlfn.XLOOKUP($A98,WH_Aggregte!$E:$E,WH_Aggregte!AD:AD)</f>
        <v>0</v>
      </c>
      <c r="AB98" s="31">
        <f>_xlfn.XLOOKUP($A98,WH_Aggregte!$E:$E,WH_Aggregte!AE:AE)</f>
        <v>0</v>
      </c>
      <c r="AC98" s="31">
        <f>_xlfn.XLOOKUP($A98,WH_Aggregte!$E:$E,WH_Aggregte!AF:AF)</f>
        <v>0</v>
      </c>
      <c r="AD98" s="31">
        <f>_xlfn.XLOOKUP($A98,WH_Aggregte!$E:$E,WH_Aggregte!AG:AG)</f>
        <v>0</v>
      </c>
      <c r="AE98" s="31">
        <f>_xlfn.XLOOKUP($A98,WH_Aggregte!$E:$E,WH_Aggregte!AH:AH)</f>
        <v>0</v>
      </c>
      <c r="AF98" s="31">
        <f>_xlfn.XLOOKUP($A98,WH_Aggregte!$E:$E,WH_Aggregte!AI:AI)</f>
        <v>0</v>
      </c>
      <c r="AG98" s="31">
        <f>_xlfn.XLOOKUP($A98,WH_Aggregte!$E:$E,WH_Aggregte!AJ:AJ)</f>
        <v>0</v>
      </c>
      <c r="AH98" s="31">
        <f>_xlfn.XLOOKUP($A98,WH_Aggregte!$E:$E,WH_Aggregte!AK:AK)</f>
        <v>0</v>
      </c>
      <c r="AI98" s="31">
        <f>_xlfn.XLOOKUP($A98,WH_Aggregte!$E:$E,WH_Aggregte!AL:AL)</f>
        <v>0</v>
      </c>
      <c r="AJ98" s="31">
        <f>_xlfn.XLOOKUP($A98,SummaryResponses!$A:$A,SummaryResponses!D:D)</f>
        <v>0</v>
      </c>
      <c r="AK98" s="31">
        <f>_xlfn.XLOOKUP($A98,SummaryResponses!$A:$A,SummaryResponses!E:E)</f>
        <v>0</v>
      </c>
      <c r="AL98" s="31">
        <f>_xlfn.XLOOKUP($A98,SummaryResponses!$A:$A,SummaryResponses!F:F)</f>
        <v>0</v>
      </c>
      <c r="AM98" s="31">
        <f>_xlfn.XLOOKUP($A98,SummaryResponses!$A:$A,SummaryResponses!G:G)</f>
        <v>0</v>
      </c>
      <c r="AN98" s="31">
        <f>_xlfn.XLOOKUP($A98,SummaryResponses!$A:$A,SummaryResponses!H:H)</f>
        <v>0</v>
      </c>
      <c r="AO98" s="31">
        <f>_xlfn.XLOOKUP($A98,SummaryResponses!$A:$A,SummaryResponses!I:I)</f>
        <v>0</v>
      </c>
      <c r="AP98" s="31">
        <f>_xlfn.XLOOKUP($A98,SummaryResponses!$A:$A,SummaryResponses!J:J)</f>
        <v>0</v>
      </c>
      <c r="AQ98" s="31">
        <f>_xlfn.XLOOKUP($A98,SummaryResponses!$A:$A,SummaryResponses!K:K)</f>
        <v>0</v>
      </c>
      <c r="AR98" s="31">
        <f>_xlfn.XLOOKUP($A98,SummaryResponses!$A:$A,SummaryResponses!L:L)</f>
        <v>0</v>
      </c>
      <c r="AS98" s="31">
        <f>_xlfn.XLOOKUP($A98,SummaryResponses!$A:$A,SummaryResponses!M:M)</f>
        <v>0</v>
      </c>
      <c r="AT98" s="31">
        <f>_xlfn.XLOOKUP($A98,SummaryResponses!$A:$A,SummaryResponses!N:N)</f>
        <v>0</v>
      </c>
      <c r="AU98" s="31">
        <f>_xlfn.XLOOKUP($A98,SummaryResponses!$A:$A,SummaryResponses!O:O)</f>
        <v>0</v>
      </c>
      <c r="AV98" s="31">
        <f>_xlfn.XLOOKUP($A98,SummaryResponses!$A:$A,SummaryResponses!P:P)</f>
        <v>0</v>
      </c>
      <c r="AW98" s="31">
        <f>_xlfn.XLOOKUP($A98,SummaryResponses!$A:$A,SummaryResponses!Q:Q)</f>
        <v>0</v>
      </c>
      <c r="AX98" s="31">
        <f>_xlfn.XLOOKUP($A98,SummaryResponses!$A:$A,SummaryResponses!R:R)</f>
        <v>0</v>
      </c>
      <c r="AY98" s="31">
        <f>_xlfn.XLOOKUP($A98,SummaryResponses!$A:$A,SummaryResponses!S:S)</f>
        <v>0</v>
      </c>
      <c r="AZ98" s="31">
        <f>_xlfn.XLOOKUP($A98,SummaryResponses!$A:$A,SummaryResponses!T:T)</f>
        <v>0</v>
      </c>
      <c r="BA98" s="31">
        <f>_xlfn.XLOOKUP($A98,SummaryResponses!$A:$A,SummaryResponses!U:U)</f>
        <v>0</v>
      </c>
      <c r="BB98" s="31">
        <f>_xlfn.XLOOKUP($A98,SummaryResponses!$A:$A,SummaryResponses!V:V)</f>
        <v>0</v>
      </c>
      <c r="BC98" s="31">
        <f>_xlfn.XLOOKUP($A98,SummaryResponses!$A:$A,SummaryResponses!W:W)</f>
        <v>0</v>
      </c>
      <c r="BD98" s="31">
        <f>_xlfn.XLOOKUP($A98,SummaryResponses!$A:$A,SummaryResponses!X:X)</f>
        <v>0</v>
      </c>
      <c r="BE98" s="31">
        <f>_xlfn.XLOOKUP($A98,SummaryResponses!$A:$A,SummaryResponses!Y:Y)</f>
        <v>0</v>
      </c>
      <c r="BF98" s="31">
        <f>_xlfn.XLOOKUP($A98,SummaryResponses!$A:$A,SummaryResponses!Z:Z)</f>
        <v>0</v>
      </c>
      <c r="BG98" s="31">
        <f>_xlfn.XLOOKUP($A98,SummaryResponses!$A:$A,SummaryResponses!AA:AA)</f>
        <v>0</v>
      </c>
      <c r="BH98" s="31">
        <f>_xlfn.XLOOKUP($A98,SummaryResponses!$A:$A,SummaryResponses!AB:AB)</f>
        <v>0</v>
      </c>
      <c r="BI98" s="31">
        <f>_xlfn.XLOOKUP($A98,SummaryResponses!$A:$A,SummaryResponses!AC:AC)</f>
        <v>0</v>
      </c>
      <c r="BJ98" s="31">
        <f>_xlfn.XLOOKUP($A98,SummaryResponses!$A:$A,SummaryResponses!AD:AD)</f>
        <v>0</v>
      </c>
      <c r="BK98" s="31">
        <f>_xlfn.XLOOKUP($A98,SummaryResponses!$A:$A,SummaryResponses!AE:AE)</f>
        <v>0</v>
      </c>
    </row>
    <row r="99" spans="1:63" ht="168.5" x14ac:dyDescent="0.35">
      <c r="A99" s="30" t="str">
        <f>SummaryResponses!A99</f>
        <v>06.01.10</v>
      </c>
      <c r="B99" s="31" t="str">
        <f>_xlfn.XLOOKUP($A99,WH_Aggregte!$E:$E,WH_Aggregte!$D:$D)</f>
        <v>Does the grantee recognize AmeriCorps support? 
• Are projects visually identified as AmeriCorps (including, but not limited to logos, websites, social media, service gear and clothing) and following AmeriCorps brand guidelines?
• Are members provided information that projects are part of AmeriCorps?
• Are there alterations to AmeriCorps logos or other brand identities? If yes, did the grantee receive prior written approval from AmeriCorps?
• If applicable, do agreements with subsites explicitly state that the program is an AmeriCorps program?</v>
      </c>
      <c r="C99" s="31" t="str">
        <f>_xlfn.XLOOKUP($A99,SummaryResponses!$A:$A,SummaryResponses!$C:$C)</f>
        <v>Grantee is not compliant in meeting AmeriCorps recognition compliance requirements.</v>
      </c>
      <c r="D99" s="30" t="str">
        <f>_xlfn.SINGLE(IF(ISNUMBER(IFERROR(_xlfn.XLOOKUP($A99,Table1[QNUM],Table1[Answer],"",0),""))*1,"",IFERROR(_xlfn.XLOOKUP($A99,Table1[QNUM],Table1[Answer],"",0),"")))</f>
        <v/>
      </c>
      <c r="E99" s="31" t="str">
        <f>_xlfn.SINGLE(IF(ISNUMBER(IFERROR(_xlfn.XLOOKUP($A99&amp;$E$1&amp;":",Table1[QNUM],Table1[NOTES],"",0),""))*1,"",IFERROR(_xlfn.XLOOKUP($A99&amp;$E$1&amp;":",Table1[QNUM],Table1[NOTES],"",0),"")))</f>
        <v/>
      </c>
      <c r="F99" s="31" t="str">
        <f>_xlfn.SINGLE(IF(ISNUMBER(IFERROR(_xlfn.XLOOKUP($A99&amp;$F$1,Table1[QNUM],Table1[NOTES],"",0),""))*1,"",IFERROR(_xlfn.XLOOKUP($A99&amp;$F$1,Table1[QNUM],Table1[NOTES],"",0),"")))</f>
        <v/>
      </c>
      <c r="G99" s="31" t="str">
        <f>TRIM(_xlfn.XLOOKUP($A99,WH_Aggregte!$E:$E,WH_Aggregte!J:J))</f>
        <v>General Terms and Conditions</v>
      </c>
      <c r="H99" s="31" t="str">
        <f>_xlfn.XLOOKUP($A99,WH_Aggregte!$E:$E,WH_Aggregte!K:K)</f>
        <v/>
      </c>
      <c r="I99" s="31" t="str">
        <f>_xlfn.XLOOKUP($A99,WH_Aggregte!$E:$E,WH_Aggregte!L:L)</f>
        <v/>
      </c>
      <c r="J99" s="31" t="str">
        <f>_xlfn.XLOOKUP($A99,WH_Aggregte!$E:$E,WH_Aggregte!M:M)</f>
        <v/>
      </c>
      <c r="K99" s="31" t="str">
        <f>_xlfn.XLOOKUP($A99,WH_Aggregte!$E:$E,WH_Aggregte!N:N)</f>
        <v/>
      </c>
      <c r="L99" s="31">
        <f>_xlfn.XLOOKUP($A99,WH_Aggregte!$E:$E,WH_Aggregte!O:O)</f>
        <v>0</v>
      </c>
      <c r="M99" s="31">
        <f>_xlfn.XLOOKUP($A99,WH_Aggregte!$E:$E,WH_Aggregte!P:P)</f>
        <v>0</v>
      </c>
      <c r="N99" s="31">
        <f>_xlfn.XLOOKUP($A99,WH_Aggregte!$E:$E,WH_Aggregte!Q:Q)</f>
        <v>0</v>
      </c>
      <c r="O99" s="31">
        <f>_xlfn.XLOOKUP($A99,WH_Aggregte!$E:$E,WH_Aggregte!R:R)</f>
        <v>0</v>
      </c>
      <c r="P99" s="31">
        <f>_xlfn.XLOOKUP($A99,WH_Aggregte!$E:$E,WH_Aggregte!S:S)</f>
        <v>0</v>
      </c>
      <c r="Q99" s="31">
        <f>_xlfn.XLOOKUP($A99,WH_Aggregte!$E:$E,WH_Aggregte!T:T)</f>
        <v>0</v>
      </c>
      <c r="R99" s="31">
        <f>_xlfn.XLOOKUP($A99,WH_Aggregte!$E:$E,WH_Aggregte!U:U)</f>
        <v>0</v>
      </c>
      <c r="S99" s="31">
        <f>_xlfn.XLOOKUP($A99,WH_Aggregte!$E:$E,WH_Aggregte!V:V)</f>
        <v>0</v>
      </c>
      <c r="T99" s="31">
        <f>_xlfn.XLOOKUP($A99,WH_Aggregte!$E:$E,WH_Aggregte!W:W)</f>
        <v>0</v>
      </c>
      <c r="U99" s="31">
        <f>_xlfn.XLOOKUP($A99,WH_Aggregte!$E:$E,WH_Aggregte!X:X)</f>
        <v>0</v>
      </c>
      <c r="V99" s="31">
        <f>_xlfn.XLOOKUP($A99,WH_Aggregte!$E:$E,WH_Aggregte!Y:Y)</f>
        <v>0</v>
      </c>
      <c r="W99" s="31">
        <f>_xlfn.XLOOKUP($A99,WH_Aggregte!$E:$E,WH_Aggregte!Z:Z)</f>
        <v>0</v>
      </c>
      <c r="X99" s="31">
        <f>_xlfn.XLOOKUP($A99,WH_Aggregte!$E:$E,WH_Aggregte!AA:AA)</f>
        <v>0</v>
      </c>
      <c r="Y99" s="31">
        <f>_xlfn.XLOOKUP($A99,WH_Aggregte!$E:$E,WH_Aggregte!AB:AB)</f>
        <v>0</v>
      </c>
      <c r="Z99" s="31">
        <f>_xlfn.XLOOKUP($A99,WH_Aggregte!$E:$E,WH_Aggregte!AC:AC)</f>
        <v>0</v>
      </c>
      <c r="AA99" s="31">
        <f>_xlfn.XLOOKUP($A99,WH_Aggregte!$E:$E,WH_Aggregte!AD:AD)</f>
        <v>0</v>
      </c>
      <c r="AB99" s="31">
        <f>_xlfn.XLOOKUP($A99,WH_Aggregte!$E:$E,WH_Aggregte!AE:AE)</f>
        <v>0</v>
      </c>
      <c r="AC99" s="31">
        <f>_xlfn.XLOOKUP($A99,WH_Aggregte!$E:$E,WH_Aggregte!AF:AF)</f>
        <v>0</v>
      </c>
      <c r="AD99" s="31">
        <f>_xlfn.XLOOKUP($A99,WH_Aggregte!$E:$E,WH_Aggregte!AG:AG)</f>
        <v>0</v>
      </c>
      <c r="AE99" s="31">
        <f>_xlfn.XLOOKUP($A99,WH_Aggregte!$E:$E,WH_Aggregte!AH:AH)</f>
        <v>0</v>
      </c>
      <c r="AF99" s="31">
        <f>_xlfn.XLOOKUP($A99,WH_Aggregte!$E:$E,WH_Aggregte!AI:AI)</f>
        <v>0</v>
      </c>
      <c r="AG99" s="31">
        <f>_xlfn.XLOOKUP($A99,WH_Aggregte!$E:$E,WH_Aggregte!AJ:AJ)</f>
        <v>0</v>
      </c>
      <c r="AH99" s="31">
        <f>_xlfn.XLOOKUP($A99,WH_Aggregte!$E:$E,WH_Aggregte!AK:AK)</f>
        <v>0</v>
      </c>
      <c r="AI99" s="31">
        <f>_xlfn.XLOOKUP($A99,WH_Aggregte!$E:$E,WH_Aggregte!AL:AL)</f>
        <v>0</v>
      </c>
      <c r="AJ99" s="31">
        <f>_xlfn.XLOOKUP($A99,SummaryResponses!$A:$A,SummaryResponses!D:D)</f>
        <v>0</v>
      </c>
      <c r="AK99" s="31">
        <f>_xlfn.XLOOKUP($A99,SummaryResponses!$A:$A,SummaryResponses!E:E)</f>
        <v>0</v>
      </c>
      <c r="AL99" s="31">
        <f>_xlfn.XLOOKUP($A99,SummaryResponses!$A:$A,SummaryResponses!F:F)</f>
        <v>0</v>
      </c>
      <c r="AM99" s="31">
        <f>_xlfn.XLOOKUP($A99,SummaryResponses!$A:$A,SummaryResponses!G:G)</f>
        <v>0</v>
      </c>
      <c r="AN99" s="31">
        <f>_xlfn.XLOOKUP($A99,SummaryResponses!$A:$A,SummaryResponses!H:H)</f>
        <v>0</v>
      </c>
      <c r="AO99" s="31">
        <f>_xlfn.XLOOKUP($A99,SummaryResponses!$A:$A,SummaryResponses!I:I)</f>
        <v>0</v>
      </c>
      <c r="AP99" s="31">
        <f>_xlfn.XLOOKUP($A99,SummaryResponses!$A:$A,SummaryResponses!J:J)</f>
        <v>0</v>
      </c>
      <c r="AQ99" s="31">
        <f>_xlfn.XLOOKUP($A99,SummaryResponses!$A:$A,SummaryResponses!K:K)</f>
        <v>0</v>
      </c>
      <c r="AR99" s="31">
        <f>_xlfn.XLOOKUP($A99,SummaryResponses!$A:$A,SummaryResponses!L:L)</f>
        <v>0</v>
      </c>
      <c r="AS99" s="31">
        <f>_xlfn.XLOOKUP($A99,SummaryResponses!$A:$A,SummaryResponses!M:M)</f>
        <v>0</v>
      </c>
      <c r="AT99" s="31">
        <f>_xlfn.XLOOKUP($A99,SummaryResponses!$A:$A,SummaryResponses!N:N)</f>
        <v>0</v>
      </c>
      <c r="AU99" s="31">
        <f>_xlfn.XLOOKUP($A99,SummaryResponses!$A:$A,SummaryResponses!O:O)</f>
        <v>0</v>
      </c>
      <c r="AV99" s="31">
        <f>_xlfn.XLOOKUP($A99,SummaryResponses!$A:$A,SummaryResponses!P:P)</f>
        <v>0</v>
      </c>
      <c r="AW99" s="31">
        <f>_xlfn.XLOOKUP($A99,SummaryResponses!$A:$A,SummaryResponses!Q:Q)</f>
        <v>0</v>
      </c>
      <c r="AX99" s="31">
        <f>_xlfn.XLOOKUP($A99,SummaryResponses!$A:$A,SummaryResponses!R:R)</f>
        <v>0</v>
      </c>
      <c r="AY99" s="31">
        <f>_xlfn.XLOOKUP($A99,SummaryResponses!$A:$A,SummaryResponses!S:S)</f>
        <v>0</v>
      </c>
      <c r="AZ99" s="31">
        <f>_xlfn.XLOOKUP($A99,SummaryResponses!$A:$A,SummaryResponses!T:T)</f>
        <v>0</v>
      </c>
      <c r="BA99" s="31">
        <f>_xlfn.XLOOKUP($A99,SummaryResponses!$A:$A,SummaryResponses!U:U)</f>
        <v>0</v>
      </c>
      <c r="BB99" s="31">
        <f>_xlfn.XLOOKUP($A99,SummaryResponses!$A:$A,SummaryResponses!V:V)</f>
        <v>0</v>
      </c>
      <c r="BC99" s="31">
        <f>_xlfn.XLOOKUP($A99,SummaryResponses!$A:$A,SummaryResponses!W:W)</f>
        <v>0</v>
      </c>
      <c r="BD99" s="31">
        <f>_xlfn.XLOOKUP($A99,SummaryResponses!$A:$A,SummaryResponses!X:X)</f>
        <v>0</v>
      </c>
      <c r="BE99" s="31">
        <f>_xlfn.XLOOKUP($A99,SummaryResponses!$A:$A,SummaryResponses!Y:Y)</f>
        <v>0</v>
      </c>
      <c r="BF99" s="31">
        <f>_xlfn.XLOOKUP($A99,SummaryResponses!$A:$A,SummaryResponses!Z:Z)</f>
        <v>0</v>
      </c>
      <c r="BG99" s="31">
        <f>_xlfn.XLOOKUP($A99,SummaryResponses!$A:$A,SummaryResponses!AA:AA)</f>
        <v>0</v>
      </c>
      <c r="BH99" s="31">
        <f>_xlfn.XLOOKUP($A99,SummaryResponses!$A:$A,SummaryResponses!AB:AB)</f>
        <v>0</v>
      </c>
      <c r="BI99" s="31">
        <f>_xlfn.XLOOKUP($A99,SummaryResponses!$A:$A,SummaryResponses!AC:AC)</f>
        <v>0</v>
      </c>
      <c r="BJ99" s="31">
        <f>_xlfn.XLOOKUP($A99,SummaryResponses!$A:$A,SummaryResponses!AD:AD)</f>
        <v>0</v>
      </c>
      <c r="BK99" s="31">
        <f>_xlfn.XLOOKUP($A99,SummaryResponses!$A:$A,SummaryResponses!AE:AE)</f>
        <v>0</v>
      </c>
    </row>
    <row r="100" spans="1:63" ht="84.5" x14ac:dyDescent="0.35">
      <c r="A100" s="30" t="str">
        <f>SummaryResponses!A100</f>
        <v>06.01.11</v>
      </c>
      <c r="B100" s="31" t="str">
        <f>_xlfn.XLOOKUP($A100,WH_Aggregte!$E:$E,WH_Aggregte!$D:$D)</f>
        <v>Does the progress report raw/source documentation provided demonstrate accuracy and validity of performance measure progress reported?
If NO, write a brief explanation in the notes section below.</v>
      </c>
      <c r="C100" s="31" t="str">
        <f>_xlfn.XLOOKUP($A100,SummaryResponses!$A:$A,SummaryResponses!$C:$C)</f>
        <v>The raw/source data provided does not demonstrate accuracy and/or validity of performance measure progress reported.</v>
      </c>
      <c r="D100" s="30" t="str">
        <f>_xlfn.SINGLE(IF(ISNUMBER(IFERROR(_xlfn.XLOOKUP($A100,Table1[QNUM],Table1[Answer],"",0),""))*1,"",IFERROR(_xlfn.XLOOKUP($A100,Table1[QNUM],Table1[Answer],"",0),"")))</f>
        <v/>
      </c>
      <c r="E100" s="31" t="str">
        <f>_xlfn.SINGLE(IF(ISNUMBER(IFERROR(_xlfn.XLOOKUP($A100&amp;$E$1&amp;":",Table1[QNUM],Table1[NOTES],"",0),""))*1,"",IFERROR(_xlfn.XLOOKUP($A100&amp;$E$1&amp;":",Table1[QNUM],Table1[NOTES],"",0),"")))</f>
        <v/>
      </c>
      <c r="F100" s="31" t="str">
        <f>_xlfn.SINGLE(IF(ISNUMBER(IFERROR(_xlfn.XLOOKUP($A100&amp;$F$1,Table1[QNUM],Table1[NOTES],"",0),""))*1,"",IFERROR(_xlfn.XLOOKUP($A100&amp;$F$1,Table1[QNUM],Table1[NOTES],"",0),"")))</f>
        <v/>
      </c>
      <c r="G100" s="31" t="str">
        <f>TRIM(_xlfn.XLOOKUP($A100,WH_Aggregte!$E:$E,WH_Aggregte!J:J))</f>
        <v>Post Federal Award Requirements: Performance Measurement; FY22 General Terms and Conditions B. Other Applicable Terms and Conditions</v>
      </c>
      <c r="H100" s="31">
        <f>_xlfn.XLOOKUP($A100,WH_Aggregte!$E:$E,WH_Aggregte!K:K)</f>
        <v>0</v>
      </c>
      <c r="I100" s="31">
        <f>_xlfn.XLOOKUP($A100,WH_Aggregte!$E:$E,WH_Aggregte!L:L)</f>
        <v>0</v>
      </c>
      <c r="J100" s="31">
        <f>_xlfn.XLOOKUP($A100,WH_Aggregte!$E:$E,WH_Aggregte!M:M)</f>
        <v>0</v>
      </c>
      <c r="K100" s="31">
        <f>_xlfn.XLOOKUP($A100,WH_Aggregte!$E:$E,WH_Aggregte!N:N)</f>
        <v>0</v>
      </c>
      <c r="L100" s="31">
        <f>_xlfn.XLOOKUP($A100,WH_Aggregte!$E:$E,WH_Aggregte!O:O)</f>
        <v>0</v>
      </c>
      <c r="M100" s="31">
        <f>_xlfn.XLOOKUP($A100,WH_Aggregte!$E:$E,WH_Aggregte!P:P)</f>
        <v>0</v>
      </c>
      <c r="N100" s="31">
        <f>_xlfn.XLOOKUP($A100,WH_Aggregte!$E:$E,WH_Aggregte!Q:Q)</f>
        <v>0</v>
      </c>
      <c r="O100" s="31">
        <f>_xlfn.XLOOKUP($A100,WH_Aggregte!$E:$E,WH_Aggregte!R:R)</f>
        <v>0</v>
      </c>
      <c r="P100" s="31">
        <f>_xlfn.XLOOKUP($A100,WH_Aggregte!$E:$E,WH_Aggregte!S:S)</f>
        <v>0</v>
      </c>
      <c r="Q100" s="31">
        <f>_xlfn.XLOOKUP($A100,WH_Aggregte!$E:$E,WH_Aggregte!T:T)</f>
        <v>0</v>
      </c>
      <c r="R100" s="31">
        <f>_xlfn.XLOOKUP($A100,WH_Aggregte!$E:$E,WH_Aggregte!U:U)</f>
        <v>0</v>
      </c>
      <c r="S100" s="31">
        <f>_xlfn.XLOOKUP($A100,WH_Aggregte!$E:$E,WH_Aggregte!V:V)</f>
        <v>0</v>
      </c>
      <c r="T100" s="31">
        <f>_xlfn.XLOOKUP($A100,WH_Aggregte!$E:$E,WH_Aggregte!W:W)</f>
        <v>0</v>
      </c>
      <c r="U100" s="31">
        <f>_xlfn.XLOOKUP($A100,WH_Aggregte!$E:$E,WH_Aggregte!X:X)</f>
        <v>0</v>
      </c>
      <c r="V100" s="31">
        <f>_xlfn.XLOOKUP($A100,WH_Aggregte!$E:$E,WH_Aggregte!Y:Y)</f>
        <v>0</v>
      </c>
      <c r="W100" s="31">
        <f>_xlfn.XLOOKUP($A100,WH_Aggregte!$E:$E,WH_Aggregte!Z:Z)</f>
        <v>0</v>
      </c>
      <c r="X100" s="31">
        <f>_xlfn.XLOOKUP($A100,WH_Aggregte!$E:$E,WH_Aggregte!AA:AA)</f>
        <v>0</v>
      </c>
      <c r="Y100" s="31">
        <f>_xlfn.XLOOKUP($A100,WH_Aggregte!$E:$E,WH_Aggregte!AB:AB)</f>
        <v>0</v>
      </c>
      <c r="Z100" s="31">
        <f>_xlfn.XLOOKUP($A100,WH_Aggregte!$E:$E,WH_Aggregte!AC:AC)</f>
        <v>0</v>
      </c>
      <c r="AA100" s="31">
        <f>_xlfn.XLOOKUP($A100,WH_Aggregte!$E:$E,WH_Aggregte!AD:AD)</f>
        <v>0</v>
      </c>
      <c r="AB100" s="31">
        <f>_xlfn.XLOOKUP($A100,WH_Aggregte!$E:$E,WH_Aggregte!AE:AE)</f>
        <v>0</v>
      </c>
      <c r="AC100" s="31">
        <f>_xlfn.XLOOKUP($A100,WH_Aggregte!$E:$E,WH_Aggregte!AF:AF)</f>
        <v>0</v>
      </c>
      <c r="AD100" s="31">
        <f>_xlfn.XLOOKUP($A100,WH_Aggregte!$E:$E,WH_Aggregte!AG:AG)</f>
        <v>0</v>
      </c>
      <c r="AE100" s="31">
        <f>_xlfn.XLOOKUP($A100,WH_Aggregte!$E:$E,WH_Aggregte!AH:AH)</f>
        <v>0</v>
      </c>
      <c r="AF100" s="31">
        <f>_xlfn.XLOOKUP($A100,WH_Aggregte!$E:$E,WH_Aggregte!AI:AI)</f>
        <v>0</v>
      </c>
      <c r="AG100" s="31">
        <f>_xlfn.XLOOKUP($A100,WH_Aggregte!$E:$E,WH_Aggregte!AJ:AJ)</f>
        <v>0</v>
      </c>
      <c r="AH100" s="31">
        <f>_xlfn.XLOOKUP($A100,WH_Aggregte!$E:$E,WH_Aggregte!AK:AK)</f>
        <v>0</v>
      </c>
      <c r="AI100" s="31">
        <f>_xlfn.XLOOKUP($A100,WH_Aggregte!$E:$E,WH_Aggregte!AL:AL)</f>
        <v>0</v>
      </c>
      <c r="AJ100" s="31">
        <f>_xlfn.XLOOKUP($A100,SummaryResponses!$A:$A,SummaryResponses!D:D)</f>
        <v>0</v>
      </c>
      <c r="AK100" s="31">
        <f>_xlfn.XLOOKUP($A100,SummaryResponses!$A:$A,SummaryResponses!E:E)</f>
        <v>0</v>
      </c>
      <c r="AL100" s="31">
        <f>_xlfn.XLOOKUP($A100,SummaryResponses!$A:$A,SummaryResponses!F:F)</f>
        <v>0</v>
      </c>
      <c r="AM100" s="31">
        <f>_xlfn.XLOOKUP($A100,SummaryResponses!$A:$A,SummaryResponses!G:G)</f>
        <v>0</v>
      </c>
      <c r="AN100" s="31">
        <f>_xlfn.XLOOKUP($A100,SummaryResponses!$A:$A,SummaryResponses!H:H)</f>
        <v>0</v>
      </c>
      <c r="AO100" s="31">
        <f>_xlfn.XLOOKUP($A100,SummaryResponses!$A:$A,SummaryResponses!I:I)</f>
        <v>0</v>
      </c>
      <c r="AP100" s="31">
        <f>_xlfn.XLOOKUP($A100,SummaryResponses!$A:$A,SummaryResponses!J:J)</f>
        <v>0</v>
      </c>
      <c r="AQ100" s="31">
        <f>_xlfn.XLOOKUP($A100,SummaryResponses!$A:$A,SummaryResponses!K:K)</f>
        <v>0</v>
      </c>
      <c r="AR100" s="31">
        <f>_xlfn.XLOOKUP($A100,SummaryResponses!$A:$A,SummaryResponses!L:L)</f>
        <v>0</v>
      </c>
      <c r="AS100" s="31">
        <f>_xlfn.XLOOKUP($A100,SummaryResponses!$A:$A,SummaryResponses!M:M)</f>
        <v>0</v>
      </c>
      <c r="AT100" s="31">
        <f>_xlfn.XLOOKUP($A100,SummaryResponses!$A:$A,SummaryResponses!N:N)</f>
        <v>0</v>
      </c>
      <c r="AU100" s="31">
        <f>_xlfn.XLOOKUP($A100,SummaryResponses!$A:$A,SummaryResponses!O:O)</f>
        <v>0</v>
      </c>
      <c r="AV100" s="31">
        <f>_xlfn.XLOOKUP($A100,SummaryResponses!$A:$A,SummaryResponses!P:P)</f>
        <v>0</v>
      </c>
      <c r="AW100" s="31">
        <f>_xlfn.XLOOKUP($A100,SummaryResponses!$A:$A,SummaryResponses!Q:Q)</f>
        <v>0</v>
      </c>
      <c r="AX100" s="31">
        <f>_xlfn.XLOOKUP($A100,SummaryResponses!$A:$A,SummaryResponses!R:R)</f>
        <v>0</v>
      </c>
      <c r="AY100" s="31">
        <f>_xlfn.XLOOKUP($A100,SummaryResponses!$A:$A,SummaryResponses!S:S)</f>
        <v>0</v>
      </c>
      <c r="AZ100" s="31">
        <f>_xlfn.XLOOKUP($A100,SummaryResponses!$A:$A,SummaryResponses!T:T)</f>
        <v>0</v>
      </c>
      <c r="BA100" s="31">
        <f>_xlfn.XLOOKUP($A100,SummaryResponses!$A:$A,SummaryResponses!U:U)</f>
        <v>0</v>
      </c>
      <c r="BB100" s="31">
        <f>_xlfn.XLOOKUP($A100,SummaryResponses!$A:$A,SummaryResponses!V:V)</f>
        <v>0</v>
      </c>
      <c r="BC100" s="31">
        <f>_xlfn.XLOOKUP($A100,SummaryResponses!$A:$A,SummaryResponses!W:W)</f>
        <v>0</v>
      </c>
      <c r="BD100" s="31">
        <f>_xlfn.XLOOKUP($A100,SummaryResponses!$A:$A,SummaryResponses!X:X)</f>
        <v>0</v>
      </c>
      <c r="BE100" s="31">
        <f>_xlfn.XLOOKUP($A100,SummaryResponses!$A:$A,SummaryResponses!Y:Y)</f>
        <v>0</v>
      </c>
      <c r="BF100" s="31">
        <f>_xlfn.XLOOKUP($A100,SummaryResponses!$A:$A,SummaryResponses!Z:Z)</f>
        <v>0</v>
      </c>
      <c r="BG100" s="31">
        <f>_xlfn.XLOOKUP($A100,SummaryResponses!$A:$A,SummaryResponses!AA:AA)</f>
        <v>0</v>
      </c>
      <c r="BH100" s="31">
        <f>_xlfn.XLOOKUP($A100,SummaryResponses!$A:$A,SummaryResponses!AB:AB)</f>
        <v>0</v>
      </c>
      <c r="BI100" s="31">
        <f>_xlfn.XLOOKUP($A100,SummaryResponses!$A:$A,SummaryResponses!AC:AC)</f>
        <v>0</v>
      </c>
      <c r="BJ100" s="31">
        <f>_xlfn.XLOOKUP($A100,SummaryResponses!$A:$A,SummaryResponses!AD:AD)</f>
        <v>0</v>
      </c>
      <c r="BK100" s="31">
        <f>_xlfn.XLOOKUP($A100,SummaryResponses!$A:$A,SummaryResponses!AE:AE)</f>
        <v>0</v>
      </c>
    </row>
    <row r="101" spans="1:63" ht="70.5" x14ac:dyDescent="0.35">
      <c r="A101" s="30" t="str">
        <f>SummaryResponses!A101</f>
        <v>06.02.01</v>
      </c>
      <c r="B101" s="31" t="str">
        <f>_xlfn.XLOOKUP($A101,WH_Aggregte!$E:$E,WH_Aggregte!$D:$D)</f>
        <v xml:space="preserve">Is there a current MOU for all volunteer stations, where volunteers are currently serving, signed within the past 3 years?_x000D_
_x000D_
 </v>
      </c>
      <c r="C101" s="31" t="str">
        <f>_xlfn.XLOOKUP($A101,SummaryResponses!$A:$A,SummaryResponses!$C:$C)</f>
        <v>There is not a current, within the past three years, fully executed MOU for all volunteer stations where volunteers are currently serving.</v>
      </c>
      <c r="D101" s="30" t="str">
        <f>_xlfn.SINGLE(IF(ISNUMBER(IFERROR(_xlfn.XLOOKUP($A101,Table1[QNUM],Table1[Answer],"",0),""))*1,"",IFERROR(_xlfn.XLOOKUP($A101,Table1[QNUM],Table1[Answer],"",0),"")))</f>
        <v/>
      </c>
      <c r="E101" s="31" t="str">
        <f>_xlfn.SINGLE(IF(ISNUMBER(IFERROR(_xlfn.XLOOKUP($A101&amp;$E$1&amp;":",Table1[QNUM],Table1[NOTES],"",0),""))*1,"",IFERROR(_xlfn.XLOOKUP($A101&amp;$E$1&amp;":",Table1[QNUM],Table1[NOTES],"",0),"")))</f>
        <v/>
      </c>
      <c r="F101" s="31" t="str">
        <f>_xlfn.SINGLE(IF(ISNUMBER(IFERROR(_xlfn.XLOOKUP($A101&amp;$F$1,Table1[QNUM],Table1[NOTES],"",0),""))*1,"",IFERROR(_xlfn.XLOOKUP($A101&amp;$F$1,Table1[QNUM],Table1[NOTES],"",0),"")))</f>
        <v/>
      </c>
      <c r="G101" s="31" t="str">
        <f>TRIM(_xlfn.XLOOKUP($A101,WH_Aggregte!$E:$E,WH_Aggregte!J:J))</f>
        <v>SCP Regulation: 45 CFR §2551.23(c)(2)</v>
      </c>
      <c r="H101" s="31">
        <f>_xlfn.XLOOKUP($A101,WH_Aggregte!$E:$E,WH_Aggregte!K:K)</f>
        <v>0</v>
      </c>
      <c r="I101" s="31">
        <f>_xlfn.XLOOKUP($A101,WH_Aggregte!$E:$E,WH_Aggregte!L:L)</f>
        <v>0</v>
      </c>
      <c r="J101" s="31">
        <f>_xlfn.XLOOKUP($A101,WH_Aggregte!$E:$E,WH_Aggregte!M:M)</f>
        <v>0</v>
      </c>
      <c r="K101" s="31">
        <f>_xlfn.XLOOKUP($A101,WH_Aggregte!$E:$E,WH_Aggregte!N:N)</f>
        <v>0</v>
      </c>
      <c r="L101" s="31">
        <f>_xlfn.XLOOKUP($A101,WH_Aggregte!$E:$E,WH_Aggregte!O:O)</f>
        <v>0</v>
      </c>
      <c r="M101" s="31">
        <f>_xlfn.XLOOKUP($A101,WH_Aggregte!$E:$E,WH_Aggregte!P:P)</f>
        <v>0</v>
      </c>
      <c r="N101" s="31">
        <f>_xlfn.XLOOKUP($A101,WH_Aggregte!$E:$E,WH_Aggregte!Q:Q)</f>
        <v>0</v>
      </c>
      <c r="O101" s="31">
        <f>_xlfn.XLOOKUP($A101,WH_Aggregte!$E:$E,WH_Aggregte!R:R)</f>
        <v>0</v>
      </c>
      <c r="P101" s="31">
        <f>_xlfn.XLOOKUP($A101,WH_Aggregte!$E:$E,WH_Aggregte!S:S)</f>
        <v>0</v>
      </c>
      <c r="Q101" s="31">
        <f>_xlfn.XLOOKUP($A101,WH_Aggregte!$E:$E,WH_Aggregte!T:T)</f>
        <v>0</v>
      </c>
      <c r="R101" s="31">
        <f>_xlfn.XLOOKUP($A101,WH_Aggregte!$E:$E,WH_Aggregte!U:U)</f>
        <v>0</v>
      </c>
      <c r="S101" s="31">
        <f>_xlfn.XLOOKUP($A101,WH_Aggregte!$E:$E,WH_Aggregte!V:V)</f>
        <v>0</v>
      </c>
      <c r="T101" s="31">
        <f>_xlfn.XLOOKUP($A101,WH_Aggregte!$E:$E,WH_Aggregte!W:W)</f>
        <v>0</v>
      </c>
      <c r="U101" s="31">
        <f>_xlfn.XLOOKUP($A101,WH_Aggregte!$E:$E,WH_Aggregte!X:X)</f>
        <v>0</v>
      </c>
      <c r="V101" s="31">
        <f>_xlfn.XLOOKUP($A101,WH_Aggregte!$E:$E,WH_Aggregte!Y:Y)</f>
        <v>0</v>
      </c>
      <c r="W101" s="31">
        <f>_xlfn.XLOOKUP($A101,WH_Aggregte!$E:$E,WH_Aggregte!Z:Z)</f>
        <v>0</v>
      </c>
      <c r="X101" s="31">
        <f>_xlfn.XLOOKUP($A101,WH_Aggregte!$E:$E,WH_Aggregte!AA:AA)</f>
        <v>0</v>
      </c>
      <c r="Y101" s="31">
        <f>_xlfn.XLOOKUP($A101,WH_Aggregte!$E:$E,WH_Aggregte!AB:AB)</f>
        <v>0</v>
      </c>
      <c r="Z101" s="31">
        <f>_xlfn.XLOOKUP($A101,WH_Aggregte!$E:$E,WH_Aggregte!AC:AC)</f>
        <v>0</v>
      </c>
      <c r="AA101" s="31">
        <f>_xlfn.XLOOKUP($A101,WH_Aggregte!$E:$E,WH_Aggregte!AD:AD)</f>
        <v>0</v>
      </c>
      <c r="AB101" s="31">
        <f>_xlfn.XLOOKUP($A101,WH_Aggregte!$E:$E,WH_Aggregte!AE:AE)</f>
        <v>0</v>
      </c>
      <c r="AC101" s="31">
        <f>_xlfn.XLOOKUP($A101,WH_Aggregte!$E:$E,WH_Aggregte!AF:AF)</f>
        <v>0</v>
      </c>
      <c r="AD101" s="31">
        <f>_xlfn.XLOOKUP($A101,WH_Aggregte!$E:$E,WH_Aggregte!AG:AG)</f>
        <v>0</v>
      </c>
      <c r="AE101" s="31">
        <f>_xlfn.XLOOKUP($A101,WH_Aggregte!$E:$E,WH_Aggregte!AH:AH)</f>
        <v>0</v>
      </c>
      <c r="AF101" s="31">
        <f>_xlfn.XLOOKUP($A101,WH_Aggregte!$E:$E,WH_Aggregte!AI:AI)</f>
        <v>0</v>
      </c>
      <c r="AG101" s="31">
        <f>_xlfn.XLOOKUP($A101,WH_Aggregte!$E:$E,WH_Aggregte!AJ:AJ)</f>
        <v>0</v>
      </c>
      <c r="AH101" s="31">
        <f>_xlfn.XLOOKUP($A101,WH_Aggregte!$E:$E,WH_Aggregte!AK:AK)</f>
        <v>0</v>
      </c>
      <c r="AI101" s="31">
        <f>_xlfn.XLOOKUP($A101,WH_Aggregte!$E:$E,WH_Aggregte!AL:AL)</f>
        <v>0</v>
      </c>
      <c r="AJ101" s="31">
        <f>_xlfn.XLOOKUP($A101,SummaryResponses!$A:$A,SummaryResponses!D:D)</f>
        <v>0</v>
      </c>
      <c r="AK101" s="31">
        <f>_xlfn.XLOOKUP($A101,SummaryResponses!$A:$A,SummaryResponses!E:E)</f>
        <v>0</v>
      </c>
      <c r="AL101" s="31">
        <f>_xlfn.XLOOKUP($A101,SummaryResponses!$A:$A,SummaryResponses!F:F)</f>
        <v>0</v>
      </c>
      <c r="AM101" s="31">
        <f>_xlfn.XLOOKUP($A101,SummaryResponses!$A:$A,SummaryResponses!G:G)</f>
        <v>0</v>
      </c>
      <c r="AN101" s="31">
        <f>_xlfn.XLOOKUP($A101,SummaryResponses!$A:$A,SummaryResponses!H:H)</f>
        <v>0</v>
      </c>
      <c r="AO101" s="31">
        <f>_xlfn.XLOOKUP($A101,SummaryResponses!$A:$A,SummaryResponses!I:I)</f>
        <v>0</v>
      </c>
      <c r="AP101" s="31">
        <f>_xlfn.XLOOKUP($A101,SummaryResponses!$A:$A,SummaryResponses!J:J)</f>
        <v>0</v>
      </c>
      <c r="AQ101" s="31">
        <f>_xlfn.XLOOKUP($A101,SummaryResponses!$A:$A,SummaryResponses!K:K)</f>
        <v>0</v>
      </c>
      <c r="AR101" s="31">
        <f>_xlfn.XLOOKUP($A101,SummaryResponses!$A:$A,SummaryResponses!L:L)</f>
        <v>0</v>
      </c>
      <c r="AS101" s="31">
        <f>_xlfn.XLOOKUP($A101,SummaryResponses!$A:$A,SummaryResponses!M:M)</f>
        <v>0</v>
      </c>
      <c r="AT101" s="31">
        <f>_xlfn.XLOOKUP($A101,SummaryResponses!$A:$A,SummaryResponses!N:N)</f>
        <v>0</v>
      </c>
      <c r="AU101" s="31">
        <f>_xlfn.XLOOKUP($A101,SummaryResponses!$A:$A,SummaryResponses!O:O)</f>
        <v>0</v>
      </c>
      <c r="AV101" s="31">
        <f>_xlfn.XLOOKUP($A101,SummaryResponses!$A:$A,SummaryResponses!P:P)</f>
        <v>0</v>
      </c>
      <c r="AW101" s="31">
        <f>_xlfn.XLOOKUP($A101,SummaryResponses!$A:$A,SummaryResponses!Q:Q)</f>
        <v>0</v>
      </c>
      <c r="AX101" s="31">
        <f>_xlfn.XLOOKUP($A101,SummaryResponses!$A:$A,SummaryResponses!R:R)</f>
        <v>0</v>
      </c>
      <c r="AY101" s="31">
        <f>_xlfn.XLOOKUP($A101,SummaryResponses!$A:$A,SummaryResponses!S:S)</f>
        <v>0</v>
      </c>
      <c r="AZ101" s="31">
        <f>_xlfn.XLOOKUP($A101,SummaryResponses!$A:$A,SummaryResponses!T:T)</f>
        <v>0</v>
      </c>
      <c r="BA101" s="31">
        <f>_xlfn.XLOOKUP($A101,SummaryResponses!$A:$A,SummaryResponses!U:U)</f>
        <v>0</v>
      </c>
      <c r="BB101" s="31">
        <f>_xlfn.XLOOKUP($A101,SummaryResponses!$A:$A,SummaryResponses!V:V)</f>
        <v>0</v>
      </c>
      <c r="BC101" s="31">
        <f>_xlfn.XLOOKUP($A101,SummaryResponses!$A:$A,SummaryResponses!W:W)</f>
        <v>0</v>
      </c>
      <c r="BD101" s="31">
        <f>_xlfn.XLOOKUP($A101,SummaryResponses!$A:$A,SummaryResponses!X:X)</f>
        <v>0</v>
      </c>
      <c r="BE101" s="31">
        <f>_xlfn.XLOOKUP($A101,SummaryResponses!$A:$A,SummaryResponses!Y:Y)</f>
        <v>0</v>
      </c>
      <c r="BF101" s="31">
        <f>_xlfn.XLOOKUP($A101,SummaryResponses!$A:$A,SummaryResponses!Z:Z)</f>
        <v>0</v>
      </c>
      <c r="BG101" s="31">
        <f>_xlfn.XLOOKUP($A101,SummaryResponses!$A:$A,SummaryResponses!AA:AA)</f>
        <v>0</v>
      </c>
      <c r="BH101" s="31">
        <f>_xlfn.XLOOKUP($A101,SummaryResponses!$A:$A,SummaryResponses!AB:AB)</f>
        <v>0</v>
      </c>
      <c r="BI101" s="31">
        <f>_xlfn.XLOOKUP($A101,SummaryResponses!$A:$A,SummaryResponses!AC:AC)</f>
        <v>0</v>
      </c>
      <c r="BJ101" s="31">
        <f>_xlfn.XLOOKUP($A101,SummaryResponses!$A:$A,SummaryResponses!AD:AD)</f>
        <v>0</v>
      </c>
      <c r="BK101" s="31">
        <f>_xlfn.XLOOKUP($A101,SummaryResponses!$A:$A,SummaryResponses!AE:AE)</f>
        <v>0</v>
      </c>
    </row>
    <row r="102" spans="1:63" ht="140.5" x14ac:dyDescent="0.35">
      <c r="A102" s="30" t="str">
        <f>SummaryResponses!A102</f>
        <v>06.02.02</v>
      </c>
      <c r="B102" s="31" t="str">
        <f>_xlfn.XLOOKUP($A102,WH_Aggregte!$E:$E,WH_Aggregte!$D:$D)</f>
        <v>Do MOUs meet the basic requirements as stated in the regulations, i.e.:
a. Negotiated prior to volunteer placement;
b. Specifies the mutual responsibilities of the station and sponsor;
c. Renegotiated every 3 years;
d. Contains the required non-discrimination commitment;
e. Contains the required reasonable accommodation language?</v>
      </c>
      <c r="C102" s="31" t="str">
        <f>_xlfn.XLOOKUP($A102,SummaryResponses!$A:$A,SummaryResponses!$C:$C)</f>
        <v xml:space="preserve">The MOUs do not meet the following basic requirements as stated in the regulations.
</v>
      </c>
      <c r="D102" s="30" t="str">
        <f>_xlfn.SINGLE(IF(ISNUMBER(IFERROR(_xlfn.XLOOKUP($A102,Table1[QNUM],Table1[Answer],"",0),""))*1,"",IFERROR(_xlfn.XLOOKUP($A102,Table1[QNUM],Table1[Answer],"",0),"")))</f>
        <v/>
      </c>
      <c r="E102" s="31" t="str">
        <f>_xlfn.SINGLE(IF(ISNUMBER(IFERROR(_xlfn.XLOOKUP($A102&amp;$E$1&amp;":",Table1[QNUM],Table1[NOTES],"",0),""))*1,"",IFERROR(_xlfn.XLOOKUP($A102&amp;$E$1&amp;":",Table1[QNUM],Table1[NOTES],"",0),"")))</f>
        <v/>
      </c>
      <c r="F102" s="31" t="str">
        <f>_xlfn.SINGLE(IF(ISNUMBER(IFERROR(_xlfn.XLOOKUP($A102&amp;$F$1,Table1[QNUM],Table1[NOTES],"",0),""))*1,"",IFERROR(_xlfn.XLOOKUP($A102&amp;$F$1,Table1[QNUM],Table1[NOTES],"",0),"")))</f>
        <v/>
      </c>
      <c r="G102" s="31" t="str">
        <f>TRIM(_xlfn.XLOOKUP($A102,WH_Aggregte!$E:$E,WH_Aggregte!J:J))</f>
        <v>SCP Regulation: 45 CFR §2551.23(c)(2)</v>
      </c>
      <c r="H102" s="31" t="str">
        <f>_xlfn.XLOOKUP($A102,WH_Aggregte!$E:$E,WH_Aggregte!K:K)</f>
        <v/>
      </c>
      <c r="I102" s="31" t="str">
        <f>_xlfn.XLOOKUP($A102,WH_Aggregte!$E:$E,WH_Aggregte!L:L)</f>
        <v/>
      </c>
      <c r="J102" s="31" t="str">
        <f>_xlfn.XLOOKUP($A102,WH_Aggregte!$E:$E,WH_Aggregte!M:M)</f>
        <v/>
      </c>
      <c r="K102" s="31" t="str">
        <f>_xlfn.XLOOKUP($A102,WH_Aggregte!$E:$E,WH_Aggregte!N:N)</f>
        <v/>
      </c>
      <c r="L102" s="31" t="str">
        <f>_xlfn.XLOOKUP($A102,WH_Aggregte!$E:$E,WH_Aggregte!O:O)</f>
        <v/>
      </c>
      <c r="M102" s="31" t="str">
        <f>_xlfn.XLOOKUP($A102,WH_Aggregte!$E:$E,WH_Aggregte!P:P)</f>
        <v/>
      </c>
      <c r="N102" s="31">
        <f>_xlfn.XLOOKUP($A102,WH_Aggregte!$E:$E,WH_Aggregte!Q:Q)</f>
        <v>0</v>
      </c>
      <c r="O102" s="31">
        <f>_xlfn.XLOOKUP($A102,WH_Aggregte!$E:$E,WH_Aggregte!R:R)</f>
        <v>0</v>
      </c>
      <c r="P102" s="31">
        <f>_xlfn.XLOOKUP($A102,WH_Aggregte!$E:$E,WH_Aggregte!S:S)</f>
        <v>0</v>
      </c>
      <c r="Q102" s="31">
        <f>_xlfn.XLOOKUP($A102,WH_Aggregte!$E:$E,WH_Aggregte!T:T)</f>
        <v>0</v>
      </c>
      <c r="R102" s="31">
        <f>_xlfn.XLOOKUP($A102,WH_Aggregte!$E:$E,WH_Aggregte!U:U)</f>
        <v>0</v>
      </c>
      <c r="S102" s="31">
        <f>_xlfn.XLOOKUP($A102,WH_Aggregte!$E:$E,WH_Aggregte!V:V)</f>
        <v>0</v>
      </c>
      <c r="T102" s="31">
        <f>_xlfn.XLOOKUP($A102,WH_Aggregte!$E:$E,WH_Aggregte!W:W)</f>
        <v>0</v>
      </c>
      <c r="U102" s="31">
        <f>_xlfn.XLOOKUP($A102,WH_Aggregte!$E:$E,WH_Aggregte!X:X)</f>
        <v>0</v>
      </c>
      <c r="V102" s="31">
        <f>_xlfn.XLOOKUP($A102,WH_Aggregte!$E:$E,WH_Aggregte!Y:Y)</f>
        <v>0</v>
      </c>
      <c r="W102" s="31">
        <f>_xlfn.XLOOKUP($A102,WH_Aggregte!$E:$E,WH_Aggregte!Z:Z)</f>
        <v>0</v>
      </c>
      <c r="X102" s="31">
        <f>_xlfn.XLOOKUP($A102,WH_Aggregte!$E:$E,WH_Aggregte!AA:AA)</f>
        <v>0</v>
      </c>
      <c r="Y102" s="31">
        <f>_xlfn.XLOOKUP($A102,WH_Aggregte!$E:$E,WH_Aggregte!AB:AB)</f>
        <v>0</v>
      </c>
      <c r="Z102" s="31">
        <f>_xlfn.XLOOKUP($A102,WH_Aggregte!$E:$E,WH_Aggregte!AC:AC)</f>
        <v>0</v>
      </c>
      <c r="AA102" s="31">
        <f>_xlfn.XLOOKUP($A102,WH_Aggregte!$E:$E,WH_Aggregte!AD:AD)</f>
        <v>0</v>
      </c>
      <c r="AB102" s="31">
        <f>_xlfn.XLOOKUP($A102,WH_Aggregte!$E:$E,WH_Aggregte!AE:AE)</f>
        <v>0</v>
      </c>
      <c r="AC102" s="31">
        <f>_xlfn.XLOOKUP($A102,WH_Aggregte!$E:$E,WH_Aggregte!AF:AF)</f>
        <v>0</v>
      </c>
      <c r="AD102" s="31">
        <f>_xlfn.XLOOKUP($A102,WH_Aggregte!$E:$E,WH_Aggregte!AG:AG)</f>
        <v>0</v>
      </c>
      <c r="AE102" s="31">
        <f>_xlfn.XLOOKUP($A102,WH_Aggregte!$E:$E,WH_Aggregte!AH:AH)</f>
        <v>0</v>
      </c>
      <c r="AF102" s="31">
        <f>_xlfn.XLOOKUP($A102,WH_Aggregte!$E:$E,WH_Aggregte!AI:AI)</f>
        <v>0</v>
      </c>
      <c r="AG102" s="31">
        <f>_xlfn.XLOOKUP($A102,WH_Aggregte!$E:$E,WH_Aggregte!AJ:AJ)</f>
        <v>0</v>
      </c>
      <c r="AH102" s="31">
        <f>_xlfn.XLOOKUP($A102,WH_Aggregte!$E:$E,WH_Aggregte!AK:AK)</f>
        <v>0</v>
      </c>
      <c r="AI102" s="31">
        <f>_xlfn.XLOOKUP($A102,WH_Aggregte!$E:$E,WH_Aggregte!AL:AL)</f>
        <v>0</v>
      </c>
      <c r="AJ102" s="31" t="str">
        <f>_xlfn.XLOOKUP($A102,SummaryResponses!$A:$A,SummaryResponses!D:D)</f>
        <v>• Negotiated prior to volunteer placement.</v>
      </c>
      <c r="AK102" s="31" t="str">
        <f>_xlfn.XLOOKUP($A102,SummaryResponses!$A:$A,SummaryResponses!E:E)</f>
        <v>• Specify the mutual responsibilities of the station and sponsor.</v>
      </c>
      <c r="AL102" s="31" t="str">
        <f>_xlfn.XLOOKUP($A102,SummaryResponses!$A:$A,SummaryResponses!F:F)</f>
        <v>• Renegotiated every 3 years.</v>
      </c>
      <c r="AM102" s="31" t="str">
        <f>_xlfn.XLOOKUP($A102,SummaryResponses!$A:$A,SummaryResponses!G:G)</f>
        <v>• Contain the required non-discrimination commitment.</v>
      </c>
      <c r="AN102" s="31" t="str">
        <f>_xlfn.XLOOKUP($A102,SummaryResponses!$A:$A,SummaryResponses!H:H)</f>
        <v>• Contain the required reasonable accommodation language.</v>
      </c>
      <c r="AO102" s="31">
        <f>_xlfn.XLOOKUP($A102,SummaryResponses!$A:$A,SummaryResponses!I:I)</f>
        <v>0</v>
      </c>
      <c r="AP102" s="31">
        <f>_xlfn.XLOOKUP($A102,SummaryResponses!$A:$A,SummaryResponses!J:J)</f>
        <v>0</v>
      </c>
      <c r="AQ102" s="31">
        <f>_xlfn.XLOOKUP($A102,SummaryResponses!$A:$A,SummaryResponses!K:K)</f>
        <v>0</v>
      </c>
      <c r="AR102" s="31">
        <f>_xlfn.XLOOKUP($A102,SummaryResponses!$A:$A,SummaryResponses!L:L)</f>
        <v>0</v>
      </c>
      <c r="AS102" s="31">
        <f>_xlfn.XLOOKUP($A102,SummaryResponses!$A:$A,SummaryResponses!M:M)</f>
        <v>0</v>
      </c>
      <c r="AT102" s="31">
        <f>_xlfn.XLOOKUP($A102,SummaryResponses!$A:$A,SummaryResponses!N:N)</f>
        <v>0</v>
      </c>
      <c r="AU102" s="31">
        <f>_xlfn.XLOOKUP($A102,SummaryResponses!$A:$A,SummaryResponses!O:O)</f>
        <v>0</v>
      </c>
      <c r="AV102" s="31">
        <f>_xlfn.XLOOKUP($A102,SummaryResponses!$A:$A,SummaryResponses!P:P)</f>
        <v>0</v>
      </c>
      <c r="AW102" s="31">
        <f>_xlfn.XLOOKUP($A102,SummaryResponses!$A:$A,SummaryResponses!Q:Q)</f>
        <v>0</v>
      </c>
      <c r="AX102" s="31">
        <f>_xlfn.XLOOKUP($A102,SummaryResponses!$A:$A,SummaryResponses!R:R)</f>
        <v>0</v>
      </c>
      <c r="AY102" s="31">
        <f>_xlfn.XLOOKUP($A102,SummaryResponses!$A:$A,SummaryResponses!S:S)</f>
        <v>0</v>
      </c>
      <c r="AZ102" s="31">
        <f>_xlfn.XLOOKUP($A102,SummaryResponses!$A:$A,SummaryResponses!T:T)</f>
        <v>0</v>
      </c>
      <c r="BA102" s="31">
        <f>_xlfn.XLOOKUP($A102,SummaryResponses!$A:$A,SummaryResponses!U:U)</f>
        <v>0</v>
      </c>
      <c r="BB102" s="31">
        <f>_xlfn.XLOOKUP($A102,SummaryResponses!$A:$A,SummaryResponses!V:V)</f>
        <v>0</v>
      </c>
      <c r="BC102" s="31">
        <f>_xlfn.XLOOKUP($A102,SummaryResponses!$A:$A,SummaryResponses!W:W)</f>
        <v>0</v>
      </c>
      <c r="BD102" s="31">
        <f>_xlfn.XLOOKUP($A102,SummaryResponses!$A:$A,SummaryResponses!X:X)</f>
        <v>0</v>
      </c>
      <c r="BE102" s="31">
        <f>_xlfn.XLOOKUP($A102,SummaryResponses!$A:$A,SummaryResponses!Y:Y)</f>
        <v>0</v>
      </c>
      <c r="BF102" s="31">
        <f>_xlfn.XLOOKUP($A102,SummaryResponses!$A:$A,SummaryResponses!Z:Z)</f>
        <v>0</v>
      </c>
      <c r="BG102" s="31">
        <f>_xlfn.XLOOKUP($A102,SummaryResponses!$A:$A,SummaryResponses!AA:AA)</f>
        <v>0</v>
      </c>
      <c r="BH102" s="31">
        <f>_xlfn.XLOOKUP($A102,SummaryResponses!$A:$A,SummaryResponses!AB:AB)</f>
        <v>0</v>
      </c>
      <c r="BI102" s="31">
        <f>_xlfn.XLOOKUP($A102,SummaryResponses!$A:$A,SummaryResponses!AC:AC)</f>
        <v>0</v>
      </c>
      <c r="BJ102" s="31">
        <f>_xlfn.XLOOKUP($A102,SummaryResponses!$A:$A,SummaryResponses!AD:AD)</f>
        <v>0</v>
      </c>
      <c r="BK102" s="31">
        <f>_xlfn.XLOOKUP($A102,SummaryResponses!$A:$A,SummaryResponses!AE:AE)</f>
        <v>0</v>
      </c>
    </row>
    <row r="103" spans="1:63" ht="84.5" x14ac:dyDescent="0.35">
      <c r="A103" s="30" t="str">
        <f>SummaryResponses!A103</f>
        <v>06.02.03</v>
      </c>
      <c r="B103" s="31" t="str">
        <f>_xlfn.XLOOKUP($A103,WH_Aggregte!$E:$E,WH_Aggregte!$D:$D)</f>
        <v>Does the project document that the volunteer stations are public or private non-profit agencies or organizations, with the exception of proprietary health care facilities? What is the grantees method for ensuring that volunteer station sites are appropriate per the regulations?</v>
      </c>
      <c r="C103" s="31" t="str">
        <f>_xlfn.XLOOKUP($A103,SummaryResponses!$A:$A,SummaryResponses!$C:$C)</f>
        <v>Except for propietary health care facilities, not all volunteer stations are public or private non-profit agencies or organizations or the project does not document the status of all volunteer stations to ensure compliance with all program regulations.</v>
      </c>
      <c r="D103" s="30" t="str">
        <f>_xlfn.SINGLE(IF(ISNUMBER(IFERROR(_xlfn.XLOOKUP($A103,Table1[QNUM],Table1[Answer],"",0),""))*1,"",IFERROR(_xlfn.XLOOKUP($A103,Table1[QNUM],Table1[Answer],"",0),"")))</f>
        <v/>
      </c>
      <c r="E103" s="31" t="str">
        <f>_xlfn.SINGLE(IF(ISNUMBER(IFERROR(_xlfn.XLOOKUP($A103&amp;$E$1&amp;":",Table1[QNUM],Table1[NOTES],"",0),""))*1,"",IFERROR(_xlfn.XLOOKUP($A103&amp;$E$1&amp;":",Table1[QNUM],Table1[NOTES],"",0),"")))</f>
        <v/>
      </c>
      <c r="F103" s="31" t="str">
        <f>_xlfn.SINGLE(IF(ISNUMBER(IFERROR(_xlfn.XLOOKUP($A103&amp;$F$1,Table1[QNUM],Table1[NOTES],"",0),""))*1,"",IFERROR(_xlfn.XLOOKUP($A103&amp;$F$1,Table1[QNUM],Table1[NOTES],"",0),"")))</f>
        <v/>
      </c>
      <c r="G103" s="31" t="str">
        <f>TRIM(_xlfn.XLOOKUP($A103,WH_Aggregte!$E:$E,WH_Aggregte!J:J))</f>
        <v>SCP Regulation: 45 CFR §2551.23(c)(1)</v>
      </c>
      <c r="H103" s="31">
        <f>_xlfn.XLOOKUP($A103,WH_Aggregte!$E:$E,WH_Aggregte!K:K)</f>
        <v>0</v>
      </c>
      <c r="I103" s="31">
        <f>_xlfn.XLOOKUP($A103,WH_Aggregte!$E:$E,WH_Aggregte!L:L)</f>
        <v>0</v>
      </c>
      <c r="J103" s="31">
        <f>_xlfn.XLOOKUP($A103,WH_Aggregte!$E:$E,WH_Aggregte!M:M)</f>
        <v>0</v>
      </c>
      <c r="K103" s="31">
        <f>_xlfn.XLOOKUP($A103,WH_Aggregte!$E:$E,WH_Aggregte!N:N)</f>
        <v>0</v>
      </c>
      <c r="L103" s="31">
        <f>_xlfn.XLOOKUP($A103,WH_Aggregte!$E:$E,WH_Aggregte!O:O)</f>
        <v>0</v>
      </c>
      <c r="M103" s="31">
        <f>_xlfn.XLOOKUP($A103,WH_Aggregte!$E:$E,WH_Aggregte!P:P)</f>
        <v>0</v>
      </c>
      <c r="N103" s="31">
        <f>_xlfn.XLOOKUP($A103,WH_Aggregte!$E:$E,WH_Aggregte!Q:Q)</f>
        <v>0</v>
      </c>
      <c r="O103" s="31">
        <f>_xlfn.XLOOKUP($A103,WH_Aggregte!$E:$E,WH_Aggregte!R:R)</f>
        <v>0</v>
      </c>
      <c r="P103" s="31">
        <f>_xlfn.XLOOKUP($A103,WH_Aggregte!$E:$E,WH_Aggregte!S:S)</f>
        <v>0</v>
      </c>
      <c r="Q103" s="31">
        <f>_xlfn.XLOOKUP($A103,WH_Aggregte!$E:$E,WH_Aggregte!T:T)</f>
        <v>0</v>
      </c>
      <c r="R103" s="31">
        <f>_xlfn.XLOOKUP($A103,WH_Aggregte!$E:$E,WH_Aggregte!U:U)</f>
        <v>0</v>
      </c>
      <c r="S103" s="31">
        <f>_xlfn.XLOOKUP($A103,WH_Aggregte!$E:$E,WH_Aggregte!V:V)</f>
        <v>0</v>
      </c>
      <c r="T103" s="31">
        <f>_xlfn.XLOOKUP($A103,WH_Aggregte!$E:$E,WH_Aggregte!W:W)</f>
        <v>0</v>
      </c>
      <c r="U103" s="31">
        <f>_xlfn.XLOOKUP($A103,WH_Aggregte!$E:$E,WH_Aggregte!X:X)</f>
        <v>0</v>
      </c>
      <c r="V103" s="31">
        <f>_xlfn.XLOOKUP($A103,WH_Aggregte!$E:$E,WH_Aggregte!Y:Y)</f>
        <v>0</v>
      </c>
      <c r="W103" s="31">
        <f>_xlfn.XLOOKUP($A103,WH_Aggregte!$E:$E,WH_Aggregte!Z:Z)</f>
        <v>0</v>
      </c>
      <c r="X103" s="31">
        <f>_xlfn.XLOOKUP($A103,WH_Aggregte!$E:$E,WH_Aggregte!AA:AA)</f>
        <v>0</v>
      </c>
      <c r="Y103" s="31">
        <f>_xlfn.XLOOKUP($A103,WH_Aggregte!$E:$E,WH_Aggregte!AB:AB)</f>
        <v>0</v>
      </c>
      <c r="Z103" s="31">
        <f>_xlfn.XLOOKUP($A103,WH_Aggregte!$E:$E,WH_Aggregte!AC:AC)</f>
        <v>0</v>
      </c>
      <c r="AA103" s="31">
        <f>_xlfn.XLOOKUP($A103,WH_Aggregte!$E:$E,WH_Aggregte!AD:AD)</f>
        <v>0</v>
      </c>
      <c r="AB103" s="31">
        <f>_xlfn.XLOOKUP($A103,WH_Aggregte!$E:$E,WH_Aggregte!AE:AE)</f>
        <v>0</v>
      </c>
      <c r="AC103" s="31">
        <f>_xlfn.XLOOKUP($A103,WH_Aggregte!$E:$E,WH_Aggregte!AF:AF)</f>
        <v>0</v>
      </c>
      <c r="AD103" s="31">
        <f>_xlfn.XLOOKUP($A103,WH_Aggregte!$E:$E,WH_Aggregte!AG:AG)</f>
        <v>0</v>
      </c>
      <c r="AE103" s="31">
        <f>_xlfn.XLOOKUP($A103,WH_Aggregte!$E:$E,WH_Aggregte!AH:AH)</f>
        <v>0</v>
      </c>
      <c r="AF103" s="31">
        <f>_xlfn.XLOOKUP($A103,WH_Aggregte!$E:$E,WH_Aggregte!AI:AI)</f>
        <v>0</v>
      </c>
      <c r="AG103" s="31">
        <f>_xlfn.XLOOKUP($A103,WH_Aggregte!$E:$E,WH_Aggregte!AJ:AJ)</f>
        <v>0</v>
      </c>
      <c r="AH103" s="31">
        <f>_xlfn.XLOOKUP($A103,WH_Aggregte!$E:$E,WH_Aggregte!AK:AK)</f>
        <v>0</v>
      </c>
      <c r="AI103" s="31">
        <f>_xlfn.XLOOKUP($A103,WH_Aggregte!$E:$E,WH_Aggregte!AL:AL)</f>
        <v>0</v>
      </c>
      <c r="AJ103" s="31">
        <f>_xlfn.XLOOKUP($A103,SummaryResponses!$A:$A,SummaryResponses!D:D)</f>
        <v>0</v>
      </c>
      <c r="AK103" s="31">
        <f>_xlfn.XLOOKUP($A103,SummaryResponses!$A:$A,SummaryResponses!E:E)</f>
        <v>0</v>
      </c>
      <c r="AL103" s="31">
        <f>_xlfn.XLOOKUP($A103,SummaryResponses!$A:$A,SummaryResponses!F:F)</f>
        <v>0</v>
      </c>
      <c r="AM103" s="31">
        <f>_xlfn.XLOOKUP($A103,SummaryResponses!$A:$A,SummaryResponses!G:G)</f>
        <v>0</v>
      </c>
      <c r="AN103" s="31">
        <f>_xlfn.XLOOKUP($A103,SummaryResponses!$A:$A,SummaryResponses!H:H)</f>
        <v>0</v>
      </c>
      <c r="AO103" s="31">
        <f>_xlfn.XLOOKUP($A103,SummaryResponses!$A:$A,SummaryResponses!I:I)</f>
        <v>0</v>
      </c>
      <c r="AP103" s="31">
        <f>_xlfn.XLOOKUP($A103,SummaryResponses!$A:$A,SummaryResponses!J:J)</f>
        <v>0</v>
      </c>
      <c r="AQ103" s="31">
        <f>_xlfn.XLOOKUP($A103,SummaryResponses!$A:$A,SummaryResponses!K:K)</f>
        <v>0</v>
      </c>
      <c r="AR103" s="31">
        <f>_xlfn.XLOOKUP($A103,SummaryResponses!$A:$A,SummaryResponses!L:L)</f>
        <v>0</v>
      </c>
      <c r="AS103" s="31">
        <f>_xlfn.XLOOKUP($A103,SummaryResponses!$A:$A,SummaryResponses!M:M)</f>
        <v>0</v>
      </c>
      <c r="AT103" s="31">
        <f>_xlfn.XLOOKUP($A103,SummaryResponses!$A:$A,SummaryResponses!N:N)</f>
        <v>0</v>
      </c>
      <c r="AU103" s="31">
        <f>_xlfn.XLOOKUP($A103,SummaryResponses!$A:$A,SummaryResponses!O:O)</f>
        <v>0</v>
      </c>
      <c r="AV103" s="31">
        <f>_xlfn.XLOOKUP($A103,SummaryResponses!$A:$A,SummaryResponses!P:P)</f>
        <v>0</v>
      </c>
      <c r="AW103" s="31">
        <f>_xlfn.XLOOKUP($A103,SummaryResponses!$A:$A,SummaryResponses!Q:Q)</f>
        <v>0</v>
      </c>
      <c r="AX103" s="31">
        <f>_xlfn.XLOOKUP($A103,SummaryResponses!$A:$A,SummaryResponses!R:R)</f>
        <v>0</v>
      </c>
      <c r="AY103" s="31">
        <f>_xlfn.XLOOKUP($A103,SummaryResponses!$A:$A,SummaryResponses!S:S)</f>
        <v>0</v>
      </c>
      <c r="AZ103" s="31">
        <f>_xlfn.XLOOKUP($A103,SummaryResponses!$A:$A,SummaryResponses!T:T)</f>
        <v>0</v>
      </c>
      <c r="BA103" s="31">
        <f>_xlfn.XLOOKUP($A103,SummaryResponses!$A:$A,SummaryResponses!U:U)</f>
        <v>0</v>
      </c>
      <c r="BB103" s="31">
        <f>_xlfn.XLOOKUP($A103,SummaryResponses!$A:$A,SummaryResponses!V:V)</f>
        <v>0</v>
      </c>
      <c r="BC103" s="31">
        <f>_xlfn.XLOOKUP($A103,SummaryResponses!$A:$A,SummaryResponses!W:W)</f>
        <v>0</v>
      </c>
      <c r="BD103" s="31">
        <f>_xlfn.XLOOKUP($A103,SummaryResponses!$A:$A,SummaryResponses!X:X)</f>
        <v>0</v>
      </c>
      <c r="BE103" s="31">
        <f>_xlfn.XLOOKUP($A103,SummaryResponses!$A:$A,SummaryResponses!Y:Y)</f>
        <v>0</v>
      </c>
      <c r="BF103" s="31">
        <f>_xlfn.XLOOKUP($A103,SummaryResponses!$A:$A,SummaryResponses!Z:Z)</f>
        <v>0</v>
      </c>
      <c r="BG103" s="31">
        <f>_xlfn.XLOOKUP($A103,SummaryResponses!$A:$A,SummaryResponses!AA:AA)</f>
        <v>0</v>
      </c>
      <c r="BH103" s="31">
        <f>_xlfn.XLOOKUP($A103,SummaryResponses!$A:$A,SummaryResponses!AB:AB)</f>
        <v>0</v>
      </c>
      <c r="BI103" s="31">
        <f>_xlfn.XLOOKUP($A103,SummaryResponses!$A:$A,SummaryResponses!AC:AC)</f>
        <v>0</v>
      </c>
      <c r="BJ103" s="31">
        <f>_xlfn.XLOOKUP($A103,SummaryResponses!$A:$A,SummaryResponses!AD:AD)</f>
        <v>0</v>
      </c>
      <c r="BK103" s="31">
        <f>_xlfn.XLOOKUP($A103,SummaryResponses!$A:$A,SummaryResponses!AE:AE)</f>
        <v>0</v>
      </c>
    </row>
    <row r="104" spans="1:63" ht="56.5" x14ac:dyDescent="0.35">
      <c r="A104" s="30" t="str">
        <f>SummaryResponses!A104</f>
        <v>06.02.04</v>
      </c>
      <c r="B104" s="31" t="str">
        <f>_xlfn.XLOOKUP($A104,WH_Aggregte!$E:$E,WH_Aggregte!$D:$D)</f>
        <v xml:space="preserve">Does the grantee monitor service site(s) to ensure compliance with grant requirements?_x000D_
_x000D_
</v>
      </c>
      <c r="C104" s="31" t="str">
        <f>_xlfn.XLOOKUP($A104,SummaryResponses!$A:$A,SummaryResponses!$C:$C)</f>
        <v xml:space="preserve">There is not evidence that the grantee monitors service site(s) to ensure compliance with grant requirements. </v>
      </c>
      <c r="D104" s="30" t="str">
        <f>_xlfn.SINGLE(IF(ISNUMBER(IFERROR(_xlfn.XLOOKUP($A104,Table1[QNUM],Table1[Answer],"",0),""))*1,"",IFERROR(_xlfn.XLOOKUP($A104,Table1[QNUM],Table1[Answer],"",0),"")))</f>
        <v/>
      </c>
      <c r="E104" s="31" t="str">
        <f>_xlfn.SINGLE(IF(ISNUMBER(IFERROR(_xlfn.XLOOKUP($A104&amp;$E$1&amp;":",Table1[QNUM],Table1[NOTES],"",0),""))*1,"",IFERROR(_xlfn.XLOOKUP($A104&amp;$E$1&amp;":",Table1[QNUM],Table1[NOTES],"",0),"")))</f>
        <v/>
      </c>
      <c r="F104" s="31" t="str">
        <f>_xlfn.SINGLE(IF(ISNUMBER(IFERROR(_xlfn.XLOOKUP($A104&amp;$F$1,Table1[QNUM],Table1[NOTES],"",0),""))*1,"",IFERROR(_xlfn.XLOOKUP($A104&amp;$F$1,Table1[QNUM],Table1[NOTES],"",0),"")))</f>
        <v/>
      </c>
      <c r="G104" s="31" t="str">
        <f>TRIM(_xlfn.XLOOKUP($A104,WH_Aggregte!$E:$E,WH_Aggregte!J:J))</f>
        <v>Memorandum of Agreement; General Terms and Conditions; 2 CFR 200.303(c); 2 CFR 200.329(a)</v>
      </c>
      <c r="H104" s="31">
        <f>_xlfn.XLOOKUP($A104,WH_Aggregte!$E:$E,WH_Aggregte!K:K)</f>
        <v>0</v>
      </c>
      <c r="I104" s="31">
        <f>_xlfn.XLOOKUP($A104,WH_Aggregte!$E:$E,WH_Aggregte!L:L)</f>
        <v>0</v>
      </c>
      <c r="J104" s="31">
        <f>_xlfn.XLOOKUP($A104,WH_Aggregte!$E:$E,WH_Aggregte!M:M)</f>
        <v>0</v>
      </c>
      <c r="K104" s="31">
        <f>_xlfn.XLOOKUP($A104,WH_Aggregte!$E:$E,WH_Aggregte!N:N)</f>
        <v>0</v>
      </c>
      <c r="L104" s="31">
        <f>_xlfn.XLOOKUP($A104,WH_Aggregte!$E:$E,WH_Aggregte!O:O)</f>
        <v>0</v>
      </c>
      <c r="M104" s="31">
        <f>_xlfn.XLOOKUP($A104,WH_Aggregte!$E:$E,WH_Aggregte!P:P)</f>
        <v>0</v>
      </c>
      <c r="N104" s="31">
        <f>_xlfn.XLOOKUP($A104,WH_Aggregte!$E:$E,WH_Aggregte!Q:Q)</f>
        <v>0</v>
      </c>
      <c r="O104" s="31">
        <f>_xlfn.XLOOKUP($A104,WH_Aggregte!$E:$E,WH_Aggregte!R:R)</f>
        <v>0</v>
      </c>
      <c r="P104" s="31">
        <f>_xlfn.XLOOKUP($A104,WH_Aggregte!$E:$E,WH_Aggregte!S:S)</f>
        <v>0</v>
      </c>
      <c r="Q104" s="31">
        <f>_xlfn.XLOOKUP($A104,WH_Aggregte!$E:$E,WH_Aggregte!T:T)</f>
        <v>0</v>
      </c>
      <c r="R104" s="31">
        <f>_xlfn.XLOOKUP($A104,WH_Aggregte!$E:$E,WH_Aggregte!U:U)</f>
        <v>0</v>
      </c>
      <c r="S104" s="31">
        <f>_xlfn.XLOOKUP($A104,WH_Aggregte!$E:$E,WH_Aggregte!V:V)</f>
        <v>0</v>
      </c>
      <c r="T104" s="31">
        <f>_xlfn.XLOOKUP($A104,WH_Aggregte!$E:$E,WH_Aggregte!W:W)</f>
        <v>0</v>
      </c>
      <c r="U104" s="31">
        <f>_xlfn.XLOOKUP($A104,WH_Aggregte!$E:$E,WH_Aggregte!X:X)</f>
        <v>0</v>
      </c>
      <c r="V104" s="31">
        <f>_xlfn.XLOOKUP($A104,WH_Aggregte!$E:$E,WH_Aggregte!Y:Y)</f>
        <v>0</v>
      </c>
      <c r="W104" s="31">
        <f>_xlfn.XLOOKUP($A104,WH_Aggregte!$E:$E,WH_Aggregte!Z:Z)</f>
        <v>0</v>
      </c>
      <c r="X104" s="31">
        <f>_xlfn.XLOOKUP($A104,WH_Aggregte!$E:$E,WH_Aggregte!AA:AA)</f>
        <v>0</v>
      </c>
      <c r="Y104" s="31">
        <f>_xlfn.XLOOKUP($A104,WH_Aggregte!$E:$E,WH_Aggregte!AB:AB)</f>
        <v>0</v>
      </c>
      <c r="Z104" s="31">
        <f>_xlfn.XLOOKUP($A104,WH_Aggregte!$E:$E,WH_Aggregte!AC:AC)</f>
        <v>0</v>
      </c>
      <c r="AA104" s="31">
        <f>_xlfn.XLOOKUP($A104,WH_Aggregte!$E:$E,WH_Aggregte!AD:AD)</f>
        <v>0</v>
      </c>
      <c r="AB104" s="31">
        <f>_xlfn.XLOOKUP($A104,WH_Aggregte!$E:$E,WH_Aggregte!AE:AE)</f>
        <v>0</v>
      </c>
      <c r="AC104" s="31">
        <f>_xlfn.XLOOKUP($A104,WH_Aggregte!$E:$E,WH_Aggregte!AF:AF)</f>
        <v>0</v>
      </c>
      <c r="AD104" s="31">
        <f>_xlfn.XLOOKUP($A104,WH_Aggregte!$E:$E,WH_Aggregte!AG:AG)</f>
        <v>0</v>
      </c>
      <c r="AE104" s="31">
        <f>_xlfn.XLOOKUP($A104,WH_Aggregte!$E:$E,WH_Aggregte!AH:AH)</f>
        <v>0</v>
      </c>
      <c r="AF104" s="31">
        <f>_xlfn.XLOOKUP($A104,WH_Aggregte!$E:$E,WH_Aggregte!AI:AI)</f>
        <v>0</v>
      </c>
      <c r="AG104" s="31">
        <f>_xlfn.XLOOKUP($A104,WH_Aggregte!$E:$E,WH_Aggregte!AJ:AJ)</f>
        <v>0</v>
      </c>
      <c r="AH104" s="31">
        <f>_xlfn.XLOOKUP($A104,WH_Aggregte!$E:$E,WH_Aggregte!AK:AK)</f>
        <v>0</v>
      </c>
      <c r="AI104" s="31">
        <f>_xlfn.XLOOKUP($A104,WH_Aggregte!$E:$E,WH_Aggregte!AL:AL)</f>
        <v>0</v>
      </c>
      <c r="AJ104" s="31">
        <f>_xlfn.XLOOKUP($A104,SummaryResponses!$A:$A,SummaryResponses!D:D)</f>
        <v>0</v>
      </c>
      <c r="AK104" s="31">
        <f>_xlfn.XLOOKUP($A104,SummaryResponses!$A:$A,SummaryResponses!E:E)</f>
        <v>0</v>
      </c>
      <c r="AL104" s="31">
        <f>_xlfn.XLOOKUP($A104,SummaryResponses!$A:$A,SummaryResponses!F:F)</f>
        <v>0</v>
      </c>
      <c r="AM104" s="31">
        <f>_xlfn.XLOOKUP($A104,SummaryResponses!$A:$A,SummaryResponses!G:G)</f>
        <v>0</v>
      </c>
      <c r="AN104" s="31">
        <f>_xlfn.XLOOKUP($A104,SummaryResponses!$A:$A,SummaryResponses!H:H)</f>
        <v>0</v>
      </c>
      <c r="AO104" s="31">
        <f>_xlfn.XLOOKUP($A104,SummaryResponses!$A:$A,SummaryResponses!I:I)</f>
        <v>0</v>
      </c>
      <c r="AP104" s="31">
        <f>_xlfn.XLOOKUP($A104,SummaryResponses!$A:$A,SummaryResponses!J:J)</f>
        <v>0</v>
      </c>
      <c r="AQ104" s="31">
        <f>_xlfn.XLOOKUP($A104,SummaryResponses!$A:$A,SummaryResponses!K:K)</f>
        <v>0</v>
      </c>
      <c r="AR104" s="31">
        <f>_xlfn.XLOOKUP($A104,SummaryResponses!$A:$A,SummaryResponses!L:L)</f>
        <v>0</v>
      </c>
      <c r="AS104" s="31">
        <f>_xlfn.XLOOKUP($A104,SummaryResponses!$A:$A,SummaryResponses!M:M)</f>
        <v>0</v>
      </c>
      <c r="AT104" s="31">
        <f>_xlfn.XLOOKUP($A104,SummaryResponses!$A:$A,SummaryResponses!N:N)</f>
        <v>0</v>
      </c>
      <c r="AU104" s="31">
        <f>_xlfn.XLOOKUP($A104,SummaryResponses!$A:$A,SummaryResponses!O:O)</f>
        <v>0</v>
      </c>
      <c r="AV104" s="31">
        <f>_xlfn.XLOOKUP($A104,SummaryResponses!$A:$A,SummaryResponses!P:P)</f>
        <v>0</v>
      </c>
      <c r="AW104" s="31">
        <f>_xlfn.XLOOKUP($A104,SummaryResponses!$A:$A,SummaryResponses!Q:Q)</f>
        <v>0</v>
      </c>
      <c r="AX104" s="31">
        <f>_xlfn.XLOOKUP($A104,SummaryResponses!$A:$A,SummaryResponses!R:R)</f>
        <v>0</v>
      </c>
      <c r="AY104" s="31">
        <f>_xlfn.XLOOKUP($A104,SummaryResponses!$A:$A,SummaryResponses!S:S)</f>
        <v>0</v>
      </c>
      <c r="AZ104" s="31">
        <f>_xlfn.XLOOKUP($A104,SummaryResponses!$A:$A,SummaryResponses!T:T)</f>
        <v>0</v>
      </c>
      <c r="BA104" s="31">
        <f>_xlfn.XLOOKUP($A104,SummaryResponses!$A:$A,SummaryResponses!U:U)</f>
        <v>0</v>
      </c>
      <c r="BB104" s="31">
        <f>_xlfn.XLOOKUP($A104,SummaryResponses!$A:$A,SummaryResponses!V:V)</f>
        <v>0</v>
      </c>
      <c r="BC104" s="31">
        <f>_xlfn.XLOOKUP($A104,SummaryResponses!$A:$A,SummaryResponses!W:W)</f>
        <v>0</v>
      </c>
      <c r="BD104" s="31">
        <f>_xlfn.XLOOKUP($A104,SummaryResponses!$A:$A,SummaryResponses!X:X)</f>
        <v>0</v>
      </c>
      <c r="BE104" s="31">
        <f>_xlfn.XLOOKUP($A104,SummaryResponses!$A:$A,SummaryResponses!Y:Y)</f>
        <v>0</v>
      </c>
      <c r="BF104" s="31">
        <f>_xlfn.XLOOKUP($A104,SummaryResponses!$A:$A,SummaryResponses!Z:Z)</f>
        <v>0</v>
      </c>
      <c r="BG104" s="31">
        <f>_xlfn.XLOOKUP($A104,SummaryResponses!$A:$A,SummaryResponses!AA:AA)</f>
        <v>0</v>
      </c>
      <c r="BH104" s="31">
        <f>_xlfn.XLOOKUP($A104,SummaryResponses!$A:$A,SummaryResponses!AB:AB)</f>
        <v>0</v>
      </c>
      <c r="BI104" s="31">
        <f>_xlfn.XLOOKUP($A104,SummaryResponses!$A:$A,SummaryResponses!AC:AC)</f>
        <v>0</v>
      </c>
      <c r="BJ104" s="31">
        <f>_xlfn.XLOOKUP($A104,SummaryResponses!$A:$A,SummaryResponses!AD:AD)</f>
        <v>0</v>
      </c>
      <c r="BK104" s="31">
        <f>_xlfn.XLOOKUP($A104,SummaryResponses!$A:$A,SummaryResponses!AE:AE)</f>
        <v>0</v>
      </c>
    </row>
    <row r="105" spans="1:63" ht="238.5" x14ac:dyDescent="0.35">
      <c r="A105" s="30" t="str">
        <f>SummaryResponses!A105</f>
        <v>06.03.01</v>
      </c>
      <c r="B105" s="31" t="str">
        <f>_xlfn.XLOOKUP($A105,WH_Aggregte!$E:$E,WH_Aggregte!$D:$D)</f>
        <v xml:space="preserve">Is there documentation to show that the recipient maintains a procedure for the filing and adjudication of grievances in alignment with 45 CFR § 1225?  _x000D_
_x000D_
Documentation should outline the following at minimum: _x000D_
- Time frames for filing and response  _x000D_
- Person who receives and responds to the complaints both informal (grantee personnel) and formal (EEOP Director of AmeriCorps or AmeriCorps designee) _x000D_
- Documentation required _x000D_
- Legal representation is allowed _x000D_
- Freedom from retaliation/reprisal _x000D_
- The process involved from initial filing, review, decisions made, corrective action, through close out _x000D_
</v>
      </c>
      <c r="C105" s="31" t="str">
        <f>_xlfn.XLOOKUP($A105,SummaryResponses!$A:$A,SummaryResponses!$C:$C)</f>
        <v xml:space="preserve">Grantee has not included all of the minimum required elements outlined within 45 CFR § 1225. (MO Notes to include missing elements.)
</v>
      </c>
      <c r="D105" s="30" t="str">
        <f>_xlfn.SINGLE(IF(ISNUMBER(IFERROR(_xlfn.XLOOKUP($A105,Table1[QNUM],Table1[Answer],"",0),""))*1,"",IFERROR(_xlfn.XLOOKUP($A105,Table1[QNUM],Table1[Answer],"",0),"")))</f>
        <v/>
      </c>
      <c r="E105" s="31" t="str">
        <f>_xlfn.SINGLE(IF(ISNUMBER(IFERROR(_xlfn.XLOOKUP($A105&amp;$E$1&amp;":",Table1[QNUM],Table1[NOTES],"",0),""))*1,"",IFERROR(_xlfn.XLOOKUP($A105&amp;$E$1&amp;":",Table1[QNUM],Table1[NOTES],"",0),"")))</f>
        <v/>
      </c>
      <c r="F105" s="31" t="str">
        <f>_xlfn.SINGLE(IF(ISNUMBER(IFERROR(_xlfn.XLOOKUP($A105&amp;$F$1,Table1[QNUM],Table1[NOTES],"",0),""))*1,"",IFERROR(_xlfn.XLOOKUP($A105&amp;$F$1,Table1[QNUM],Table1[NOTES],"",0),"")))</f>
        <v/>
      </c>
      <c r="G105" s="31" t="str">
        <f>TRIM(_xlfn.XLOOKUP($A105,WH_Aggregte!$E:$E,WH_Aggregte!J:J))</f>
        <v>45 CFR 1225</v>
      </c>
      <c r="H105" s="31" t="str">
        <f>_xlfn.XLOOKUP($A105,WH_Aggregte!$E:$E,WH_Aggregte!K:K)</f>
        <v/>
      </c>
      <c r="I105" s="31" t="str">
        <f>_xlfn.XLOOKUP($A105,WH_Aggregte!$E:$E,WH_Aggregte!L:L)</f>
        <v/>
      </c>
      <c r="J105" s="31" t="str">
        <f>_xlfn.XLOOKUP($A105,WH_Aggregte!$E:$E,WH_Aggregte!M:M)</f>
        <v/>
      </c>
      <c r="K105" s="31" t="str">
        <f>_xlfn.XLOOKUP($A105,WH_Aggregte!$E:$E,WH_Aggregte!N:N)</f>
        <v/>
      </c>
      <c r="L105" s="31" t="str">
        <f>_xlfn.XLOOKUP($A105,WH_Aggregte!$E:$E,WH_Aggregte!O:O)</f>
        <v/>
      </c>
      <c r="M105" s="31" t="str">
        <f>_xlfn.XLOOKUP($A105,WH_Aggregte!$E:$E,WH_Aggregte!P:P)</f>
        <v/>
      </c>
      <c r="N105" s="31">
        <f>_xlfn.XLOOKUP($A105,WH_Aggregte!$E:$E,WH_Aggregte!Q:Q)</f>
        <v>0</v>
      </c>
      <c r="O105" s="31">
        <f>_xlfn.XLOOKUP($A105,WH_Aggregte!$E:$E,WH_Aggregte!R:R)</f>
        <v>0</v>
      </c>
      <c r="P105" s="31">
        <f>_xlfn.XLOOKUP($A105,WH_Aggregte!$E:$E,WH_Aggregte!S:S)</f>
        <v>0</v>
      </c>
      <c r="Q105" s="31">
        <f>_xlfn.XLOOKUP($A105,WH_Aggregte!$E:$E,WH_Aggregte!T:T)</f>
        <v>0</v>
      </c>
      <c r="R105" s="31">
        <f>_xlfn.XLOOKUP($A105,WH_Aggregte!$E:$E,WH_Aggregte!U:U)</f>
        <v>0</v>
      </c>
      <c r="S105" s="31">
        <f>_xlfn.XLOOKUP($A105,WH_Aggregte!$E:$E,WH_Aggregte!V:V)</f>
        <v>0</v>
      </c>
      <c r="T105" s="31">
        <f>_xlfn.XLOOKUP($A105,WH_Aggregte!$E:$E,WH_Aggregte!W:W)</f>
        <v>0</v>
      </c>
      <c r="U105" s="31">
        <f>_xlfn.XLOOKUP($A105,WH_Aggregte!$E:$E,WH_Aggregte!X:X)</f>
        <v>0</v>
      </c>
      <c r="V105" s="31">
        <f>_xlfn.XLOOKUP($A105,WH_Aggregte!$E:$E,WH_Aggregte!Y:Y)</f>
        <v>0</v>
      </c>
      <c r="W105" s="31">
        <f>_xlfn.XLOOKUP($A105,WH_Aggregte!$E:$E,WH_Aggregte!Z:Z)</f>
        <v>0</v>
      </c>
      <c r="X105" s="31">
        <f>_xlfn.XLOOKUP($A105,WH_Aggregte!$E:$E,WH_Aggregte!AA:AA)</f>
        <v>0</v>
      </c>
      <c r="Y105" s="31">
        <f>_xlfn.XLOOKUP($A105,WH_Aggregte!$E:$E,WH_Aggregte!AB:AB)</f>
        <v>0</v>
      </c>
      <c r="Z105" s="31">
        <f>_xlfn.XLOOKUP($A105,WH_Aggregte!$E:$E,WH_Aggregte!AC:AC)</f>
        <v>0</v>
      </c>
      <c r="AA105" s="31">
        <f>_xlfn.XLOOKUP($A105,WH_Aggregte!$E:$E,WH_Aggregte!AD:AD)</f>
        <v>0</v>
      </c>
      <c r="AB105" s="31">
        <f>_xlfn.XLOOKUP($A105,WH_Aggregte!$E:$E,WH_Aggregte!AE:AE)</f>
        <v>0</v>
      </c>
      <c r="AC105" s="31">
        <f>_xlfn.XLOOKUP($A105,WH_Aggregte!$E:$E,WH_Aggregte!AF:AF)</f>
        <v>0</v>
      </c>
      <c r="AD105" s="31">
        <f>_xlfn.XLOOKUP($A105,WH_Aggregte!$E:$E,WH_Aggregte!AG:AG)</f>
        <v>0</v>
      </c>
      <c r="AE105" s="31">
        <f>_xlfn.XLOOKUP($A105,WH_Aggregte!$E:$E,WH_Aggregte!AH:AH)</f>
        <v>0</v>
      </c>
      <c r="AF105" s="31">
        <f>_xlfn.XLOOKUP($A105,WH_Aggregte!$E:$E,WH_Aggregte!AI:AI)</f>
        <v>0</v>
      </c>
      <c r="AG105" s="31">
        <f>_xlfn.XLOOKUP($A105,WH_Aggregte!$E:$E,WH_Aggregte!AJ:AJ)</f>
        <v>0</v>
      </c>
      <c r="AH105" s="31">
        <f>_xlfn.XLOOKUP($A105,WH_Aggregte!$E:$E,WH_Aggregte!AK:AK)</f>
        <v>0</v>
      </c>
      <c r="AI105" s="31">
        <f>_xlfn.XLOOKUP($A105,WH_Aggregte!$E:$E,WH_Aggregte!AL:AL)</f>
        <v>0</v>
      </c>
      <c r="AJ105" s="31">
        <f>_xlfn.XLOOKUP($A105,SummaryResponses!$A:$A,SummaryResponses!D:D)</f>
        <v>0</v>
      </c>
      <c r="AK105" s="31">
        <f>_xlfn.XLOOKUP($A105,SummaryResponses!$A:$A,SummaryResponses!E:E)</f>
        <v>0</v>
      </c>
      <c r="AL105" s="31">
        <f>_xlfn.XLOOKUP($A105,SummaryResponses!$A:$A,SummaryResponses!F:F)</f>
        <v>0</v>
      </c>
      <c r="AM105" s="31">
        <f>_xlfn.XLOOKUP($A105,SummaryResponses!$A:$A,SummaryResponses!G:G)</f>
        <v>0</v>
      </c>
      <c r="AN105" s="31">
        <f>_xlfn.XLOOKUP($A105,SummaryResponses!$A:$A,SummaryResponses!H:H)</f>
        <v>0</v>
      </c>
      <c r="AO105" s="31">
        <f>_xlfn.XLOOKUP($A105,SummaryResponses!$A:$A,SummaryResponses!I:I)</f>
        <v>0</v>
      </c>
      <c r="AP105" s="31">
        <f>_xlfn.XLOOKUP($A105,SummaryResponses!$A:$A,SummaryResponses!J:J)</f>
        <v>0</v>
      </c>
      <c r="AQ105" s="31">
        <f>_xlfn.XLOOKUP($A105,SummaryResponses!$A:$A,SummaryResponses!K:K)</f>
        <v>0</v>
      </c>
      <c r="AR105" s="31">
        <f>_xlfn.XLOOKUP($A105,SummaryResponses!$A:$A,SummaryResponses!L:L)</f>
        <v>0</v>
      </c>
      <c r="AS105" s="31">
        <f>_xlfn.XLOOKUP($A105,SummaryResponses!$A:$A,SummaryResponses!M:M)</f>
        <v>0</v>
      </c>
      <c r="AT105" s="31">
        <f>_xlfn.XLOOKUP($A105,SummaryResponses!$A:$A,SummaryResponses!N:N)</f>
        <v>0</v>
      </c>
      <c r="AU105" s="31">
        <f>_xlfn.XLOOKUP($A105,SummaryResponses!$A:$A,SummaryResponses!O:O)</f>
        <v>0</v>
      </c>
      <c r="AV105" s="31">
        <f>_xlfn.XLOOKUP($A105,SummaryResponses!$A:$A,SummaryResponses!P:P)</f>
        <v>0</v>
      </c>
      <c r="AW105" s="31">
        <f>_xlfn.XLOOKUP($A105,SummaryResponses!$A:$A,SummaryResponses!Q:Q)</f>
        <v>0</v>
      </c>
      <c r="AX105" s="31">
        <f>_xlfn.XLOOKUP($A105,SummaryResponses!$A:$A,SummaryResponses!R:R)</f>
        <v>0</v>
      </c>
      <c r="AY105" s="31">
        <f>_xlfn.XLOOKUP($A105,SummaryResponses!$A:$A,SummaryResponses!S:S)</f>
        <v>0</v>
      </c>
      <c r="AZ105" s="31">
        <f>_xlfn.XLOOKUP($A105,SummaryResponses!$A:$A,SummaryResponses!T:T)</f>
        <v>0</v>
      </c>
      <c r="BA105" s="31">
        <f>_xlfn.XLOOKUP($A105,SummaryResponses!$A:$A,SummaryResponses!U:U)</f>
        <v>0</v>
      </c>
      <c r="BB105" s="31">
        <f>_xlfn.XLOOKUP($A105,SummaryResponses!$A:$A,SummaryResponses!V:V)</f>
        <v>0</v>
      </c>
      <c r="BC105" s="31">
        <f>_xlfn.XLOOKUP($A105,SummaryResponses!$A:$A,SummaryResponses!W:W)</f>
        <v>0</v>
      </c>
      <c r="BD105" s="31">
        <f>_xlfn.XLOOKUP($A105,SummaryResponses!$A:$A,SummaryResponses!X:X)</f>
        <v>0</v>
      </c>
      <c r="BE105" s="31">
        <f>_xlfn.XLOOKUP($A105,SummaryResponses!$A:$A,SummaryResponses!Y:Y)</f>
        <v>0</v>
      </c>
      <c r="BF105" s="31">
        <f>_xlfn.XLOOKUP($A105,SummaryResponses!$A:$A,SummaryResponses!Z:Z)</f>
        <v>0</v>
      </c>
      <c r="BG105" s="31">
        <f>_xlfn.XLOOKUP($A105,SummaryResponses!$A:$A,SummaryResponses!AA:AA)</f>
        <v>0</v>
      </c>
      <c r="BH105" s="31">
        <f>_xlfn.XLOOKUP($A105,SummaryResponses!$A:$A,SummaryResponses!AB:AB)</f>
        <v>0</v>
      </c>
      <c r="BI105" s="31">
        <f>_xlfn.XLOOKUP($A105,SummaryResponses!$A:$A,SummaryResponses!AC:AC)</f>
        <v>0</v>
      </c>
      <c r="BJ105" s="31">
        <f>_xlfn.XLOOKUP($A105,SummaryResponses!$A:$A,SummaryResponses!AD:AD)</f>
        <v>0</v>
      </c>
      <c r="BK105" s="31">
        <f>_xlfn.XLOOKUP($A105,SummaryResponses!$A:$A,SummaryResponses!AE:AE)</f>
        <v>0</v>
      </c>
    </row>
    <row r="106" spans="1:63" ht="364.5" x14ac:dyDescent="0.35">
      <c r="A106" s="30" t="str">
        <f>SummaryResponses!A106</f>
        <v>06.03.02</v>
      </c>
      <c r="B106" s="31" t="str">
        <f>_xlfn.XLOOKUP($A106,WH_Aggregte!$E:$E,WH_Aggregte!$D:$D)</f>
        <v xml:space="preserve">Does the organization have a non-discrimination policy that includes all the federally required protected classes as listed below?   
*NOTE:  Updated in the AmeriCorps Program Civil Rights and Non-Harassment Policy 11/7/23. Compliance should be determined based on grant award requirements. 
•	Race  
•	Color  
•	National origin  
•	Gender/gender identity or expression/sex 
•	Age  
•	Religion   
•	Sexual orientation   
•	Disability   
•	Political affiliation   
•	Marital or parental status  
•	Reprisal*
•	Genetic information  
•	Military service  
•	Pregnancy*
•	Submission of a complaint*
</v>
      </c>
      <c r="C106" s="31" t="str">
        <f>_xlfn.XLOOKUP($A106,SummaryResponses!$A:$A,SummaryResponses!$C:$C)</f>
        <v>The grantee/sponsor does not have a non-discrimination policy in place that includes all of the federally required protected classes. (Specific missing elements listed in MO Notes.)</v>
      </c>
      <c r="D106" s="30" t="str">
        <f>_xlfn.SINGLE(IF(ISNUMBER(IFERROR(_xlfn.XLOOKUP($A106,Table1[QNUM],Table1[Answer],"",0),""))*1,"",IFERROR(_xlfn.XLOOKUP($A106,Table1[QNUM],Table1[Answer],"",0),"")))</f>
        <v/>
      </c>
      <c r="E106" s="31" t="str">
        <f>_xlfn.SINGLE(IF(ISNUMBER(IFERROR(_xlfn.XLOOKUP($A106&amp;$E$1&amp;":",Table1[QNUM],Table1[NOTES],"",0),""))*1,"",IFERROR(_xlfn.XLOOKUP($A106&amp;$E$1&amp;":",Table1[QNUM],Table1[NOTES],"",0),"")))</f>
        <v/>
      </c>
      <c r="F106" s="31" t="str">
        <f>_xlfn.SINGLE(IF(ISNUMBER(IFERROR(_xlfn.XLOOKUP($A106&amp;$F$1,Table1[QNUM],Table1[NOTES],"",0),""))*1,"",IFERROR(_xlfn.XLOOKUP($A106&amp;$F$1,Table1[QNUM],Table1[NOTES],"",0),"")))</f>
        <v/>
      </c>
      <c r="G106" s="31" t="str">
        <f>TRIM(_xlfn.XLOOKUP($A106,WH_Aggregte!$E:$E,WH_Aggregte!J:J))</f>
        <v>AmeriCorps Annual General Terms and Conditions</v>
      </c>
      <c r="H106" s="31" t="str">
        <f>_xlfn.XLOOKUP($A106,WH_Aggregte!$E:$E,WH_Aggregte!K:K)</f>
        <v/>
      </c>
      <c r="I106" s="31" t="str">
        <f>_xlfn.XLOOKUP($A106,WH_Aggregte!$E:$E,WH_Aggregte!L:L)</f>
        <v/>
      </c>
      <c r="J106" s="31" t="str">
        <f>_xlfn.XLOOKUP($A106,WH_Aggregte!$E:$E,WH_Aggregte!M:M)</f>
        <v/>
      </c>
      <c r="K106" s="31" t="str">
        <f>_xlfn.XLOOKUP($A106,WH_Aggregte!$E:$E,WH_Aggregte!N:N)</f>
        <v/>
      </c>
      <c r="L106" s="31" t="str">
        <f>_xlfn.XLOOKUP($A106,WH_Aggregte!$E:$E,WH_Aggregte!O:O)</f>
        <v/>
      </c>
      <c r="M106" s="31" t="str">
        <f>_xlfn.XLOOKUP($A106,WH_Aggregte!$E:$E,WH_Aggregte!P:P)</f>
        <v/>
      </c>
      <c r="N106" s="31" t="str">
        <f>_xlfn.XLOOKUP($A106,WH_Aggregte!$E:$E,WH_Aggregte!Q:Q)</f>
        <v/>
      </c>
      <c r="O106" s="31" t="str">
        <f>_xlfn.XLOOKUP($A106,WH_Aggregte!$E:$E,WH_Aggregte!R:R)</f>
        <v/>
      </c>
      <c r="P106" s="31" t="str">
        <f>_xlfn.XLOOKUP($A106,WH_Aggregte!$E:$E,WH_Aggregte!S:S)</f>
        <v/>
      </c>
      <c r="Q106" s="31" t="str">
        <f>_xlfn.XLOOKUP($A106,WH_Aggregte!$E:$E,WH_Aggregte!T:T)</f>
        <v/>
      </c>
      <c r="R106" s="31" t="str">
        <f>_xlfn.XLOOKUP($A106,WH_Aggregte!$E:$E,WH_Aggregte!U:U)</f>
        <v/>
      </c>
      <c r="S106" s="31" t="str">
        <f>_xlfn.XLOOKUP($A106,WH_Aggregte!$E:$E,WH_Aggregte!V:V)</f>
        <v/>
      </c>
      <c r="T106" s="31" t="str">
        <f>_xlfn.XLOOKUP($A106,WH_Aggregte!$E:$E,WH_Aggregte!W:W)</f>
        <v/>
      </c>
      <c r="U106" s="31" t="str">
        <f>_xlfn.XLOOKUP($A106,WH_Aggregte!$E:$E,WH_Aggregte!X:X)</f>
        <v/>
      </c>
      <c r="V106" s="31" t="str">
        <f>_xlfn.XLOOKUP($A106,WH_Aggregte!$E:$E,WH_Aggregte!Y:Y)</f>
        <v/>
      </c>
      <c r="W106" s="31">
        <f>_xlfn.XLOOKUP($A106,WH_Aggregte!$E:$E,WH_Aggregte!Z:Z)</f>
        <v>0</v>
      </c>
      <c r="X106" s="31">
        <f>_xlfn.XLOOKUP($A106,WH_Aggregte!$E:$E,WH_Aggregte!AA:AA)</f>
        <v>0</v>
      </c>
      <c r="Y106" s="31">
        <f>_xlfn.XLOOKUP($A106,WH_Aggregte!$E:$E,WH_Aggregte!AB:AB)</f>
        <v>0</v>
      </c>
      <c r="Z106" s="31">
        <f>_xlfn.XLOOKUP($A106,WH_Aggregte!$E:$E,WH_Aggregte!AC:AC)</f>
        <v>0</v>
      </c>
      <c r="AA106" s="31">
        <f>_xlfn.XLOOKUP($A106,WH_Aggregte!$E:$E,WH_Aggregte!AD:AD)</f>
        <v>0</v>
      </c>
      <c r="AB106" s="31">
        <f>_xlfn.XLOOKUP($A106,WH_Aggregte!$E:$E,WH_Aggregte!AE:AE)</f>
        <v>0</v>
      </c>
      <c r="AC106" s="31">
        <f>_xlfn.XLOOKUP($A106,WH_Aggregte!$E:$E,WH_Aggregte!AF:AF)</f>
        <v>0</v>
      </c>
      <c r="AD106" s="31">
        <f>_xlfn.XLOOKUP($A106,WH_Aggregte!$E:$E,WH_Aggregte!AG:AG)</f>
        <v>0</v>
      </c>
      <c r="AE106" s="31">
        <f>_xlfn.XLOOKUP($A106,WH_Aggregte!$E:$E,WH_Aggregte!AH:AH)</f>
        <v>0</v>
      </c>
      <c r="AF106" s="31">
        <f>_xlfn.XLOOKUP($A106,WH_Aggregte!$E:$E,WH_Aggregte!AI:AI)</f>
        <v>0</v>
      </c>
      <c r="AG106" s="31">
        <f>_xlfn.XLOOKUP($A106,WH_Aggregte!$E:$E,WH_Aggregte!AJ:AJ)</f>
        <v>0</v>
      </c>
      <c r="AH106" s="31">
        <f>_xlfn.XLOOKUP($A106,WH_Aggregte!$E:$E,WH_Aggregte!AK:AK)</f>
        <v>0</v>
      </c>
      <c r="AI106" s="31">
        <f>_xlfn.XLOOKUP($A106,WH_Aggregte!$E:$E,WH_Aggregte!AL:AL)</f>
        <v>0</v>
      </c>
      <c r="AJ106" s="31" t="str">
        <f>_xlfn.XLOOKUP($A106,SummaryResponses!$A:$A,SummaryResponses!D:D)</f>
        <v xml:space="preserve">•  Race </v>
      </c>
      <c r="AK106" s="31" t="str">
        <f>_xlfn.XLOOKUP($A106,SummaryResponses!$A:$A,SummaryResponses!E:E)</f>
        <v xml:space="preserve">•  Color </v>
      </c>
      <c r="AL106" s="31" t="str">
        <f>_xlfn.XLOOKUP($A106,SummaryResponses!$A:$A,SummaryResponses!F:F)</f>
        <v xml:space="preserve">•  National origin </v>
      </c>
      <c r="AM106" s="31" t="str">
        <f>_xlfn.XLOOKUP($A106,SummaryResponses!$A:$A,SummaryResponses!G:G)</f>
        <v>•  Gender/gender identity or expression/sex</v>
      </c>
      <c r="AN106" s="31" t="str">
        <f>_xlfn.XLOOKUP($A106,SummaryResponses!$A:$A,SummaryResponses!H:H)</f>
        <v xml:space="preserve">•  Age </v>
      </c>
      <c r="AO106" s="31" t="str">
        <f>_xlfn.XLOOKUP($A106,SummaryResponses!$A:$A,SummaryResponses!I:I)</f>
        <v xml:space="preserve">•  Religion  </v>
      </c>
      <c r="AP106" s="31" t="str">
        <f>_xlfn.XLOOKUP($A106,SummaryResponses!$A:$A,SummaryResponses!J:J)</f>
        <v xml:space="preserve">•  Sexual orientation  </v>
      </c>
      <c r="AQ106" s="31" t="str">
        <f>_xlfn.XLOOKUP($A106,SummaryResponses!$A:$A,SummaryResponses!K:K)</f>
        <v xml:space="preserve">•  Disability  </v>
      </c>
      <c r="AR106" s="31" t="str">
        <f>_xlfn.XLOOKUP($A106,SummaryResponses!$A:$A,SummaryResponses!L:L)</f>
        <v xml:space="preserve">•  Political affiliation  </v>
      </c>
      <c r="AS106" s="31" t="str">
        <f>_xlfn.XLOOKUP($A106,SummaryResponses!$A:$A,SummaryResponses!M:M)</f>
        <v xml:space="preserve">•  Marital or parental status  </v>
      </c>
      <c r="AT106" s="31" t="str">
        <f>_xlfn.XLOOKUP($A106,SummaryResponses!$A:$A,SummaryResponses!N:N)</f>
        <v>•  Reprisal*</v>
      </c>
      <c r="AU106" s="31" t="str">
        <f>_xlfn.XLOOKUP($A106,SummaryResponses!$A:$A,SummaryResponses!O:O)</f>
        <v xml:space="preserve">•  Genetic information </v>
      </c>
      <c r="AV106" s="31" t="str">
        <f>_xlfn.XLOOKUP($A106,SummaryResponses!$A:$A,SummaryResponses!P:P)</f>
        <v xml:space="preserve">•  Military service </v>
      </c>
      <c r="AW106" s="31" t="str">
        <f>_xlfn.XLOOKUP($A106,SummaryResponses!$A:$A,SummaryResponses!Q:Q)</f>
        <v>•  Pregnancy*</v>
      </c>
      <c r="AX106" s="31" t="str">
        <f>_xlfn.XLOOKUP($A106,SummaryResponses!$A:$A,SummaryResponses!R:R)</f>
        <v>•  Submission of a complaint*</v>
      </c>
      <c r="AY106" s="31">
        <f>_xlfn.XLOOKUP($A106,SummaryResponses!$A:$A,SummaryResponses!S:S)</f>
        <v>0</v>
      </c>
      <c r="AZ106" s="31">
        <f>_xlfn.XLOOKUP($A106,SummaryResponses!$A:$A,SummaryResponses!T:T)</f>
        <v>0</v>
      </c>
      <c r="BA106" s="31">
        <f>_xlfn.XLOOKUP($A106,SummaryResponses!$A:$A,SummaryResponses!U:U)</f>
        <v>0</v>
      </c>
      <c r="BB106" s="31">
        <f>_xlfn.XLOOKUP($A106,SummaryResponses!$A:$A,SummaryResponses!V:V)</f>
        <v>0</v>
      </c>
      <c r="BC106" s="31">
        <f>_xlfn.XLOOKUP($A106,SummaryResponses!$A:$A,SummaryResponses!W:W)</f>
        <v>0</v>
      </c>
      <c r="BD106" s="31">
        <f>_xlfn.XLOOKUP($A106,SummaryResponses!$A:$A,SummaryResponses!X:X)</f>
        <v>0</v>
      </c>
      <c r="BE106" s="31">
        <f>_xlfn.XLOOKUP($A106,SummaryResponses!$A:$A,SummaryResponses!Y:Y)</f>
        <v>0</v>
      </c>
      <c r="BF106" s="31">
        <f>_xlfn.XLOOKUP($A106,SummaryResponses!$A:$A,SummaryResponses!Z:Z)</f>
        <v>0</v>
      </c>
      <c r="BG106" s="31">
        <f>_xlfn.XLOOKUP($A106,SummaryResponses!$A:$A,SummaryResponses!AA:AA)</f>
        <v>0</v>
      </c>
      <c r="BH106" s="31">
        <f>_xlfn.XLOOKUP($A106,SummaryResponses!$A:$A,SummaryResponses!AB:AB)</f>
        <v>0</v>
      </c>
      <c r="BI106" s="31">
        <f>_xlfn.XLOOKUP($A106,SummaryResponses!$A:$A,SummaryResponses!AC:AC)</f>
        <v>0</v>
      </c>
      <c r="BJ106" s="31">
        <f>_xlfn.XLOOKUP($A106,SummaryResponses!$A:$A,SummaryResponses!AD:AD)</f>
        <v>0</v>
      </c>
      <c r="BK106" s="31">
        <f>_xlfn.XLOOKUP($A106,SummaryResponses!$A:$A,SummaryResponses!AE:AE)</f>
        <v>0</v>
      </c>
    </row>
    <row r="107" spans="1:63" ht="280.5" x14ac:dyDescent="0.35">
      <c r="A107" s="30" t="str">
        <f>SummaryResponses!A107</f>
        <v>06.03.03</v>
      </c>
      <c r="B107" s="31" t="str">
        <f>_xlfn.XLOOKUP($A107,WH_Aggregte!$E:$E,WH_Aggregte!$D:$D)</f>
        <v>Based on information available to AmeriCorps, in the last two years, did the grantee document grievances and/or discrimination complaints and the corresponding follow up/response in compliance with applicable federal statutes as embodied in the program regulations? _x000D_
_x000D_
Has the sponsor or any of the volunteer stations had discrimination complaints filed against them regarding services provided under this grant or had civil rights compliance reviews regarding services conducted?  Has the grantee or any service site had grievances/discrimination complaints filed against them? _x000D_
If the answer to any of the above questions is YES, review the following: _x000D_
• Was the grievance/discrimination complaint or non-compliance substantiated? _x000D_
• Was relief or remedial action taken? (Please describe.)</v>
      </c>
      <c r="C107" s="31" t="str">
        <f>_xlfn.XLOOKUP($A107,SummaryResponses!$A:$A,SummaryResponses!$C:$C)</f>
        <v xml:space="preserve">The grantee did not document the filing and adjudication of grievances and/or discrimination/harassment complaints and the corresponding follow up/response in compliance with the applicable federal statutes. </v>
      </c>
      <c r="D107" s="30" t="str">
        <f>_xlfn.SINGLE(IF(ISNUMBER(IFERROR(_xlfn.XLOOKUP($A107,Table1[QNUM],Table1[Answer],"",0),""))*1,"",IFERROR(_xlfn.XLOOKUP($A107,Table1[QNUM],Table1[Answer],"",0),"")))</f>
        <v/>
      </c>
      <c r="E107" s="31" t="str">
        <f>_xlfn.SINGLE(IF(ISNUMBER(IFERROR(_xlfn.XLOOKUP($A107&amp;$E$1&amp;":",Table1[QNUM],Table1[NOTES],"",0),""))*1,"",IFERROR(_xlfn.XLOOKUP($A107&amp;$E$1&amp;":",Table1[QNUM],Table1[NOTES],"",0),"")))</f>
        <v/>
      </c>
      <c r="F107" s="31" t="str">
        <f>_xlfn.SINGLE(IF(ISNUMBER(IFERROR(_xlfn.XLOOKUP($A107&amp;$F$1,Table1[QNUM],Table1[NOTES],"",0),""))*1,"",IFERROR(_xlfn.XLOOKUP($A107&amp;$F$1,Table1[QNUM],Table1[NOTES],"",0),"")))</f>
        <v/>
      </c>
      <c r="G107" s="31" t="str">
        <f>TRIM(_xlfn.XLOOKUP($A107,WH_Aggregte!$E:$E,WH_Aggregte!J:J))</f>
        <v>45 CFR 1225, AmeriCorps Annual General Terms and Conditions, 45 CFR 2551</v>
      </c>
      <c r="H107" s="31" t="str">
        <f>_xlfn.XLOOKUP($A107,WH_Aggregte!$E:$E,WH_Aggregte!K:K)</f>
        <v/>
      </c>
      <c r="I107" s="31" t="str">
        <f>_xlfn.XLOOKUP($A107,WH_Aggregte!$E:$E,WH_Aggregte!L:L)</f>
        <v/>
      </c>
      <c r="J107" s="31">
        <f>_xlfn.XLOOKUP($A107,WH_Aggregte!$E:$E,WH_Aggregte!M:M)</f>
        <v>0</v>
      </c>
      <c r="K107" s="31">
        <f>_xlfn.XLOOKUP($A107,WH_Aggregte!$E:$E,WH_Aggregte!N:N)</f>
        <v>0</v>
      </c>
      <c r="L107" s="31">
        <f>_xlfn.XLOOKUP($A107,WH_Aggregte!$E:$E,WH_Aggregte!O:O)</f>
        <v>0</v>
      </c>
      <c r="M107" s="31">
        <f>_xlfn.XLOOKUP($A107,WH_Aggregte!$E:$E,WH_Aggregte!P:P)</f>
        <v>0</v>
      </c>
      <c r="N107" s="31">
        <f>_xlfn.XLOOKUP($A107,WH_Aggregte!$E:$E,WH_Aggregte!Q:Q)</f>
        <v>0</v>
      </c>
      <c r="O107" s="31">
        <f>_xlfn.XLOOKUP($A107,WH_Aggregte!$E:$E,WH_Aggregte!R:R)</f>
        <v>0</v>
      </c>
      <c r="P107" s="31">
        <f>_xlfn.XLOOKUP($A107,WH_Aggregte!$E:$E,WH_Aggregte!S:S)</f>
        <v>0</v>
      </c>
      <c r="Q107" s="31">
        <f>_xlfn.XLOOKUP($A107,WH_Aggregte!$E:$E,WH_Aggregte!T:T)</f>
        <v>0</v>
      </c>
      <c r="R107" s="31">
        <f>_xlfn.XLOOKUP($A107,WH_Aggregte!$E:$E,WH_Aggregte!U:U)</f>
        <v>0</v>
      </c>
      <c r="S107" s="31">
        <f>_xlfn.XLOOKUP($A107,WH_Aggregte!$E:$E,WH_Aggregte!V:V)</f>
        <v>0</v>
      </c>
      <c r="T107" s="31">
        <f>_xlfn.XLOOKUP($A107,WH_Aggregte!$E:$E,WH_Aggregte!W:W)</f>
        <v>0</v>
      </c>
      <c r="U107" s="31">
        <f>_xlfn.XLOOKUP($A107,WH_Aggregte!$E:$E,WH_Aggregte!X:X)</f>
        <v>0</v>
      </c>
      <c r="V107" s="31">
        <f>_xlfn.XLOOKUP($A107,WH_Aggregte!$E:$E,WH_Aggregte!Y:Y)</f>
        <v>0</v>
      </c>
      <c r="W107" s="31">
        <f>_xlfn.XLOOKUP($A107,WH_Aggregte!$E:$E,WH_Aggregte!Z:Z)</f>
        <v>0</v>
      </c>
      <c r="X107" s="31">
        <f>_xlfn.XLOOKUP($A107,WH_Aggregte!$E:$E,WH_Aggregte!AA:AA)</f>
        <v>0</v>
      </c>
      <c r="Y107" s="31">
        <f>_xlfn.XLOOKUP($A107,WH_Aggregte!$E:$E,WH_Aggregte!AB:AB)</f>
        <v>0</v>
      </c>
      <c r="Z107" s="31">
        <f>_xlfn.XLOOKUP($A107,WH_Aggregte!$E:$E,WH_Aggregte!AC:AC)</f>
        <v>0</v>
      </c>
      <c r="AA107" s="31">
        <f>_xlfn.XLOOKUP($A107,WH_Aggregte!$E:$E,WH_Aggregte!AD:AD)</f>
        <v>0</v>
      </c>
      <c r="AB107" s="31">
        <f>_xlfn.XLOOKUP($A107,WH_Aggregte!$E:$E,WH_Aggregte!AE:AE)</f>
        <v>0</v>
      </c>
      <c r="AC107" s="31">
        <f>_xlfn.XLOOKUP($A107,WH_Aggregte!$E:$E,WH_Aggregte!AF:AF)</f>
        <v>0</v>
      </c>
      <c r="AD107" s="31">
        <f>_xlfn.XLOOKUP($A107,WH_Aggregte!$E:$E,WH_Aggregte!AG:AG)</f>
        <v>0</v>
      </c>
      <c r="AE107" s="31">
        <f>_xlfn.XLOOKUP($A107,WH_Aggregte!$E:$E,WH_Aggregte!AH:AH)</f>
        <v>0</v>
      </c>
      <c r="AF107" s="31">
        <f>_xlfn.XLOOKUP($A107,WH_Aggregte!$E:$E,WH_Aggregte!AI:AI)</f>
        <v>0</v>
      </c>
      <c r="AG107" s="31">
        <f>_xlfn.XLOOKUP($A107,WH_Aggregte!$E:$E,WH_Aggregte!AJ:AJ)</f>
        <v>0</v>
      </c>
      <c r="AH107" s="31">
        <f>_xlfn.XLOOKUP($A107,WH_Aggregte!$E:$E,WH_Aggregte!AK:AK)</f>
        <v>0</v>
      </c>
      <c r="AI107" s="31">
        <f>_xlfn.XLOOKUP($A107,WH_Aggregte!$E:$E,WH_Aggregte!AL:AL)</f>
        <v>0</v>
      </c>
      <c r="AJ107" s="31">
        <f>_xlfn.XLOOKUP($A107,SummaryResponses!$A:$A,SummaryResponses!D:D)</f>
        <v>0</v>
      </c>
      <c r="AK107" s="31">
        <f>_xlfn.XLOOKUP($A107,SummaryResponses!$A:$A,SummaryResponses!E:E)</f>
        <v>0</v>
      </c>
      <c r="AL107" s="31">
        <f>_xlfn.XLOOKUP($A107,SummaryResponses!$A:$A,SummaryResponses!F:F)</f>
        <v>0</v>
      </c>
      <c r="AM107" s="31">
        <f>_xlfn.XLOOKUP($A107,SummaryResponses!$A:$A,SummaryResponses!G:G)</f>
        <v>0</v>
      </c>
      <c r="AN107" s="31">
        <f>_xlfn.XLOOKUP($A107,SummaryResponses!$A:$A,SummaryResponses!H:H)</f>
        <v>0</v>
      </c>
      <c r="AO107" s="31">
        <f>_xlfn.XLOOKUP($A107,SummaryResponses!$A:$A,SummaryResponses!I:I)</f>
        <v>0</v>
      </c>
      <c r="AP107" s="31">
        <f>_xlfn.XLOOKUP($A107,SummaryResponses!$A:$A,SummaryResponses!J:J)</f>
        <v>0</v>
      </c>
      <c r="AQ107" s="31">
        <f>_xlfn.XLOOKUP($A107,SummaryResponses!$A:$A,SummaryResponses!K:K)</f>
        <v>0</v>
      </c>
      <c r="AR107" s="31">
        <f>_xlfn.XLOOKUP($A107,SummaryResponses!$A:$A,SummaryResponses!L:L)</f>
        <v>0</v>
      </c>
      <c r="AS107" s="31">
        <f>_xlfn.XLOOKUP($A107,SummaryResponses!$A:$A,SummaryResponses!M:M)</f>
        <v>0</v>
      </c>
      <c r="AT107" s="31">
        <f>_xlfn.XLOOKUP($A107,SummaryResponses!$A:$A,SummaryResponses!N:N)</f>
        <v>0</v>
      </c>
      <c r="AU107" s="31">
        <f>_xlfn.XLOOKUP($A107,SummaryResponses!$A:$A,SummaryResponses!O:O)</f>
        <v>0</v>
      </c>
      <c r="AV107" s="31">
        <f>_xlfn.XLOOKUP($A107,SummaryResponses!$A:$A,SummaryResponses!P:P)</f>
        <v>0</v>
      </c>
      <c r="AW107" s="31">
        <f>_xlfn.XLOOKUP($A107,SummaryResponses!$A:$A,SummaryResponses!Q:Q)</f>
        <v>0</v>
      </c>
      <c r="AX107" s="31">
        <f>_xlfn.XLOOKUP($A107,SummaryResponses!$A:$A,SummaryResponses!R:R)</f>
        <v>0</v>
      </c>
      <c r="AY107" s="31">
        <f>_xlfn.XLOOKUP($A107,SummaryResponses!$A:$A,SummaryResponses!S:S)</f>
        <v>0</v>
      </c>
      <c r="AZ107" s="31">
        <f>_xlfn.XLOOKUP($A107,SummaryResponses!$A:$A,SummaryResponses!T:T)</f>
        <v>0</v>
      </c>
      <c r="BA107" s="31">
        <f>_xlfn.XLOOKUP($A107,SummaryResponses!$A:$A,SummaryResponses!U:U)</f>
        <v>0</v>
      </c>
      <c r="BB107" s="31">
        <f>_xlfn.XLOOKUP($A107,SummaryResponses!$A:$A,SummaryResponses!V:V)</f>
        <v>0</v>
      </c>
      <c r="BC107" s="31">
        <f>_xlfn.XLOOKUP($A107,SummaryResponses!$A:$A,SummaryResponses!W:W)</f>
        <v>0</v>
      </c>
      <c r="BD107" s="31">
        <f>_xlfn.XLOOKUP($A107,SummaryResponses!$A:$A,SummaryResponses!X:X)</f>
        <v>0</v>
      </c>
      <c r="BE107" s="31">
        <f>_xlfn.XLOOKUP($A107,SummaryResponses!$A:$A,SummaryResponses!Y:Y)</f>
        <v>0</v>
      </c>
      <c r="BF107" s="31">
        <f>_xlfn.XLOOKUP($A107,SummaryResponses!$A:$A,SummaryResponses!Z:Z)</f>
        <v>0</v>
      </c>
      <c r="BG107" s="31">
        <f>_xlfn.XLOOKUP($A107,SummaryResponses!$A:$A,SummaryResponses!AA:AA)</f>
        <v>0</v>
      </c>
      <c r="BH107" s="31">
        <f>_xlfn.XLOOKUP($A107,SummaryResponses!$A:$A,SummaryResponses!AB:AB)</f>
        <v>0</v>
      </c>
      <c r="BI107" s="31">
        <f>_xlfn.XLOOKUP($A107,SummaryResponses!$A:$A,SummaryResponses!AC:AC)</f>
        <v>0</v>
      </c>
      <c r="BJ107" s="31">
        <f>_xlfn.XLOOKUP($A107,SummaryResponses!$A:$A,SummaryResponses!AD:AD)</f>
        <v>0</v>
      </c>
      <c r="BK107" s="31">
        <f>_xlfn.XLOOKUP($A107,SummaryResponses!$A:$A,SummaryResponses!AE:AE)</f>
        <v>0</v>
      </c>
    </row>
    <row r="108" spans="1:63" ht="84.5" x14ac:dyDescent="0.35">
      <c r="A108" s="30" t="str">
        <f>SummaryResponses!A108</f>
        <v>06.03.04</v>
      </c>
      <c r="B108" s="31" t="str">
        <f>_xlfn.XLOOKUP($A108,WH_Aggregte!$E:$E,WH_Aggregte!$D:$D)</f>
        <v xml:space="preserve">Does the grantee/sponsor have a policy and procedure in place regarding the provision of reasonable accommodation to ensure accessibility as per the federal requirements? </v>
      </c>
      <c r="C108" s="31" t="str">
        <f>_xlfn.XLOOKUP($A108,SummaryResponses!$A:$A,SummaryResponses!$C:$C)</f>
        <v xml:space="preserve">The sponsor/grantee does not have an accessibility policy and procedure in place that clearly outlines the organization's procedure for providing reasonable accommodation as per the federal guidelines. 
</v>
      </c>
      <c r="D108" s="30" t="str">
        <f>_xlfn.SINGLE(IF(ISNUMBER(IFERROR(_xlfn.XLOOKUP($A108,Table1[QNUM],Table1[Answer],"",0),""))*1,"",IFERROR(_xlfn.XLOOKUP($A108,Table1[QNUM],Table1[Answer],"",0),"")))</f>
        <v/>
      </c>
      <c r="E108" s="31" t="str">
        <f>_xlfn.SINGLE(IF(ISNUMBER(IFERROR(_xlfn.XLOOKUP($A108&amp;$E$1&amp;":",Table1[QNUM],Table1[NOTES],"",0),""))*1,"",IFERROR(_xlfn.XLOOKUP($A108&amp;$E$1&amp;":",Table1[QNUM],Table1[NOTES],"",0),"")))</f>
        <v/>
      </c>
      <c r="F108" s="31" t="str">
        <f>_xlfn.SINGLE(IF(ISNUMBER(IFERROR(_xlfn.XLOOKUP($A108&amp;$F$1,Table1[QNUM],Table1[NOTES],"",0),""))*1,"",IFERROR(_xlfn.XLOOKUP($A108&amp;$F$1,Table1[QNUM],Table1[NOTES],"",0),"")))</f>
        <v/>
      </c>
      <c r="G108" s="31" t="str">
        <f>TRIM(_xlfn.XLOOKUP($A108,WH_Aggregte!$E:$E,WH_Aggregte!J:J))</f>
        <v>45 CFR 1203/1214/1232, Rehabilitation Act of 1973: Sections 504, 508</v>
      </c>
      <c r="H108" s="31">
        <f>_xlfn.XLOOKUP($A108,WH_Aggregte!$E:$E,WH_Aggregte!K:K)</f>
        <v>0</v>
      </c>
      <c r="I108" s="31">
        <f>_xlfn.XLOOKUP($A108,WH_Aggregte!$E:$E,WH_Aggregte!L:L)</f>
        <v>0</v>
      </c>
      <c r="J108" s="31">
        <f>_xlfn.XLOOKUP($A108,WH_Aggregte!$E:$E,WH_Aggregte!M:M)</f>
        <v>0</v>
      </c>
      <c r="K108" s="31">
        <f>_xlfn.XLOOKUP($A108,WH_Aggregte!$E:$E,WH_Aggregte!N:N)</f>
        <v>0</v>
      </c>
      <c r="L108" s="31">
        <f>_xlfn.XLOOKUP($A108,WH_Aggregte!$E:$E,WH_Aggregte!O:O)</f>
        <v>0</v>
      </c>
      <c r="M108" s="31">
        <f>_xlfn.XLOOKUP($A108,WH_Aggregte!$E:$E,WH_Aggregte!P:P)</f>
        <v>0</v>
      </c>
      <c r="N108" s="31">
        <f>_xlfn.XLOOKUP($A108,WH_Aggregte!$E:$E,WH_Aggregte!Q:Q)</f>
        <v>0</v>
      </c>
      <c r="O108" s="31">
        <f>_xlfn.XLOOKUP($A108,WH_Aggregte!$E:$E,WH_Aggregte!R:R)</f>
        <v>0</v>
      </c>
      <c r="P108" s="31">
        <f>_xlfn.XLOOKUP($A108,WH_Aggregte!$E:$E,WH_Aggregte!S:S)</f>
        <v>0</v>
      </c>
      <c r="Q108" s="31">
        <f>_xlfn.XLOOKUP($A108,WH_Aggregte!$E:$E,WH_Aggregte!T:T)</f>
        <v>0</v>
      </c>
      <c r="R108" s="31">
        <f>_xlfn.XLOOKUP($A108,WH_Aggregte!$E:$E,WH_Aggregte!U:U)</f>
        <v>0</v>
      </c>
      <c r="S108" s="31">
        <f>_xlfn.XLOOKUP($A108,WH_Aggregte!$E:$E,WH_Aggregte!V:V)</f>
        <v>0</v>
      </c>
      <c r="T108" s="31">
        <f>_xlfn.XLOOKUP($A108,WH_Aggregte!$E:$E,WH_Aggregte!W:W)</f>
        <v>0</v>
      </c>
      <c r="U108" s="31">
        <f>_xlfn.XLOOKUP($A108,WH_Aggregte!$E:$E,WH_Aggregte!X:X)</f>
        <v>0</v>
      </c>
      <c r="V108" s="31">
        <f>_xlfn.XLOOKUP($A108,WH_Aggregte!$E:$E,WH_Aggregte!Y:Y)</f>
        <v>0</v>
      </c>
      <c r="W108" s="31">
        <f>_xlfn.XLOOKUP($A108,WH_Aggregte!$E:$E,WH_Aggregte!Z:Z)</f>
        <v>0</v>
      </c>
      <c r="X108" s="31">
        <f>_xlfn.XLOOKUP($A108,WH_Aggregte!$E:$E,WH_Aggregte!AA:AA)</f>
        <v>0</v>
      </c>
      <c r="Y108" s="31">
        <f>_xlfn.XLOOKUP($A108,WH_Aggregte!$E:$E,WH_Aggregte!AB:AB)</f>
        <v>0</v>
      </c>
      <c r="Z108" s="31">
        <f>_xlfn.XLOOKUP($A108,WH_Aggregte!$E:$E,WH_Aggregte!AC:AC)</f>
        <v>0</v>
      </c>
      <c r="AA108" s="31">
        <f>_xlfn.XLOOKUP($A108,WH_Aggregte!$E:$E,WH_Aggregte!AD:AD)</f>
        <v>0</v>
      </c>
      <c r="AB108" s="31">
        <f>_xlfn.XLOOKUP($A108,WH_Aggregte!$E:$E,WH_Aggregte!AE:AE)</f>
        <v>0</v>
      </c>
      <c r="AC108" s="31">
        <f>_xlfn.XLOOKUP($A108,WH_Aggregte!$E:$E,WH_Aggregte!AF:AF)</f>
        <v>0</v>
      </c>
      <c r="AD108" s="31">
        <f>_xlfn.XLOOKUP($A108,WH_Aggregte!$E:$E,WH_Aggregte!AG:AG)</f>
        <v>0</v>
      </c>
      <c r="AE108" s="31">
        <f>_xlfn.XLOOKUP($A108,WH_Aggregte!$E:$E,WH_Aggregte!AH:AH)</f>
        <v>0</v>
      </c>
      <c r="AF108" s="31">
        <f>_xlfn.XLOOKUP($A108,WH_Aggregte!$E:$E,WH_Aggregte!AI:AI)</f>
        <v>0</v>
      </c>
      <c r="AG108" s="31">
        <f>_xlfn.XLOOKUP($A108,WH_Aggregte!$E:$E,WH_Aggregte!AJ:AJ)</f>
        <v>0</v>
      </c>
      <c r="AH108" s="31">
        <f>_xlfn.XLOOKUP($A108,WH_Aggregte!$E:$E,WH_Aggregte!AK:AK)</f>
        <v>0</v>
      </c>
      <c r="AI108" s="31">
        <f>_xlfn.XLOOKUP($A108,WH_Aggregte!$E:$E,WH_Aggregte!AL:AL)</f>
        <v>0</v>
      </c>
      <c r="AJ108" s="31">
        <f>_xlfn.XLOOKUP($A108,SummaryResponses!$A:$A,SummaryResponses!D:D)</f>
        <v>0</v>
      </c>
      <c r="AK108" s="31">
        <f>_xlfn.XLOOKUP($A108,SummaryResponses!$A:$A,SummaryResponses!E:E)</f>
        <v>0</v>
      </c>
      <c r="AL108" s="31">
        <f>_xlfn.XLOOKUP($A108,SummaryResponses!$A:$A,SummaryResponses!F:F)</f>
        <v>0</v>
      </c>
      <c r="AM108" s="31">
        <f>_xlfn.XLOOKUP($A108,SummaryResponses!$A:$A,SummaryResponses!G:G)</f>
        <v>0</v>
      </c>
      <c r="AN108" s="31">
        <f>_xlfn.XLOOKUP($A108,SummaryResponses!$A:$A,SummaryResponses!H:H)</f>
        <v>0</v>
      </c>
      <c r="AO108" s="31">
        <f>_xlfn.XLOOKUP($A108,SummaryResponses!$A:$A,SummaryResponses!I:I)</f>
        <v>0</v>
      </c>
      <c r="AP108" s="31">
        <f>_xlfn.XLOOKUP($A108,SummaryResponses!$A:$A,SummaryResponses!J:J)</f>
        <v>0</v>
      </c>
      <c r="AQ108" s="31">
        <f>_xlfn.XLOOKUP($A108,SummaryResponses!$A:$A,SummaryResponses!K:K)</f>
        <v>0</v>
      </c>
      <c r="AR108" s="31">
        <f>_xlfn.XLOOKUP($A108,SummaryResponses!$A:$A,SummaryResponses!L:L)</f>
        <v>0</v>
      </c>
      <c r="AS108" s="31">
        <f>_xlfn.XLOOKUP($A108,SummaryResponses!$A:$A,SummaryResponses!M:M)</f>
        <v>0</v>
      </c>
      <c r="AT108" s="31">
        <f>_xlfn.XLOOKUP($A108,SummaryResponses!$A:$A,SummaryResponses!N:N)</f>
        <v>0</v>
      </c>
      <c r="AU108" s="31">
        <f>_xlfn.XLOOKUP($A108,SummaryResponses!$A:$A,SummaryResponses!O:O)</f>
        <v>0</v>
      </c>
      <c r="AV108" s="31">
        <f>_xlfn.XLOOKUP($A108,SummaryResponses!$A:$A,SummaryResponses!P:P)</f>
        <v>0</v>
      </c>
      <c r="AW108" s="31">
        <f>_xlfn.XLOOKUP($A108,SummaryResponses!$A:$A,SummaryResponses!Q:Q)</f>
        <v>0</v>
      </c>
      <c r="AX108" s="31">
        <f>_xlfn.XLOOKUP($A108,SummaryResponses!$A:$A,SummaryResponses!R:R)</f>
        <v>0</v>
      </c>
      <c r="AY108" s="31">
        <f>_xlfn.XLOOKUP($A108,SummaryResponses!$A:$A,SummaryResponses!S:S)</f>
        <v>0</v>
      </c>
      <c r="AZ108" s="31">
        <f>_xlfn.XLOOKUP($A108,SummaryResponses!$A:$A,SummaryResponses!T:T)</f>
        <v>0</v>
      </c>
      <c r="BA108" s="31">
        <f>_xlfn.XLOOKUP($A108,SummaryResponses!$A:$A,SummaryResponses!U:U)</f>
        <v>0</v>
      </c>
      <c r="BB108" s="31">
        <f>_xlfn.XLOOKUP($A108,SummaryResponses!$A:$A,SummaryResponses!V:V)</f>
        <v>0</v>
      </c>
      <c r="BC108" s="31">
        <f>_xlfn.XLOOKUP($A108,SummaryResponses!$A:$A,SummaryResponses!W:W)</f>
        <v>0</v>
      </c>
      <c r="BD108" s="31">
        <f>_xlfn.XLOOKUP($A108,SummaryResponses!$A:$A,SummaryResponses!X:X)</f>
        <v>0</v>
      </c>
      <c r="BE108" s="31">
        <f>_xlfn.XLOOKUP($A108,SummaryResponses!$A:$A,SummaryResponses!Y:Y)</f>
        <v>0</v>
      </c>
      <c r="BF108" s="31">
        <f>_xlfn.XLOOKUP($A108,SummaryResponses!$A:$A,SummaryResponses!Z:Z)</f>
        <v>0</v>
      </c>
      <c r="BG108" s="31">
        <f>_xlfn.XLOOKUP($A108,SummaryResponses!$A:$A,SummaryResponses!AA:AA)</f>
        <v>0</v>
      </c>
      <c r="BH108" s="31">
        <f>_xlfn.XLOOKUP($A108,SummaryResponses!$A:$A,SummaryResponses!AB:AB)</f>
        <v>0</v>
      </c>
      <c r="BI108" s="31">
        <f>_xlfn.XLOOKUP($A108,SummaryResponses!$A:$A,SummaryResponses!AC:AC)</f>
        <v>0</v>
      </c>
      <c r="BJ108" s="31">
        <f>_xlfn.XLOOKUP($A108,SummaryResponses!$A:$A,SummaryResponses!AD:AD)</f>
        <v>0</v>
      </c>
      <c r="BK108" s="31">
        <f>_xlfn.XLOOKUP($A108,SummaryResponses!$A:$A,SummaryResponses!AE:AE)</f>
        <v>0</v>
      </c>
    </row>
    <row r="109" spans="1:63" ht="56.5" x14ac:dyDescent="0.35">
      <c r="A109" s="30" t="str">
        <f>SummaryResponses!A109</f>
        <v>06.03.05</v>
      </c>
      <c r="B109" s="31" t="str">
        <f>_xlfn.XLOOKUP($A109,WH_Aggregte!$E:$E,WH_Aggregte!$D:$D)</f>
        <v xml:space="preserve">Does the sponsor/grantee have a system (a plan or process) in place for ensuring accessibility to persons with Limited English Proficiency?  </v>
      </c>
      <c r="C109" s="31" t="str">
        <f>_xlfn.XLOOKUP($A109,SummaryResponses!$A:$A,SummaryResponses!$C:$C)</f>
        <v>The sponsor/grantee does not have a system (a plan or process) in place for ensuring accessibility  to persons with Limited English Proficiency.</v>
      </c>
      <c r="D109" s="30" t="str">
        <f>_xlfn.SINGLE(IF(ISNUMBER(IFERROR(_xlfn.XLOOKUP($A109,Table1[QNUM],Table1[Answer],"",0),""))*1,"",IFERROR(_xlfn.XLOOKUP($A109,Table1[QNUM],Table1[Answer],"",0),"")))</f>
        <v/>
      </c>
      <c r="E109" s="31" t="str">
        <f>_xlfn.SINGLE(IF(ISNUMBER(IFERROR(_xlfn.XLOOKUP($A109&amp;$E$1&amp;":",Table1[QNUM],Table1[NOTES],"",0),""))*1,"",IFERROR(_xlfn.XLOOKUP($A109&amp;$E$1&amp;":",Table1[QNUM],Table1[NOTES],"",0),"")))</f>
        <v/>
      </c>
      <c r="F109" s="31" t="str">
        <f>_xlfn.SINGLE(IF(ISNUMBER(IFERROR(_xlfn.XLOOKUP($A109&amp;$F$1,Table1[QNUM],Table1[NOTES],"",0),""))*1,"",IFERROR(_xlfn.XLOOKUP($A109&amp;$F$1,Table1[QNUM],Table1[NOTES],"",0),"")))</f>
        <v/>
      </c>
      <c r="G109" s="31" t="str">
        <f>TRIM(_xlfn.XLOOKUP($A109,WH_Aggregte!$E:$E,WH_Aggregte!J:J))</f>
        <v>AmeriCorps Annual General Terms and Conditions, Executive Order 13166, 67 FR 64604, Title VI, Civil Rights Act 1964: Prohibition Against National Origin Discrimination Affecting Limited English Proficient Persons</v>
      </c>
      <c r="H109" s="31">
        <f>_xlfn.XLOOKUP($A109,WH_Aggregte!$E:$E,WH_Aggregte!K:K)</f>
        <v>0</v>
      </c>
      <c r="I109" s="31">
        <f>_xlfn.XLOOKUP($A109,WH_Aggregte!$E:$E,WH_Aggregte!L:L)</f>
        <v>0</v>
      </c>
      <c r="J109" s="31">
        <f>_xlfn.XLOOKUP($A109,WH_Aggregte!$E:$E,WH_Aggregte!M:M)</f>
        <v>0</v>
      </c>
      <c r="K109" s="31">
        <f>_xlfn.XLOOKUP($A109,WH_Aggregte!$E:$E,WH_Aggregte!N:N)</f>
        <v>0</v>
      </c>
      <c r="L109" s="31">
        <f>_xlfn.XLOOKUP($A109,WH_Aggregte!$E:$E,WH_Aggregte!O:O)</f>
        <v>0</v>
      </c>
      <c r="M109" s="31">
        <f>_xlfn.XLOOKUP($A109,WH_Aggregte!$E:$E,WH_Aggregte!P:P)</f>
        <v>0</v>
      </c>
      <c r="N109" s="31">
        <f>_xlfn.XLOOKUP($A109,WH_Aggregte!$E:$E,WH_Aggregte!Q:Q)</f>
        <v>0</v>
      </c>
      <c r="O109" s="31">
        <f>_xlfn.XLOOKUP($A109,WH_Aggregte!$E:$E,WH_Aggregte!R:R)</f>
        <v>0</v>
      </c>
      <c r="P109" s="31">
        <f>_xlfn.XLOOKUP($A109,WH_Aggregte!$E:$E,WH_Aggregte!S:S)</f>
        <v>0</v>
      </c>
      <c r="Q109" s="31">
        <f>_xlfn.XLOOKUP($A109,WH_Aggregte!$E:$E,WH_Aggregte!T:T)</f>
        <v>0</v>
      </c>
      <c r="R109" s="31">
        <f>_xlfn.XLOOKUP($A109,WH_Aggregte!$E:$E,WH_Aggregte!U:U)</f>
        <v>0</v>
      </c>
      <c r="S109" s="31">
        <f>_xlfn.XLOOKUP($A109,WH_Aggregte!$E:$E,WH_Aggregte!V:V)</f>
        <v>0</v>
      </c>
      <c r="T109" s="31">
        <f>_xlfn.XLOOKUP($A109,WH_Aggregte!$E:$E,WH_Aggregte!W:W)</f>
        <v>0</v>
      </c>
      <c r="U109" s="31">
        <f>_xlfn.XLOOKUP($A109,WH_Aggregte!$E:$E,WH_Aggregte!X:X)</f>
        <v>0</v>
      </c>
      <c r="V109" s="31">
        <f>_xlfn.XLOOKUP($A109,WH_Aggregte!$E:$E,WH_Aggregte!Y:Y)</f>
        <v>0</v>
      </c>
      <c r="W109" s="31">
        <f>_xlfn.XLOOKUP($A109,WH_Aggregte!$E:$E,WH_Aggregte!Z:Z)</f>
        <v>0</v>
      </c>
      <c r="X109" s="31">
        <f>_xlfn.XLOOKUP($A109,WH_Aggregte!$E:$E,WH_Aggregte!AA:AA)</f>
        <v>0</v>
      </c>
      <c r="Y109" s="31">
        <f>_xlfn.XLOOKUP($A109,WH_Aggregte!$E:$E,WH_Aggregte!AB:AB)</f>
        <v>0</v>
      </c>
      <c r="Z109" s="31">
        <f>_xlfn.XLOOKUP($A109,WH_Aggregte!$E:$E,WH_Aggregte!AC:AC)</f>
        <v>0</v>
      </c>
      <c r="AA109" s="31">
        <f>_xlfn.XLOOKUP($A109,WH_Aggregte!$E:$E,WH_Aggregte!AD:AD)</f>
        <v>0</v>
      </c>
      <c r="AB109" s="31">
        <f>_xlfn.XLOOKUP($A109,WH_Aggregte!$E:$E,WH_Aggregte!AE:AE)</f>
        <v>0</v>
      </c>
      <c r="AC109" s="31">
        <f>_xlfn.XLOOKUP($A109,WH_Aggregte!$E:$E,WH_Aggregte!AF:AF)</f>
        <v>0</v>
      </c>
      <c r="AD109" s="31">
        <f>_xlfn.XLOOKUP($A109,WH_Aggregte!$E:$E,WH_Aggregte!AG:AG)</f>
        <v>0</v>
      </c>
      <c r="AE109" s="31">
        <f>_xlfn.XLOOKUP($A109,WH_Aggregte!$E:$E,WH_Aggregte!AH:AH)</f>
        <v>0</v>
      </c>
      <c r="AF109" s="31">
        <f>_xlfn.XLOOKUP($A109,WH_Aggregte!$E:$E,WH_Aggregte!AI:AI)</f>
        <v>0</v>
      </c>
      <c r="AG109" s="31">
        <f>_xlfn.XLOOKUP($A109,WH_Aggregte!$E:$E,WH_Aggregte!AJ:AJ)</f>
        <v>0</v>
      </c>
      <c r="AH109" s="31">
        <f>_xlfn.XLOOKUP($A109,WH_Aggregte!$E:$E,WH_Aggregte!AK:AK)</f>
        <v>0</v>
      </c>
      <c r="AI109" s="31">
        <f>_xlfn.XLOOKUP($A109,WH_Aggregte!$E:$E,WH_Aggregte!AL:AL)</f>
        <v>0</v>
      </c>
      <c r="AJ109" s="31">
        <f>_xlfn.XLOOKUP($A109,SummaryResponses!$A:$A,SummaryResponses!D:D)</f>
        <v>0</v>
      </c>
      <c r="AK109" s="31">
        <f>_xlfn.XLOOKUP($A109,SummaryResponses!$A:$A,SummaryResponses!E:E)</f>
        <v>0</v>
      </c>
      <c r="AL109" s="31">
        <f>_xlfn.XLOOKUP($A109,SummaryResponses!$A:$A,SummaryResponses!F:F)</f>
        <v>0</v>
      </c>
      <c r="AM109" s="31">
        <f>_xlfn.XLOOKUP($A109,SummaryResponses!$A:$A,SummaryResponses!G:G)</f>
        <v>0</v>
      </c>
      <c r="AN109" s="31">
        <f>_xlfn.XLOOKUP($A109,SummaryResponses!$A:$A,SummaryResponses!H:H)</f>
        <v>0</v>
      </c>
      <c r="AO109" s="31">
        <f>_xlfn.XLOOKUP($A109,SummaryResponses!$A:$A,SummaryResponses!I:I)</f>
        <v>0</v>
      </c>
      <c r="AP109" s="31">
        <f>_xlfn.XLOOKUP($A109,SummaryResponses!$A:$A,SummaryResponses!J:J)</f>
        <v>0</v>
      </c>
      <c r="AQ109" s="31">
        <f>_xlfn.XLOOKUP($A109,SummaryResponses!$A:$A,SummaryResponses!K:K)</f>
        <v>0</v>
      </c>
      <c r="AR109" s="31">
        <f>_xlfn.XLOOKUP($A109,SummaryResponses!$A:$A,SummaryResponses!L:L)</f>
        <v>0</v>
      </c>
      <c r="AS109" s="31">
        <f>_xlfn.XLOOKUP($A109,SummaryResponses!$A:$A,SummaryResponses!M:M)</f>
        <v>0</v>
      </c>
      <c r="AT109" s="31">
        <f>_xlfn.XLOOKUP($A109,SummaryResponses!$A:$A,SummaryResponses!N:N)</f>
        <v>0</v>
      </c>
      <c r="AU109" s="31">
        <f>_xlfn.XLOOKUP($A109,SummaryResponses!$A:$A,SummaryResponses!O:O)</f>
        <v>0</v>
      </c>
      <c r="AV109" s="31">
        <f>_xlfn.XLOOKUP($A109,SummaryResponses!$A:$A,SummaryResponses!P:P)</f>
        <v>0</v>
      </c>
      <c r="AW109" s="31">
        <f>_xlfn.XLOOKUP($A109,SummaryResponses!$A:$A,SummaryResponses!Q:Q)</f>
        <v>0</v>
      </c>
      <c r="AX109" s="31">
        <f>_xlfn.XLOOKUP($A109,SummaryResponses!$A:$A,SummaryResponses!R:R)</f>
        <v>0</v>
      </c>
      <c r="AY109" s="31">
        <f>_xlfn.XLOOKUP($A109,SummaryResponses!$A:$A,SummaryResponses!S:S)</f>
        <v>0</v>
      </c>
      <c r="AZ109" s="31">
        <f>_xlfn.XLOOKUP($A109,SummaryResponses!$A:$A,SummaryResponses!T:T)</f>
        <v>0</v>
      </c>
      <c r="BA109" s="31">
        <f>_xlfn.XLOOKUP($A109,SummaryResponses!$A:$A,SummaryResponses!U:U)</f>
        <v>0</v>
      </c>
      <c r="BB109" s="31">
        <f>_xlfn.XLOOKUP($A109,SummaryResponses!$A:$A,SummaryResponses!V:V)</f>
        <v>0</v>
      </c>
      <c r="BC109" s="31">
        <f>_xlfn.XLOOKUP($A109,SummaryResponses!$A:$A,SummaryResponses!W:W)</f>
        <v>0</v>
      </c>
      <c r="BD109" s="31">
        <f>_xlfn.XLOOKUP($A109,SummaryResponses!$A:$A,SummaryResponses!X:X)</f>
        <v>0</v>
      </c>
      <c r="BE109" s="31">
        <f>_xlfn.XLOOKUP($A109,SummaryResponses!$A:$A,SummaryResponses!Y:Y)</f>
        <v>0</v>
      </c>
      <c r="BF109" s="31">
        <f>_xlfn.XLOOKUP($A109,SummaryResponses!$A:$A,SummaryResponses!Z:Z)</f>
        <v>0</v>
      </c>
      <c r="BG109" s="31">
        <f>_xlfn.XLOOKUP($A109,SummaryResponses!$A:$A,SummaryResponses!AA:AA)</f>
        <v>0</v>
      </c>
      <c r="BH109" s="31">
        <f>_xlfn.XLOOKUP($A109,SummaryResponses!$A:$A,SummaryResponses!AB:AB)</f>
        <v>0</v>
      </c>
      <c r="BI109" s="31">
        <f>_xlfn.XLOOKUP($A109,SummaryResponses!$A:$A,SummaryResponses!AC:AC)</f>
        <v>0</v>
      </c>
      <c r="BJ109" s="31">
        <f>_xlfn.XLOOKUP($A109,SummaryResponses!$A:$A,SummaryResponses!AD:AD)</f>
        <v>0</v>
      </c>
      <c r="BK109" s="31">
        <f>_xlfn.XLOOKUP($A109,SummaryResponses!$A:$A,SummaryResponses!AE:AE)</f>
        <v>0</v>
      </c>
    </row>
    <row r="110" spans="1:63" ht="280.5" x14ac:dyDescent="0.35">
      <c r="A110" s="30" t="str">
        <f>SummaryResponses!A110</f>
        <v>06.03.06</v>
      </c>
      <c r="B110" s="31" t="str">
        <f>_xlfn.XLOOKUP($A110,WH_Aggregte!$E:$E,WH_Aggregte!$D:$D)</f>
        <v xml:space="preserve">Does the grantee notify members, community beneficiaries, applicants, program staff, and the public, including those with impaired vision or hearing, that it operates in accordance with federal and program requirements on non-discrimination and non-harassment?  
a. Does the policy summarize the requirements, note the availability of compliance history information, and explain the procedures for filing discrimination complaints with AmeriCorps? 
b. Does the policy include information on civil rights requirements and non-harassment, complaint procedures and the rights of beneficiaries in member/volunteer service agreements, handbooks, manuals, pamphlets, and posted in prominent locations, as appropriate?  
c. Does the sponsor/grantee notify the public in recruitment material and application forms that it operates its program or activity subject to nondiscrimination requirements? </v>
      </c>
      <c r="C110" s="31" t="str">
        <f>_xlfn.XLOOKUP($A110,SummaryResponses!$A:$A,SummaryResponses!$C:$C)</f>
        <v>The sponsor/grantee is not compliant with federal statutory and/or public notice requirements as outlined. (MO to put specifics in Notes.)</v>
      </c>
      <c r="D110" s="30" t="str">
        <f>_xlfn.SINGLE(IF(ISNUMBER(IFERROR(_xlfn.XLOOKUP($A110,Table1[QNUM],Table1[Answer],"",0),""))*1,"",IFERROR(_xlfn.XLOOKUP($A110,Table1[QNUM],Table1[Answer],"",0),"")))</f>
        <v/>
      </c>
      <c r="E110" s="31" t="str">
        <f>_xlfn.SINGLE(IF(ISNUMBER(IFERROR(_xlfn.XLOOKUP($A110&amp;$E$1&amp;":",Table1[QNUM],Table1[NOTES],"",0),""))*1,"",IFERROR(_xlfn.XLOOKUP($A110&amp;$E$1&amp;":",Table1[QNUM],Table1[NOTES],"",0),"")))</f>
        <v/>
      </c>
      <c r="F110" s="31" t="str">
        <f>_xlfn.SINGLE(IF(ISNUMBER(IFERROR(_xlfn.XLOOKUP($A110&amp;$F$1,Table1[QNUM],Table1[NOTES],"",0),""))*1,"",IFERROR(_xlfn.XLOOKUP($A110&amp;$F$1,Table1[QNUM],Table1[NOTES],"",0),"")))</f>
        <v/>
      </c>
      <c r="G110" s="31" t="str">
        <f>TRIM(_xlfn.XLOOKUP($A110,WH_Aggregte!$E:$E,WH_Aggregte!J:J))</f>
        <v>AmeriCorps Annual General Terms and Conditions, 45 CFR 2551</v>
      </c>
      <c r="H110" s="31" t="str">
        <f>_xlfn.XLOOKUP($A110,WH_Aggregte!$E:$E,WH_Aggregte!K:K)</f>
        <v/>
      </c>
      <c r="I110" s="31" t="str">
        <f>_xlfn.XLOOKUP($A110,WH_Aggregte!$E:$E,WH_Aggregte!L:L)</f>
        <v/>
      </c>
      <c r="J110" s="31" t="str">
        <f>_xlfn.XLOOKUP($A110,WH_Aggregte!$E:$E,WH_Aggregte!M:M)</f>
        <v/>
      </c>
      <c r="K110" s="31">
        <f>_xlfn.XLOOKUP($A110,WH_Aggregte!$E:$E,WH_Aggregte!N:N)</f>
        <v>0</v>
      </c>
      <c r="L110" s="31">
        <f>_xlfn.XLOOKUP($A110,WH_Aggregte!$E:$E,WH_Aggregte!O:O)</f>
        <v>0</v>
      </c>
      <c r="M110" s="31">
        <f>_xlfn.XLOOKUP($A110,WH_Aggregte!$E:$E,WH_Aggregte!P:P)</f>
        <v>0</v>
      </c>
      <c r="N110" s="31">
        <f>_xlfn.XLOOKUP($A110,WH_Aggregte!$E:$E,WH_Aggregte!Q:Q)</f>
        <v>0</v>
      </c>
      <c r="O110" s="31">
        <f>_xlfn.XLOOKUP($A110,WH_Aggregte!$E:$E,WH_Aggregte!R:R)</f>
        <v>0</v>
      </c>
      <c r="P110" s="31">
        <f>_xlfn.XLOOKUP($A110,WH_Aggregte!$E:$E,WH_Aggregte!S:S)</f>
        <v>0</v>
      </c>
      <c r="Q110" s="31">
        <f>_xlfn.XLOOKUP($A110,WH_Aggregte!$E:$E,WH_Aggregte!T:T)</f>
        <v>0</v>
      </c>
      <c r="R110" s="31">
        <f>_xlfn.XLOOKUP($A110,WH_Aggregte!$E:$E,WH_Aggregte!U:U)</f>
        <v>0</v>
      </c>
      <c r="S110" s="31">
        <f>_xlfn.XLOOKUP($A110,WH_Aggregte!$E:$E,WH_Aggregte!V:V)</f>
        <v>0</v>
      </c>
      <c r="T110" s="31">
        <f>_xlfn.XLOOKUP($A110,WH_Aggregte!$E:$E,WH_Aggregte!W:W)</f>
        <v>0</v>
      </c>
      <c r="U110" s="31">
        <f>_xlfn.XLOOKUP($A110,WH_Aggregte!$E:$E,WH_Aggregte!X:X)</f>
        <v>0</v>
      </c>
      <c r="V110" s="31">
        <f>_xlfn.XLOOKUP($A110,WH_Aggregte!$E:$E,WH_Aggregte!Y:Y)</f>
        <v>0</v>
      </c>
      <c r="W110" s="31">
        <f>_xlfn.XLOOKUP($A110,WH_Aggregte!$E:$E,WH_Aggregte!Z:Z)</f>
        <v>0</v>
      </c>
      <c r="X110" s="31">
        <f>_xlfn.XLOOKUP($A110,WH_Aggregte!$E:$E,WH_Aggregte!AA:AA)</f>
        <v>0</v>
      </c>
      <c r="Y110" s="31">
        <f>_xlfn.XLOOKUP($A110,WH_Aggregte!$E:$E,WH_Aggregte!AB:AB)</f>
        <v>0</v>
      </c>
      <c r="Z110" s="31">
        <f>_xlfn.XLOOKUP($A110,WH_Aggregte!$E:$E,WH_Aggregte!AC:AC)</f>
        <v>0</v>
      </c>
      <c r="AA110" s="31">
        <f>_xlfn.XLOOKUP($A110,WH_Aggregte!$E:$E,WH_Aggregte!AD:AD)</f>
        <v>0</v>
      </c>
      <c r="AB110" s="31">
        <f>_xlfn.XLOOKUP($A110,WH_Aggregte!$E:$E,WH_Aggregte!AE:AE)</f>
        <v>0</v>
      </c>
      <c r="AC110" s="31">
        <f>_xlfn.XLOOKUP($A110,WH_Aggregte!$E:$E,WH_Aggregte!AF:AF)</f>
        <v>0</v>
      </c>
      <c r="AD110" s="31">
        <f>_xlfn.XLOOKUP($A110,WH_Aggregte!$E:$E,WH_Aggregte!AG:AG)</f>
        <v>0</v>
      </c>
      <c r="AE110" s="31">
        <f>_xlfn.XLOOKUP($A110,WH_Aggregte!$E:$E,WH_Aggregte!AH:AH)</f>
        <v>0</v>
      </c>
      <c r="AF110" s="31">
        <f>_xlfn.XLOOKUP($A110,WH_Aggregte!$E:$E,WH_Aggregte!AI:AI)</f>
        <v>0</v>
      </c>
      <c r="AG110" s="31">
        <f>_xlfn.XLOOKUP($A110,WH_Aggregte!$E:$E,WH_Aggregte!AJ:AJ)</f>
        <v>0</v>
      </c>
      <c r="AH110" s="31">
        <f>_xlfn.XLOOKUP($A110,WH_Aggregte!$E:$E,WH_Aggregte!AK:AK)</f>
        <v>0</v>
      </c>
      <c r="AI110" s="31">
        <f>_xlfn.XLOOKUP($A110,WH_Aggregte!$E:$E,WH_Aggregte!AL:AL)</f>
        <v>0</v>
      </c>
      <c r="AJ110" s="31">
        <f>_xlfn.XLOOKUP($A110,SummaryResponses!$A:$A,SummaryResponses!D:D)</f>
        <v>0</v>
      </c>
      <c r="AK110" s="31">
        <f>_xlfn.XLOOKUP($A110,SummaryResponses!$A:$A,SummaryResponses!E:E)</f>
        <v>0</v>
      </c>
      <c r="AL110" s="31">
        <f>_xlfn.XLOOKUP($A110,SummaryResponses!$A:$A,SummaryResponses!F:F)</f>
        <v>0</v>
      </c>
      <c r="AM110" s="31">
        <f>_xlfn.XLOOKUP($A110,SummaryResponses!$A:$A,SummaryResponses!G:G)</f>
        <v>0</v>
      </c>
      <c r="AN110" s="31">
        <f>_xlfn.XLOOKUP($A110,SummaryResponses!$A:$A,SummaryResponses!H:H)</f>
        <v>0</v>
      </c>
      <c r="AO110" s="31">
        <f>_xlfn.XLOOKUP($A110,SummaryResponses!$A:$A,SummaryResponses!I:I)</f>
        <v>0</v>
      </c>
      <c r="AP110" s="31">
        <f>_xlfn.XLOOKUP($A110,SummaryResponses!$A:$A,SummaryResponses!J:J)</f>
        <v>0</v>
      </c>
      <c r="AQ110" s="31">
        <f>_xlfn.XLOOKUP($A110,SummaryResponses!$A:$A,SummaryResponses!K:K)</f>
        <v>0</v>
      </c>
      <c r="AR110" s="31">
        <f>_xlfn.XLOOKUP($A110,SummaryResponses!$A:$A,SummaryResponses!L:L)</f>
        <v>0</v>
      </c>
      <c r="AS110" s="31">
        <f>_xlfn.XLOOKUP($A110,SummaryResponses!$A:$A,SummaryResponses!M:M)</f>
        <v>0</v>
      </c>
      <c r="AT110" s="31">
        <f>_xlfn.XLOOKUP($A110,SummaryResponses!$A:$A,SummaryResponses!N:N)</f>
        <v>0</v>
      </c>
      <c r="AU110" s="31">
        <f>_xlfn.XLOOKUP($A110,SummaryResponses!$A:$A,SummaryResponses!O:O)</f>
        <v>0</v>
      </c>
      <c r="AV110" s="31">
        <f>_xlfn.XLOOKUP($A110,SummaryResponses!$A:$A,SummaryResponses!P:P)</f>
        <v>0</v>
      </c>
      <c r="AW110" s="31">
        <f>_xlfn.XLOOKUP($A110,SummaryResponses!$A:$A,SummaryResponses!Q:Q)</f>
        <v>0</v>
      </c>
      <c r="AX110" s="31">
        <f>_xlfn.XLOOKUP($A110,SummaryResponses!$A:$A,SummaryResponses!R:R)</f>
        <v>0</v>
      </c>
      <c r="AY110" s="31">
        <f>_xlfn.XLOOKUP($A110,SummaryResponses!$A:$A,SummaryResponses!S:S)</f>
        <v>0</v>
      </c>
      <c r="AZ110" s="31">
        <f>_xlfn.XLOOKUP($A110,SummaryResponses!$A:$A,SummaryResponses!T:T)</f>
        <v>0</v>
      </c>
      <c r="BA110" s="31">
        <f>_xlfn.XLOOKUP($A110,SummaryResponses!$A:$A,SummaryResponses!U:U)</f>
        <v>0</v>
      </c>
      <c r="BB110" s="31">
        <f>_xlfn.XLOOKUP($A110,SummaryResponses!$A:$A,SummaryResponses!V:V)</f>
        <v>0</v>
      </c>
      <c r="BC110" s="31">
        <f>_xlfn.XLOOKUP($A110,SummaryResponses!$A:$A,SummaryResponses!W:W)</f>
        <v>0</v>
      </c>
      <c r="BD110" s="31">
        <f>_xlfn.XLOOKUP($A110,SummaryResponses!$A:$A,SummaryResponses!X:X)</f>
        <v>0</v>
      </c>
      <c r="BE110" s="31">
        <f>_xlfn.XLOOKUP($A110,SummaryResponses!$A:$A,SummaryResponses!Y:Y)</f>
        <v>0</v>
      </c>
      <c r="BF110" s="31">
        <f>_xlfn.XLOOKUP($A110,SummaryResponses!$A:$A,SummaryResponses!Z:Z)</f>
        <v>0</v>
      </c>
      <c r="BG110" s="31">
        <f>_xlfn.XLOOKUP($A110,SummaryResponses!$A:$A,SummaryResponses!AA:AA)</f>
        <v>0</v>
      </c>
      <c r="BH110" s="31">
        <f>_xlfn.XLOOKUP($A110,SummaryResponses!$A:$A,SummaryResponses!AB:AB)</f>
        <v>0</v>
      </c>
      <c r="BI110" s="31">
        <f>_xlfn.XLOOKUP($A110,SummaryResponses!$A:$A,SummaryResponses!AC:AC)</f>
        <v>0</v>
      </c>
      <c r="BJ110" s="31">
        <f>_xlfn.XLOOKUP($A110,SummaryResponses!$A:$A,SummaryResponses!AD:AD)</f>
        <v>0</v>
      </c>
      <c r="BK110" s="31">
        <f>_xlfn.XLOOKUP($A110,SummaryResponses!$A:$A,SummaryResponses!AE:AE)</f>
        <v>0</v>
      </c>
    </row>
    <row r="111" spans="1:63" ht="56.5" x14ac:dyDescent="0.35">
      <c r="A111" s="30" t="str">
        <f>SummaryResponses!A111</f>
        <v>07.01.01</v>
      </c>
      <c r="B111" s="31" t="str">
        <f>_xlfn.XLOOKUP($A111,WH_Aggregte!$E:$E,WH_Aggregte!$D:$D)</f>
        <v xml:space="preserve">Eligibility: Do volunteers meet the minimum age requirement at the time of enrollment? _x000D_
_x000D_
</v>
      </c>
      <c r="C111" s="31" t="str">
        <f>_xlfn.XLOOKUP($A111,SummaryResponses!$A:$A,SummaryResponses!$C:$C)</f>
        <v>Not all volunteers met the minimum age requirement for the program at the time of enrollment.</v>
      </c>
      <c r="D111" s="30" t="str">
        <f>_xlfn.SINGLE(IF(ISNUMBER(IFERROR(_xlfn.XLOOKUP($A111,Table1[QNUM],Table1[Answer],"",0),""))*1,"",IFERROR(_xlfn.XLOOKUP($A111,Table1[QNUM],Table1[Answer],"",0),"")))</f>
        <v/>
      </c>
      <c r="E111" s="31" t="str">
        <f>_xlfn.SINGLE(IF(ISNUMBER(IFERROR(_xlfn.XLOOKUP($A111&amp;$E$1&amp;":",Table1[QNUM],Table1[NOTES],"",0),""))*1,"",IFERROR(_xlfn.XLOOKUP($A111&amp;$E$1&amp;":",Table1[QNUM],Table1[NOTES],"",0),"")))</f>
        <v/>
      </c>
      <c r="F111" s="31" t="str">
        <f>_xlfn.SINGLE(IF(ISNUMBER(IFERROR(_xlfn.XLOOKUP($A111&amp;$F$1,Table1[QNUM],Table1[NOTES],"",0),""))*1,"",IFERROR(_xlfn.XLOOKUP($A111&amp;$F$1,Table1[QNUM],Table1[NOTES],"",0),"")))</f>
        <v/>
      </c>
      <c r="G111" s="31" t="str">
        <f>TRIM(_xlfn.XLOOKUP($A111,WH_Aggregte!$E:$E,WH_Aggregte!J:J))</f>
        <v>FGP Regulation: 45 CFR § 2552.41 (a)(1)</v>
      </c>
      <c r="H111" s="31">
        <f>_xlfn.XLOOKUP($A111,WH_Aggregte!$E:$E,WH_Aggregte!K:K)</f>
        <v>0</v>
      </c>
      <c r="I111" s="31">
        <f>_xlfn.XLOOKUP($A111,WH_Aggregte!$E:$E,WH_Aggregte!L:L)</f>
        <v>0</v>
      </c>
      <c r="J111" s="31">
        <f>_xlfn.XLOOKUP($A111,WH_Aggregte!$E:$E,WH_Aggregte!M:M)</f>
        <v>0</v>
      </c>
      <c r="K111" s="31">
        <f>_xlfn.XLOOKUP($A111,WH_Aggregte!$E:$E,WH_Aggregte!N:N)</f>
        <v>0</v>
      </c>
      <c r="L111" s="31">
        <f>_xlfn.XLOOKUP($A111,WH_Aggregte!$E:$E,WH_Aggregte!O:O)</f>
        <v>0</v>
      </c>
      <c r="M111" s="31">
        <f>_xlfn.XLOOKUP($A111,WH_Aggregte!$E:$E,WH_Aggregte!P:P)</f>
        <v>0</v>
      </c>
      <c r="N111" s="31">
        <f>_xlfn.XLOOKUP($A111,WH_Aggregte!$E:$E,WH_Aggregte!Q:Q)</f>
        <v>0</v>
      </c>
      <c r="O111" s="31">
        <f>_xlfn.XLOOKUP($A111,WH_Aggregte!$E:$E,WH_Aggregte!R:R)</f>
        <v>0</v>
      </c>
      <c r="P111" s="31">
        <f>_xlfn.XLOOKUP($A111,WH_Aggregte!$E:$E,WH_Aggregte!S:S)</f>
        <v>0</v>
      </c>
      <c r="Q111" s="31">
        <f>_xlfn.XLOOKUP($A111,WH_Aggregte!$E:$E,WH_Aggregte!T:T)</f>
        <v>0</v>
      </c>
      <c r="R111" s="31">
        <f>_xlfn.XLOOKUP($A111,WH_Aggregte!$E:$E,WH_Aggregte!U:U)</f>
        <v>0</v>
      </c>
      <c r="S111" s="31">
        <f>_xlfn.XLOOKUP($A111,WH_Aggregte!$E:$E,WH_Aggregte!V:V)</f>
        <v>0</v>
      </c>
      <c r="T111" s="31">
        <f>_xlfn.XLOOKUP($A111,WH_Aggregte!$E:$E,WH_Aggregte!W:W)</f>
        <v>0</v>
      </c>
      <c r="U111" s="31">
        <f>_xlfn.XLOOKUP($A111,WH_Aggregte!$E:$E,WH_Aggregte!X:X)</f>
        <v>0</v>
      </c>
      <c r="V111" s="31">
        <f>_xlfn.XLOOKUP($A111,WH_Aggregte!$E:$E,WH_Aggregte!Y:Y)</f>
        <v>0</v>
      </c>
      <c r="W111" s="31">
        <f>_xlfn.XLOOKUP($A111,WH_Aggregte!$E:$E,WH_Aggregte!Z:Z)</f>
        <v>0</v>
      </c>
      <c r="X111" s="31">
        <f>_xlfn.XLOOKUP($A111,WH_Aggregte!$E:$E,WH_Aggregte!AA:AA)</f>
        <v>0</v>
      </c>
      <c r="Y111" s="31">
        <f>_xlfn.XLOOKUP($A111,WH_Aggregte!$E:$E,WH_Aggregte!AB:AB)</f>
        <v>0</v>
      </c>
      <c r="Z111" s="31">
        <f>_xlfn.XLOOKUP($A111,WH_Aggregte!$E:$E,WH_Aggregte!AC:AC)</f>
        <v>0</v>
      </c>
      <c r="AA111" s="31">
        <f>_xlfn.XLOOKUP($A111,WH_Aggregte!$E:$E,WH_Aggregte!AD:AD)</f>
        <v>0</v>
      </c>
      <c r="AB111" s="31">
        <f>_xlfn.XLOOKUP($A111,WH_Aggregte!$E:$E,WH_Aggregte!AE:AE)</f>
        <v>0</v>
      </c>
      <c r="AC111" s="31">
        <f>_xlfn.XLOOKUP($A111,WH_Aggregte!$E:$E,WH_Aggregte!AF:AF)</f>
        <v>0</v>
      </c>
      <c r="AD111" s="31">
        <f>_xlfn.XLOOKUP($A111,WH_Aggregte!$E:$E,WH_Aggregte!AG:AG)</f>
        <v>0</v>
      </c>
      <c r="AE111" s="31">
        <f>_xlfn.XLOOKUP($A111,WH_Aggregte!$E:$E,WH_Aggregte!AH:AH)</f>
        <v>0</v>
      </c>
      <c r="AF111" s="31">
        <f>_xlfn.XLOOKUP($A111,WH_Aggregte!$E:$E,WH_Aggregte!AI:AI)</f>
        <v>0</v>
      </c>
      <c r="AG111" s="31">
        <f>_xlfn.XLOOKUP($A111,WH_Aggregte!$E:$E,WH_Aggregte!AJ:AJ)</f>
        <v>0</v>
      </c>
      <c r="AH111" s="31">
        <f>_xlfn.XLOOKUP($A111,WH_Aggregte!$E:$E,WH_Aggregte!AK:AK)</f>
        <v>0</v>
      </c>
      <c r="AI111" s="31">
        <f>_xlfn.XLOOKUP($A111,WH_Aggregte!$E:$E,WH_Aggregte!AL:AL)</f>
        <v>0</v>
      </c>
      <c r="AJ111" s="31">
        <f>_xlfn.XLOOKUP($A111,SummaryResponses!$A:$A,SummaryResponses!D:D)</f>
        <v>0</v>
      </c>
      <c r="AK111" s="31">
        <f>_xlfn.XLOOKUP($A111,SummaryResponses!$A:$A,SummaryResponses!E:E)</f>
        <v>0</v>
      </c>
      <c r="AL111" s="31">
        <f>_xlfn.XLOOKUP($A111,SummaryResponses!$A:$A,SummaryResponses!F:F)</f>
        <v>0</v>
      </c>
      <c r="AM111" s="31">
        <f>_xlfn.XLOOKUP($A111,SummaryResponses!$A:$A,SummaryResponses!G:G)</f>
        <v>0</v>
      </c>
      <c r="AN111" s="31">
        <f>_xlfn.XLOOKUP($A111,SummaryResponses!$A:$A,SummaryResponses!H:H)</f>
        <v>0</v>
      </c>
      <c r="AO111" s="31">
        <f>_xlfn.XLOOKUP($A111,SummaryResponses!$A:$A,SummaryResponses!I:I)</f>
        <v>0</v>
      </c>
      <c r="AP111" s="31">
        <f>_xlfn.XLOOKUP($A111,SummaryResponses!$A:$A,SummaryResponses!J:J)</f>
        <v>0</v>
      </c>
      <c r="AQ111" s="31">
        <f>_xlfn.XLOOKUP($A111,SummaryResponses!$A:$A,SummaryResponses!K:K)</f>
        <v>0</v>
      </c>
      <c r="AR111" s="31">
        <f>_xlfn.XLOOKUP($A111,SummaryResponses!$A:$A,SummaryResponses!L:L)</f>
        <v>0</v>
      </c>
      <c r="AS111" s="31">
        <f>_xlfn.XLOOKUP($A111,SummaryResponses!$A:$A,SummaryResponses!M:M)</f>
        <v>0</v>
      </c>
      <c r="AT111" s="31">
        <f>_xlfn.XLOOKUP($A111,SummaryResponses!$A:$A,SummaryResponses!N:N)</f>
        <v>0</v>
      </c>
      <c r="AU111" s="31">
        <f>_xlfn.XLOOKUP($A111,SummaryResponses!$A:$A,SummaryResponses!O:O)</f>
        <v>0</v>
      </c>
      <c r="AV111" s="31">
        <f>_xlfn.XLOOKUP($A111,SummaryResponses!$A:$A,SummaryResponses!P:P)</f>
        <v>0</v>
      </c>
      <c r="AW111" s="31">
        <f>_xlfn.XLOOKUP($A111,SummaryResponses!$A:$A,SummaryResponses!Q:Q)</f>
        <v>0</v>
      </c>
      <c r="AX111" s="31">
        <f>_xlfn.XLOOKUP($A111,SummaryResponses!$A:$A,SummaryResponses!R:R)</f>
        <v>0</v>
      </c>
      <c r="AY111" s="31">
        <f>_xlfn.XLOOKUP($A111,SummaryResponses!$A:$A,SummaryResponses!S:S)</f>
        <v>0</v>
      </c>
      <c r="AZ111" s="31">
        <f>_xlfn.XLOOKUP($A111,SummaryResponses!$A:$A,SummaryResponses!T:T)</f>
        <v>0</v>
      </c>
      <c r="BA111" s="31">
        <f>_xlfn.XLOOKUP($A111,SummaryResponses!$A:$A,SummaryResponses!U:U)</f>
        <v>0</v>
      </c>
      <c r="BB111" s="31">
        <f>_xlfn.XLOOKUP($A111,SummaryResponses!$A:$A,SummaryResponses!V:V)</f>
        <v>0</v>
      </c>
      <c r="BC111" s="31">
        <f>_xlfn.XLOOKUP($A111,SummaryResponses!$A:$A,SummaryResponses!W:W)</f>
        <v>0</v>
      </c>
      <c r="BD111" s="31">
        <f>_xlfn.XLOOKUP($A111,SummaryResponses!$A:$A,SummaryResponses!X:X)</f>
        <v>0</v>
      </c>
      <c r="BE111" s="31">
        <f>_xlfn.XLOOKUP($A111,SummaryResponses!$A:$A,SummaryResponses!Y:Y)</f>
        <v>0</v>
      </c>
      <c r="BF111" s="31">
        <f>_xlfn.XLOOKUP($A111,SummaryResponses!$A:$A,SummaryResponses!Z:Z)</f>
        <v>0</v>
      </c>
      <c r="BG111" s="31">
        <f>_xlfn.XLOOKUP($A111,SummaryResponses!$A:$A,SummaryResponses!AA:AA)</f>
        <v>0</v>
      </c>
      <c r="BH111" s="31">
        <f>_xlfn.XLOOKUP($A111,SummaryResponses!$A:$A,SummaryResponses!AB:AB)</f>
        <v>0</v>
      </c>
      <c r="BI111" s="31">
        <f>_xlfn.XLOOKUP($A111,SummaryResponses!$A:$A,SummaryResponses!AC:AC)</f>
        <v>0</v>
      </c>
      <c r="BJ111" s="31">
        <f>_xlfn.XLOOKUP($A111,SummaryResponses!$A:$A,SummaryResponses!AD:AD)</f>
        <v>0</v>
      </c>
      <c r="BK111" s="31">
        <f>_xlfn.XLOOKUP($A111,SummaryResponses!$A:$A,SummaryResponses!AE:AE)</f>
        <v>0</v>
      </c>
    </row>
    <row r="112" spans="1:63" ht="28.5" x14ac:dyDescent="0.35">
      <c r="A112" s="30" t="str">
        <f>SummaryResponses!A112</f>
        <v>07.01.02</v>
      </c>
      <c r="B112" s="31" t="str">
        <f>_xlfn.XLOOKUP($A112,WH_Aggregte!$E:$E,WH_Aggregte!$D:$D)</f>
        <v xml:space="preserve">Are stipended volunteers all income eligible? </v>
      </c>
      <c r="C112" s="31" t="str">
        <f>_xlfn.XLOOKUP($A112,SummaryResponses!$A:$A,SummaryResponses!$C:$C)</f>
        <v>Not all stipended volunteers met the income eligibility to receive a stipend.</v>
      </c>
      <c r="D112" s="30" t="str">
        <f>_xlfn.SINGLE(IF(ISNUMBER(IFERROR(_xlfn.XLOOKUP($A112,Table1[QNUM],Table1[Answer],"",0),""))*1,"",IFERROR(_xlfn.XLOOKUP($A112,Table1[QNUM],Table1[Answer],"",0),"")))</f>
        <v/>
      </c>
      <c r="E112" s="31" t="str">
        <f>_xlfn.SINGLE(IF(ISNUMBER(IFERROR(_xlfn.XLOOKUP($A112&amp;$E$1&amp;":",Table1[QNUM],Table1[NOTES],"",0),""))*1,"",IFERROR(_xlfn.XLOOKUP($A112&amp;$E$1&amp;":",Table1[QNUM],Table1[NOTES],"",0),"")))</f>
        <v/>
      </c>
      <c r="F112" s="31" t="str">
        <f>_xlfn.SINGLE(IF(ISNUMBER(IFERROR(_xlfn.XLOOKUP($A112&amp;$F$1,Table1[QNUM],Table1[NOTES],"",0),""))*1,"",IFERROR(_xlfn.XLOOKUP($A112&amp;$F$1,Table1[QNUM],Table1[NOTES],"",0),"")))</f>
        <v/>
      </c>
      <c r="G112" s="31" t="str">
        <f>TRIM(_xlfn.XLOOKUP($A112,WH_Aggregte!$E:$E,WH_Aggregte!J:J))</f>
        <v>FGP Regulation: 45 CFR § 2552.41 (2); 45 CFR § 2552.44</v>
      </c>
      <c r="H112" s="31">
        <f>_xlfn.XLOOKUP($A112,WH_Aggregte!$E:$E,WH_Aggregte!K:K)</f>
        <v>0</v>
      </c>
      <c r="I112" s="31">
        <f>_xlfn.XLOOKUP($A112,WH_Aggregte!$E:$E,WH_Aggregte!L:L)</f>
        <v>0</v>
      </c>
      <c r="J112" s="31">
        <f>_xlfn.XLOOKUP($A112,WH_Aggregte!$E:$E,WH_Aggregte!M:M)</f>
        <v>0</v>
      </c>
      <c r="K112" s="31">
        <f>_xlfn.XLOOKUP($A112,WH_Aggregte!$E:$E,WH_Aggregte!N:N)</f>
        <v>0</v>
      </c>
      <c r="L112" s="31">
        <f>_xlfn.XLOOKUP($A112,WH_Aggregte!$E:$E,WH_Aggregte!O:O)</f>
        <v>0</v>
      </c>
      <c r="M112" s="31">
        <f>_xlfn.XLOOKUP($A112,WH_Aggregte!$E:$E,WH_Aggregte!P:P)</f>
        <v>0</v>
      </c>
      <c r="N112" s="31">
        <f>_xlfn.XLOOKUP($A112,WH_Aggregte!$E:$E,WH_Aggregte!Q:Q)</f>
        <v>0</v>
      </c>
      <c r="O112" s="31">
        <f>_xlfn.XLOOKUP($A112,WH_Aggregte!$E:$E,WH_Aggregte!R:R)</f>
        <v>0</v>
      </c>
      <c r="P112" s="31">
        <f>_xlfn.XLOOKUP($A112,WH_Aggregte!$E:$E,WH_Aggregte!S:S)</f>
        <v>0</v>
      </c>
      <c r="Q112" s="31">
        <f>_xlfn.XLOOKUP($A112,WH_Aggregte!$E:$E,WH_Aggregte!T:T)</f>
        <v>0</v>
      </c>
      <c r="R112" s="31">
        <f>_xlfn.XLOOKUP($A112,WH_Aggregte!$E:$E,WH_Aggregte!U:U)</f>
        <v>0</v>
      </c>
      <c r="S112" s="31">
        <f>_xlfn.XLOOKUP($A112,WH_Aggregte!$E:$E,WH_Aggregte!V:V)</f>
        <v>0</v>
      </c>
      <c r="T112" s="31">
        <f>_xlfn.XLOOKUP($A112,WH_Aggregte!$E:$E,WH_Aggregte!W:W)</f>
        <v>0</v>
      </c>
      <c r="U112" s="31">
        <f>_xlfn.XLOOKUP($A112,WH_Aggregte!$E:$E,WH_Aggregte!X:X)</f>
        <v>0</v>
      </c>
      <c r="V112" s="31">
        <f>_xlfn.XLOOKUP($A112,WH_Aggregte!$E:$E,WH_Aggregte!Y:Y)</f>
        <v>0</v>
      </c>
      <c r="W112" s="31">
        <f>_xlfn.XLOOKUP($A112,WH_Aggregte!$E:$E,WH_Aggregte!Z:Z)</f>
        <v>0</v>
      </c>
      <c r="X112" s="31">
        <f>_xlfn.XLOOKUP($A112,WH_Aggregte!$E:$E,WH_Aggregte!AA:AA)</f>
        <v>0</v>
      </c>
      <c r="Y112" s="31">
        <f>_xlfn.XLOOKUP($A112,WH_Aggregte!$E:$E,WH_Aggregte!AB:AB)</f>
        <v>0</v>
      </c>
      <c r="Z112" s="31">
        <f>_xlfn.XLOOKUP($A112,WH_Aggregte!$E:$E,WH_Aggregte!AC:AC)</f>
        <v>0</v>
      </c>
      <c r="AA112" s="31">
        <f>_xlfn.XLOOKUP($A112,WH_Aggregte!$E:$E,WH_Aggregte!AD:AD)</f>
        <v>0</v>
      </c>
      <c r="AB112" s="31">
        <f>_xlfn.XLOOKUP($A112,WH_Aggregte!$E:$E,WH_Aggregte!AE:AE)</f>
        <v>0</v>
      </c>
      <c r="AC112" s="31">
        <f>_xlfn.XLOOKUP($A112,WH_Aggregte!$E:$E,WH_Aggregte!AF:AF)</f>
        <v>0</v>
      </c>
      <c r="AD112" s="31">
        <f>_xlfn.XLOOKUP($A112,WH_Aggregte!$E:$E,WH_Aggregte!AG:AG)</f>
        <v>0</v>
      </c>
      <c r="AE112" s="31">
        <f>_xlfn.XLOOKUP($A112,WH_Aggregte!$E:$E,WH_Aggregte!AH:AH)</f>
        <v>0</v>
      </c>
      <c r="AF112" s="31">
        <f>_xlfn.XLOOKUP($A112,WH_Aggregte!$E:$E,WH_Aggregte!AI:AI)</f>
        <v>0</v>
      </c>
      <c r="AG112" s="31">
        <f>_xlfn.XLOOKUP($A112,WH_Aggregte!$E:$E,WH_Aggregte!AJ:AJ)</f>
        <v>0</v>
      </c>
      <c r="AH112" s="31">
        <f>_xlfn.XLOOKUP($A112,WH_Aggregte!$E:$E,WH_Aggregte!AK:AK)</f>
        <v>0</v>
      </c>
      <c r="AI112" s="31">
        <f>_xlfn.XLOOKUP($A112,WH_Aggregte!$E:$E,WH_Aggregte!AL:AL)</f>
        <v>0</v>
      </c>
      <c r="AJ112" s="31">
        <f>_xlfn.XLOOKUP($A112,SummaryResponses!$A:$A,SummaryResponses!D:D)</f>
        <v>0</v>
      </c>
      <c r="AK112" s="31">
        <f>_xlfn.XLOOKUP($A112,SummaryResponses!$A:$A,SummaryResponses!E:E)</f>
        <v>0</v>
      </c>
      <c r="AL112" s="31">
        <f>_xlfn.XLOOKUP($A112,SummaryResponses!$A:$A,SummaryResponses!F:F)</f>
        <v>0</v>
      </c>
      <c r="AM112" s="31">
        <f>_xlfn.XLOOKUP($A112,SummaryResponses!$A:$A,SummaryResponses!G:G)</f>
        <v>0</v>
      </c>
      <c r="AN112" s="31">
        <f>_xlfn.XLOOKUP($A112,SummaryResponses!$A:$A,SummaryResponses!H:H)</f>
        <v>0</v>
      </c>
      <c r="AO112" s="31">
        <f>_xlfn.XLOOKUP($A112,SummaryResponses!$A:$A,SummaryResponses!I:I)</f>
        <v>0</v>
      </c>
      <c r="AP112" s="31">
        <f>_xlfn.XLOOKUP($A112,SummaryResponses!$A:$A,SummaryResponses!J:J)</f>
        <v>0</v>
      </c>
      <c r="AQ112" s="31">
        <f>_xlfn.XLOOKUP($A112,SummaryResponses!$A:$A,SummaryResponses!K:K)</f>
        <v>0</v>
      </c>
      <c r="AR112" s="31">
        <f>_xlfn.XLOOKUP($A112,SummaryResponses!$A:$A,SummaryResponses!L:L)</f>
        <v>0</v>
      </c>
      <c r="AS112" s="31">
        <f>_xlfn.XLOOKUP($A112,SummaryResponses!$A:$A,SummaryResponses!M:M)</f>
        <v>0</v>
      </c>
      <c r="AT112" s="31">
        <f>_xlfn.XLOOKUP($A112,SummaryResponses!$A:$A,SummaryResponses!N:N)</f>
        <v>0</v>
      </c>
      <c r="AU112" s="31">
        <f>_xlfn.XLOOKUP($A112,SummaryResponses!$A:$A,SummaryResponses!O:O)</f>
        <v>0</v>
      </c>
      <c r="AV112" s="31">
        <f>_xlfn.XLOOKUP($A112,SummaryResponses!$A:$A,SummaryResponses!P:P)</f>
        <v>0</v>
      </c>
      <c r="AW112" s="31">
        <f>_xlfn.XLOOKUP($A112,SummaryResponses!$A:$A,SummaryResponses!Q:Q)</f>
        <v>0</v>
      </c>
      <c r="AX112" s="31">
        <f>_xlfn.XLOOKUP($A112,SummaryResponses!$A:$A,SummaryResponses!R:R)</f>
        <v>0</v>
      </c>
      <c r="AY112" s="31">
        <f>_xlfn.XLOOKUP($A112,SummaryResponses!$A:$A,SummaryResponses!S:S)</f>
        <v>0</v>
      </c>
      <c r="AZ112" s="31">
        <f>_xlfn.XLOOKUP($A112,SummaryResponses!$A:$A,SummaryResponses!T:T)</f>
        <v>0</v>
      </c>
      <c r="BA112" s="31">
        <f>_xlfn.XLOOKUP($A112,SummaryResponses!$A:$A,SummaryResponses!U:U)</f>
        <v>0</v>
      </c>
      <c r="BB112" s="31">
        <f>_xlfn.XLOOKUP($A112,SummaryResponses!$A:$A,SummaryResponses!V:V)</f>
        <v>0</v>
      </c>
      <c r="BC112" s="31">
        <f>_xlfn.XLOOKUP($A112,SummaryResponses!$A:$A,SummaryResponses!W:W)</f>
        <v>0</v>
      </c>
      <c r="BD112" s="31">
        <f>_xlfn.XLOOKUP($A112,SummaryResponses!$A:$A,SummaryResponses!X:X)</f>
        <v>0</v>
      </c>
      <c r="BE112" s="31">
        <f>_xlfn.XLOOKUP($A112,SummaryResponses!$A:$A,SummaryResponses!Y:Y)</f>
        <v>0</v>
      </c>
      <c r="BF112" s="31">
        <f>_xlfn.XLOOKUP($A112,SummaryResponses!$A:$A,SummaryResponses!Z:Z)</f>
        <v>0</v>
      </c>
      <c r="BG112" s="31">
        <f>_xlfn.XLOOKUP($A112,SummaryResponses!$A:$A,SummaryResponses!AA:AA)</f>
        <v>0</v>
      </c>
      <c r="BH112" s="31">
        <f>_xlfn.XLOOKUP($A112,SummaryResponses!$A:$A,SummaryResponses!AB:AB)</f>
        <v>0</v>
      </c>
      <c r="BI112" s="31">
        <f>_xlfn.XLOOKUP($A112,SummaryResponses!$A:$A,SummaryResponses!AC:AC)</f>
        <v>0</v>
      </c>
      <c r="BJ112" s="31">
        <f>_xlfn.XLOOKUP($A112,SummaryResponses!$A:$A,SummaryResponses!AD:AD)</f>
        <v>0</v>
      </c>
      <c r="BK112" s="31">
        <f>_xlfn.XLOOKUP($A112,SummaryResponses!$A:$A,SummaryResponses!AE:AE)</f>
        <v>0</v>
      </c>
    </row>
    <row r="113" spans="1:63" ht="56.5" x14ac:dyDescent="0.35">
      <c r="A113" s="30" t="str">
        <f>SummaryResponses!A113</f>
        <v>07.01.04</v>
      </c>
      <c r="B113" s="31" t="str">
        <f>_xlfn.XLOOKUP($A113,WH_Aggregte!$E:$E,WH_Aggregte!$D:$D)</f>
        <v>Review the volunteer service agreements and complete the required interviews. _x000D_
Do the service activities of the volunteer align with the agreement?</v>
      </c>
      <c r="C113" s="31" t="str">
        <f>_xlfn.XLOOKUP($A113,SummaryResponses!$A:$A,SummaryResponses!$C:$C)</f>
        <v>There is evidence that the service activities of the volunteer do not align with the volunteer assignment plan.</v>
      </c>
      <c r="D113" s="30" t="str">
        <f>_xlfn.SINGLE(IF(ISNUMBER(IFERROR(_xlfn.XLOOKUP($A113,Table1[QNUM],Table1[Answer],"",0),""))*1,"",IFERROR(_xlfn.XLOOKUP($A113,Table1[QNUM],Table1[Answer],"",0),"")))</f>
        <v/>
      </c>
      <c r="E113" s="31" t="str">
        <f>_xlfn.SINGLE(IF(ISNUMBER(IFERROR(_xlfn.XLOOKUP($A113&amp;$E$1&amp;":",Table1[QNUM],Table1[NOTES],"",0),""))*1,"",IFERROR(_xlfn.XLOOKUP($A113&amp;$E$1&amp;":",Table1[QNUM],Table1[NOTES],"",0),"")))</f>
        <v/>
      </c>
      <c r="F113" s="31" t="str">
        <f>_xlfn.SINGLE(IF(ISNUMBER(IFERROR(_xlfn.XLOOKUP($A113&amp;$F$1,Table1[QNUM],Table1[NOTES],"",0),""))*1,"",IFERROR(_xlfn.XLOOKUP($A113&amp;$F$1,Table1[QNUM],Table1[NOTES],"",0),"")))</f>
        <v/>
      </c>
      <c r="G113" s="31" t="str">
        <f>TRIM(_xlfn.XLOOKUP($A113,WH_Aggregte!$E:$E,WH_Aggregte!J:J))</f>
        <v>45 CFR §2552.72 and 45 CFR §2552.71</v>
      </c>
      <c r="H113" s="31">
        <f>_xlfn.XLOOKUP($A113,WH_Aggregte!$E:$E,WH_Aggregte!K:K)</f>
        <v>0</v>
      </c>
      <c r="I113" s="31">
        <f>_xlfn.XLOOKUP($A113,WH_Aggregte!$E:$E,WH_Aggregte!L:L)</f>
        <v>0</v>
      </c>
      <c r="J113" s="31">
        <f>_xlfn.XLOOKUP($A113,WH_Aggregte!$E:$E,WH_Aggregte!M:M)</f>
        <v>0</v>
      </c>
      <c r="K113" s="31">
        <f>_xlfn.XLOOKUP($A113,WH_Aggregte!$E:$E,WH_Aggregte!N:N)</f>
        <v>0</v>
      </c>
      <c r="L113" s="31">
        <f>_xlfn.XLOOKUP($A113,WH_Aggregte!$E:$E,WH_Aggregte!O:O)</f>
        <v>0</v>
      </c>
      <c r="M113" s="31">
        <f>_xlfn.XLOOKUP($A113,WH_Aggregte!$E:$E,WH_Aggregte!P:P)</f>
        <v>0</v>
      </c>
      <c r="N113" s="31">
        <f>_xlfn.XLOOKUP($A113,WH_Aggregte!$E:$E,WH_Aggregte!Q:Q)</f>
        <v>0</v>
      </c>
      <c r="O113" s="31">
        <f>_xlfn.XLOOKUP($A113,WH_Aggregte!$E:$E,WH_Aggregte!R:R)</f>
        <v>0</v>
      </c>
      <c r="P113" s="31">
        <f>_xlfn.XLOOKUP($A113,WH_Aggregte!$E:$E,WH_Aggregte!S:S)</f>
        <v>0</v>
      </c>
      <c r="Q113" s="31">
        <f>_xlfn.XLOOKUP($A113,WH_Aggregte!$E:$E,WH_Aggregte!T:T)</f>
        <v>0</v>
      </c>
      <c r="R113" s="31">
        <f>_xlfn.XLOOKUP($A113,WH_Aggregte!$E:$E,WH_Aggregte!U:U)</f>
        <v>0</v>
      </c>
      <c r="S113" s="31">
        <f>_xlfn.XLOOKUP($A113,WH_Aggregte!$E:$E,WH_Aggregte!V:V)</f>
        <v>0</v>
      </c>
      <c r="T113" s="31">
        <f>_xlfn.XLOOKUP($A113,WH_Aggregte!$E:$E,WH_Aggregte!W:W)</f>
        <v>0</v>
      </c>
      <c r="U113" s="31">
        <f>_xlfn.XLOOKUP($A113,WH_Aggregte!$E:$E,WH_Aggregte!X:X)</f>
        <v>0</v>
      </c>
      <c r="V113" s="31">
        <f>_xlfn.XLOOKUP($A113,WH_Aggregte!$E:$E,WH_Aggregte!Y:Y)</f>
        <v>0</v>
      </c>
      <c r="W113" s="31">
        <f>_xlfn.XLOOKUP($A113,WH_Aggregte!$E:$E,WH_Aggregte!Z:Z)</f>
        <v>0</v>
      </c>
      <c r="X113" s="31">
        <f>_xlfn.XLOOKUP($A113,WH_Aggregte!$E:$E,WH_Aggregte!AA:AA)</f>
        <v>0</v>
      </c>
      <c r="Y113" s="31">
        <f>_xlfn.XLOOKUP($A113,WH_Aggregte!$E:$E,WH_Aggregte!AB:AB)</f>
        <v>0</v>
      </c>
      <c r="Z113" s="31">
        <f>_xlfn.XLOOKUP($A113,WH_Aggregte!$E:$E,WH_Aggregte!AC:AC)</f>
        <v>0</v>
      </c>
      <c r="AA113" s="31">
        <f>_xlfn.XLOOKUP($A113,WH_Aggregte!$E:$E,WH_Aggregte!AD:AD)</f>
        <v>0</v>
      </c>
      <c r="AB113" s="31">
        <f>_xlfn.XLOOKUP($A113,WH_Aggregte!$E:$E,WH_Aggregte!AE:AE)</f>
        <v>0</v>
      </c>
      <c r="AC113" s="31">
        <f>_xlfn.XLOOKUP($A113,WH_Aggregte!$E:$E,WH_Aggregte!AF:AF)</f>
        <v>0</v>
      </c>
      <c r="AD113" s="31">
        <f>_xlfn.XLOOKUP($A113,WH_Aggregte!$E:$E,WH_Aggregte!AG:AG)</f>
        <v>0</v>
      </c>
      <c r="AE113" s="31">
        <f>_xlfn.XLOOKUP($A113,WH_Aggregte!$E:$E,WH_Aggregte!AH:AH)</f>
        <v>0</v>
      </c>
      <c r="AF113" s="31">
        <f>_xlfn.XLOOKUP($A113,WH_Aggregte!$E:$E,WH_Aggregte!AI:AI)</f>
        <v>0</v>
      </c>
      <c r="AG113" s="31">
        <f>_xlfn.XLOOKUP($A113,WH_Aggregte!$E:$E,WH_Aggregte!AJ:AJ)</f>
        <v>0</v>
      </c>
      <c r="AH113" s="31">
        <f>_xlfn.XLOOKUP($A113,WH_Aggregte!$E:$E,WH_Aggregte!AK:AK)</f>
        <v>0</v>
      </c>
      <c r="AI113" s="31">
        <f>_xlfn.XLOOKUP($A113,WH_Aggregte!$E:$E,WH_Aggregte!AL:AL)</f>
        <v>0</v>
      </c>
      <c r="AJ113" s="31">
        <f>_xlfn.XLOOKUP($A113,SummaryResponses!$A:$A,SummaryResponses!D:D)</f>
        <v>0</v>
      </c>
      <c r="AK113" s="31">
        <f>_xlfn.XLOOKUP($A113,SummaryResponses!$A:$A,SummaryResponses!E:E)</f>
        <v>0</v>
      </c>
      <c r="AL113" s="31">
        <f>_xlfn.XLOOKUP($A113,SummaryResponses!$A:$A,SummaryResponses!F:F)</f>
        <v>0</v>
      </c>
      <c r="AM113" s="31">
        <f>_xlfn.XLOOKUP($A113,SummaryResponses!$A:$A,SummaryResponses!G:G)</f>
        <v>0</v>
      </c>
      <c r="AN113" s="31">
        <f>_xlfn.XLOOKUP($A113,SummaryResponses!$A:$A,SummaryResponses!H:H)</f>
        <v>0</v>
      </c>
      <c r="AO113" s="31">
        <f>_xlfn.XLOOKUP($A113,SummaryResponses!$A:$A,SummaryResponses!I:I)</f>
        <v>0</v>
      </c>
      <c r="AP113" s="31">
        <f>_xlfn.XLOOKUP($A113,SummaryResponses!$A:$A,SummaryResponses!J:J)</f>
        <v>0</v>
      </c>
      <c r="AQ113" s="31">
        <f>_xlfn.XLOOKUP($A113,SummaryResponses!$A:$A,SummaryResponses!K:K)</f>
        <v>0</v>
      </c>
      <c r="AR113" s="31">
        <f>_xlfn.XLOOKUP($A113,SummaryResponses!$A:$A,SummaryResponses!L:L)</f>
        <v>0</v>
      </c>
      <c r="AS113" s="31">
        <f>_xlfn.XLOOKUP($A113,SummaryResponses!$A:$A,SummaryResponses!M:M)</f>
        <v>0</v>
      </c>
      <c r="AT113" s="31">
        <f>_xlfn.XLOOKUP($A113,SummaryResponses!$A:$A,SummaryResponses!N:N)</f>
        <v>0</v>
      </c>
      <c r="AU113" s="31">
        <f>_xlfn.XLOOKUP($A113,SummaryResponses!$A:$A,SummaryResponses!O:O)</f>
        <v>0</v>
      </c>
      <c r="AV113" s="31">
        <f>_xlfn.XLOOKUP($A113,SummaryResponses!$A:$A,SummaryResponses!P:P)</f>
        <v>0</v>
      </c>
      <c r="AW113" s="31">
        <f>_xlfn.XLOOKUP($A113,SummaryResponses!$A:$A,SummaryResponses!Q:Q)</f>
        <v>0</v>
      </c>
      <c r="AX113" s="31">
        <f>_xlfn.XLOOKUP($A113,SummaryResponses!$A:$A,SummaryResponses!R:R)</f>
        <v>0</v>
      </c>
      <c r="AY113" s="31">
        <f>_xlfn.XLOOKUP($A113,SummaryResponses!$A:$A,SummaryResponses!S:S)</f>
        <v>0</v>
      </c>
      <c r="AZ113" s="31">
        <f>_xlfn.XLOOKUP($A113,SummaryResponses!$A:$A,SummaryResponses!T:T)</f>
        <v>0</v>
      </c>
      <c r="BA113" s="31">
        <f>_xlfn.XLOOKUP($A113,SummaryResponses!$A:$A,SummaryResponses!U:U)</f>
        <v>0</v>
      </c>
      <c r="BB113" s="31">
        <f>_xlfn.XLOOKUP($A113,SummaryResponses!$A:$A,SummaryResponses!V:V)</f>
        <v>0</v>
      </c>
      <c r="BC113" s="31">
        <f>_xlfn.XLOOKUP($A113,SummaryResponses!$A:$A,SummaryResponses!W:W)</f>
        <v>0</v>
      </c>
      <c r="BD113" s="31">
        <f>_xlfn.XLOOKUP($A113,SummaryResponses!$A:$A,SummaryResponses!X:X)</f>
        <v>0</v>
      </c>
      <c r="BE113" s="31">
        <f>_xlfn.XLOOKUP($A113,SummaryResponses!$A:$A,SummaryResponses!Y:Y)</f>
        <v>0</v>
      </c>
      <c r="BF113" s="31">
        <f>_xlfn.XLOOKUP($A113,SummaryResponses!$A:$A,SummaryResponses!Z:Z)</f>
        <v>0</v>
      </c>
      <c r="BG113" s="31">
        <f>_xlfn.XLOOKUP($A113,SummaryResponses!$A:$A,SummaryResponses!AA:AA)</f>
        <v>0</v>
      </c>
      <c r="BH113" s="31">
        <f>_xlfn.XLOOKUP($A113,SummaryResponses!$A:$A,SummaryResponses!AB:AB)</f>
        <v>0</v>
      </c>
      <c r="BI113" s="31">
        <f>_xlfn.XLOOKUP($A113,SummaryResponses!$A:$A,SummaryResponses!AC:AC)</f>
        <v>0</v>
      </c>
      <c r="BJ113" s="31">
        <f>_xlfn.XLOOKUP($A113,SummaryResponses!$A:$A,SummaryResponses!AD:AD)</f>
        <v>0</v>
      </c>
      <c r="BK113" s="31">
        <f>_xlfn.XLOOKUP($A113,SummaryResponses!$A:$A,SummaryResponses!AE:AE)</f>
        <v>0</v>
      </c>
    </row>
    <row r="114" spans="1:63" ht="42.5" x14ac:dyDescent="0.35">
      <c r="A114" s="30" t="str">
        <f>SummaryResponses!A114</f>
        <v>07.01.05</v>
      </c>
      <c r="B114" s="31" t="str">
        <f>_xlfn.XLOOKUP($A114,WH_Aggregte!$E:$E,WH_Aggregte!$D:$D)</f>
        <v>Is there a designated supervisor providing regular and consistent support for each volunteer?</v>
      </c>
      <c r="C114" s="31" t="str">
        <f>_xlfn.XLOOKUP($A114,SummaryResponses!$A:$A,SummaryResponses!$C:$C)</f>
        <v>There is evidence that there is not a designated supervisor providing regular and consistent support for each volunteer.</v>
      </c>
      <c r="D114" s="30" t="str">
        <f>_xlfn.SINGLE(IF(ISNUMBER(IFERROR(_xlfn.XLOOKUP($A114,Table1[QNUM],Table1[Answer],"",0),""))*1,"",IFERROR(_xlfn.XLOOKUP($A114,Table1[QNUM],Table1[Answer],"",0),"")))</f>
        <v/>
      </c>
      <c r="E114" s="31" t="str">
        <f>_xlfn.SINGLE(IF(ISNUMBER(IFERROR(_xlfn.XLOOKUP($A114&amp;$E$1&amp;":",Table1[QNUM],Table1[NOTES],"",0),""))*1,"",IFERROR(_xlfn.XLOOKUP($A114&amp;$E$1&amp;":",Table1[QNUM],Table1[NOTES],"",0),"")))</f>
        <v/>
      </c>
      <c r="F114" s="31" t="str">
        <f>_xlfn.SINGLE(IF(ISNUMBER(IFERROR(_xlfn.XLOOKUP($A114&amp;$F$1,Table1[QNUM],Table1[NOTES],"",0),""))*1,"",IFERROR(_xlfn.XLOOKUP($A114&amp;$F$1,Table1[QNUM],Table1[NOTES],"",0),"")))</f>
        <v/>
      </c>
      <c r="G114" s="31" t="str">
        <f>TRIM(_xlfn.XLOOKUP($A114,WH_Aggregte!$E:$E,WH_Aggregte!J:J))</f>
        <v>FGP Regulation: 45 CFR §2552.62(f); 45 CFR §2552.71(e)</v>
      </c>
      <c r="H114" s="31">
        <f>_xlfn.XLOOKUP($A114,WH_Aggregte!$E:$E,WH_Aggregte!K:K)</f>
        <v>0</v>
      </c>
      <c r="I114" s="31">
        <f>_xlfn.XLOOKUP($A114,WH_Aggregte!$E:$E,WH_Aggregte!L:L)</f>
        <v>0</v>
      </c>
      <c r="J114" s="31">
        <f>_xlfn.XLOOKUP($A114,WH_Aggregte!$E:$E,WH_Aggregte!M:M)</f>
        <v>0</v>
      </c>
      <c r="K114" s="31">
        <f>_xlfn.XLOOKUP($A114,WH_Aggregte!$E:$E,WH_Aggregte!N:N)</f>
        <v>0</v>
      </c>
      <c r="L114" s="31">
        <f>_xlfn.XLOOKUP($A114,WH_Aggregte!$E:$E,WH_Aggregte!O:O)</f>
        <v>0</v>
      </c>
      <c r="M114" s="31">
        <f>_xlfn.XLOOKUP($A114,WH_Aggregte!$E:$E,WH_Aggregte!P:P)</f>
        <v>0</v>
      </c>
      <c r="N114" s="31">
        <f>_xlfn.XLOOKUP($A114,WH_Aggregte!$E:$E,WH_Aggregte!Q:Q)</f>
        <v>0</v>
      </c>
      <c r="O114" s="31">
        <f>_xlfn.XLOOKUP($A114,WH_Aggregte!$E:$E,WH_Aggregte!R:R)</f>
        <v>0</v>
      </c>
      <c r="P114" s="31">
        <f>_xlfn.XLOOKUP($A114,WH_Aggregte!$E:$E,WH_Aggregte!S:S)</f>
        <v>0</v>
      </c>
      <c r="Q114" s="31">
        <f>_xlfn.XLOOKUP($A114,WH_Aggregte!$E:$E,WH_Aggregte!T:T)</f>
        <v>0</v>
      </c>
      <c r="R114" s="31">
        <f>_xlfn.XLOOKUP($A114,WH_Aggregte!$E:$E,WH_Aggregte!U:U)</f>
        <v>0</v>
      </c>
      <c r="S114" s="31">
        <f>_xlfn.XLOOKUP($A114,WH_Aggregte!$E:$E,WH_Aggregte!V:V)</f>
        <v>0</v>
      </c>
      <c r="T114" s="31">
        <f>_xlfn.XLOOKUP($A114,WH_Aggregte!$E:$E,WH_Aggregte!W:W)</f>
        <v>0</v>
      </c>
      <c r="U114" s="31">
        <f>_xlfn.XLOOKUP($A114,WH_Aggregte!$E:$E,WH_Aggregte!X:X)</f>
        <v>0</v>
      </c>
      <c r="V114" s="31">
        <f>_xlfn.XLOOKUP($A114,WH_Aggregte!$E:$E,WH_Aggregte!Y:Y)</f>
        <v>0</v>
      </c>
      <c r="W114" s="31">
        <f>_xlfn.XLOOKUP($A114,WH_Aggregte!$E:$E,WH_Aggregte!Z:Z)</f>
        <v>0</v>
      </c>
      <c r="X114" s="31">
        <f>_xlfn.XLOOKUP($A114,WH_Aggregte!$E:$E,WH_Aggregte!AA:AA)</f>
        <v>0</v>
      </c>
      <c r="Y114" s="31">
        <f>_xlfn.XLOOKUP($A114,WH_Aggregte!$E:$E,WH_Aggregte!AB:AB)</f>
        <v>0</v>
      </c>
      <c r="Z114" s="31">
        <f>_xlfn.XLOOKUP($A114,WH_Aggregte!$E:$E,WH_Aggregte!AC:AC)</f>
        <v>0</v>
      </c>
      <c r="AA114" s="31">
        <f>_xlfn.XLOOKUP($A114,WH_Aggregte!$E:$E,WH_Aggregte!AD:AD)</f>
        <v>0</v>
      </c>
      <c r="AB114" s="31">
        <f>_xlfn.XLOOKUP($A114,WH_Aggregte!$E:$E,WH_Aggregte!AE:AE)</f>
        <v>0</v>
      </c>
      <c r="AC114" s="31">
        <f>_xlfn.XLOOKUP($A114,WH_Aggregte!$E:$E,WH_Aggregte!AF:AF)</f>
        <v>0</v>
      </c>
      <c r="AD114" s="31">
        <f>_xlfn.XLOOKUP($A114,WH_Aggregte!$E:$E,WH_Aggregte!AG:AG)</f>
        <v>0</v>
      </c>
      <c r="AE114" s="31">
        <f>_xlfn.XLOOKUP($A114,WH_Aggregte!$E:$E,WH_Aggregte!AH:AH)</f>
        <v>0</v>
      </c>
      <c r="AF114" s="31">
        <f>_xlfn.XLOOKUP($A114,WH_Aggregte!$E:$E,WH_Aggregte!AI:AI)</f>
        <v>0</v>
      </c>
      <c r="AG114" s="31">
        <f>_xlfn.XLOOKUP($A114,WH_Aggregte!$E:$E,WH_Aggregte!AJ:AJ)</f>
        <v>0</v>
      </c>
      <c r="AH114" s="31">
        <f>_xlfn.XLOOKUP($A114,WH_Aggregte!$E:$E,WH_Aggregte!AK:AK)</f>
        <v>0</v>
      </c>
      <c r="AI114" s="31">
        <f>_xlfn.XLOOKUP($A114,WH_Aggregte!$E:$E,WH_Aggregte!AL:AL)</f>
        <v>0</v>
      </c>
      <c r="AJ114" s="31">
        <f>_xlfn.XLOOKUP($A114,SummaryResponses!$A:$A,SummaryResponses!D:D)</f>
        <v>0</v>
      </c>
      <c r="AK114" s="31">
        <f>_xlfn.XLOOKUP($A114,SummaryResponses!$A:$A,SummaryResponses!E:E)</f>
        <v>0</v>
      </c>
      <c r="AL114" s="31">
        <f>_xlfn.XLOOKUP($A114,SummaryResponses!$A:$A,SummaryResponses!F:F)</f>
        <v>0</v>
      </c>
      <c r="AM114" s="31">
        <f>_xlfn.XLOOKUP($A114,SummaryResponses!$A:$A,SummaryResponses!G:G)</f>
        <v>0</v>
      </c>
      <c r="AN114" s="31">
        <f>_xlfn.XLOOKUP($A114,SummaryResponses!$A:$A,SummaryResponses!H:H)</f>
        <v>0</v>
      </c>
      <c r="AO114" s="31">
        <f>_xlfn.XLOOKUP($A114,SummaryResponses!$A:$A,SummaryResponses!I:I)</f>
        <v>0</v>
      </c>
      <c r="AP114" s="31">
        <f>_xlfn.XLOOKUP($A114,SummaryResponses!$A:$A,SummaryResponses!J:J)</f>
        <v>0</v>
      </c>
      <c r="AQ114" s="31">
        <f>_xlfn.XLOOKUP($A114,SummaryResponses!$A:$A,SummaryResponses!K:K)</f>
        <v>0</v>
      </c>
      <c r="AR114" s="31">
        <f>_xlfn.XLOOKUP($A114,SummaryResponses!$A:$A,SummaryResponses!L:L)</f>
        <v>0</v>
      </c>
      <c r="AS114" s="31">
        <f>_xlfn.XLOOKUP($A114,SummaryResponses!$A:$A,SummaryResponses!M:M)</f>
        <v>0</v>
      </c>
      <c r="AT114" s="31">
        <f>_xlfn.XLOOKUP($A114,SummaryResponses!$A:$A,SummaryResponses!N:N)</f>
        <v>0</v>
      </c>
      <c r="AU114" s="31">
        <f>_xlfn.XLOOKUP($A114,SummaryResponses!$A:$A,SummaryResponses!O:O)</f>
        <v>0</v>
      </c>
      <c r="AV114" s="31">
        <f>_xlfn.XLOOKUP($A114,SummaryResponses!$A:$A,SummaryResponses!P:P)</f>
        <v>0</v>
      </c>
      <c r="AW114" s="31">
        <f>_xlfn.XLOOKUP($A114,SummaryResponses!$A:$A,SummaryResponses!Q:Q)</f>
        <v>0</v>
      </c>
      <c r="AX114" s="31">
        <f>_xlfn.XLOOKUP($A114,SummaryResponses!$A:$A,SummaryResponses!R:R)</f>
        <v>0</v>
      </c>
      <c r="AY114" s="31">
        <f>_xlfn.XLOOKUP($A114,SummaryResponses!$A:$A,SummaryResponses!S:S)</f>
        <v>0</v>
      </c>
      <c r="AZ114" s="31">
        <f>_xlfn.XLOOKUP($A114,SummaryResponses!$A:$A,SummaryResponses!T:T)</f>
        <v>0</v>
      </c>
      <c r="BA114" s="31">
        <f>_xlfn.XLOOKUP($A114,SummaryResponses!$A:$A,SummaryResponses!U:U)</f>
        <v>0</v>
      </c>
      <c r="BB114" s="31">
        <f>_xlfn.XLOOKUP($A114,SummaryResponses!$A:$A,SummaryResponses!V:V)</f>
        <v>0</v>
      </c>
      <c r="BC114" s="31">
        <f>_xlfn.XLOOKUP($A114,SummaryResponses!$A:$A,SummaryResponses!W:W)</f>
        <v>0</v>
      </c>
      <c r="BD114" s="31">
        <f>_xlfn.XLOOKUP($A114,SummaryResponses!$A:$A,SummaryResponses!X:X)</f>
        <v>0</v>
      </c>
      <c r="BE114" s="31">
        <f>_xlfn.XLOOKUP($A114,SummaryResponses!$A:$A,SummaryResponses!Y:Y)</f>
        <v>0</v>
      </c>
      <c r="BF114" s="31">
        <f>_xlfn.XLOOKUP($A114,SummaryResponses!$A:$A,SummaryResponses!Z:Z)</f>
        <v>0</v>
      </c>
      <c r="BG114" s="31">
        <f>_xlfn.XLOOKUP($A114,SummaryResponses!$A:$A,SummaryResponses!AA:AA)</f>
        <v>0</v>
      </c>
      <c r="BH114" s="31">
        <f>_xlfn.XLOOKUP($A114,SummaryResponses!$A:$A,SummaryResponses!AB:AB)</f>
        <v>0</v>
      </c>
      <c r="BI114" s="31">
        <f>_xlfn.XLOOKUP($A114,SummaryResponses!$A:$A,SummaryResponses!AC:AC)</f>
        <v>0</v>
      </c>
      <c r="BJ114" s="31">
        <f>_xlfn.XLOOKUP($A114,SummaryResponses!$A:$A,SummaryResponses!AD:AD)</f>
        <v>0</v>
      </c>
      <c r="BK114" s="31">
        <f>_xlfn.XLOOKUP($A114,SummaryResponses!$A:$A,SummaryResponses!AE:AE)</f>
        <v>0</v>
      </c>
    </row>
    <row r="115" spans="1:63" ht="28.5" x14ac:dyDescent="0.35">
      <c r="A115" s="30" t="str">
        <f>SummaryResponses!A115</f>
        <v>07.01.06</v>
      </c>
      <c r="B115" s="31" t="str">
        <f>_xlfn.XLOOKUP($A115,WH_Aggregte!$E:$E,WH_Aggregte!$D:$D)</f>
        <v>Are supervisors adequately trained by the grantee to manage volunteers?</v>
      </c>
      <c r="C115" s="31" t="str">
        <f>_xlfn.XLOOKUP($A115,SummaryResponses!$A:$A,SummaryResponses!$C:$C)</f>
        <v>There is evidence that supervisors are not adequately trained by the grantee to manage the volunteers.</v>
      </c>
      <c r="D115" s="30" t="str">
        <f>_xlfn.SINGLE(IF(ISNUMBER(IFERROR(_xlfn.XLOOKUP($A115,Table1[QNUM],Table1[Answer],"",0),""))*1,"",IFERROR(_xlfn.XLOOKUP($A115,Table1[QNUM],Table1[Answer],"",0),"")))</f>
        <v/>
      </c>
      <c r="E115" s="31" t="str">
        <f>_xlfn.SINGLE(IF(ISNUMBER(IFERROR(_xlfn.XLOOKUP($A115&amp;$E$1&amp;":",Table1[QNUM],Table1[NOTES],"",0),""))*1,"",IFERROR(_xlfn.XLOOKUP($A115&amp;$E$1&amp;":",Table1[QNUM],Table1[NOTES],"",0),"")))</f>
        <v/>
      </c>
      <c r="F115" s="31" t="str">
        <f>_xlfn.SINGLE(IF(ISNUMBER(IFERROR(_xlfn.XLOOKUP($A115&amp;$F$1,Table1[QNUM],Table1[NOTES],"",0),""))*1,"",IFERROR(_xlfn.XLOOKUP($A115&amp;$F$1,Table1[QNUM],Table1[NOTES],"",0),"")))</f>
        <v/>
      </c>
      <c r="G115" s="31" t="str">
        <f>TRIM(_xlfn.XLOOKUP($A115,WH_Aggregte!$E:$E,WH_Aggregte!J:J))</f>
        <v xml:space="preserve">FGP Regulation: 45 CFR §2552.62(f); 45 CFR §2552.71(e)
</v>
      </c>
      <c r="H115" s="31">
        <f>_xlfn.XLOOKUP($A115,WH_Aggregte!$E:$E,WH_Aggregte!K:K)</f>
        <v>0</v>
      </c>
      <c r="I115" s="31">
        <f>_xlfn.XLOOKUP($A115,WH_Aggregte!$E:$E,WH_Aggregte!L:L)</f>
        <v>0</v>
      </c>
      <c r="J115" s="31">
        <f>_xlfn.XLOOKUP($A115,WH_Aggregte!$E:$E,WH_Aggregte!M:M)</f>
        <v>0</v>
      </c>
      <c r="K115" s="31">
        <f>_xlfn.XLOOKUP($A115,WH_Aggregte!$E:$E,WH_Aggregte!N:N)</f>
        <v>0</v>
      </c>
      <c r="L115" s="31">
        <f>_xlfn.XLOOKUP($A115,WH_Aggregte!$E:$E,WH_Aggregte!O:O)</f>
        <v>0</v>
      </c>
      <c r="M115" s="31">
        <f>_xlfn.XLOOKUP($A115,WH_Aggregte!$E:$E,WH_Aggregte!P:P)</f>
        <v>0</v>
      </c>
      <c r="N115" s="31">
        <f>_xlfn.XLOOKUP($A115,WH_Aggregte!$E:$E,WH_Aggregte!Q:Q)</f>
        <v>0</v>
      </c>
      <c r="O115" s="31">
        <f>_xlfn.XLOOKUP($A115,WH_Aggregte!$E:$E,WH_Aggregte!R:R)</f>
        <v>0</v>
      </c>
      <c r="P115" s="31">
        <f>_xlfn.XLOOKUP($A115,WH_Aggregte!$E:$E,WH_Aggregte!S:S)</f>
        <v>0</v>
      </c>
      <c r="Q115" s="31">
        <f>_xlfn.XLOOKUP($A115,WH_Aggregte!$E:$E,WH_Aggregte!T:T)</f>
        <v>0</v>
      </c>
      <c r="R115" s="31">
        <f>_xlfn.XLOOKUP($A115,WH_Aggregte!$E:$E,WH_Aggregte!U:U)</f>
        <v>0</v>
      </c>
      <c r="S115" s="31">
        <f>_xlfn.XLOOKUP($A115,WH_Aggregte!$E:$E,WH_Aggregte!V:V)</f>
        <v>0</v>
      </c>
      <c r="T115" s="31">
        <f>_xlfn.XLOOKUP($A115,WH_Aggregte!$E:$E,WH_Aggregte!W:W)</f>
        <v>0</v>
      </c>
      <c r="U115" s="31">
        <f>_xlfn.XLOOKUP($A115,WH_Aggregte!$E:$E,WH_Aggregte!X:X)</f>
        <v>0</v>
      </c>
      <c r="V115" s="31">
        <f>_xlfn.XLOOKUP($A115,WH_Aggregte!$E:$E,WH_Aggregte!Y:Y)</f>
        <v>0</v>
      </c>
      <c r="W115" s="31">
        <f>_xlfn.XLOOKUP($A115,WH_Aggregte!$E:$E,WH_Aggregte!Z:Z)</f>
        <v>0</v>
      </c>
      <c r="X115" s="31">
        <f>_xlfn.XLOOKUP($A115,WH_Aggregte!$E:$E,WH_Aggregte!AA:AA)</f>
        <v>0</v>
      </c>
      <c r="Y115" s="31">
        <f>_xlfn.XLOOKUP($A115,WH_Aggregte!$E:$E,WH_Aggregte!AB:AB)</f>
        <v>0</v>
      </c>
      <c r="Z115" s="31">
        <f>_xlfn.XLOOKUP($A115,WH_Aggregte!$E:$E,WH_Aggregte!AC:AC)</f>
        <v>0</v>
      </c>
      <c r="AA115" s="31">
        <f>_xlfn.XLOOKUP($A115,WH_Aggregte!$E:$E,WH_Aggregte!AD:AD)</f>
        <v>0</v>
      </c>
      <c r="AB115" s="31">
        <f>_xlfn.XLOOKUP($A115,WH_Aggregte!$E:$E,WH_Aggregte!AE:AE)</f>
        <v>0</v>
      </c>
      <c r="AC115" s="31">
        <f>_xlfn.XLOOKUP($A115,WH_Aggregte!$E:$E,WH_Aggregte!AF:AF)</f>
        <v>0</v>
      </c>
      <c r="AD115" s="31">
        <f>_xlfn.XLOOKUP($A115,WH_Aggregte!$E:$E,WH_Aggregte!AG:AG)</f>
        <v>0</v>
      </c>
      <c r="AE115" s="31">
        <f>_xlfn.XLOOKUP($A115,WH_Aggregte!$E:$E,WH_Aggregte!AH:AH)</f>
        <v>0</v>
      </c>
      <c r="AF115" s="31">
        <f>_xlfn.XLOOKUP($A115,WH_Aggregte!$E:$E,WH_Aggregte!AI:AI)</f>
        <v>0</v>
      </c>
      <c r="AG115" s="31">
        <f>_xlfn.XLOOKUP($A115,WH_Aggregte!$E:$E,WH_Aggregte!AJ:AJ)</f>
        <v>0</v>
      </c>
      <c r="AH115" s="31">
        <f>_xlfn.XLOOKUP($A115,WH_Aggregte!$E:$E,WH_Aggregte!AK:AK)</f>
        <v>0</v>
      </c>
      <c r="AI115" s="31">
        <f>_xlfn.XLOOKUP($A115,WH_Aggregte!$E:$E,WH_Aggregte!AL:AL)</f>
        <v>0</v>
      </c>
      <c r="AJ115" s="31">
        <f>_xlfn.XLOOKUP($A115,SummaryResponses!$A:$A,SummaryResponses!D:D)</f>
        <v>0</v>
      </c>
      <c r="AK115" s="31">
        <f>_xlfn.XLOOKUP($A115,SummaryResponses!$A:$A,SummaryResponses!E:E)</f>
        <v>0</v>
      </c>
      <c r="AL115" s="31">
        <f>_xlfn.XLOOKUP($A115,SummaryResponses!$A:$A,SummaryResponses!F:F)</f>
        <v>0</v>
      </c>
      <c r="AM115" s="31">
        <f>_xlfn.XLOOKUP($A115,SummaryResponses!$A:$A,SummaryResponses!G:G)</f>
        <v>0</v>
      </c>
      <c r="AN115" s="31">
        <f>_xlfn.XLOOKUP($A115,SummaryResponses!$A:$A,SummaryResponses!H:H)</f>
        <v>0</v>
      </c>
      <c r="AO115" s="31">
        <f>_xlfn.XLOOKUP($A115,SummaryResponses!$A:$A,SummaryResponses!I:I)</f>
        <v>0</v>
      </c>
      <c r="AP115" s="31">
        <f>_xlfn.XLOOKUP($A115,SummaryResponses!$A:$A,SummaryResponses!J:J)</f>
        <v>0</v>
      </c>
      <c r="AQ115" s="31">
        <f>_xlfn.XLOOKUP($A115,SummaryResponses!$A:$A,SummaryResponses!K:K)</f>
        <v>0</v>
      </c>
      <c r="AR115" s="31">
        <f>_xlfn.XLOOKUP($A115,SummaryResponses!$A:$A,SummaryResponses!L:L)</f>
        <v>0</v>
      </c>
      <c r="AS115" s="31">
        <f>_xlfn.XLOOKUP($A115,SummaryResponses!$A:$A,SummaryResponses!M:M)</f>
        <v>0</v>
      </c>
      <c r="AT115" s="31">
        <f>_xlfn.XLOOKUP($A115,SummaryResponses!$A:$A,SummaryResponses!N:N)</f>
        <v>0</v>
      </c>
      <c r="AU115" s="31">
        <f>_xlfn.XLOOKUP($A115,SummaryResponses!$A:$A,SummaryResponses!O:O)</f>
        <v>0</v>
      </c>
      <c r="AV115" s="31">
        <f>_xlfn.XLOOKUP($A115,SummaryResponses!$A:$A,SummaryResponses!P:P)</f>
        <v>0</v>
      </c>
      <c r="AW115" s="31">
        <f>_xlfn.XLOOKUP($A115,SummaryResponses!$A:$A,SummaryResponses!Q:Q)</f>
        <v>0</v>
      </c>
      <c r="AX115" s="31">
        <f>_xlfn.XLOOKUP($A115,SummaryResponses!$A:$A,SummaryResponses!R:R)</f>
        <v>0</v>
      </c>
      <c r="AY115" s="31">
        <f>_xlfn.XLOOKUP($A115,SummaryResponses!$A:$A,SummaryResponses!S:S)</f>
        <v>0</v>
      </c>
      <c r="AZ115" s="31">
        <f>_xlfn.XLOOKUP($A115,SummaryResponses!$A:$A,SummaryResponses!T:T)</f>
        <v>0</v>
      </c>
      <c r="BA115" s="31">
        <f>_xlfn.XLOOKUP($A115,SummaryResponses!$A:$A,SummaryResponses!U:U)</f>
        <v>0</v>
      </c>
      <c r="BB115" s="31">
        <f>_xlfn.XLOOKUP($A115,SummaryResponses!$A:$A,SummaryResponses!V:V)</f>
        <v>0</v>
      </c>
      <c r="BC115" s="31">
        <f>_xlfn.XLOOKUP($A115,SummaryResponses!$A:$A,SummaryResponses!W:W)</f>
        <v>0</v>
      </c>
      <c r="BD115" s="31">
        <f>_xlfn.XLOOKUP($A115,SummaryResponses!$A:$A,SummaryResponses!X:X)</f>
        <v>0</v>
      </c>
      <c r="BE115" s="31">
        <f>_xlfn.XLOOKUP($A115,SummaryResponses!$A:$A,SummaryResponses!Y:Y)</f>
        <v>0</v>
      </c>
      <c r="BF115" s="31">
        <f>_xlfn.XLOOKUP($A115,SummaryResponses!$A:$A,SummaryResponses!Z:Z)</f>
        <v>0</v>
      </c>
      <c r="BG115" s="31">
        <f>_xlfn.XLOOKUP($A115,SummaryResponses!$A:$A,SummaryResponses!AA:AA)</f>
        <v>0</v>
      </c>
      <c r="BH115" s="31">
        <f>_xlfn.XLOOKUP($A115,SummaryResponses!$A:$A,SummaryResponses!AB:AB)</f>
        <v>0</v>
      </c>
      <c r="BI115" s="31">
        <f>_xlfn.XLOOKUP($A115,SummaryResponses!$A:$A,SummaryResponses!AC:AC)</f>
        <v>0</v>
      </c>
      <c r="BJ115" s="31">
        <f>_xlfn.XLOOKUP($A115,SummaryResponses!$A:$A,SummaryResponses!AD:AD)</f>
        <v>0</v>
      </c>
      <c r="BK115" s="31">
        <f>_xlfn.XLOOKUP($A115,SummaryResponses!$A:$A,SummaryResponses!AE:AE)</f>
        <v>0</v>
      </c>
    </row>
    <row r="116" spans="1:63" ht="210.5" x14ac:dyDescent="0.35">
      <c r="A116" s="30" t="str">
        <f>SummaryResponses!A116</f>
        <v>07.01.07</v>
      </c>
      <c r="B116" s="31" t="str">
        <f>_xlfn.XLOOKUP($A116,WH_Aggregte!$E:$E,WH_Aggregte!$D:$D)</f>
        <v>Review volunteer assignment plans and respond to these questions:  
(a) Are all Foster Grandparents provided written volunteer assignment plans?  
(b) Do records show that the plans are approved by the sponsor and accepted by the Foster Grandparent?
(c) Do the plans identify the individual child(ren) to be served?
(d) Do the plans address the period the child(ren) will receive the volunteer's services?
(e) Do the plans identify the roles and activities of the volunteer and the expected outcomes for the child(ren)? 
(f) Are all activities included in the volunteer assignment plan compliant?</v>
      </c>
      <c r="C116" s="31" t="str">
        <f>_xlfn.XLOOKUP($A116,SummaryResponses!$A:$A,SummaryResponses!$C:$C)</f>
        <v xml:space="preserve">The reviewed volunteer assignment plans did not contain all the required elements for the Foster Grandparent Program.
</v>
      </c>
      <c r="D116" s="30" t="str">
        <f>_xlfn.SINGLE(IF(ISNUMBER(IFERROR(_xlfn.XLOOKUP($A116,Table1[QNUM],Table1[Answer],"",0),""))*1,"",IFERROR(_xlfn.XLOOKUP($A116,Table1[QNUM],Table1[Answer],"",0),"")))</f>
        <v/>
      </c>
      <c r="E116" s="31" t="str">
        <f>_xlfn.SINGLE(IF(ISNUMBER(IFERROR(_xlfn.XLOOKUP($A116&amp;$E$1&amp;":",Table1[QNUM],Table1[NOTES],"",0),""))*1,"",IFERROR(_xlfn.XLOOKUP($A116&amp;$E$1&amp;":",Table1[QNUM],Table1[NOTES],"",0),"")))</f>
        <v/>
      </c>
      <c r="F116" s="31" t="str">
        <f>_xlfn.SINGLE(IF(ISNUMBER(IFERROR(_xlfn.XLOOKUP($A116&amp;$F$1,Table1[QNUM],Table1[NOTES],"",0),""))*1,"",IFERROR(_xlfn.XLOOKUP($A116&amp;$F$1,Table1[QNUM],Table1[NOTES],"",0),"")))</f>
        <v/>
      </c>
      <c r="G116" s="31" t="str">
        <f>TRIM(_xlfn.XLOOKUP($A116,WH_Aggregte!$E:$E,WH_Aggregte!J:J))</f>
        <v>FGP Regulation: 45 CFR § 2552.72</v>
      </c>
      <c r="H116" s="31" t="str">
        <f>_xlfn.XLOOKUP($A116,WH_Aggregte!$E:$E,WH_Aggregte!K:K)</f>
        <v/>
      </c>
      <c r="I116" s="31" t="str">
        <f>_xlfn.XLOOKUP($A116,WH_Aggregte!$E:$E,WH_Aggregte!L:L)</f>
        <v/>
      </c>
      <c r="J116" s="31" t="str">
        <f>_xlfn.XLOOKUP($A116,WH_Aggregte!$E:$E,WH_Aggregte!M:M)</f>
        <v/>
      </c>
      <c r="K116" s="31" t="str">
        <f>_xlfn.XLOOKUP($A116,WH_Aggregte!$E:$E,WH_Aggregte!N:N)</f>
        <v/>
      </c>
      <c r="L116" s="31" t="str">
        <f>_xlfn.XLOOKUP($A116,WH_Aggregte!$E:$E,WH_Aggregte!O:O)</f>
        <v/>
      </c>
      <c r="M116" s="31" t="str">
        <f>_xlfn.XLOOKUP($A116,WH_Aggregte!$E:$E,WH_Aggregte!P:P)</f>
        <v/>
      </c>
      <c r="N116" s="31">
        <f>_xlfn.XLOOKUP($A116,WH_Aggregte!$E:$E,WH_Aggregte!Q:Q)</f>
        <v>0</v>
      </c>
      <c r="O116" s="31">
        <f>_xlfn.XLOOKUP($A116,WH_Aggregte!$E:$E,WH_Aggregte!R:R)</f>
        <v>0</v>
      </c>
      <c r="P116" s="31">
        <f>_xlfn.XLOOKUP($A116,WH_Aggregte!$E:$E,WH_Aggregte!S:S)</f>
        <v>0</v>
      </c>
      <c r="Q116" s="31">
        <f>_xlfn.XLOOKUP($A116,WH_Aggregte!$E:$E,WH_Aggregte!T:T)</f>
        <v>0</v>
      </c>
      <c r="R116" s="31">
        <f>_xlfn.XLOOKUP($A116,WH_Aggregte!$E:$E,WH_Aggregte!U:U)</f>
        <v>0</v>
      </c>
      <c r="S116" s="31">
        <f>_xlfn.XLOOKUP($A116,WH_Aggregte!$E:$E,WH_Aggregte!V:V)</f>
        <v>0</v>
      </c>
      <c r="T116" s="31">
        <f>_xlfn.XLOOKUP($A116,WH_Aggregte!$E:$E,WH_Aggregte!W:W)</f>
        <v>0</v>
      </c>
      <c r="U116" s="31">
        <f>_xlfn.XLOOKUP($A116,WH_Aggregte!$E:$E,WH_Aggregte!X:X)</f>
        <v>0</v>
      </c>
      <c r="V116" s="31">
        <f>_xlfn.XLOOKUP($A116,WH_Aggregte!$E:$E,WH_Aggregte!Y:Y)</f>
        <v>0</v>
      </c>
      <c r="W116" s="31">
        <f>_xlfn.XLOOKUP($A116,WH_Aggregte!$E:$E,WH_Aggregte!Z:Z)</f>
        <v>0</v>
      </c>
      <c r="X116" s="31">
        <f>_xlfn.XLOOKUP($A116,WH_Aggregte!$E:$E,WH_Aggregte!AA:AA)</f>
        <v>0</v>
      </c>
      <c r="Y116" s="31">
        <f>_xlfn.XLOOKUP($A116,WH_Aggregte!$E:$E,WH_Aggregte!AB:AB)</f>
        <v>0</v>
      </c>
      <c r="Z116" s="31">
        <f>_xlfn.XLOOKUP($A116,WH_Aggregte!$E:$E,WH_Aggregte!AC:AC)</f>
        <v>0</v>
      </c>
      <c r="AA116" s="31">
        <f>_xlfn.XLOOKUP($A116,WH_Aggregte!$E:$E,WH_Aggregte!AD:AD)</f>
        <v>0</v>
      </c>
      <c r="AB116" s="31">
        <f>_xlfn.XLOOKUP($A116,WH_Aggregte!$E:$E,WH_Aggregte!AE:AE)</f>
        <v>0</v>
      </c>
      <c r="AC116" s="31">
        <f>_xlfn.XLOOKUP($A116,WH_Aggregte!$E:$E,WH_Aggregte!AF:AF)</f>
        <v>0</v>
      </c>
      <c r="AD116" s="31">
        <f>_xlfn.XLOOKUP($A116,WH_Aggregte!$E:$E,WH_Aggregte!AG:AG)</f>
        <v>0</v>
      </c>
      <c r="AE116" s="31">
        <f>_xlfn.XLOOKUP($A116,WH_Aggregte!$E:$E,WH_Aggregte!AH:AH)</f>
        <v>0</v>
      </c>
      <c r="AF116" s="31">
        <f>_xlfn.XLOOKUP($A116,WH_Aggregte!$E:$E,WH_Aggregte!AI:AI)</f>
        <v>0</v>
      </c>
      <c r="AG116" s="31">
        <f>_xlfn.XLOOKUP($A116,WH_Aggregte!$E:$E,WH_Aggregte!AJ:AJ)</f>
        <v>0</v>
      </c>
      <c r="AH116" s="31">
        <f>_xlfn.XLOOKUP($A116,WH_Aggregte!$E:$E,WH_Aggregte!AK:AK)</f>
        <v>0</v>
      </c>
      <c r="AI116" s="31">
        <f>_xlfn.XLOOKUP($A116,WH_Aggregte!$E:$E,WH_Aggregte!AL:AL)</f>
        <v>0</v>
      </c>
      <c r="AJ116" s="31" t="str">
        <f>_xlfn.XLOOKUP($A116,SummaryResponses!$A:$A,SummaryResponses!D:D)</f>
        <v xml:space="preserve">•  Not all Foster Grandparents were provided written volunteer assignment plans. </v>
      </c>
      <c r="AK116" s="31" t="str">
        <f>_xlfn.XLOOKUP($A116,SummaryResponses!$A:$A,SummaryResponses!E:E)</f>
        <v>•  There is not sufficient record that the volunteer assignment plans were approved by the sponsor or accepted by the Foster Grandparent.</v>
      </c>
      <c r="AL116" s="31" t="str">
        <f>_xlfn.XLOOKUP($A116,SummaryResponses!$A:$A,SummaryResponses!F:F)</f>
        <v>•  Volunteer assignment plans do not identify the individual child(ren) to be served.</v>
      </c>
      <c r="AM116" s="31" t="str">
        <f>_xlfn.XLOOKUP($A116,SummaryResponses!$A:$A,SummaryResponses!G:G)</f>
        <v>•  Volunteer assignment plans do not address the period the child(ren) will receive the volunteer’s services.</v>
      </c>
      <c r="AN116" s="31" t="str">
        <f>_xlfn.XLOOKUP($A116,SummaryResponses!$A:$A,SummaryResponses!H:H)</f>
        <v xml:space="preserve">•  Volunteer assignment plans do not identify the roles and activities of the volunteer and the expected outcomes for the child(ren). </v>
      </c>
      <c r="AO116" s="31" t="str">
        <f>_xlfn.XLOOKUP($A116,SummaryResponses!$A:$A,SummaryResponses!I:I)</f>
        <v>• All activities included in the volunteer assignment plan are not compliant.</v>
      </c>
      <c r="AP116" s="31">
        <f>_xlfn.XLOOKUP($A116,SummaryResponses!$A:$A,SummaryResponses!J:J)</f>
        <v>0</v>
      </c>
      <c r="AQ116" s="31">
        <f>_xlfn.XLOOKUP($A116,SummaryResponses!$A:$A,SummaryResponses!K:K)</f>
        <v>0</v>
      </c>
      <c r="AR116" s="31">
        <f>_xlfn.XLOOKUP($A116,SummaryResponses!$A:$A,SummaryResponses!L:L)</f>
        <v>0</v>
      </c>
      <c r="AS116" s="31">
        <f>_xlfn.XLOOKUP($A116,SummaryResponses!$A:$A,SummaryResponses!M:M)</f>
        <v>0</v>
      </c>
      <c r="AT116" s="31">
        <f>_xlfn.XLOOKUP($A116,SummaryResponses!$A:$A,SummaryResponses!N:N)</f>
        <v>0</v>
      </c>
      <c r="AU116" s="31">
        <f>_xlfn.XLOOKUP($A116,SummaryResponses!$A:$A,SummaryResponses!O:O)</f>
        <v>0</v>
      </c>
      <c r="AV116" s="31">
        <f>_xlfn.XLOOKUP($A116,SummaryResponses!$A:$A,SummaryResponses!P:P)</f>
        <v>0</v>
      </c>
      <c r="AW116" s="31">
        <f>_xlfn.XLOOKUP($A116,SummaryResponses!$A:$A,SummaryResponses!Q:Q)</f>
        <v>0</v>
      </c>
      <c r="AX116" s="31">
        <f>_xlfn.XLOOKUP($A116,SummaryResponses!$A:$A,SummaryResponses!R:R)</f>
        <v>0</v>
      </c>
      <c r="AY116" s="31">
        <f>_xlfn.XLOOKUP($A116,SummaryResponses!$A:$A,SummaryResponses!S:S)</f>
        <v>0</v>
      </c>
      <c r="AZ116" s="31">
        <f>_xlfn.XLOOKUP($A116,SummaryResponses!$A:$A,SummaryResponses!T:T)</f>
        <v>0</v>
      </c>
      <c r="BA116" s="31">
        <f>_xlfn.XLOOKUP($A116,SummaryResponses!$A:$A,SummaryResponses!U:U)</f>
        <v>0</v>
      </c>
      <c r="BB116" s="31">
        <f>_xlfn.XLOOKUP($A116,SummaryResponses!$A:$A,SummaryResponses!V:V)</f>
        <v>0</v>
      </c>
      <c r="BC116" s="31">
        <f>_xlfn.XLOOKUP($A116,SummaryResponses!$A:$A,SummaryResponses!W:W)</f>
        <v>0</v>
      </c>
      <c r="BD116" s="31">
        <f>_xlfn.XLOOKUP($A116,SummaryResponses!$A:$A,SummaryResponses!X:X)</f>
        <v>0</v>
      </c>
      <c r="BE116" s="31">
        <f>_xlfn.XLOOKUP($A116,SummaryResponses!$A:$A,SummaryResponses!Y:Y)</f>
        <v>0</v>
      </c>
      <c r="BF116" s="31">
        <f>_xlfn.XLOOKUP($A116,SummaryResponses!$A:$A,SummaryResponses!Z:Z)</f>
        <v>0</v>
      </c>
      <c r="BG116" s="31">
        <f>_xlfn.XLOOKUP($A116,SummaryResponses!$A:$A,SummaryResponses!AA:AA)</f>
        <v>0</v>
      </c>
      <c r="BH116" s="31">
        <f>_xlfn.XLOOKUP($A116,SummaryResponses!$A:$A,SummaryResponses!AB:AB)</f>
        <v>0</v>
      </c>
      <c r="BI116" s="31">
        <f>_xlfn.XLOOKUP($A116,SummaryResponses!$A:$A,SummaryResponses!AC:AC)</f>
        <v>0</v>
      </c>
      <c r="BJ116" s="31">
        <f>_xlfn.XLOOKUP($A116,SummaryResponses!$A:$A,SummaryResponses!AD:AD)</f>
        <v>0</v>
      </c>
      <c r="BK116" s="31">
        <f>_xlfn.XLOOKUP($A116,SummaryResponses!$A:$A,SummaryResponses!AE:AE)</f>
        <v>0</v>
      </c>
    </row>
    <row r="117" spans="1:63" ht="140.5" x14ac:dyDescent="0.35">
      <c r="A117" s="30" t="str">
        <f>SummaryResponses!A117</f>
        <v>07.01.08</v>
      </c>
      <c r="B117" s="31" t="str">
        <f>_xlfn.XLOOKUP($A117,WH_Aggregte!$E:$E,WH_Aggregte!$D:$D)</f>
        <v xml:space="preserve">Approved activities: Complete the required volunteer interviews. _x000D_
_x000D_
For FGP, do all Foster Grandparents provide direct services to one or more eligible children that result in person-to-person supportive relationships with each child served and that support the development and growth of each child served?_x000D_
_x000D_
 </v>
      </c>
      <c r="C117" s="31" t="str">
        <f>_xlfn.XLOOKUP($A117,SummaryResponses!$A:$A,SummaryResponses!$C:$C)</f>
        <v>There is evidence that Foster Grandparents do not provide direct services to one or more eligible children that result in person-to-person supportive relationships with each child served and that support the development and growth of each child served.</v>
      </c>
      <c r="D117" s="30" t="str">
        <f>_xlfn.SINGLE(IF(ISNUMBER(IFERROR(_xlfn.XLOOKUP($A117,Table1[QNUM],Table1[Answer],"",0),""))*1,"",IFERROR(_xlfn.XLOOKUP($A117,Table1[QNUM],Table1[Answer],"",0),"")))</f>
        <v/>
      </c>
      <c r="E117" s="31" t="str">
        <f>_xlfn.SINGLE(IF(ISNUMBER(IFERROR(_xlfn.XLOOKUP($A117&amp;$E$1&amp;":",Table1[QNUM],Table1[NOTES],"",0),""))*1,"",IFERROR(_xlfn.XLOOKUP($A117&amp;$E$1&amp;":",Table1[QNUM],Table1[NOTES],"",0),"")))</f>
        <v/>
      </c>
      <c r="F117" s="31" t="str">
        <f>_xlfn.SINGLE(IF(ISNUMBER(IFERROR(_xlfn.XLOOKUP($A117&amp;$F$1,Table1[QNUM],Table1[NOTES],"",0),""))*1,"",IFERROR(_xlfn.XLOOKUP($A117&amp;$F$1,Table1[QNUM],Table1[NOTES],"",0),"")))</f>
        <v/>
      </c>
      <c r="G117" s="31" t="str">
        <f>TRIM(_xlfn.XLOOKUP($A117,WH_Aggregte!$E:$E,WH_Aggregte!J:J))</f>
        <v>FGP: Regulation: 45 CFR § 2552.71 (a)-(c)</v>
      </c>
      <c r="H117" s="31">
        <f>_xlfn.XLOOKUP($A117,WH_Aggregte!$E:$E,WH_Aggregte!K:K)</f>
        <v>0</v>
      </c>
      <c r="I117" s="31">
        <f>_xlfn.XLOOKUP($A117,WH_Aggregte!$E:$E,WH_Aggregte!L:L)</f>
        <v>0</v>
      </c>
      <c r="J117" s="31">
        <f>_xlfn.XLOOKUP($A117,WH_Aggregte!$E:$E,WH_Aggregte!M:M)</f>
        <v>0</v>
      </c>
      <c r="K117" s="31">
        <f>_xlfn.XLOOKUP($A117,WH_Aggregte!$E:$E,WH_Aggregte!N:N)</f>
        <v>0</v>
      </c>
      <c r="L117" s="31">
        <f>_xlfn.XLOOKUP($A117,WH_Aggregte!$E:$E,WH_Aggregte!O:O)</f>
        <v>0</v>
      </c>
      <c r="M117" s="31">
        <f>_xlfn.XLOOKUP($A117,WH_Aggregte!$E:$E,WH_Aggregte!P:P)</f>
        <v>0</v>
      </c>
      <c r="N117" s="31">
        <f>_xlfn.XLOOKUP($A117,WH_Aggregte!$E:$E,WH_Aggregte!Q:Q)</f>
        <v>0</v>
      </c>
      <c r="O117" s="31">
        <f>_xlfn.XLOOKUP($A117,WH_Aggregte!$E:$E,WH_Aggregte!R:R)</f>
        <v>0</v>
      </c>
      <c r="P117" s="31">
        <f>_xlfn.XLOOKUP($A117,WH_Aggregte!$E:$E,WH_Aggregte!S:S)</f>
        <v>0</v>
      </c>
      <c r="Q117" s="31">
        <f>_xlfn.XLOOKUP($A117,WH_Aggregte!$E:$E,WH_Aggregte!T:T)</f>
        <v>0</v>
      </c>
      <c r="R117" s="31">
        <f>_xlfn.XLOOKUP($A117,WH_Aggregte!$E:$E,WH_Aggregte!U:U)</f>
        <v>0</v>
      </c>
      <c r="S117" s="31">
        <f>_xlfn.XLOOKUP($A117,WH_Aggregte!$E:$E,WH_Aggregte!V:V)</f>
        <v>0</v>
      </c>
      <c r="T117" s="31">
        <f>_xlfn.XLOOKUP($A117,WH_Aggregte!$E:$E,WH_Aggregte!W:W)</f>
        <v>0</v>
      </c>
      <c r="U117" s="31">
        <f>_xlfn.XLOOKUP($A117,WH_Aggregte!$E:$E,WH_Aggregte!X:X)</f>
        <v>0</v>
      </c>
      <c r="V117" s="31">
        <f>_xlfn.XLOOKUP($A117,WH_Aggregte!$E:$E,WH_Aggregte!Y:Y)</f>
        <v>0</v>
      </c>
      <c r="W117" s="31">
        <f>_xlfn.XLOOKUP($A117,WH_Aggregte!$E:$E,WH_Aggregte!Z:Z)</f>
        <v>0</v>
      </c>
      <c r="X117" s="31">
        <f>_xlfn.XLOOKUP($A117,WH_Aggregte!$E:$E,WH_Aggregte!AA:AA)</f>
        <v>0</v>
      </c>
      <c r="Y117" s="31">
        <f>_xlfn.XLOOKUP($A117,WH_Aggregte!$E:$E,WH_Aggregte!AB:AB)</f>
        <v>0</v>
      </c>
      <c r="Z117" s="31">
        <f>_xlfn.XLOOKUP($A117,WH_Aggregte!$E:$E,WH_Aggregte!AC:AC)</f>
        <v>0</v>
      </c>
      <c r="AA117" s="31">
        <f>_xlfn.XLOOKUP($A117,WH_Aggregte!$E:$E,WH_Aggregte!AD:AD)</f>
        <v>0</v>
      </c>
      <c r="AB117" s="31">
        <f>_xlfn.XLOOKUP($A117,WH_Aggregte!$E:$E,WH_Aggregte!AE:AE)</f>
        <v>0</v>
      </c>
      <c r="AC117" s="31">
        <f>_xlfn.XLOOKUP($A117,WH_Aggregte!$E:$E,WH_Aggregte!AF:AF)</f>
        <v>0</v>
      </c>
      <c r="AD117" s="31">
        <f>_xlfn.XLOOKUP($A117,WH_Aggregte!$E:$E,WH_Aggregte!AG:AG)</f>
        <v>0</v>
      </c>
      <c r="AE117" s="31">
        <f>_xlfn.XLOOKUP($A117,WH_Aggregte!$E:$E,WH_Aggregte!AH:AH)</f>
        <v>0</v>
      </c>
      <c r="AF117" s="31">
        <f>_xlfn.XLOOKUP($A117,WH_Aggregte!$E:$E,WH_Aggregte!AI:AI)</f>
        <v>0</v>
      </c>
      <c r="AG117" s="31">
        <f>_xlfn.XLOOKUP($A117,WH_Aggregte!$E:$E,WH_Aggregte!AJ:AJ)</f>
        <v>0</v>
      </c>
      <c r="AH117" s="31">
        <f>_xlfn.XLOOKUP($A117,WH_Aggregte!$E:$E,WH_Aggregte!AK:AK)</f>
        <v>0</v>
      </c>
      <c r="AI117" s="31">
        <f>_xlfn.XLOOKUP($A117,WH_Aggregte!$E:$E,WH_Aggregte!AL:AL)</f>
        <v>0</v>
      </c>
      <c r="AJ117" s="31">
        <f>_xlfn.XLOOKUP($A117,SummaryResponses!$A:$A,SummaryResponses!D:D)</f>
        <v>0</v>
      </c>
      <c r="AK117" s="31">
        <f>_xlfn.XLOOKUP($A117,SummaryResponses!$A:$A,SummaryResponses!E:E)</f>
        <v>0</v>
      </c>
      <c r="AL117" s="31">
        <f>_xlfn.XLOOKUP($A117,SummaryResponses!$A:$A,SummaryResponses!F:F)</f>
        <v>0</v>
      </c>
      <c r="AM117" s="31">
        <f>_xlfn.XLOOKUP($A117,SummaryResponses!$A:$A,SummaryResponses!G:G)</f>
        <v>0</v>
      </c>
      <c r="AN117" s="31">
        <f>_xlfn.XLOOKUP($A117,SummaryResponses!$A:$A,SummaryResponses!H:H)</f>
        <v>0</v>
      </c>
      <c r="AO117" s="31">
        <f>_xlfn.XLOOKUP($A117,SummaryResponses!$A:$A,SummaryResponses!I:I)</f>
        <v>0</v>
      </c>
      <c r="AP117" s="31">
        <f>_xlfn.XLOOKUP($A117,SummaryResponses!$A:$A,SummaryResponses!J:J)</f>
        <v>0</v>
      </c>
      <c r="AQ117" s="31">
        <f>_xlfn.XLOOKUP($A117,SummaryResponses!$A:$A,SummaryResponses!K:K)</f>
        <v>0</v>
      </c>
      <c r="AR117" s="31">
        <f>_xlfn.XLOOKUP($A117,SummaryResponses!$A:$A,SummaryResponses!L:L)</f>
        <v>0</v>
      </c>
      <c r="AS117" s="31">
        <f>_xlfn.XLOOKUP($A117,SummaryResponses!$A:$A,SummaryResponses!M:M)</f>
        <v>0</v>
      </c>
      <c r="AT117" s="31">
        <f>_xlfn.XLOOKUP($A117,SummaryResponses!$A:$A,SummaryResponses!N:N)</f>
        <v>0</v>
      </c>
      <c r="AU117" s="31">
        <f>_xlfn.XLOOKUP($A117,SummaryResponses!$A:$A,SummaryResponses!O:O)</f>
        <v>0</v>
      </c>
      <c r="AV117" s="31">
        <f>_xlfn.XLOOKUP($A117,SummaryResponses!$A:$A,SummaryResponses!P:P)</f>
        <v>0</v>
      </c>
      <c r="AW117" s="31">
        <f>_xlfn.XLOOKUP($A117,SummaryResponses!$A:$A,SummaryResponses!Q:Q)</f>
        <v>0</v>
      </c>
      <c r="AX117" s="31">
        <f>_xlfn.XLOOKUP($A117,SummaryResponses!$A:$A,SummaryResponses!R:R)</f>
        <v>0</v>
      </c>
      <c r="AY117" s="31">
        <f>_xlfn.XLOOKUP($A117,SummaryResponses!$A:$A,SummaryResponses!S:S)</f>
        <v>0</v>
      </c>
      <c r="AZ117" s="31">
        <f>_xlfn.XLOOKUP($A117,SummaryResponses!$A:$A,SummaryResponses!T:T)</f>
        <v>0</v>
      </c>
      <c r="BA117" s="31">
        <f>_xlfn.XLOOKUP($A117,SummaryResponses!$A:$A,SummaryResponses!U:U)</f>
        <v>0</v>
      </c>
      <c r="BB117" s="31">
        <f>_xlfn.XLOOKUP($A117,SummaryResponses!$A:$A,SummaryResponses!V:V)</f>
        <v>0</v>
      </c>
      <c r="BC117" s="31">
        <f>_xlfn.XLOOKUP($A117,SummaryResponses!$A:$A,SummaryResponses!W:W)</f>
        <v>0</v>
      </c>
      <c r="BD117" s="31">
        <f>_xlfn.XLOOKUP($A117,SummaryResponses!$A:$A,SummaryResponses!X:X)</f>
        <v>0</v>
      </c>
      <c r="BE117" s="31">
        <f>_xlfn.XLOOKUP($A117,SummaryResponses!$A:$A,SummaryResponses!Y:Y)</f>
        <v>0</v>
      </c>
      <c r="BF117" s="31">
        <f>_xlfn.XLOOKUP($A117,SummaryResponses!$A:$A,SummaryResponses!Z:Z)</f>
        <v>0</v>
      </c>
      <c r="BG117" s="31">
        <f>_xlfn.XLOOKUP($A117,SummaryResponses!$A:$A,SummaryResponses!AA:AA)</f>
        <v>0</v>
      </c>
      <c r="BH117" s="31">
        <f>_xlfn.XLOOKUP($A117,SummaryResponses!$A:$A,SummaryResponses!AB:AB)</f>
        <v>0</v>
      </c>
      <c r="BI117" s="31">
        <f>_xlfn.XLOOKUP($A117,SummaryResponses!$A:$A,SummaryResponses!AC:AC)</f>
        <v>0</v>
      </c>
      <c r="BJ117" s="31">
        <f>_xlfn.XLOOKUP($A117,SummaryResponses!$A:$A,SummaryResponses!AD:AD)</f>
        <v>0</v>
      </c>
      <c r="BK117" s="31">
        <f>_xlfn.XLOOKUP($A117,SummaryResponses!$A:$A,SummaryResponses!AE:AE)</f>
        <v>0</v>
      </c>
    </row>
    <row r="118" spans="1:63" ht="140.5" x14ac:dyDescent="0.35">
      <c r="A118" s="30" t="str">
        <f>SummaryResponses!A118</f>
        <v>07.01.09</v>
      </c>
      <c r="B118" s="31" t="str">
        <f>_xlfn.XLOOKUP($A118,WH_Aggregte!$E:$E,WH_Aggregte!$D:$D)</f>
        <v xml:space="preserve">Approved activities: Complete the required volunteer interviews._x000D_
_x000D_
For FGP, does the project ensure that Foster Grandparents are not assigned to roles such as teacher's aides, group leaders or other similar positions that would detract from the person-to-person relationship?_x000D_
_x000D_
 </v>
      </c>
      <c r="C118" s="31" t="str">
        <f>_xlfn.XLOOKUP($A118,SummaryResponses!$A:$A,SummaryResponses!$C:$C)</f>
        <v xml:space="preserve">The program does not ensure that Foster Grandparents are not assigned to roles such as teacher's aides, group leaders, or other similar positions that would detract from the person-to-person relationships. </v>
      </c>
      <c r="D118" s="30" t="str">
        <f>_xlfn.SINGLE(IF(ISNUMBER(IFERROR(_xlfn.XLOOKUP($A118,Table1[QNUM],Table1[Answer],"",0),""))*1,"",IFERROR(_xlfn.XLOOKUP($A118,Table1[QNUM],Table1[Answer],"",0),"")))</f>
        <v/>
      </c>
      <c r="E118" s="31" t="str">
        <f>_xlfn.SINGLE(IF(ISNUMBER(IFERROR(_xlfn.XLOOKUP($A118&amp;$E$1&amp;":",Table1[QNUM],Table1[NOTES],"",0),""))*1,"",IFERROR(_xlfn.XLOOKUP($A118&amp;$E$1&amp;":",Table1[QNUM],Table1[NOTES],"",0),"")))</f>
        <v/>
      </c>
      <c r="F118" s="31" t="str">
        <f>_xlfn.SINGLE(IF(ISNUMBER(IFERROR(_xlfn.XLOOKUP($A118&amp;$F$1,Table1[QNUM],Table1[NOTES],"",0),""))*1,"",IFERROR(_xlfn.XLOOKUP($A118&amp;$F$1,Table1[QNUM],Table1[NOTES],"",0),"")))</f>
        <v/>
      </c>
      <c r="G118" s="31" t="str">
        <f>TRIM(_xlfn.XLOOKUP($A118,WH_Aggregte!$E:$E,WH_Aggregte!J:J))</f>
        <v>FGP Regulation: 45 CFR §2552.71(a)-(c)</v>
      </c>
      <c r="H118" s="31">
        <f>_xlfn.XLOOKUP($A118,WH_Aggregte!$E:$E,WH_Aggregte!K:K)</f>
        <v>0</v>
      </c>
      <c r="I118" s="31">
        <f>_xlfn.XLOOKUP($A118,WH_Aggregte!$E:$E,WH_Aggregte!L:L)</f>
        <v>0</v>
      </c>
      <c r="J118" s="31">
        <f>_xlfn.XLOOKUP($A118,WH_Aggregte!$E:$E,WH_Aggregte!M:M)</f>
        <v>0</v>
      </c>
      <c r="K118" s="31">
        <f>_xlfn.XLOOKUP($A118,WH_Aggregte!$E:$E,WH_Aggregte!N:N)</f>
        <v>0</v>
      </c>
      <c r="L118" s="31">
        <f>_xlfn.XLOOKUP($A118,WH_Aggregte!$E:$E,WH_Aggregte!O:O)</f>
        <v>0</v>
      </c>
      <c r="M118" s="31">
        <f>_xlfn.XLOOKUP($A118,WH_Aggregte!$E:$E,WH_Aggregte!P:P)</f>
        <v>0</v>
      </c>
      <c r="N118" s="31">
        <f>_xlfn.XLOOKUP($A118,WH_Aggregte!$E:$E,WH_Aggregte!Q:Q)</f>
        <v>0</v>
      </c>
      <c r="O118" s="31">
        <f>_xlfn.XLOOKUP($A118,WH_Aggregte!$E:$E,WH_Aggregte!R:R)</f>
        <v>0</v>
      </c>
      <c r="P118" s="31">
        <f>_xlfn.XLOOKUP($A118,WH_Aggregte!$E:$E,WH_Aggregte!S:S)</f>
        <v>0</v>
      </c>
      <c r="Q118" s="31">
        <f>_xlfn.XLOOKUP($A118,WH_Aggregte!$E:$E,WH_Aggregte!T:T)</f>
        <v>0</v>
      </c>
      <c r="R118" s="31">
        <f>_xlfn.XLOOKUP($A118,WH_Aggregte!$E:$E,WH_Aggregte!U:U)</f>
        <v>0</v>
      </c>
      <c r="S118" s="31">
        <f>_xlfn.XLOOKUP($A118,WH_Aggregte!$E:$E,WH_Aggregte!V:V)</f>
        <v>0</v>
      </c>
      <c r="T118" s="31">
        <f>_xlfn.XLOOKUP($A118,WH_Aggregte!$E:$E,WH_Aggregte!W:W)</f>
        <v>0</v>
      </c>
      <c r="U118" s="31">
        <f>_xlfn.XLOOKUP($A118,WH_Aggregte!$E:$E,WH_Aggregte!X:X)</f>
        <v>0</v>
      </c>
      <c r="V118" s="31">
        <f>_xlfn.XLOOKUP($A118,WH_Aggregte!$E:$E,WH_Aggregte!Y:Y)</f>
        <v>0</v>
      </c>
      <c r="W118" s="31">
        <f>_xlfn.XLOOKUP($A118,WH_Aggregte!$E:$E,WH_Aggregte!Z:Z)</f>
        <v>0</v>
      </c>
      <c r="X118" s="31">
        <f>_xlfn.XLOOKUP($A118,WH_Aggregte!$E:$E,WH_Aggregte!AA:AA)</f>
        <v>0</v>
      </c>
      <c r="Y118" s="31">
        <f>_xlfn.XLOOKUP($A118,WH_Aggregte!$E:$E,WH_Aggregte!AB:AB)</f>
        <v>0</v>
      </c>
      <c r="Z118" s="31">
        <f>_xlfn.XLOOKUP($A118,WH_Aggregte!$E:$E,WH_Aggregte!AC:AC)</f>
        <v>0</v>
      </c>
      <c r="AA118" s="31">
        <f>_xlfn.XLOOKUP($A118,WH_Aggregte!$E:$E,WH_Aggregte!AD:AD)</f>
        <v>0</v>
      </c>
      <c r="AB118" s="31">
        <f>_xlfn.XLOOKUP($A118,WH_Aggregte!$E:$E,WH_Aggregte!AE:AE)</f>
        <v>0</v>
      </c>
      <c r="AC118" s="31">
        <f>_xlfn.XLOOKUP($A118,WH_Aggregte!$E:$E,WH_Aggregte!AF:AF)</f>
        <v>0</v>
      </c>
      <c r="AD118" s="31">
        <f>_xlfn.XLOOKUP($A118,WH_Aggregte!$E:$E,WH_Aggregte!AG:AG)</f>
        <v>0</v>
      </c>
      <c r="AE118" s="31">
        <f>_xlfn.XLOOKUP($A118,WH_Aggregte!$E:$E,WH_Aggregte!AH:AH)</f>
        <v>0</v>
      </c>
      <c r="AF118" s="31">
        <f>_xlfn.XLOOKUP($A118,WH_Aggregte!$E:$E,WH_Aggregte!AI:AI)</f>
        <v>0</v>
      </c>
      <c r="AG118" s="31">
        <f>_xlfn.XLOOKUP($A118,WH_Aggregte!$E:$E,WH_Aggregte!AJ:AJ)</f>
        <v>0</v>
      </c>
      <c r="AH118" s="31">
        <f>_xlfn.XLOOKUP($A118,WH_Aggregte!$E:$E,WH_Aggregte!AK:AK)</f>
        <v>0</v>
      </c>
      <c r="AI118" s="31">
        <f>_xlfn.XLOOKUP($A118,WH_Aggregte!$E:$E,WH_Aggregte!AL:AL)</f>
        <v>0</v>
      </c>
      <c r="AJ118" s="31">
        <f>_xlfn.XLOOKUP($A118,SummaryResponses!$A:$A,SummaryResponses!D:D)</f>
        <v>0</v>
      </c>
      <c r="AK118" s="31">
        <f>_xlfn.XLOOKUP($A118,SummaryResponses!$A:$A,SummaryResponses!E:E)</f>
        <v>0</v>
      </c>
      <c r="AL118" s="31">
        <f>_xlfn.XLOOKUP($A118,SummaryResponses!$A:$A,SummaryResponses!F:F)</f>
        <v>0</v>
      </c>
      <c r="AM118" s="31">
        <f>_xlfn.XLOOKUP($A118,SummaryResponses!$A:$A,SummaryResponses!G:G)</f>
        <v>0</v>
      </c>
      <c r="AN118" s="31">
        <f>_xlfn.XLOOKUP($A118,SummaryResponses!$A:$A,SummaryResponses!H:H)</f>
        <v>0</v>
      </c>
      <c r="AO118" s="31">
        <f>_xlfn.XLOOKUP($A118,SummaryResponses!$A:$A,SummaryResponses!I:I)</f>
        <v>0</v>
      </c>
      <c r="AP118" s="31">
        <f>_xlfn.XLOOKUP($A118,SummaryResponses!$A:$A,SummaryResponses!J:J)</f>
        <v>0</v>
      </c>
      <c r="AQ118" s="31">
        <f>_xlfn.XLOOKUP($A118,SummaryResponses!$A:$A,SummaryResponses!K:K)</f>
        <v>0</v>
      </c>
      <c r="AR118" s="31">
        <f>_xlfn.XLOOKUP($A118,SummaryResponses!$A:$A,SummaryResponses!L:L)</f>
        <v>0</v>
      </c>
      <c r="AS118" s="31">
        <f>_xlfn.XLOOKUP($A118,SummaryResponses!$A:$A,SummaryResponses!M:M)</f>
        <v>0</v>
      </c>
      <c r="AT118" s="31">
        <f>_xlfn.XLOOKUP($A118,SummaryResponses!$A:$A,SummaryResponses!N:N)</f>
        <v>0</v>
      </c>
      <c r="AU118" s="31">
        <f>_xlfn.XLOOKUP($A118,SummaryResponses!$A:$A,SummaryResponses!O:O)</f>
        <v>0</v>
      </c>
      <c r="AV118" s="31">
        <f>_xlfn.XLOOKUP($A118,SummaryResponses!$A:$A,SummaryResponses!P:P)</f>
        <v>0</v>
      </c>
      <c r="AW118" s="31">
        <f>_xlfn.XLOOKUP($A118,SummaryResponses!$A:$A,SummaryResponses!Q:Q)</f>
        <v>0</v>
      </c>
      <c r="AX118" s="31">
        <f>_xlfn.XLOOKUP($A118,SummaryResponses!$A:$A,SummaryResponses!R:R)</f>
        <v>0</v>
      </c>
      <c r="AY118" s="31">
        <f>_xlfn.XLOOKUP($A118,SummaryResponses!$A:$A,SummaryResponses!S:S)</f>
        <v>0</v>
      </c>
      <c r="AZ118" s="31">
        <f>_xlfn.XLOOKUP($A118,SummaryResponses!$A:$A,SummaryResponses!T:T)</f>
        <v>0</v>
      </c>
      <c r="BA118" s="31">
        <f>_xlfn.XLOOKUP($A118,SummaryResponses!$A:$A,SummaryResponses!U:U)</f>
        <v>0</v>
      </c>
      <c r="BB118" s="31">
        <f>_xlfn.XLOOKUP($A118,SummaryResponses!$A:$A,SummaryResponses!V:V)</f>
        <v>0</v>
      </c>
      <c r="BC118" s="31">
        <f>_xlfn.XLOOKUP($A118,SummaryResponses!$A:$A,SummaryResponses!W:W)</f>
        <v>0</v>
      </c>
      <c r="BD118" s="31">
        <f>_xlfn.XLOOKUP($A118,SummaryResponses!$A:$A,SummaryResponses!X:X)</f>
        <v>0</v>
      </c>
      <c r="BE118" s="31">
        <f>_xlfn.XLOOKUP($A118,SummaryResponses!$A:$A,SummaryResponses!Y:Y)</f>
        <v>0</v>
      </c>
      <c r="BF118" s="31">
        <f>_xlfn.XLOOKUP($A118,SummaryResponses!$A:$A,SummaryResponses!Z:Z)</f>
        <v>0</v>
      </c>
      <c r="BG118" s="31">
        <f>_xlfn.XLOOKUP($A118,SummaryResponses!$A:$A,SummaryResponses!AA:AA)</f>
        <v>0</v>
      </c>
      <c r="BH118" s="31">
        <f>_xlfn.XLOOKUP($A118,SummaryResponses!$A:$A,SummaryResponses!AB:AB)</f>
        <v>0</v>
      </c>
      <c r="BI118" s="31">
        <f>_xlfn.XLOOKUP($A118,SummaryResponses!$A:$A,SummaryResponses!AC:AC)</f>
        <v>0</v>
      </c>
      <c r="BJ118" s="31">
        <f>_xlfn.XLOOKUP($A118,SummaryResponses!$A:$A,SummaryResponses!AD:AD)</f>
        <v>0</v>
      </c>
      <c r="BK118" s="31">
        <f>_xlfn.XLOOKUP($A118,SummaryResponses!$A:$A,SummaryResponses!AE:AE)</f>
        <v>0</v>
      </c>
    </row>
    <row r="119" spans="1:63" ht="196.5" x14ac:dyDescent="0.35">
      <c r="A119" s="30" t="str">
        <f>SummaryResponses!A119</f>
        <v>07.01.10</v>
      </c>
      <c r="B119" s="31" t="str">
        <f>_xlfn.XLOOKUP($A119,WH_Aggregte!$E:$E,WH_Aggregte!$D:$D)</f>
        <v xml:space="preserve">Does the grantee recognize AmeriCorps support? _x000D_
• Are projects visually identified as AmeriCorps (including, but not limited to logos, websites, social media, service gear and clothing) and following AmeriCorps brand guidelines?_x000D_
• Are volunteers provided information that projects are part of AmeriCorps?_x000D_
• Are there alterations to AmeriCorps logos or other brand identities? If yes, did the grantee receive prior written approval from AmeriCorps?_x000D_
• If applicable, do agreements with subsites explicitly state that the program is an AmeriCorps program?_x000D_
_x000D_
</v>
      </c>
      <c r="C119" s="31" t="str">
        <f>_xlfn.XLOOKUP($A119,SummaryResponses!$A:$A,SummaryResponses!$C:$C)</f>
        <v>Grantee is not compliant in meeting AmeriCorps recognition compliance requirements.</v>
      </c>
      <c r="D119" s="30" t="str">
        <f>_xlfn.SINGLE(IF(ISNUMBER(IFERROR(_xlfn.XLOOKUP($A119,Table1[QNUM],Table1[Answer],"",0),""))*1,"",IFERROR(_xlfn.XLOOKUP($A119,Table1[QNUM],Table1[Answer],"",0),"")))</f>
        <v/>
      </c>
      <c r="E119" s="31" t="str">
        <f>_xlfn.SINGLE(IF(ISNUMBER(IFERROR(_xlfn.XLOOKUP($A119&amp;$E$1&amp;":",Table1[QNUM],Table1[NOTES],"",0),""))*1,"",IFERROR(_xlfn.XLOOKUP($A119&amp;$E$1&amp;":",Table1[QNUM],Table1[NOTES],"",0),"")))</f>
        <v/>
      </c>
      <c r="F119" s="31" t="str">
        <f>_xlfn.SINGLE(IF(ISNUMBER(IFERROR(_xlfn.XLOOKUP($A119&amp;$F$1,Table1[QNUM],Table1[NOTES],"",0),""))*1,"",IFERROR(_xlfn.XLOOKUP($A119&amp;$F$1,Table1[QNUM],Table1[NOTES],"",0),"")))</f>
        <v/>
      </c>
      <c r="G119" s="31" t="str">
        <f>TRIM(_xlfn.XLOOKUP($A119,WH_Aggregte!$E:$E,WH_Aggregte!J:J))</f>
        <v>General Terms and Conditions</v>
      </c>
      <c r="H119" s="31" t="str">
        <f>_xlfn.XLOOKUP($A119,WH_Aggregte!$E:$E,WH_Aggregte!K:K)</f>
        <v/>
      </c>
      <c r="I119" s="31" t="str">
        <f>_xlfn.XLOOKUP($A119,WH_Aggregte!$E:$E,WH_Aggregte!L:L)</f>
        <v/>
      </c>
      <c r="J119" s="31" t="str">
        <f>_xlfn.XLOOKUP($A119,WH_Aggregte!$E:$E,WH_Aggregte!M:M)</f>
        <v/>
      </c>
      <c r="K119" s="31" t="str">
        <f>_xlfn.XLOOKUP($A119,WH_Aggregte!$E:$E,WH_Aggregte!N:N)</f>
        <v/>
      </c>
      <c r="L119" s="31">
        <f>_xlfn.XLOOKUP($A119,WH_Aggregte!$E:$E,WH_Aggregte!O:O)</f>
        <v>0</v>
      </c>
      <c r="M119" s="31">
        <f>_xlfn.XLOOKUP($A119,WH_Aggregte!$E:$E,WH_Aggregte!P:P)</f>
        <v>0</v>
      </c>
      <c r="N119" s="31">
        <f>_xlfn.XLOOKUP($A119,WH_Aggregte!$E:$E,WH_Aggregte!Q:Q)</f>
        <v>0</v>
      </c>
      <c r="O119" s="31">
        <f>_xlfn.XLOOKUP($A119,WH_Aggregte!$E:$E,WH_Aggregte!R:R)</f>
        <v>0</v>
      </c>
      <c r="P119" s="31">
        <f>_xlfn.XLOOKUP($A119,WH_Aggregte!$E:$E,WH_Aggregte!S:S)</f>
        <v>0</v>
      </c>
      <c r="Q119" s="31">
        <f>_xlfn.XLOOKUP($A119,WH_Aggregte!$E:$E,WH_Aggregte!T:T)</f>
        <v>0</v>
      </c>
      <c r="R119" s="31">
        <f>_xlfn.XLOOKUP($A119,WH_Aggregte!$E:$E,WH_Aggregte!U:U)</f>
        <v>0</v>
      </c>
      <c r="S119" s="31">
        <f>_xlfn.XLOOKUP($A119,WH_Aggregte!$E:$E,WH_Aggregte!V:V)</f>
        <v>0</v>
      </c>
      <c r="T119" s="31">
        <f>_xlfn.XLOOKUP($A119,WH_Aggregte!$E:$E,WH_Aggregte!W:W)</f>
        <v>0</v>
      </c>
      <c r="U119" s="31">
        <f>_xlfn.XLOOKUP($A119,WH_Aggregte!$E:$E,WH_Aggregte!X:X)</f>
        <v>0</v>
      </c>
      <c r="V119" s="31">
        <f>_xlfn.XLOOKUP($A119,WH_Aggregte!$E:$E,WH_Aggregte!Y:Y)</f>
        <v>0</v>
      </c>
      <c r="W119" s="31">
        <f>_xlfn.XLOOKUP($A119,WH_Aggregte!$E:$E,WH_Aggregte!Z:Z)</f>
        <v>0</v>
      </c>
      <c r="X119" s="31">
        <f>_xlfn.XLOOKUP($A119,WH_Aggregte!$E:$E,WH_Aggregte!AA:AA)</f>
        <v>0</v>
      </c>
      <c r="Y119" s="31">
        <f>_xlfn.XLOOKUP($A119,WH_Aggregte!$E:$E,WH_Aggregte!AB:AB)</f>
        <v>0</v>
      </c>
      <c r="Z119" s="31">
        <f>_xlfn.XLOOKUP($A119,WH_Aggregte!$E:$E,WH_Aggregte!AC:AC)</f>
        <v>0</v>
      </c>
      <c r="AA119" s="31">
        <f>_xlfn.XLOOKUP($A119,WH_Aggregte!$E:$E,WH_Aggregte!AD:AD)</f>
        <v>0</v>
      </c>
      <c r="AB119" s="31">
        <f>_xlfn.XLOOKUP($A119,WH_Aggregte!$E:$E,WH_Aggregte!AE:AE)</f>
        <v>0</v>
      </c>
      <c r="AC119" s="31">
        <f>_xlfn.XLOOKUP($A119,WH_Aggregte!$E:$E,WH_Aggregte!AF:AF)</f>
        <v>0</v>
      </c>
      <c r="AD119" s="31">
        <f>_xlfn.XLOOKUP($A119,WH_Aggregte!$E:$E,WH_Aggregte!AG:AG)</f>
        <v>0</v>
      </c>
      <c r="AE119" s="31">
        <f>_xlfn.XLOOKUP($A119,WH_Aggregte!$E:$E,WH_Aggregte!AH:AH)</f>
        <v>0</v>
      </c>
      <c r="AF119" s="31">
        <f>_xlfn.XLOOKUP($A119,WH_Aggregte!$E:$E,WH_Aggregte!AI:AI)</f>
        <v>0</v>
      </c>
      <c r="AG119" s="31">
        <f>_xlfn.XLOOKUP($A119,WH_Aggregte!$E:$E,WH_Aggregte!AJ:AJ)</f>
        <v>0</v>
      </c>
      <c r="AH119" s="31">
        <f>_xlfn.XLOOKUP($A119,WH_Aggregte!$E:$E,WH_Aggregte!AK:AK)</f>
        <v>0</v>
      </c>
      <c r="AI119" s="31">
        <f>_xlfn.XLOOKUP($A119,WH_Aggregte!$E:$E,WH_Aggregte!AL:AL)</f>
        <v>0</v>
      </c>
      <c r="AJ119" s="31">
        <f>_xlfn.XLOOKUP($A119,SummaryResponses!$A:$A,SummaryResponses!D:D)</f>
        <v>0</v>
      </c>
      <c r="AK119" s="31">
        <f>_xlfn.XLOOKUP($A119,SummaryResponses!$A:$A,SummaryResponses!E:E)</f>
        <v>0</v>
      </c>
      <c r="AL119" s="31">
        <f>_xlfn.XLOOKUP($A119,SummaryResponses!$A:$A,SummaryResponses!F:F)</f>
        <v>0</v>
      </c>
      <c r="AM119" s="31">
        <f>_xlfn.XLOOKUP($A119,SummaryResponses!$A:$A,SummaryResponses!G:G)</f>
        <v>0</v>
      </c>
      <c r="AN119" s="31">
        <f>_xlfn.XLOOKUP($A119,SummaryResponses!$A:$A,SummaryResponses!H:H)</f>
        <v>0</v>
      </c>
      <c r="AO119" s="31">
        <f>_xlfn.XLOOKUP($A119,SummaryResponses!$A:$A,SummaryResponses!I:I)</f>
        <v>0</v>
      </c>
      <c r="AP119" s="31">
        <f>_xlfn.XLOOKUP($A119,SummaryResponses!$A:$A,SummaryResponses!J:J)</f>
        <v>0</v>
      </c>
      <c r="AQ119" s="31">
        <f>_xlfn.XLOOKUP($A119,SummaryResponses!$A:$A,SummaryResponses!K:K)</f>
        <v>0</v>
      </c>
      <c r="AR119" s="31">
        <f>_xlfn.XLOOKUP($A119,SummaryResponses!$A:$A,SummaryResponses!L:L)</f>
        <v>0</v>
      </c>
      <c r="AS119" s="31">
        <f>_xlfn.XLOOKUP($A119,SummaryResponses!$A:$A,SummaryResponses!M:M)</f>
        <v>0</v>
      </c>
      <c r="AT119" s="31">
        <f>_xlfn.XLOOKUP($A119,SummaryResponses!$A:$A,SummaryResponses!N:N)</f>
        <v>0</v>
      </c>
      <c r="AU119" s="31">
        <f>_xlfn.XLOOKUP($A119,SummaryResponses!$A:$A,SummaryResponses!O:O)</f>
        <v>0</v>
      </c>
      <c r="AV119" s="31">
        <f>_xlfn.XLOOKUP($A119,SummaryResponses!$A:$A,SummaryResponses!P:P)</f>
        <v>0</v>
      </c>
      <c r="AW119" s="31">
        <f>_xlfn.XLOOKUP($A119,SummaryResponses!$A:$A,SummaryResponses!Q:Q)</f>
        <v>0</v>
      </c>
      <c r="AX119" s="31">
        <f>_xlfn.XLOOKUP($A119,SummaryResponses!$A:$A,SummaryResponses!R:R)</f>
        <v>0</v>
      </c>
      <c r="AY119" s="31">
        <f>_xlfn.XLOOKUP($A119,SummaryResponses!$A:$A,SummaryResponses!S:S)</f>
        <v>0</v>
      </c>
      <c r="AZ119" s="31">
        <f>_xlfn.XLOOKUP($A119,SummaryResponses!$A:$A,SummaryResponses!T:T)</f>
        <v>0</v>
      </c>
      <c r="BA119" s="31">
        <f>_xlfn.XLOOKUP($A119,SummaryResponses!$A:$A,SummaryResponses!U:U)</f>
        <v>0</v>
      </c>
      <c r="BB119" s="31">
        <f>_xlfn.XLOOKUP($A119,SummaryResponses!$A:$A,SummaryResponses!V:V)</f>
        <v>0</v>
      </c>
      <c r="BC119" s="31">
        <f>_xlfn.XLOOKUP($A119,SummaryResponses!$A:$A,SummaryResponses!W:W)</f>
        <v>0</v>
      </c>
      <c r="BD119" s="31">
        <f>_xlfn.XLOOKUP($A119,SummaryResponses!$A:$A,SummaryResponses!X:X)</f>
        <v>0</v>
      </c>
      <c r="BE119" s="31">
        <f>_xlfn.XLOOKUP($A119,SummaryResponses!$A:$A,SummaryResponses!Y:Y)</f>
        <v>0</v>
      </c>
      <c r="BF119" s="31">
        <f>_xlfn.XLOOKUP($A119,SummaryResponses!$A:$A,SummaryResponses!Z:Z)</f>
        <v>0</v>
      </c>
      <c r="BG119" s="31">
        <f>_xlfn.XLOOKUP($A119,SummaryResponses!$A:$A,SummaryResponses!AA:AA)</f>
        <v>0</v>
      </c>
      <c r="BH119" s="31">
        <f>_xlfn.XLOOKUP($A119,SummaryResponses!$A:$A,SummaryResponses!AB:AB)</f>
        <v>0</v>
      </c>
      <c r="BI119" s="31">
        <f>_xlfn.XLOOKUP($A119,SummaryResponses!$A:$A,SummaryResponses!AC:AC)</f>
        <v>0</v>
      </c>
      <c r="BJ119" s="31">
        <f>_xlfn.XLOOKUP($A119,SummaryResponses!$A:$A,SummaryResponses!AD:AD)</f>
        <v>0</v>
      </c>
      <c r="BK119" s="31">
        <f>_xlfn.XLOOKUP($A119,SummaryResponses!$A:$A,SummaryResponses!AE:AE)</f>
        <v>0</v>
      </c>
    </row>
    <row r="120" spans="1:63" ht="84.5" x14ac:dyDescent="0.35">
      <c r="A120" s="30" t="str">
        <f>SummaryResponses!A120</f>
        <v>07.01.11</v>
      </c>
      <c r="B120" s="31" t="str">
        <f>_xlfn.XLOOKUP($A120,WH_Aggregte!$E:$E,WH_Aggregte!$D:$D)</f>
        <v>Does the progress report raw/source documentation provided demonstrate accuracy and validity of performance measure progress reported?
If NO, write a brief explanation in the notes section below.</v>
      </c>
      <c r="C120" s="31" t="str">
        <f>_xlfn.XLOOKUP($A120,SummaryResponses!$A:$A,SummaryResponses!$C:$C)</f>
        <v>The raw/source data provided does not demonstrate accuracy and/or validity of performance measure progress reported.</v>
      </c>
      <c r="D120" s="30" t="str">
        <f>_xlfn.SINGLE(IF(ISNUMBER(IFERROR(_xlfn.XLOOKUP($A120,Table1[QNUM],Table1[Answer],"",0),""))*1,"",IFERROR(_xlfn.XLOOKUP($A120,Table1[QNUM],Table1[Answer],"",0),"")))</f>
        <v/>
      </c>
      <c r="E120" s="31" t="str">
        <f>_xlfn.SINGLE(IF(ISNUMBER(IFERROR(_xlfn.XLOOKUP($A120&amp;$E$1&amp;":",Table1[QNUM],Table1[NOTES],"",0),""))*1,"",IFERROR(_xlfn.XLOOKUP($A120&amp;$E$1&amp;":",Table1[QNUM],Table1[NOTES],"",0),"")))</f>
        <v/>
      </c>
      <c r="F120" s="31" t="str">
        <f>_xlfn.SINGLE(IF(ISNUMBER(IFERROR(_xlfn.XLOOKUP($A120&amp;$F$1,Table1[QNUM],Table1[NOTES],"",0),""))*1,"",IFERROR(_xlfn.XLOOKUP($A120&amp;$F$1,Table1[QNUM],Table1[NOTES],"",0),"")))</f>
        <v/>
      </c>
      <c r="G120" s="31" t="str">
        <f>TRIM(_xlfn.XLOOKUP($A120,WH_Aggregte!$E:$E,WH_Aggregte!J:J))</f>
        <v>2 CFR 200.301; General Terms and Conditions</v>
      </c>
      <c r="H120" s="31">
        <f>_xlfn.XLOOKUP($A120,WH_Aggregte!$E:$E,WH_Aggregte!K:K)</f>
        <v>0</v>
      </c>
      <c r="I120" s="31">
        <f>_xlfn.XLOOKUP($A120,WH_Aggregte!$E:$E,WH_Aggregte!L:L)</f>
        <v>0</v>
      </c>
      <c r="J120" s="31">
        <f>_xlfn.XLOOKUP($A120,WH_Aggregte!$E:$E,WH_Aggregte!M:M)</f>
        <v>0</v>
      </c>
      <c r="K120" s="31">
        <f>_xlfn.XLOOKUP($A120,WH_Aggregte!$E:$E,WH_Aggregte!N:N)</f>
        <v>0</v>
      </c>
      <c r="L120" s="31">
        <f>_xlfn.XLOOKUP($A120,WH_Aggregte!$E:$E,WH_Aggregte!O:O)</f>
        <v>0</v>
      </c>
      <c r="M120" s="31">
        <f>_xlfn.XLOOKUP($A120,WH_Aggregte!$E:$E,WH_Aggregte!P:P)</f>
        <v>0</v>
      </c>
      <c r="N120" s="31">
        <f>_xlfn.XLOOKUP($A120,WH_Aggregte!$E:$E,WH_Aggregte!Q:Q)</f>
        <v>0</v>
      </c>
      <c r="O120" s="31">
        <f>_xlfn.XLOOKUP($A120,WH_Aggregte!$E:$E,WH_Aggregte!R:R)</f>
        <v>0</v>
      </c>
      <c r="P120" s="31">
        <f>_xlfn.XLOOKUP($A120,WH_Aggregte!$E:$E,WH_Aggregte!S:S)</f>
        <v>0</v>
      </c>
      <c r="Q120" s="31">
        <f>_xlfn.XLOOKUP($A120,WH_Aggregte!$E:$E,WH_Aggregte!T:T)</f>
        <v>0</v>
      </c>
      <c r="R120" s="31">
        <f>_xlfn.XLOOKUP($A120,WH_Aggregte!$E:$E,WH_Aggregte!U:U)</f>
        <v>0</v>
      </c>
      <c r="S120" s="31">
        <f>_xlfn.XLOOKUP($A120,WH_Aggregte!$E:$E,WH_Aggregte!V:V)</f>
        <v>0</v>
      </c>
      <c r="T120" s="31">
        <f>_xlfn.XLOOKUP($A120,WH_Aggregte!$E:$E,WH_Aggregte!W:W)</f>
        <v>0</v>
      </c>
      <c r="U120" s="31">
        <f>_xlfn.XLOOKUP($A120,WH_Aggregte!$E:$E,WH_Aggregte!X:X)</f>
        <v>0</v>
      </c>
      <c r="V120" s="31">
        <f>_xlfn.XLOOKUP($A120,WH_Aggregte!$E:$E,WH_Aggregte!Y:Y)</f>
        <v>0</v>
      </c>
      <c r="W120" s="31">
        <f>_xlfn.XLOOKUP($A120,WH_Aggregte!$E:$E,WH_Aggregte!Z:Z)</f>
        <v>0</v>
      </c>
      <c r="X120" s="31">
        <f>_xlfn.XLOOKUP($A120,WH_Aggregte!$E:$E,WH_Aggregte!AA:AA)</f>
        <v>0</v>
      </c>
      <c r="Y120" s="31">
        <f>_xlfn.XLOOKUP($A120,WH_Aggregte!$E:$E,WH_Aggregte!AB:AB)</f>
        <v>0</v>
      </c>
      <c r="Z120" s="31">
        <f>_xlfn.XLOOKUP($A120,WH_Aggregte!$E:$E,WH_Aggregte!AC:AC)</f>
        <v>0</v>
      </c>
      <c r="AA120" s="31">
        <f>_xlfn.XLOOKUP($A120,WH_Aggregte!$E:$E,WH_Aggregte!AD:AD)</f>
        <v>0</v>
      </c>
      <c r="AB120" s="31">
        <f>_xlfn.XLOOKUP($A120,WH_Aggregte!$E:$E,WH_Aggregte!AE:AE)</f>
        <v>0</v>
      </c>
      <c r="AC120" s="31">
        <f>_xlfn.XLOOKUP($A120,WH_Aggregte!$E:$E,WH_Aggregte!AF:AF)</f>
        <v>0</v>
      </c>
      <c r="AD120" s="31">
        <f>_xlfn.XLOOKUP($A120,WH_Aggregte!$E:$E,WH_Aggregte!AG:AG)</f>
        <v>0</v>
      </c>
      <c r="AE120" s="31">
        <f>_xlfn.XLOOKUP($A120,WH_Aggregte!$E:$E,WH_Aggregte!AH:AH)</f>
        <v>0</v>
      </c>
      <c r="AF120" s="31">
        <f>_xlfn.XLOOKUP($A120,WH_Aggregte!$E:$E,WH_Aggregte!AI:AI)</f>
        <v>0</v>
      </c>
      <c r="AG120" s="31">
        <f>_xlfn.XLOOKUP($A120,WH_Aggregte!$E:$E,WH_Aggregte!AJ:AJ)</f>
        <v>0</v>
      </c>
      <c r="AH120" s="31">
        <f>_xlfn.XLOOKUP($A120,WH_Aggregte!$E:$E,WH_Aggregte!AK:AK)</f>
        <v>0</v>
      </c>
      <c r="AI120" s="31">
        <f>_xlfn.XLOOKUP($A120,WH_Aggregte!$E:$E,WH_Aggregte!AL:AL)</f>
        <v>0</v>
      </c>
      <c r="AJ120" s="31">
        <f>_xlfn.XLOOKUP($A120,SummaryResponses!$A:$A,SummaryResponses!D:D)</f>
        <v>0</v>
      </c>
      <c r="AK120" s="31">
        <f>_xlfn.XLOOKUP($A120,SummaryResponses!$A:$A,SummaryResponses!E:E)</f>
        <v>0</v>
      </c>
      <c r="AL120" s="31">
        <f>_xlfn.XLOOKUP($A120,SummaryResponses!$A:$A,SummaryResponses!F:F)</f>
        <v>0</v>
      </c>
      <c r="AM120" s="31">
        <f>_xlfn.XLOOKUP($A120,SummaryResponses!$A:$A,SummaryResponses!G:G)</f>
        <v>0</v>
      </c>
      <c r="AN120" s="31">
        <f>_xlfn.XLOOKUP($A120,SummaryResponses!$A:$A,SummaryResponses!H:H)</f>
        <v>0</v>
      </c>
      <c r="AO120" s="31">
        <f>_xlfn.XLOOKUP($A120,SummaryResponses!$A:$A,SummaryResponses!I:I)</f>
        <v>0</v>
      </c>
      <c r="AP120" s="31">
        <f>_xlfn.XLOOKUP($A120,SummaryResponses!$A:$A,SummaryResponses!J:J)</f>
        <v>0</v>
      </c>
      <c r="AQ120" s="31">
        <f>_xlfn.XLOOKUP($A120,SummaryResponses!$A:$A,SummaryResponses!K:K)</f>
        <v>0</v>
      </c>
      <c r="AR120" s="31">
        <f>_xlfn.XLOOKUP($A120,SummaryResponses!$A:$A,SummaryResponses!L:L)</f>
        <v>0</v>
      </c>
      <c r="AS120" s="31">
        <f>_xlfn.XLOOKUP($A120,SummaryResponses!$A:$A,SummaryResponses!M:M)</f>
        <v>0</v>
      </c>
      <c r="AT120" s="31">
        <f>_xlfn.XLOOKUP($A120,SummaryResponses!$A:$A,SummaryResponses!N:N)</f>
        <v>0</v>
      </c>
      <c r="AU120" s="31">
        <f>_xlfn.XLOOKUP($A120,SummaryResponses!$A:$A,SummaryResponses!O:O)</f>
        <v>0</v>
      </c>
      <c r="AV120" s="31">
        <f>_xlfn.XLOOKUP($A120,SummaryResponses!$A:$A,SummaryResponses!P:P)</f>
        <v>0</v>
      </c>
      <c r="AW120" s="31">
        <f>_xlfn.XLOOKUP($A120,SummaryResponses!$A:$A,SummaryResponses!Q:Q)</f>
        <v>0</v>
      </c>
      <c r="AX120" s="31">
        <f>_xlfn.XLOOKUP($A120,SummaryResponses!$A:$A,SummaryResponses!R:R)</f>
        <v>0</v>
      </c>
      <c r="AY120" s="31">
        <f>_xlfn.XLOOKUP($A120,SummaryResponses!$A:$A,SummaryResponses!S:S)</f>
        <v>0</v>
      </c>
      <c r="AZ120" s="31">
        <f>_xlfn.XLOOKUP($A120,SummaryResponses!$A:$A,SummaryResponses!T:T)</f>
        <v>0</v>
      </c>
      <c r="BA120" s="31">
        <f>_xlfn.XLOOKUP($A120,SummaryResponses!$A:$A,SummaryResponses!U:U)</f>
        <v>0</v>
      </c>
      <c r="BB120" s="31">
        <f>_xlfn.XLOOKUP($A120,SummaryResponses!$A:$A,SummaryResponses!V:V)</f>
        <v>0</v>
      </c>
      <c r="BC120" s="31">
        <f>_xlfn.XLOOKUP($A120,SummaryResponses!$A:$A,SummaryResponses!W:W)</f>
        <v>0</v>
      </c>
      <c r="BD120" s="31">
        <f>_xlfn.XLOOKUP($A120,SummaryResponses!$A:$A,SummaryResponses!X:X)</f>
        <v>0</v>
      </c>
      <c r="BE120" s="31">
        <f>_xlfn.XLOOKUP($A120,SummaryResponses!$A:$A,SummaryResponses!Y:Y)</f>
        <v>0</v>
      </c>
      <c r="BF120" s="31">
        <f>_xlfn.XLOOKUP($A120,SummaryResponses!$A:$A,SummaryResponses!Z:Z)</f>
        <v>0</v>
      </c>
      <c r="BG120" s="31">
        <f>_xlfn.XLOOKUP($A120,SummaryResponses!$A:$A,SummaryResponses!AA:AA)</f>
        <v>0</v>
      </c>
      <c r="BH120" s="31">
        <f>_xlfn.XLOOKUP($A120,SummaryResponses!$A:$A,SummaryResponses!AB:AB)</f>
        <v>0</v>
      </c>
      <c r="BI120" s="31">
        <f>_xlfn.XLOOKUP($A120,SummaryResponses!$A:$A,SummaryResponses!AC:AC)</f>
        <v>0</v>
      </c>
      <c r="BJ120" s="31">
        <f>_xlfn.XLOOKUP($A120,SummaryResponses!$A:$A,SummaryResponses!AD:AD)</f>
        <v>0</v>
      </c>
      <c r="BK120" s="31">
        <f>_xlfn.XLOOKUP($A120,SummaryResponses!$A:$A,SummaryResponses!AE:AE)</f>
        <v>0</v>
      </c>
    </row>
    <row r="121" spans="1:63" ht="70.5" x14ac:dyDescent="0.35">
      <c r="A121" s="30" t="str">
        <f>SummaryResponses!A121</f>
        <v>07.02.01</v>
      </c>
      <c r="B121" s="31" t="str">
        <f>_xlfn.XLOOKUP($A121,WH_Aggregte!$E:$E,WH_Aggregte!$D:$D)</f>
        <v xml:space="preserve">Is there a current MOU for all volunteer stations, where volunteers are currently serving, signed within the past 3 years?_x000D_
_x000D_
 </v>
      </c>
      <c r="C121" s="31" t="str">
        <f>_xlfn.XLOOKUP($A121,SummaryResponses!$A:$A,SummaryResponses!$C:$C)</f>
        <v>There is not a current, within the past three years, fully executed MOU for all volunteer stations where volunteers are currently serving.</v>
      </c>
      <c r="D121" s="30" t="str">
        <f>_xlfn.SINGLE(IF(ISNUMBER(IFERROR(_xlfn.XLOOKUP($A121,Table1[QNUM],Table1[Answer],"",0),""))*1,"",IFERROR(_xlfn.XLOOKUP($A121,Table1[QNUM],Table1[Answer],"",0),"")))</f>
        <v/>
      </c>
      <c r="E121" s="31" t="str">
        <f>_xlfn.SINGLE(IF(ISNUMBER(IFERROR(_xlfn.XLOOKUP($A121&amp;$E$1&amp;":",Table1[QNUM],Table1[NOTES],"",0),""))*1,"",IFERROR(_xlfn.XLOOKUP($A121&amp;$E$1&amp;":",Table1[QNUM],Table1[NOTES],"",0),"")))</f>
        <v/>
      </c>
      <c r="F121" s="31" t="str">
        <f>_xlfn.SINGLE(IF(ISNUMBER(IFERROR(_xlfn.XLOOKUP($A121&amp;$F$1,Table1[QNUM],Table1[NOTES],"",0),""))*1,"",IFERROR(_xlfn.XLOOKUP($A121&amp;$F$1,Table1[QNUM],Table1[NOTES],"",0),"")))</f>
        <v/>
      </c>
      <c r="G121" s="31" t="str">
        <f>TRIM(_xlfn.XLOOKUP($A121,WH_Aggregte!$E:$E,WH_Aggregte!J:J))</f>
        <v xml:space="preserve">FGP Regulation: 45 CFR §2552.23(c)(2)
</v>
      </c>
      <c r="H121" s="31">
        <f>_xlfn.XLOOKUP($A121,WH_Aggregte!$E:$E,WH_Aggregte!K:K)</f>
        <v>0</v>
      </c>
      <c r="I121" s="31">
        <f>_xlfn.XLOOKUP($A121,WH_Aggregte!$E:$E,WH_Aggregte!L:L)</f>
        <v>0</v>
      </c>
      <c r="J121" s="31">
        <f>_xlfn.XLOOKUP($A121,WH_Aggregte!$E:$E,WH_Aggregte!M:M)</f>
        <v>0</v>
      </c>
      <c r="K121" s="31">
        <f>_xlfn.XLOOKUP($A121,WH_Aggregte!$E:$E,WH_Aggregte!N:N)</f>
        <v>0</v>
      </c>
      <c r="L121" s="31">
        <f>_xlfn.XLOOKUP($A121,WH_Aggregte!$E:$E,WH_Aggregte!O:O)</f>
        <v>0</v>
      </c>
      <c r="M121" s="31">
        <f>_xlfn.XLOOKUP($A121,WH_Aggregte!$E:$E,WH_Aggregte!P:P)</f>
        <v>0</v>
      </c>
      <c r="N121" s="31">
        <f>_xlfn.XLOOKUP($A121,WH_Aggregte!$E:$E,WH_Aggregte!Q:Q)</f>
        <v>0</v>
      </c>
      <c r="O121" s="31">
        <f>_xlfn.XLOOKUP($A121,WH_Aggregte!$E:$E,WH_Aggregte!R:R)</f>
        <v>0</v>
      </c>
      <c r="P121" s="31">
        <f>_xlfn.XLOOKUP($A121,WH_Aggregte!$E:$E,WH_Aggregte!S:S)</f>
        <v>0</v>
      </c>
      <c r="Q121" s="31">
        <f>_xlfn.XLOOKUP($A121,WH_Aggregte!$E:$E,WH_Aggregte!T:T)</f>
        <v>0</v>
      </c>
      <c r="R121" s="31">
        <f>_xlfn.XLOOKUP($A121,WH_Aggregte!$E:$E,WH_Aggregte!U:U)</f>
        <v>0</v>
      </c>
      <c r="S121" s="31">
        <f>_xlfn.XLOOKUP($A121,WH_Aggregte!$E:$E,WH_Aggregte!V:V)</f>
        <v>0</v>
      </c>
      <c r="T121" s="31">
        <f>_xlfn.XLOOKUP($A121,WH_Aggregte!$E:$E,WH_Aggregte!W:W)</f>
        <v>0</v>
      </c>
      <c r="U121" s="31">
        <f>_xlfn.XLOOKUP($A121,WH_Aggregte!$E:$E,WH_Aggregte!X:X)</f>
        <v>0</v>
      </c>
      <c r="V121" s="31">
        <f>_xlfn.XLOOKUP($A121,WH_Aggregte!$E:$E,WH_Aggregte!Y:Y)</f>
        <v>0</v>
      </c>
      <c r="W121" s="31">
        <f>_xlfn.XLOOKUP($A121,WH_Aggregte!$E:$E,WH_Aggregte!Z:Z)</f>
        <v>0</v>
      </c>
      <c r="X121" s="31">
        <f>_xlfn.XLOOKUP($A121,WH_Aggregte!$E:$E,WH_Aggregte!AA:AA)</f>
        <v>0</v>
      </c>
      <c r="Y121" s="31">
        <f>_xlfn.XLOOKUP($A121,WH_Aggregte!$E:$E,WH_Aggregte!AB:AB)</f>
        <v>0</v>
      </c>
      <c r="Z121" s="31">
        <f>_xlfn.XLOOKUP($A121,WH_Aggregte!$E:$E,WH_Aggregte!AC:AC)</f>
        <v>0</v>
      </c>
      <c r="AA121" s="31">
        <f>_xlfn.XLOOKUP($A121,WH_Aggregte!$E:$E,WH_Aggregte!AD:AD)</f>
        <v>0</v>
      </c>
      <c r="AB121" s="31">
        <f>_xlfn.XLOOKUP($A121,WH_Aggregte!$E:$E,WH_Aggregte!AE:AE)</f>
        <v>0</v>
      </c>
      <c r="AC121" s="31">
        <f>_xlfn.XLOOKUP($A121,WH_Aggregte!$E:$E,WH_Aggregte!AF:AF)</f>
        <v>0</v>
      </c>
      <c r="AD121" s="31">
        <f>_xlfn.XLOOKUP($A121,WH_Aggregte!$E:$E,WH_Aggregte!AG:AG)</f>
        <v>0</v>
      </c>
      <c r="AE121" s="31">
        <f>_xlfn.XLOOKUP($A121,WH_Aggregte!$E:$E,WH_Aggregte!AH:AH)</f>
        <v>0</v>
      </c>
      <c r="AF121" s="31">
        <f>_xlfn.XLOOKUP($A121,WH_Aggregte!$E:$E,WH_Aggregte!AI:AI)</f>
        <v>0</v>
      </c>
      <c r="AG121" s="31">
        <f>_xlfn.XLOOKUP($A121,WH_Aggregte!$E:$E,WH_Aggregte!AJ:AJ)</f>
        <v>0</v>
      </c>
      <c r="AH121" s="31">
        <f>_xlfn.XLOOKUP($A121,WH_Aggregte!$E:$E,WH_Aggregte!AK:AK)</f>
        <v>0</v>
      </c>
      <c r="AI121" s="31">
        <f>_xlfn.XLOOKUP($A121,WH_Aggregte!$E:$E,WH_Aggregte!AL:AL)</f>
        <v>0</v>
      </c>
      <c r="AJ121" s="31">
        <f>_xlfn.XLOOKUP($A121,SummaryResponses!$A:$A,SummaryResponses!D:D)</f>
        <v>0</v>
      </c>
      <c r="AK121" s="31">
        <f>_xlfn.XLOOKUP($A121,SummaryResponses!$A:$A,SummaryResponses!E:E)</f>
        <v>0</v>
      </c>
      <c r="AL121" s="31">
        <f>_xlfn.XLOOKUP($A121,SummaryResponses!$A:$A,SummaryResponses!F:F)</f>
        <v>0</v>
      </c>
      <c r="AM121" s="31">
        <f>_xlfn.XLOOKUP($A121,SummaryResponses!$A:$A,SummaryResponses!G:G)</f>
        <v>0</v>
      </c>
      <c r="AN121" s="31">
        <f>_xlfn.XLOOKUP($A121,SummaryResponses!$A:$A,SummaryResponses!H:H)</f>
        <v>0</v>
      </c>
      <c r="AO121" s="31">
        <f>_xlfn.XLOOKUP($A121,SummaryResponses!$A:$A,SummaryResponses!I:I)</f>
        <v>0</v>
      </c>
      <c r="AP121" s="31">
        <f>_xlfn.XLOOKUP($A121,SummaryResponses!$A:$A,SummaryResponses!J:J)</f>
        <v>0</v>
      </c>
      <c r="AQ121" s="31">
        <f>_xlfn.XLOOKUP($A121,SummaryResponses!$A:$A,SummaryResponses!K:K)</f>
        <v>0</v>
      </c>
      <c r="AR121" s="31">
        <f>_xlfn.XLOOKUP($A121,SummaryResponses!$A:$A,SummaryResponses!L:L)</f>
        <v>0</v>
      </c>
      <c r="AS121" s="31">
        <f>_xlfn.XLOOKUP($A121,SummaryResponses!$A:$A,SummaryResponses!M:M)</f>
        <v>0</v>
      </c>
      <c r="AT121" s="31">
        <f>_xlfn.XLOOKUP($A121,SummaryResponses!$A:$A,SummaryResponses!N:N)</f>
        <v>0</v>
      </c>
      <c r="AU121" s="31">
        <f>_xlfn.XLOOKUP($A121,SummaryResponses!$A:$A,SummaryResponses!O:O)</f>
        <v>0</v>
      </c>
      <c r="AV121" s="31">
        <f>_xlfn.XLOOKUP($A121,SummaryResponses!$A:$A,SummaryResponses!P:P)</f>
        <v>0</v>
      </c>
      <c r="AW121" s="31">
        <f>_xlfn.XLOOKUP($A121,SummaryResponses!$A:$A,SummaryResponses!Q:Q)</f>
        <v>0</v>
      </c>
      <c r="AX121" s="31">
        <f>_xlfn.XLOOKUP($A121,SummaryResponses!$A:$A,SummaryResponses!R:R)</f>
        <v>0</v>
      </c>
      <c r="AY121" s="31">
        <f>_xlfn.XLOOKUP($A121,SummaryResponses!$A:$A,SummaryResponses!S:S)</f>
        <v>0</v>
      </c>
      <c r="AZ121" s="31">
        <f>_xlfn.XLOOKUP($A121,SummaryResponses!$A:$A,SummaryResponses!T:T)</f>
        <v>0</v>
      </c>
      <c r="BA121" s="31">
        <f>_xlfn.XLOOKUP($A121,SummaryResponses!$A:$A,SummaryResponses!U:U)</f>
        <v>0</v>
      </c>
      <c r="BB121" s="31">
        <f>_xlfn.XLOOKUP($A121,SummaryResponses!$A:$A,SummaryResponses!V:V)</f>
        <v>0</v>
      </c>
      <c r="BC121" s="31">
        <f>_xlfn.XLOOKUP($A121,SummaryResponses!$A:$A,SummaryResponses!W:W)</f>
        <v>0</v>
      </c>
      <c r="BD121" s="31">
        <f>_xlfn.XLOOKUP($A121,SummaryResponses!$A:$A,SummaryResponses!X:X)</f>
        <v>0</v>
      </c>
      <c r="BE121" s="31">
        <f>_xlfn.XLOOKUP($A121,SummaryResponses!$A:$A,SummaryResponses!Y:Y)</f>
        <v>0</v>
      </c>
      <c r="BF121" s="31">
        <f>_xlfn.XLOOKUP($A121,SummaryResponses!$A:$A,SummaryResponses!Z:Z)</f>
        <v>0</v>
      </c>
      <c r="BG121" s="31">
        <f>_xlfn.XLOOKUP($A121,SummaryResponses!$A:$A,SummaryResponses!AA:AA)</f>
        <v>0</v>
      </c>
      <c r="BH121" s="31">
        <f>_xlfn.XLOOKUP($A121,SummaryResponses!$A:$A,SummaryResponses!AB:AB)</f>
        <v>0</v>
      </c>
      <c r="BI121" s="31">
        <f>_xlfn.XLOOKUP($A121,SummaryResponses!$A:$A,SummaryResponses!AC:AC)</f>
        <v>0</v>
      </c>
      <c r="BJ121" s="31">
        <f>_xlfn.XLOOKUP($A121,SummaryResponses!$A:$A,SummaryResponses!AD:AD)</f>
        <v>0</v>
      </c>
      <c r="BK121" s="31">
        <f>_xlfn.XLOOKUP($A121,SummaryResponses!$A:$A,SummaryResponses!AE:AE)</f>
        <v>0</v>
      </c>
    </row>
    <row r="122" spans="1:63" ht="154.5" x14ac:dyDescent="0.35">
      <c r="A122" s="30" t="str">
        <f>SummaryResponses!A122</f>
        <v>07.02.02</v>
      </c>
      <c r="B122" s="31" t="str">
        <f>_xlfn.XLOOKUP($A122,WH_Aggregte!$E:$E,WH_Aggregte!$D:$D)</f>
        <v xml:space="preserve">Do MOUs meet the basic requirements as stated in the regulations, i.e.:
a. Negotiated prior to volunteer placement;
b. Specifies the mutual responsibilities of the station and sponsor;
c. Renegotiated every 3 years;
d. Contains the required non-discrimination commitment;
e. Contains the required reasonable accommodation language?
</v>
      </c>
      <c r="C122" s="31" t="str">
        <f>_xlfn.XLOOKUP($A122,SummaryResponses!$A:$A,SummaryResponses!$C:$C)</f>
        <v xml:space="preserve">The MOUs do not meet the following basic requirements as stated in the regulations.
</v>
      </c>
      <c r="D122" s="30" t="str">
        <f>_xlfn.SINGLE(IF(ISNUMBER(IFERROR(_xlfn.XLOOKUP($A122,Table1[QNUM],Table1[Answer],"",0),""))*1,"",IFERROR(_xlfn.XLOOKUP($A122,Table1[QNUM],Table1[Answer],"",0),"")))</f>
        <v/>
      </c>
      <c r="E122" s="31" t="str">
        <f>_xlfn.SINGLE(IF(ISNUMBER(IFERROR(_xlfn.XLOOKUP($A122&amp;$E$1&amp;":",Table1[QNUM],Table1[NOTES],"",0),""))*1,"",IFERROR(_xlfn.XLOOKUP($A122&amp;$E$1&amp;":",Table1[QNUM],Table1[NOTES],"",0),"")))</f>
        <v/>
      </c>
      <c r="F122" s="31" t="str">
        <f>_xlfn.SINGLE(IF(ISNUMBER(IFERROR(_xlfn.XLOOKUP($A122&amp;$F$1,Table1[QNUM],Table1[NOTES],"",0),""))*1,"",IFERROR(_xlfn.XLOOKUP($A122&amp;$F$1,Table1[QNUM],Table1[NOTES],"",0),"")))</f>
        <v/>
      </c>
      <c r="G122" s="31" t="str">
        <f>TRIM(_xlfn.XLOOKUP($A122,WH_Aggregte!$E:$E,WH_Aggregte!J:J))</f>
        <v>FGP Regulation: 45 CFR §2552.23(c)(2)</v>
      </c>
      <c r="H122" s="31" t="str">
        <f>_xlfn.XLOOKUP($A122,WH_Aggregte!$E:$E,WH_Aggregte!K:K)</f>
        <v/>
      </c>
      <c r="I122" s="31" t="str">
        <f>_xlfn.XLOOKUP($A122,WH_Aggregte!$E:$E,WH_Aggregte!L:L)</f>
        <v/>
      </c>
      <c r="J122" s="31" t="str">
        <f>_xlfn.XLOOKUP($A122,WH_Aggregte!$E:$E,WH_Aggregte!M:M)</f>
        <v/>
      </c>
      <c r="K122" s="31" t="str">
        <f>_xlfn.XLOOKUP($A122,WH_Aggregte!$E:$E,WH_Aggregte!N:N)</f>
        <v/>
      </c>
      <c r="L122" s="31" t="str">
        <f>_xlfn.XLOOKUP($A122,WH_Aggregte!$E:$E,WH_Aggregte!O:O)</f>
        <v/>
      </c>
      <c r="M122" s="31">
        <f>_xlfn.XLOOKUP($A122,WH_Aggregte!$E:$E,WH_Aggregte!P:P)</f>
        <v>0</v>
      </c>
      <c r="N122" s="31">
        <f>_xlfn.XLOOKUP($A122,WH_Aggregte!$E:$E,WH_Aggregte!Q:Q)</f>
        <v>0</v>
      </c>
      <c r="O122" s="31">
        <f>_xlfn.XLOOKUP($A122,WH_Aggregte!$E:$E,WH_Aggregte!R:R)</f>
        <v>0</v>
      </c>
      <c r="P122" s="31">
        <f>_xlfn.XLOOKUP($A122,WH_Aggregte!$E:$E,WH_Aggregte!S:S)</f>
        <v>0</v>
      </c>
      <c r="Q122" s="31">
        <f>_xlfn.XLOOKUP($A122,WH_Aggregte!$E:$E,WH_Aggregte!T:T)</f>
        <v>0</v>
      </c>
      <c r="R122" s="31">
        <f>_xlfn.XLOOKUP($A122,WH_Aggregte!$E:$E,WH_Aggregte!U:U)</f>
        <v>0</v>
      </c>
      <c r="S122" s="31">
        <f>_xlfn.XLOOKUP($A122,WH_Aggregte!$E:$E,WH_Aggregte!V:V)</f>
        <v>0</v>
      </c>
      <c r="T122" s="31">
        <f>_xlfn.XLOOKUP($A122,WH_Aggregte!$E:$E,WH_Aggregte!W:W)</f>
        <v>0</v>
      </c>
      <c r="U122" s="31">
        <f>_xlfn.XLOOKUP($A122,WH_Aggregte!$E:$E,WH_Aggregte!X:X)</f>
        <v>0</v>
      </c>
      <c r="V122" s="31">
        <f>_xlfn.XLOOKUP($A122,WH_Aggregte!$E:$E,WH_Aggregte!Y:Y)</f>
        <v>0</v>
      </c>
      <c r="W122" s="31">
        <f>_xlfn.XLOOKUP($A122,WH_Aggregte!$E:$E,WH_Aggregte!Z:Z)</f>
        <v>0</v>
      </c>
      <c r="X122" s="31">
        <f>_xlfn.XLOOKUP($A122,WH_Aggregte!$E:$E,WH_Aggregte!AA:AA)</f>
        <v>0</v>
      </c>
      <c r="Y122" s="31">
        <f>_xlfn.XLOOKUP($A122,WH_Aggregte!$E:$E,WH_Aggregte!AB:AB)</f>
        <v>0</v>
      </c>
      <c r="Z122" s="31">
        <f>_xlfn.XLOOKUP($A122,WH_Aggregte!$E:$E,WH_Aggregte!AC:AC)</f>
        <v>0</v>
      </c>
      <c r="AA122" s="31">
        <f>_xlfn.XLOOKUP($A122,WH_Aggregte!$E:$E,WH_Aggregte!AD:AD)</f>
        <v>0</v>
      </c>
      <c r="AB122" s="31">
        <f>_xlfn.XLOOKUP($A122,WH_Aggregte!$E:$E,WH_Aggregte!AE:AE)</f>
        <v>0</v>
      </c>
      <c r="AC122" s="31">
        <f>_xlfn.XLOOKUP($A122,WH_Aggregte!$E:$E,WH_Aggregte!AF:AF)</f>
        <v>0</v>
      </c>
      <c r="AD122" s="31">
        <f>_xlfn.XLOOKUP($A122,WH_Aggregte!$E:$E,WH_Aggregte!AG:AG)</f>
        <v>0</v>
      </c>
      <c r="AE122" s="31">
        <f>_xlfn.XLOOKUP($A122,WH_Aggregte!$E:$E,WH_Aggregte!AH:AH)</f>
        <v>0</v>
      </c>
      <c r="AF122" s="31">
        <f>_xlfn.XLOOKUP($A122,WH_Aggregte!$E:$E,WH_Aggregte!AI:AI)</f>
        <v>0</v>
      </c>
      <c r="AG122" s="31">
        <f>_xlfn.XLOOKUP($A122,WH_Aggregte!$E:$E,WH_Aggregte!AJ:AJ)</f>
        <v>0</v>
      </c>
      <c r="AH122" s="31">
        <f>_xlfn.XLOOKUP($A122,WH_Aggregte!$E:$E,WH_Aggregte!AK:AK)</f>
        <v>0</v>
      </c>
      <c r="AI122" s="31">
        <f>_xlfn.XLOOKUP($A122,WH_Aggregte!$E:$E,WH_Aggregte!AL:AL)</f>
        <v>0</v>
      </c>
      <c r="AJ122" s="31" t="str">
        <f>_xlfn.XLOOKUP($A122,SummaryResponses!$A:$A,SummaryResponses!D:D)</f>
        <v>• Negotiated prior to volunteer placement.</v>
      </c>
      <c r="AK122" s="31" t="str">
        <f>_xlfn.XLOOKUP($A122,SummaryResponses!$A:$A,SummaryResponses!E:E)</f>
        <v>• Specify the mutual responsibilities of the station and sponsor.</v>
      </c>
      <c r="AL122" s="31" t="str">
        <f>_xlfn.XLOOKUP($A122,SummaryResponses!$A:$A,SummaryResponses!F:F)</f>
        <v>• Renegotiated every 3 years.</v>
      </c>
      <c r="AM122" s="31" t="str">
        <f>_xlfn.XLOOKUP($A122,SummaryResponses!$A:$A,SummaryResponses!G:G)</f>
        <v>• Contain the required non-discrimination commitment.</v>
      </c>
      <c r="AN122" s="31" t="str">
        <f>_xlfn.XLOOKUP($A122,SummaryResponses!$A:$A,SummaryResponses!H:H)</f>
        <v>• Contain the required reasonable accommodation language.</v>
      </c>
      <c r="AO122" s="31">
        <f>_xlfn.XLOOKUP($A122,SummaryResponses!$A:$A,SummaryResponses!I:I)</f>
        <v>0</v>
      </c>
      <c r="AP122" s="31">
        <f>_xlfn.XLOOKUP($A122,SummaryResponses!$A:$A,SummaryResponses!J:J)</f>
        <v>0</v>
      </c>
      <c r="AQ122" s="31">
        <f>_xlfn.XLOOKUP($A122,SummaryResponses!$A:$A,SummaryResponses!K:K)</f>
        <v>0</v>
      </c>
      <c r="AR122" s="31">
        <f>_xlfn.XLOOKUP($A122,SummaryResponses!$A:$A,SummaryResponses!L:L)</f>
        <v>0</v>
      </c>
      <c r="AS122" s="31">
        <f>_xlfn.XLOOKUP($A122,SummaryResponses!$A:$A,SummaryResponses!M:M)</f>
        <v>0</v>
      </c>
      <c r="AT122" s="31">
        <f>_xlfn.XLOOKUP($A122,SummaryResponses!$A:$A,SummaryResponses!N:N)</f>
        <v>0</v>
      </c>
      <c r="AU122" s="31">
        <f>_xlfn.XLOOKUP($A122,SummaryResponses!$A:$A,SummaryResponses!O:O)</f>
        <v>0</v>
      </c>
      <c r="AV122" s="31">
        <f>_xlfn.XLOOKUP($A122,SummaryResponses!$A:$A,SummaryResponses!P:P)</f>
        <v>0</v>
      </c>
      <c r="AW122" s="31">
        <f>_xlfn.XLOOKUP($A122,SummaryResponses!$A:$A,SummaryResponses!Q:Q)</f>
        <v>0</v>
      </c>
      <c r="AX122" s="31">
        <f>_xlfn.XLOOKUP($A122,SummaryResponses!$A:$A,SummaryResponses!R:R)</f>
        <v>0</v>
      </c>
      <c r="AY122" s="31">
        <f>_xlfn.XLOOKUP($A122,SummaryResponses!$A:$A,SummaryResponses!S:S)</f>
        <v>0</v>
      </c>
      <c r="AZ122" s="31">
        <f>_xlfn.XLOOKUP($A122,SummaryResponses!$A:$A,SummaryResponses!T:T)</f>
        <v>0</v>
      </c>
      <c r="BA122" s="31">
        <f>_xlfn.XLOOKUP($A122,SummaryResponses!$A:$A,SummaryResponses!U:U)</f>
        <v>0</v>
      </c>
      <c r="BB122" s="31">
        <f>_xlfn.XLOOKUP($A122,SummaryResponses!$A:$A,SummaryResponses!V:V)</f>
        <v>0</v>
      </c>
      <c r="BC122" s="31">
        <f>_xlfn.XLOOKUP($A122,SummaryResponses!$A:$A,SummaryResponses!W:W)</f>
        <v>0</v>
      </c>
      <c r="BD122" s="31">
        <f>_xlfn.XLOOKUP($A122,SummaryResponses!$A:$A,SummaryResponses!X:X)</f>
        <v>0</v>
      </c>
      <c r="BE122" s="31">
        <f>_xlfn.XLOOKUP($A122,SummaryResponses!$A:$A,SummaryResponses!Y:Y)</f>
        <v>0</v>
      </c>
      <c r="BF122" s="31">
        <f>_xlfn.XLOOKUP($A122,SummaryResponses!$A:$A,SummaryResponses!Z:Z)</f>
        <v>0</v>
      </c>
      <c r="BG122" s="31">
        <f>_xlfn.XLOOKUP($A122,SummaryResponses!$A:$A,SummaryResponses!AA:AA)</f>
        <v>0</v>
      </c>
      <c r="BH122" s="31">
        <f>_xlfn.XLOOKUP($A122,SummaryResponses!$A:$A,SummaryResponses!AB:AB)</f>
        <v>0</v>
      </c>
      <c r="BI122" s="31">
        <f>_xlfn.XLOOKUP($A122,SummaryResponses!$A:$A,SummaryResponses!AC:AC)</f>
        <v>0</v>
      </c>
      <c r="BJ122" s="31">
        <f>_xlfn.XLOOKUP($A122,SummaryResponses!$A:$A,SummaryResponses!AD:AD)</f>
        <v>0</v>
      </c>
      <c r="BK122" s="31">
        <f>_xlfn.XLOOKUP($A122,SummaryResponses!$A:$A,SummaryResponses!AE:AE)</f>
        <v>0</v>
      </c>
    </row>
    <row r="123" spans="1:63" ht="84.5" x14ac:dyDescent="0.35">
      <c r="A123" s="30" t="str">
        <f>SummaryResponses!A123</f>
        <v>07.02.03</v>
      </c>
      <c r="B123" s="31" t="str">
        <f>_xlfn.XLOOKUP($A123,WH_Aggregte!$E:$E,WH_Aggregte!$D:$D)</f>
        <v>1) Does the project document that the volunteer stations are public or private non-profit agencies or organizations, with the exception of proprietary health care facilities? _x000D_
2) What is your method for ensuring that volunteer stations are appropriate per the regulations?</v>
      </c>
      <c r="C123" s="31" t="str">
        <f>_xlfn.XLOOKUP($A123,SummaryResponses!$A:$A,SummaryResponses!$C:$C)</f>
        <v>Except for propietary health care facilities, not all volunteer stations are public or private non-profit agencies or organizations or the project does not document the status of all volunteer stations to ensure compliance with all program regulations.</v>
      </c>
      <c r="D123" s="30" t="str">
        <f>_xlfn.SINGLE(IF(ISNUMBER(IFERROR(_xlfn.XLOOKUP($A123,Table1[QNUM],Table1[Answer],"",0),""))*1,"",IFERROR(_xlfn.XLOOKUP($A123,Table1[QNUM],Table1[Answer],"",0),"")))</f>
        <v/>
      </c>
      <c r="E123" s="31" t="str">
        <f>_xlfn.SINGLE(IF(ISNUMBER(IFERROR(_xlfn.XLOOKUP($A123&amp;$E$1&amp;":",Table1[QNUM],Table1[NOTES],"",0),""))*1,"",IFERROR(_xlfn.XLOOKUP($A123&amp;$E$1&amp;":",Table1[QNUM],Table1[NOTES],"",0),"")))</f>
        <v/>
      </c>
      <c r="F123" s="31" t="str">
        <f>_xlfn.SINGLE(IF(ISNUMBER(IFERROR(_xlfn.XLOOKUP($A123&amp;$F$1,Table1[QNUM],Table1[NOTES],"",0),""))*1,"",IFERROR(_xlfn.XLOOKUP($A123&amp;$F$1,Table1[QNUM],Table1[NOTES],"",0),"")))</f>
        <v/>
      </c>
      <c r="G123" s="31" t="str">
        <f>TRIM(_xlfn.XLOOKUP($A123,WH_Aggregte!$E:$E,WH_Aggregte!J:J))</f>
        <v>FGP Regulation: 45 CFR § 2552.23(c)(1)</v>
      </c>
      <c r="H123" s="31">
        <f>_xlfn.XLOOKUP($A123,WH_Aggregte!$E:$E,WH_Aggregte!K:K)</f>
        <v>0</v>
      </c>
      <c r="I123" s="31">
        <f>_xlfn.XLOOKUP($A123,WH_Aggregte!$E:$E,WH_Aggregte!L:L)</f>
        <v>0</v>
      </c>
      <c r="J123" s="31">
        <f>_xlfn.XLOOKUP($A123,WH_Aggregte!$E:$E,WH_Aggregte!M:M)</f>
        <v>0</v>
      </c>
      <c r="K123" s="31">
        <f>_xlfn.XLOOKUP($A123,WH_Aggregte!$E:$E,WH_Aggregte!N:N)</f>
        <v>0</v>
      </c>
      <c r="L123" s="31">
        <f>_xlfn.XLOOKUP($A123,WH_Aggregte!$E:$E,WH_Aggregte!O:O)</f>
        <v>0</v>
      </c>
      <c r="M123" s="31">
        <f>_xlfn.XLOOKUP($A123,WH_Aggregte!$E:$E,WH_Aggregte!P:P)</f>
        <v>0</v>
      </c>
      <c r="N123" s="31">
        <f>_xlfn.XLOOKUP($A123,WH_Aggregte!$E:$E,WH_Aggregte!Q:Q)</f>
        <v>0</v>
      </c>
      <c r="O123" s="31">
        <f>_xlfn.XLOOKUP($A123,WH_Aggregte!$E:$E,WH_Aggregte!R:R)</f>
        <v>0</v>
      </c>
      <c r="P123" s="31">
        <f>_xlfn.XLOOKUP($A123,WH_Aggregte!$E:$E,WH_Aggregte!S:S)</f>
        <v>0</v>
      </c>
      <c r="Q123" s="31">
        <f>_xlfn.XLOOKUP($A123,WH_Aggregte!$E:$E,WH_Aggregte!T:T)</f>
        <v>0</v>
      </c>
      <c r="R123" s="31">
        <f>_xlfn.XLOOKUP($A123,WH_Aggregte!$E:$E,WH_Aggregte!U:U)</f>
        <v>0</v>
      </c>
      <c r="S123" s="31">
        <f>_xlfn.XLOOKUP($A123,WH_Aggregte!$E:$E,WH_Aggregte!V:V)</f>
        <v>0</v>
      </c>
      <c r="T123" s="31">
        <f>_xlfn.XLOOKUP($A123,WH_Aggregte!$E:$E,WH_Aggregte!W:W)</f>
        <v>0</v>
      </c>
      <c r="U123" s="31">
        <f>_xlfn.XLOOKUP($A123,WH_Aggregte!$E:$E,WH_Aggregte!X:X)</f>
        <v>0</v>
      </c>
      <c r="V123" s="31">
        <f>_xlfn.XLOOKUP($A123,WH_Aggregte!$E:$E,WH_Aggregte!Y:Y)</f>
        <v>0</v>
      </c>
      <c r="W123" s="31">
        <f>_xlfn.XLOOKUP($A123,WH_Aggregte!$E:$E,WH_Aggregte!Z:Z)</f>
        <v>0</v>
      </c>
      <c r="X123" s="31">
        <f>_xlfn.XLOOKUP($A123,WH_Aggregte!$E:$E,WH_Aggregte!AA:AA)</f>
        <v>0</v>
      </c>
      <c r="Y123" s="31">
        <f>_xlfn.XLOOKUP($A123,WH_Aggregte!$E:$E,WH_Aggregte!AB:AB)</f>
        <v>0</v>
      </c>
      <c r="Z123" s="31">
        <f>_xlfn.XLOOKUP($A123,WH_Aggregte!$E:$E,WH_Aggregte!AC:AC)</f>
        <v>0</v>
      </c>
      <c r="AA123" s="31">
        <f>_xlfn.XLOOKUP($A123,WH_Aggregte!$E:$E,WH_Aggregte!AD:AD)</f>
        <v>0</v>
      </c>
      <c r="AB123" s="31">
        <f>_xlfn.XLOOKUP($A123,WH_Aggregte!$E:$E,WH_Aggregte!AE:AE)</f>
        <v>0</v>
      </c>
      <c r="AC123" s="31">
        <f>_xlfn.XLOOKUP($A123,WH_Aggregte!$E:$E,WH_Aggregte!AF:AF)</f>
        <v>0</v>
      </c>
      <c r="AD123" s="31">
        <f>_xlfn.XLOOKUP($A123,WH_Aggregte!$E:$E,WH_Aggregte!AG:AG)</f>
        <v>0</v>
      </c>
      <c r="AE123" s="31">
        <f>_xlfn.XLOOKUP($A123,WH_Aggregte!$E:$E,WH_Aggregte!AH:AH)</f>
        <v>0</v>
      </c>
      <c r="AF123" s="31">
        <f>_xlfn.XLOOKUP($A123,WH_Aggregte!$E:$E,WH_Aggregte!AI:AI)</f>
        <v>0</v>
      </c>
      <c r="AG123" s="31">
        <f>_xlfn.XLOOKUP($A123,WH_Aggregte!$E:$E,WH_Aggregte!AJ:AJ)</f>
        <v>0</v>
      </c>
      <c r="AH123" s="31">
        <f>_xlfn.XLOOKUP($A123,WH_Aggregte!$E:$E,WH_Aggregte!AK:AK)</f>
        <v>0</v>
      </c>
      <c r="AI123" s="31">
        <f>_xlfn.XLOOKUP($A123,WH_Aggregte!$E:$E,WH_Aggregte!AL:AL)</f>
        <v>0</v>
      </c>
      <c r="AJ123" s="31">
        <f>_xlfn.XLOOKUP($A123,SummaryResponses!$A:$A,SummaryResponses!D:D)</f>
        <v>0</v>
      </c>
      <c r="AK123" s="31">
        <f>_xlfn.XLOOKUP($A123,SummaryResponses!$A:$A,SummaryResponses!E:E)</f>
        <v>0</v>
      </c>
      <c r="AL123" s="31">
        <f>_xlfn.XLOOKUP($A123,SummaryResponses!$A:$A,SummaryResponses!F:F)</f>
        <v>0</v>
      </c>
      <c r="AM123" s="31">
        <f>_xlfn.XLOOKUP($A123,SummaryResponses!$A:$A,SummaryResponses!G:G)</f>
        <v>0</v>
      </c>
      <c r="AN123" s="31">
        <f>_xlfn.XLOOKUP($A123,SummaryResponses!$A:$A,SummaryResponses!H:H)</f>
        <v>0</v>
      </c>
      <c r="AO123" s="31">
        <f>_xlfn.XLOOKUP($A123,SummaryResponses!$A:$A,SummaryResponses!I:I)</f>
        <v>0</v>
      </c>
      <c r="AP123" s="31">
        <f>_xlfn.XLOOKUP($A123,SummaryResponses!$A:$A,SummaryResponses!J:J)</f>
        <v>0</v>
      </c>
      <c r="AQ123" s="31">
        <f>_xlfn.XLOOKUP($A123,SummaryResponses!$A:$A,SummaryResponses!K:K)</f>
        <v>0</v>
      </c>
      <c r="AR123" s="31">
        <f>_xlfn.XLOOKUP($A123,SummaryResponses!$A:$A,SummaryResponses!L:L)</f>
        <v>0</v>
      </c>
      <c r="AS123" s="31">
        <f>_xlfn.XLOOKUP($A123,SummaryResponses!$A:$A,SummaryResponses!M:M)</f>
        <v>0</v>
      </c>
      <c r="AT123" s="31">
        <f>_xlfn.XLOOKUP($A123,SummaryResponses!$A:$A,SummaryResponses!N:N)</f>
        <v>0</v>
      </c>
      <c r="AU123" s="31">
        <f>_xlfn.XLOOKUP($A123,SummaryResponses!$A:$A,SummaryResponses!O:O)</f>
        <v>0</v>
      </c>
      <c r="AV123" s="31">
        <f>_xlfn.XLOOKUP($A123,SummaryResponses!$A:$A,SummaryResponses!P:P)</f>
        <v>0</v>
      </c>
      <c r="AW123" s="31">
        <f>_xlfn.XLOOKUP($A123,SummaryResponses!$A:$A,SummaryResponses!Q:Q)</f>
        <v>0</v>
      </c>
      <c r="AX123" s="31">
        <f>_xlfn.XLOOKUP($A123,SummaryResponses!$A:$A,SummaryResponses!R:R)</f>
        <v>0</v>
      </c>
      <c r="AY123" s="31">
        <f>_xlfn.XLOOKUP($A123,SummaryResponses!$A:$A,SummaryResponses!S:S)</f>
        <v>0</v>
      </c>
      <c r="AZ123" s="31">
        <f>_xlfn.XLOOKUP($A123,SummaryResponses!$A:$A,SummaryResponses!T:T)</f>
        <v>0</v>
      </c>
      <c r="BA123" s="31">
        <f>_xlfn.XLOOKUP($A123,SummaryResponses!$A:$A,SummaryResponses!U:U)</f>
        <v>0</v>
      </c>
      <c r="BB123" s="31">
        <f>_xlfn.XLOOKUP($A123,SummaryResponses!$A:$A,SummaryResponses!V:V)</f>
        <v>0</v>
      </c>
      <c r="BC123" s="31">
        <f>_xlfn.XLOOKUP($A123,SummaryResponses!$A:$A,SummaryResponses!W:W)</f>
        <v>0</v>
      </c>
      <c r="BD123" s="31">
        <f>_xlfn.XLOOKUP($A123,SummaryResponses!$A:$A,SummaryResponses!X:X)</f>
        <v>0</v>
      </c>
      <c r="BE123" s="31">
        <f>_xlfn.XLOOKUP($A123,SummaryResponses!$A:$A,SummaryResponses!Y:Y)</f>
        <v>0</v>
      </c>
      <c r="BF123" s="31">
        <f>_xlfn.XLOOKUP($A123,SummaryResponses!$A:$A,SummaryResponses!Z:Z)</f>
        <v>0</v>
      </c>
      <c r="BG123" s="31">
        <f>_xlfn.XLOOKUP($A123,SummaryResponses!$A:$A,SummaryResponses!AA:AA)</f>
        <v>0</v>
      </c>
      <c r="BH123" s="31">
        <f>_xlfn.XLOOKUP($A123,SummaryResponses!$A:$A,SummaryResponses!AB:AB)</f>
        <v>0</v>
      </c>
      <c r="BI123" s="31">
        <f>_xlfn.XLOOKUP($A123,SummaryResponses!$A:$A,SummaryResponses!AC:AC)</f>
        <v>0</v>
      </c>
      <c r="BJ123" s="31">
        <f>_xlfn.XLOOKUP($A123,SummaryResponses!$A:$A,SummaryResponses!AD:AD)</f>
        <v>0</v>
      </c>
      <c r="BK123" s="31">
        <f>_xlfn.XLOOKUP($A123,SummaryResponses!$A:$A,SummaryResponses!AE:AE)</f>
        <v>0</v>
      </c>
    </row>
    <row r="124" spans="1:63" ht="56.5" x14ac:dyDescent="0.35">
      <c r="A124" s="30" t="str">
        <f>SummaryResponses!A124</f>
        <v>07.02.04</v>
      </c>
      <c r="B124" s="31" t="str">
        <f>_xlfn.XLOOKUP($A124,WH_Aggregte!$E:$E,WH_Aggregte!$D:$D)</f>
        <v xml:space="preserve">Does the grantee monitor  service site(s) to ensure compliance with grant requirements?_x000D_
_x000D_
</v>
      </c>
      <c r="C124" s="31" t="str">
        <f>_xlfn.XLOOKUP($A124,SummaryResponses!$A:$A,SummaryResponses!$C:$C)</f>
        <v xml:space="preserve">There is not evidence that the grantee monitors service site(s) to ensure compliance with grant requirements. </v>
      </c>
      <c r="D124" s="30" t="str">
        <f>_xlfn.SINGLE(IF(ISNUMBER(IFERROR(_xlfn.XLOOKUP($A124,Table1[QNUM],Table1[Answer],"",0),""))*1,"",IFERROR(_xlfn.XLOOKUP($A124,Table1[QNUM],Table1[Answer],"",0),"")))</f>
        <v/>
      </c>
      <c r="E124" s="31" t="str">
        <f>_xlfn.SINGLE(IF(ISNUMBER(IFERROR(_xlfn.XLOOKUP($A124&amp;$E$1&amp;":",Table1[QNUM],Table1[NOTES],"",0),""))*1,"",IFERROR(_xlfn.XLOOKUP($A124&amp;$E$1&amp;":",Table1[QNUM],Table1[NOTES],"",0),"")))</f>
        <v/>
      </c>
      <c r="F124" s="31" t="str">
        <f>_xlfn.SINGLE(IF(ISNUMBER(IFERROR(_xlfn.XLOOKUP($A124&amp;$F$1,Table1[QNUM],Table1[NOTES],"",0),""))*1,"",IFERROR(_xlfn.XLOOKUP($A124&amp;$F$1,Table1[QNUM],Table1[NOTES],"",0),"")))</f>
        <v/>
      </c>
      <c r="G124" s="31" t="str">
        <f>TRIM(_xlfn.XLOOKUP($A124,WH_Aggregte!$E:$E,WH_Aggregte!J:J))</f>
        <v>Memorandum of Agreement; General Terms and Conditions; 2 CFR 200.303(c); 2 CFR 200.329(a)</v>
      </c>
      <c r="H124" s="31">
        <f>_xlfn.XLOOKUP($A124,WH_Aggregte!$E:$E,WH_Aggregte!K:K)</f>
        <v>0</v>
      </c>
      <c r="I124" s="31">
        <f>_xlfn.XLOOKUP($A124,WH_Aggregte!$E:$E,WH_Aggregte!L:L)</f>
        <v>0</v>
      </c>
      <c r="J124" s="31">
        <f>_xlfn.XLOOKUP($A124,WH_Aggregte!$E:$E,WH_Aggregte!M:M)</f>
        <v>0</v>
      </c>
      <c r="K124" s="31">
        <f>_xlfn.XLOOKUP($A124,WH_Aggregte!$E:$E,WH_Aggregte!N:N)</f>
        <v>0</v>
      </c>
      <c r="L124" s="31">
        <f>_xlfn.XLOOKUP($A124,WH_Aggregte!$E:$E,WH_Aggregte!O:O)</f>
        <v>0</v>
      </c>
      <c r="M124" s="31">
        <f>_xlfn.XLOOKUP($A124,WH_Aggregte!$E:$E,WH_Aggregte!P:P)</f>
        <v>0</v>
      </c>
      <c r="N124" s="31">
        <f>_xlfn.XLOOKUP($A124,WH_Aggregte!$E:$E,WH_Aggregte!Q:Q)</f>
        <v>0</v>
      </c>
      <c r="O124" s="31">
        <f>_xlfn.XLOOKUP($A124,WH_Aggregte!$E:$E,WH_Aggregte!R:R)</f>
        <v>0</v>
      </c>
      <c r="P124" s="31">
        <f>_xlfn.XLOOKUP($A124,WH_Aggregte!$E:$E,WH_Aggregte!S:S)</f>
        <v>0</v>
      </c>
      <c r="Q124" s="31">
        <f>_xlfn.XLOOKUP($A124,WH_Aggregte!$E:$E,WH_Aggregte!T:T)</f>
        <v>0</v>
      </c>
      <c r="R124" s="31">
        <f>_xlfn.XLOOKUP($A124,WH_Aggregte!$E:$E,WH_Aggregte!U:U)</f>
        <v>0</v>
      </c>
      <c r="S124" s="31">
        <f>_xlfn.XLOOKUP($A124,WH_Aggregte!$E:$E,WH_Aggregte!V:V)</f>
        <v>0</v>
      </c>
      <c r="T124" s="31">
        <f>_xlfn.XLOOKUP($A124,WH_Aggregte!$E:$E,WH_Aggregte!W:W)</f>
        <v>0</v>
      </c>
      <c r="U124" s="31">
        <f>_xlfn.XLOOKUP($A124,WH_Aggregte!$E:$E,WH_Aggregte!X:X)</f>
        <v>0</v>
      </c>
      <c r="V124" s="31">
        <f>_xlfn.XLOOKUP($A124,WH_Aggregte!$E:$E,WH_Aggregte!Y:Y)</f>
        <v>0</v>
      </c>
      <c r="W124" s="31">
        <f>_xlfn.XLOOKUP($A124,WH_Aggregte!$E:$E,WH_Aggregte!Z:Z)</f>
        <v>0</v>
      </c>
      <c r="X124" s="31">
        <f>_xlfn.XLOOKUP($A124,WH_Aggregte!$E:$E,WH_Aggregte!AA:AA)</f>
        <v>0</v>
      </c>
      <c r="Y124" s="31">
        <f>_xlfn.XLOOKUP($A124,WH_Aggregte!$E:$E,WH_Aggregte!AB:AB)</f>
        <v>0</v>
      </c>
      <c r="Z124" s="31">
        <f>_xlfn.XLOOKUP($A124,WH_Aggregte!$E:$E,WH_Aggregte!AC:AC)</f>
        <v>0</v>
      </c>
      <c r="AA124" s="31">
        <f>_xlfn.XLOOKUP($A124,WH_Aggregte!$E:$E,WH_Aggregte!AD:AD)</f>
        <v>0</v>
      </c>
      <c r="AB124" s="31">
        <f>_xlfn.XLOOKUP($A124,WH_Aggregte!$E:$E,WH_Aggregte!AE:AE)</f>
        <v>0</v>
      </c>
      <c r="AC124" s="31">
        <f>_xlfn.XLOOKUP($A124,WH_Aggregte!$E:$E,WH_Aggregte!AF:AF)</f>
        <v>0</v>
      </c>
      <c r="AD124" s="31">
        <f>_xlfn.XLOOKUP($A124,WH_Aggregte!$E:$E,WH_Aggregte!AG:AG)</f>
        <v>0</v>
      </c>
      <c r="AE124" s="31">
        <f>_xlfn.XLOOKUP($A124,WH_Aggregte!$E:$E,WH_Aggregte!AH:AH)</f>
        <v>0</v>
      </c>
      <c r="AF124" s="31">
        <f>_xlfn.XLOOKUP($A124,WH_Aggregte!$E:$E,WH_Aggregte!AI:AI)</f>
        <v>0</v>
      </c>
      <c r="AG124" s="31">
        <f>_xlfn.XLOOKUP($A124,WH_Aggregte!$E:$E,WH_Aggregte!AJ:AJ)</f>
        <v>0</v>
      </c>
      <c r="AH124" s="31">
        <f>_xlfn.XLOOKUP($A124,WH_Aggregte!$E:$E,WH_Aggregte!AK:AK)</f>
        <v>0</v>
      </c>
      <c r="AI124" s="31">
        <f>_xlfn.XLOOKUP($A124,WH_Aggregte!$E:$E,WH_Aggregte!AL:AL)</f>
        <v>0</v>
      </c>
      <c r="AJ124" s="31">
        <f>_xlfn.XLOOKUP($A124,SummaryResponses!$A:$A,SummaryResponses!D:D)</f>
        <v>0</v>
      </c>
      <c r="AK124" s="31">
        <f>_xlfn.XLOOKUP($A124,SummaryResponses!$A:$A,SummaryResponses!E:E)</f>
        <v>0</v>
      </c>
      <c r="AL124" s="31">
        <f>_xlfn.XLOOKUP($A124,SummaryResponses!$A:$A,SummaryResponses!F:F)</f>
        <v>0</v>
      </c>
      <c r="AM124" s="31">
        <f>_xlfn.XLOOKUP($A124,SummaryResponses!$A:$A,SummaryResponses!G:G)</f>
        <v>0</v>
      </c>
      <c r="AN124" s="31">
        <f>_xlfn.XLOOKUP($A124,SummaryResponses!$A:$A,SummaryResponses!H:H)</f>
        <v>0</v>
      </c>
      <c r="AO124" s="31">
        <f>_xlfn.XLOOKUP($A124,SummaryResponses!$A:$A,SummaryResponses!I:I)</f>
        <v>0</v>
      </c>
      <c r="AP124" s="31">
        <f>_xlfn.XLOOKUP($A124,SummaryResponses!$A:$A,SummaryResponses!J:J)</f>
        <v>0</v>
      </c>
      <c r="AQ124" s="31">
        <f>_xlfn.XLOOKUP($A124,SummaryResponses!$A:$A,SummaryResponses!K:K)</f>
        <v>0</v>
      </c>
      <c r="AR124" s="31">
        <f>_xlfn.XLOOKUP($A124,SummaryResponses!$A:$A,SummaryResponses!L:L)</f>
        <v>0</v>
      </c>
      <c r="AS124" s="31">
        <f>_xlfn.XLOOKUP($A124,SummaryResponses!$A:$A,SummaryResponses!M:M)</f>
        <v>0</v>
      </c>
      <c r="AT124" s="31">
        <f>_xlfn.XLOOKUP($A124,SummaryResponses!$A:$A,SummaryResponses!N:N)</f>
        <v>0</v>
      </c>
      <c r="AU124" s="31">
        <f>_xlfn.XLOOKUP($A124,SummaryResponses!$A:$A,SummaryResponses!O:O)</f>
        <v>0</v>
      </c>
      <c r="AV124" s="31">
        <f>_xlfn.XLOOKUP($A124,SummaryResponses!$A:$A,SummaryResponses!P:P)</f>
        <v>0</v>
      </c>
      <c r="AW124" s="31">
        <f>_xlfn.XLOOKUP($A124,SummaryResponses!$A:$A,SummaryResponses!Q:Q)</f>
        <v>0</v>
      </c>
      <c r="AX124" s="31">
        <f>_xlfn.XLOOKUP($A124,SummaryResponses!$A:$A,SummaryResponses!R:R)</f>
        <v>0</v>
      </c>
      <c r="AY124" s="31">
        <f>_xlfn.XLOOKUP($A124,SummaryResponses!$A:$A,SummaryResponses!S:S)</f>
        <v>0</v>
      </c>
      <c r="AZ124" s="31">
        <f>_xlfn.XLOOKUP($A124,SummaryResponses!$A:$A,SummaryResponses!T:T)</f>
        <v>0</v>
      </c>
      <c r="BA124" s="31">
        <f>_xlfn.XLOOKUP($A124,SummaryResponses!$A:$A,SummaryResponses!U:U)</f>
        <v>0</v>
      </c>
      <c r="BB124" s="31">
        <f>_xlfn.XLOOKUP($A124,SummaryResponses!$A:$A,SummaryResponses!V:V)</f>
        <v>0</v>
      </c>
      <c r="BC124" s="31">
        <f>_xlfn.XLOOKUP($A124,SummaryResponses!$A:$A,SummaryResponses!W:W)</f>
        <v>0</v>
      </c>
      <c r="BD124" s="31">
        <f>_xlfn.XLOOKUP($A124,SummaryResponses!$A:$A,SummaryResponses!X:X)</f>
        <v>0</v>
      </c>
      <c r="BE124" s="31">
        <f>_xlfn.XLOOKUP($A124,SummaryResponses!$A:$A,SummaryResponses!Y:Y)</f>
        <v>0</v>
      </c>
      <c r="BF124" s="31">
        <f>_xlfn.XLOOKUP($A124,SummaryResponses!$A:$A,SummaryResponses!Z:Z)</f>
        <v>0</v>
      </c>
      <c r="BG124" s="31">
        <f>_xlfn.XLOOKUP($A124,SummaryResponses!$A:$A,SummaryResponses!AA:AA)</f>
        <v>0</v>
      </c>
      <c r="BH124" s="31">
        <f>_xlfn.XLOOKUP($A124,SummaryResponses!$A:$A,SummaryResponses!AB:AB)</f>
        <v>0</v>
      </c>
      <c r="BI124" s="31">
        <f>_xlfn.XLOOKUP($A124,SummaryResponses!$A:$A,SummaryResponses!AC:AC)</f>
        <v>0</v>
      </c>
      <c r="BJ124" s="31">
        <f>_xlfn.XLOOKUP($A124,SummaryResponses!$A:$A,SummaryResponses!AD:AD)</f>
        <v>0</v>
      </c>
      <c r="BK124" s="31">
        <f>_xlfn.XLOOKUP($A124,SummaryResponses!$A:$A,SummaryResponses!AE:AE)</f>
        <v>0</v>
      </c>
    </row>
    <row r="125" spans="1:63" ht="224.5" x14ac:dyDescent="0.35">
      <c r="A125" s="30" t="str">
        <f>SummaryResponses!A125</f>
        <v>07.03.01</v>
      </c>
      <c r="B125" s="31" t="str">
        <f>_xlfn.XLOOKUP($A125,WH_Aggregte!$E:$E,WH_Aggregte!$D:$D)</f>
        <v xml:space="preserve">Is there documentation to show that the recipient maintains a procedure for the filing and adjudication of grievances in alignment with 45 CFR § 1225?  
Documentation should outline the following at minimum: 
- Time frames for filing and response  
- Person who receives and responds to the complaints both informal (grantee personnel) and formal (EEOP Director of AmeriCorps or AmeriCorps designee) 
- Documentation required 
- Legal representation is allowed 
- Freedom from retaliation/reprisal 
- The process involved from initial filing, review, decisions made, corrective action, through close out 
</v>
      </c>
      <c r="C125" s="31" t="str">
        <f>_xlfn.XLOOKUP($A125,SummaryResponses!$A:$A,SummaryResponses!$C:$C)</f>
        <v xml:space="preserve">Grantee has not included all of the minimum required elements outlined within 45 CFR § 1225. (MO Notes to include missing elements.)
</v>
      </c>
      <c r="D125" s="30" t="str">
        <f>_xlfn.SINGLE(IF(ISNUMBER(IFERROR(_xlfn.XLOOKUP($A125,Table1[QNUM],Table1[Answer],"",0),""))*1,"",IFERROR(_xlfn.XLOOKUP($A125,Table1[QNUM],Table1[Answer],"",0),"")))</f>
        <v/>
      </c>
      <c r="E125" s="31" t="str">
        <f>_xlfn.SINGLE(IF(ISNUMBER(IFERROR(_xlfn.XLOOKUP($A125&amp;$E$1&amp;":",Table1[QNUM],Table1[NOTES],"",0),""))*1,"",IFERROR(_xlfn.XLOOKUP($A125&amp;$E$1&amp;":",Table1[QNUM],Table1[NOTES],"",0),"")))</f>
        <v/>
      </c>
      <c r="F125" s="31" t="str">
        <f>_xlfn.SINGLE(IF(ISNUMBER(IFERROR(_xlfn.XLOOKUP($A125&amp;$F$1,Table1[QNUM],Table1[NOTES],"",0),""))*1,"",IFERROR(_xlfn.XLOOKUP($A125&amp;$F$1,Table1[QNUM],Table1[NOTES],"",0),"")))</f>
        <v/>
      </c>
      <c r="G125" s="31" t="str">
        <f>TRIM(_xlfn.XLOOKUP($A125,WH_Aggregte!$E:$E,WH_Aggregte!J:J))</f>
        <v>45 CFR 1225 [These additional references are related to this question however are no longer maintained within the question/compliance determination. They are here to provide additional background information and context and for archival purposes. AmeriCorps Annual General Terms and Conditions, NCSA § 175, 176f or § 417 of the DVSA, 2 CFR § 3187.12, 45 CFR 2540.210, 45 CFR 4552]</v>
      </c>
      <c r="H125" s="31" t="str">
        <f>_xlfn.XLOOKUP($A125,WH_Aggregte!$E:$E,WH_Aggregte!K:K)</f>
        <v/>
      </c>
      <c r="I125" s="31" t="str">
        <f>_xlfn.XLOOKUP($A125,WH_Aggregte!$E:$E,WH_Aggregte!L:L)</f>
        <v/>
      </c>
      <c r="J125" s="31" t="str">
        <f>_xlfn.XLOOKUP($A125,WH_Aggregte!$E:$E,WH_Aggregte!M:M)</f>
        <v/>
      </c>
      <c r="K125" s="31" t="str">
        <f>_xlfn.XLOOKUP($A125,WH_Aggregte!$E:$E,WH_Aggregte!N:N)</f>
        <v/>
      </c>
      <c r="L125" s="31" t="str">
        <f>_xlfn.XLOOKUP($A125,WH_Aggregte!$E:$E,WH_Aggregte!O:O)</f>
        <v/>
      </c>
      <c r="M125" s="31" t="str">
        <f>_xlfn.XLOOKUP($A125,WH_Aggregte!$E:$E,WH_Aggregte!P:P)</f>
        <v/>
      </c>
      <c r="N125" s="31">
        <f>_xlfn.XLOOKUP($A125,WH_Aggregte!$E:$E,WH_Aggregte!Q:Q)</f>
        <v>0</v>
      </c>
      <c r="O125" s="31">
        <f>_xlfn.XLOOKUP($A125,WH_Aggregte!$E:$E,WH_Aggregte!R:R)</f>
        <v>0</v>
      </c>
      <c r="P125" s="31">
        <f>_xlfn.XLOOKUP($A125,WH_Aggregte!$E:$E,WH_Aggregte!S:S)</f>
        <v>0</v>
      </c>
      <c r="Q125" s="31">
        <f>_xlfn.XLOOKUP($A125,WH_Aggregte!$E:$E,WH_Aggregte!T:T)</f>
        <v>0</v>
      </c>
      <c r="R125" s="31">
        <f>_xlfn.XLOOKUP($A125,WH_Aggregte!$E:$E,WH_Aggregte!U:U)</f>
        <v>0</v>
      </c>
      <c r="S125" s="31">
        <f>_xlfn.XLOOKUP($A125,WH_Aggregte!$E:$E,WH_Aggregte!V:V)</f>
        <v>0</v>
      </c>
      <c r="T125" s="31">
        <f>_xlfn.XLOOKUP($A125,WH_Aggregte!$E:$E,WH_Aggregte!W:W)</f>
        <v>0</v>
      </c>
      <c r="U125" s="31">
        <f>_xlfn.XLOOKUP($A125,WH_Aggregte!$E:$E,WH_Aggregte!X:X)</f>
        <v>0</v>
      </c>
      <c r="V125" s="31">
        <f>_xlfn.XLOOKUP($A125,WH_Aggregte!$E:$E,WH_Aggregte!Y:Y)</f>
        <v>0</v>
      </c>
      <c r="W125" s="31">
        <f>_xlfn.XLOOKUP($A125,WH_Aggregte!$E:$E,WH_Aggregte!Z:Z)</f>
        <v>0</v>
      </c>
      <c r="X125" s="31">
        <f>_xlfn.XLOOKUP($A125,WH_Aggregte!$E:$E,WH_Aggregte!AA:AA)</f>
        <v>0</v>
      </c>
      <c r="Y125" s="31">
        <f>_xlfn.XLOOKUP($A125,WH_Aggregte!$E:$E,WH_Aggregte!AB:AB)</f>
        <v>0</v>
      </c>
      <c r="Z125" s="31">
        <f>_xlfn.XLOOKUP($A125,WH_Aggregte!$E:$E,WH_Aggregte!AC:AC)</f>
        <v>0</v>
      </c>
      <c r="AA125" s="31">
        <f>_xlfn.XLOOKUP($A125,WH_Aggregte!$E:$E,WH_Aggregte!AD:AD)</f>
        <v>0</v>
      </c>
      <c r="AB125" s="31">
        <f>_xlfn.XLOOKUP($A125,WH_Aggregte!$E:$E,WH_Aggregte!AE:AE)</f>
        <v>0</v>
      </c>
      <c r="AC125" s="31">
        <f>_xlfn.XLOOKUP($A125,WH_Aggregte!$E:$E,WH_Aggregte!AF:AF)</f>
        <v>0</v>
      </c>
      <c r="AD125" s="31">
        <f>_xlfn.XLOOKUP($A125,WH_Aggregte!$E:$E,WH_Aggregte!AG:AG)</f>
        <v>0</v>
      </c>
      <c r="AE125" s="31">
        <f>_xlfn.XLOOKUP($A125,WH_Aggregte!$E:$E,WH_Aggregte!AH:AH)</f>
        <v>0</v>
      </c>
      <c r="AF125" s="31">
        <f>_xlfn.XLOOKUP($A125,WH_Aggregte!$E:$E,WH_Aggregte!AI:AI)</f>
        <v>0</v>
      </c>
      <c r="AG125" s="31">
        <f>_xlfn.XLOOKUP($A125,WH_Aggregte!$E:$E,WH_Aggregte!AJ:AJ)</f>
        <v>0</v>
      </c>
      <c r="AH125" s="31">
        <f>_xlfn.XLOOKUP($A125,WH_Aggregte!$E:$E,WH_Aggregte!AK:AK)</f>
        <v>0</v>
      </c>
      <c r="AI125" s="31">
        <f>_xlfn.XLOOKUP($A125,WH_Aggregte!$E:$E,WH_Aggregte!AL:AL)</f>
        <v>0</v>
      </c>
      <c r="AJ125" s="31">
        <f>_xlfn.XLOOKUP($A125,SummaryResponses!$A:$A,SummaryResponses!D:D)</f>
        <v>0</v>
      </c>
      <c r="AK125" s="31">
        <f>_xlfn.XLOOKUP($A125,SummaryResponses!$A:$A,SummaryResponses!E:E)</f>
        <v>0</v>
      </c>
      <c r="AL125" s="31">
        <f>_xlfn.XLOOKUP($A125,SummaryResponses!$A:$A,SummaryResponses!F:F)</f>
        <v>0</v>
      </c>
      <c r="AM125" s="31">
        <f>_xlfn.XLOOKUP($A125,SummaryResponses!$A:$A,SummaryResponses!G:G)</f>
        <v>0</v>
      </c>
      <c r="AN125" s="31">
        <f>_xlfn.XLOOKUP($A125,SummaryResponses!$A:$A,SummaryResponses!H:H)</f>
        <v>0</v>
      </c>
      <c r="AO125" s="31">
        <f>_xlfn.XLOOKUP($A125,SummaryResponses!$A:$A,SummaryResponses!I:I)</f>
        <v>0</v>
      </c>
      <c r="AP125" s="31">
        <f>_xlfn.XLOOKUP($A125,SummaryResponses!$A:$A,SummaryResponses!J:J)</f>
        <v>0</v>
      </c>
      <c r="AQ125" s="31">
        <f>_xlfn.XLOOKUP($A125,SummaryResponses!$A:$A,SummaryResponses!K:K)</f>
        <v>0</v>
      </c>
      <c r="AR125" s="31">
        <f>_xlfn.XLOOKUP($A125,SummaryResponses!$A:$A,SummaryResponses!L:L)</f>
        <v>0</v>
      </c>
      <c r="AS125" s="31">
        <f>_xlfn.XLOOKUP($A125,SummaryResponses!$A:$A,SummaryResponses!M:M)</f>
        <v>0</v>
      </c>
      <c r="AT125" s="31">
        <f>_xlfn.XLOOKUP($A125,SummaryResponses!$A:$A,SummaryResponses!N:N)</f>
        <v>0</v>
      </c>
      <c r="AU125" s="31">
        <f>_xlfn.XLOOKUP($A125,SummaryResponses!$A:$A,SummaryResponses!O:O)</f>
        <v>0</v>
      </c>
      <c r="AV125" s="31">
        <f>_xlfn.XLOOKUP($A125,SummaryResponses!$A:$A,SummaryResponses!P:P)</f>
        <v>0</v>
      </c>
      <c r="AW125" s="31">
        <f>_xlfn.XLOOKUP($A125,SummaryResponses!$A:$A,SummaryResponses!Q:Q)</f>
        <v>0</v>
      </c>
      <c r="AX125" s="31">
        <f>_xlfn.XLOOKUP($A125,SummaryResponses!$A:$A,SummaryResponses!R:R)</f>
        <v>0</v>
      </c>
      <c r="AY125" s="31">
        <f>_xlfn.XLOOKUP($A125,SummaryResponses!$A:$A,SummaryResponses!S:S)</f>
        <v>0</v>
      </c>
      <c r="AZ125" s="31">
        <f>_xlfn.XLOOKUP($A125,SummaryResponses!$A:$A,SummaryResponses!T:T)</f>
        <v>0</v>
      </c>
      <c r="BA125" s="31">
        <f>_xlfn.XLOOKUP($A125,SummaryResponses!$A:$A,SummaryResponses!U:U)</f>
        <v>0</v>
      </c>
      <c r="BB125" s="31">
        <f>_xlfn.XLOOKUP($A125,SummaryResponses!$A:$A,SummaryResponses!V:V)</f>
        <v>0</v>
      </c>
      <c r="BC125" s="31">
        <f>_xlfn.XLOOKUP($A125,SummaryResponses!$A:$A,SummaryResponses!W:W)</f>
        <v>0</v>
      </c>
      <c r="BD125" s="31">
        <f>_xlfn.XLOOKUP($A125,SummaryResponses!$A:$A,SummaryResponses!X:X)</f>
        <v>0</v>
      </c>
      <c r="BE125" s="31">
        <f>_xlfn.XLOOKUP($A125,SummaryResponses!$A:$A,SummaryResponses!Y:Y)</f>
        <v>0</v>
      </c>
      <c r="BF125" s="31">
        <f>_xlfn.XLOOKUP($A125,SummaryResponses!$A:$A,SummaryResponses!Z:Z)</f>
        <v>0</v>
      </c>
      <c r="BG125" s="31">
        <f>_xlfn.XLOOKUP($A125,SummaryResponses!$A:$A,SummaryResponses!AA:AA)</f>
        <v>0</v>
      </c>
      <c r="BH125" s="31">
        <f>_xlfn.XLOOKUP($A125,SummaryResponses!$A:$A,SummaryResponses!AB:AB)</f>
        <v>0</v>
      </c>
      <c r="BI125" s="31">
        <f>_xlfn.XLOOKUP($A125,SummaryResponses!$A:$A,SummaryResponses!AC:AC)</f>
        <v>0</v>
      </c>
      <c r="BJ125" s="31">
        <f>_xlfn.XLOOKUP($A125,SummaryResponses!$A:$A,SummaryResponses!AD:AD)</f>
        <v>0</v>
      </c>
      <c r="BK125" s="31">
        <f>_xlfn.XLOOKUP($A125,SummaryResponses!$A:$A,SummaryResponses!AE:AE)</f>
        <v>0</v>
      </c>
    </row>
    <row r="126" spans="1:63" ht="364.5" x14ac:dyDescent="0.35">
      <c r="A126" s="30" t="str">
        <f>SummaryResponses!A126</f>
        <v>07.03.02</v>
      </c>
      <c r="B126" s="31" t="str">
        <f>_xlfn.XLOOKUP($A126,WH_Aggregte!$E:$E,WH_Aggregte!$D:$D)</f>
        <v xml:space="preserve">Does the organization have a non-discrimination policy that includes all the federally required protected classes as listed below?   
*NOTE:  Updated in the AmeriCorps Program Civil Rights and Non-Harassment Policy 11/7/23. Compliance should be determined based on grant award requirements. 
•	Race  
•	Color  
•	National origin  
•	Gender/gender identity or expression/sex 
•	Age  
•	Religion   
•	Sexual orientation   
•	Disability   
•	Political affiliation   
•	Marital or parental status  
•	Reprisal*
•	Genetic information  
•	Military service  
•	Pregnancy*
•	Submission of a complaint*
</v>
      </c>
      <c r="C126" s="31" t="str">
        <f>_xlfn.XLOOKUP($A126,SummaryResponses!$A:$A,SummaryResponses!$C:$C)</f>
        <v>The grantee/sponsor does not have a non-discrimination policy in place that includes all of the federally required protected classes. (Specific missing elements listed in MO Notes.)</v>
      </c>
      <c r="D126" s="30" t="str">
        <f>_xlfn.SINGLE(IF(ISNUMBER(IFERROR(_xlfn.XLOOKUP($A126,Table1[QNUM],Table1[Answer],"",0),""))*1,"",IFERROR(_xlfn.XLOOKUP($A126,Table1[QNUM],Table1[Answer],"",0),"")))</f>
        <v/>
      </c>
      <c r="E126" s="31" t="str">
        <f>_xlfn.SINGLE(IF(ISNUMBER(IFERROR(_xlfn.XLOOKUP($A126&amp;$E$1&amp;":",Table1[QNUM],Table1[NOTES],"",0),""))*1,"",IFERROR(_xlfn.XLOOKUP($A126&amp;$E$1&amp;":",Table1[QNUM],Table1[NOTES],"",0),"")))</f>
        <v/>
      </c>
      <c r="F126" s="31" t="str">
        <f>_xlfn.SINGLE(IF(ISNUMBER(IFERROR(_xlfn.XLOOKUP($A126&amp;$F$1,Table1[QNUM],Table1[NOTES],"",0),""))*1,"",IFERROR(_xlfn.XLOOKUP($A126&amp;$F$1,Table1[QNUM],Table1[NOTES],"",0),"")))</f>
        <v/>
      </c>
      <c r="G126" s="31" t="str">
        <f>TRIM(_xlfn.XLOOKUP($A126,WH_Aggregte!$E:$E,WH_Aggregte!J:J))</f>
        <v>General Terms and Conditions These additional references are related to this question however are no longer maintained within the question/compliance determination. They are here to provide additional background information and context and for archival purposes. NCSA § 175, 176f or § 417 of the DVSA, 2 CFR § 3187.12, 45 CFR 2540.210, 45 CFR 4552</v>
      </c>
      <c r="H126" s="31" t="str">
        <f>_xlfn.XLOOKUP($A126,WH_Aggregte!$E:$E,WH_Aggregte!K:K)</f>
        <v/>
      </c>
      <c r="I126" s="31" t="str">
        <f>_xlfn.XLOOKUP($A126,WH_Aggregte!$E:$E,WH_Aggregte!L:L)</f>
        <v/>
      </c>
      <c r="J126" s="31" t="str">
        <f>_xlfn.XLOOKUP($A126,WH_Aggregte!$E:$E,WH_Aggregte!M:M)</f>
        <v/>
      </c>
      <c r="K126" s="31" t="str">
        <f>_xlfn.XLOOKUP($A126,WH_Aggregte!$E:$E,WH_Aggregte!N:N)</f>
        <v/>
      </c>
      <c r="L126" s="31" t="str">
        <f>_xlfn.XLOOKUP($A126,WH_Aggregte!$E:$E,WH_Aggregte!O:O)</f>
        <v/>
      </c>
      <c r="M126" s="31" t="str">
        <f>_xlfn.XLOOKUP($A126,WH_Aggregte!$E:$E,WH_Aggregte!P:P)</f>
        <v/>
      </c>
      <c r="N126" s="31" t="str">
        <f>_xlfn.XLOOKUP($A126,WH_Aggregte!$E:$E,WH_Aggregte!Q:Q)</f>
        <v/>
      </c>
      <c r="O126" s="31" t="str">
        <f>_xlfn.XLOOKUP($A126,WH_Aggregte!$E:$E,WH_Aggregte!R:R)</f>
        <v/>
      </c>
      <c r="P126" s="31" t="str">
        <f>_xlfn.XLOOKUP($A126,WH_Aggregte!$E:$E,WH_Aggregte!S:S)</f>
        <v/>
      </c>
      <c r="Q126" s="31" t="str">
        <f>_xlfn.XLOOKUP($A126,WH_Aggregte!$E:$E,WH_Aggregte!T:T)</f>
        <v/>
      </c>
      <c r="R126" s="31" t="str">
        <f>_xlfn.XLOOKUP($A126,WH_Aggregte!$E:$E,WH_Aggregte!U:U)</f>
        <v/>
      </c>
      <c r="S126" s="31" t="str">
        <f>_xlfn.XLOOKUP($A126,WH_Aggregte!$E:$E,WH_Aggregte!V:V)</f>
        <v/>
      </c>
      <c r="T126" s="31" t="str">
        <f>_xlfn.XLOOKUP($A126,WH_Aggregte!$E:$E,WH_Aggregte!W:W)</f>
        <v/>
      </c>
      <c r="U126" s="31" t="str">
        <f>_xlfn.XLOOKUP($A126,WH_Aggregte!$E:$E,WH_Aggregte!X:X)</f>
        <v/>
      </c>
      <c r="V126" s="31" t="str">
        <f>_xlfn.XLOOKUP($A126,WH_Aggregte!$E:$E,WH_Aggregte!Y:Y)</f>
        <v/>
      </c>
      <c r="W126" s="31">
        <f>_xlfn.XLOOKUP($A126,WH_Aggregte!$E:$E,WH_Aggregte!Z:Z)</f>
        <v>0</v>
      </c>
      <c r="X126" s="31">
        <f>_xlfn.XLOOKUP($A126,WH_Aggregte!$E:$E,WH_Aggregte!AA:AA)</f>
        <v>0</v>
      </c>
      <c r="Y126" s="31">
        <f>_xlfn.XLOOKUP($A126,WH_Aggregte!$E:$E,WH_Aggregte!AB:AB)</f>
        <v>0</v>
      </c>
      <c r="Z126" s="31">
        <f>_xlfn.XLOOKUP($A126,WH_Aggregte!$E:$E,WH_Aggregte!AC:AC)</f>
        <v>0</v>
      </c>
      <c r="AA126" s="31">
        <f>_xlfn.XLOOKUP($A126,WH_Aggregte!$E:$E,WH_Aggregte!AD:AD)</f>
        <v>0</v>
      </c>
      <c r="AB126" s="31">
        <f>_xlfn.XLOOKUP($A126,WH_Aggregte!$E:$E,WH_Aggregte!AE:AE)</f>
        <v>0</v>
      </c>
      <c r="AC126" s="31">
        <f>_xlfn.XLOOKUP($A126,WH_Aggregte!$E:$E,WH_Aggregte!AF:AF)</f>
        <v>0</v>
      </c>
      <c r="AD126" s="31">
        <f>_xlfn.XLOOKUP($A126,WH_Aggregte!$E:$E,WH_Aggregte!AG:AG)</f>
        <v>0</v>
      </c>
      <c r="AE126" s="31">
        <f>_xlfn.XLOOKUP($A126,WH_Aggregte!$E:$E,WH_Aggregte!AH:AH)</f>
        <v>0</v>
      </c>
      <c r="AF126" s="31">
        <f>_xlfn.XLOOKUP($A126,WH_Aggregte!$E:$E,WH_Aggregte!AI:AI)</f>
        <v>0</v>
      </c>
      <c r="AG126" s="31">
        <f>_xlfn.XLOOKUP($A126,WH_Aggregte!$E:$E,WH_Aggregte!AJ:AJ)</f>
        <v>0</v>
      </c>
      <c r="AH126" s="31">
        <f>_xlfn.XLOOKUP($A126,WH_Aggregte!$E:$E,WH_Aggregte!AK:AK)</f>
        <v>0</v>
      </c>
      <c r="AI126" s="31">
        <f>_xlfn.XLOOKUP($A126,WH_Aggregte!$E:$E,WH_Aggregte!AL:AL)</f>
        <v>0</v>
      </c>
      <c r="AJ126" s="31" t="str">
        <f>_xlfn.XLOOKUP($A126,SummaryResponses!$A:$A,SummaryResponses!D:D)</f>
        <v xml:space="preserve">•  Race </v>
      </c>
      <c r="AK126" s="31" t="str">
        <f>_xlfn.XLOOKUP($A126,SummaryResponses!$A:$A,SummaryResponses!E:E)</f>
        <v xml:space="preserve">•  Color </v>
      </c>
      <c r="AL126" s="31" t="str">
        <f>_xlfn.XLOOKUP($A126,SummaryResponses!$A:$A,SummaryResponses!F:F)</f>
        <v xml:space="preserve">•  National origin </v>
      </c>
      <c r="AM126" s="31" t="str">
        <f>_xlfn.XLOOKUP($A126,SummaryResponses!$A:$A,SummaryResponses!G:G)</f>
        <v>•  Gender/gender identity or expression/sex</v>
      </c>
      <c r="AN126" s="31" t="str">
        <f>_xlfn.XLOOKUP($A126,SummaryResponses!$A:$A,SummaryResponses!H:H)</f>
        <v xml:space="preserve">•  Age </v>
      </c>
      <c r="AO126" s="31" t="str">
        <f>_xlfn.XLOOKUP($A126,SummaryResponses!$A:$A,SummaryResponses!I:I)</f>
        <v xml:space="preserve">•  Religion  </v>
      </c>
      <c r="AP126" s="31" t="str">
        <f>_xlfn.XLOOKUP($A126,SummaryResponses!$A:$A,SummaryResponses!J:J)</f>
        <v xml:space="preserve">•  Sexual orientation  </v>
      </c>
      <c r="AQ126" s="31" t="str">
        <f>_xlfn.XLOOKUP($A126,SummaryResponses!$A:$A,SummaryResponses!K:K)</f>
        <v xml:space="preserve">•  Disability  </v>
      </c>
      <c r="AR126" s="31" t="str">
        <f>_xlfn.XLOOKUP($A126,SummaryResponses!$A:$A,SummaryResponses!L:L)</f>
        <v xml:space="preserve">•  Political affiliation  </v>
      </c>
      <c r="AS126" s="31" t="str">
        <f>_xlfn.XLOOKUP($A126,SummaryResponses!$A:$A,SummaryResponses!M:M)</f>
        <v xml:space="preserve">•  Marital or parental status  </v>
      </c>
      <c r="AT126" s="31" t="str">
        <f>_xlfn.XLOOKUP($A126,SummaryResponses!$A:$A,SummaryResponses!N:N)</f>
        <v>•  Reprisal*</v>
      </c>
      <c r="AU126" s="31" t="str">
        <f>_xlfn.XLOOKUP($A126,SummaryResponses!$A:$A,SummaryResponses!O:O)</f>
        <v xml:space="preserve">•  Genetic information </v>
      </c>
      <c r="AV126" s="31" t="str">
        <f>_xlfn.XLOOKUP($A126,SummaryResponses!$A:$A,SummaryResponses!P:P)</f>
        <v xml:space="preserve">•  Military service </v>
      </c>
      <c r="AW126" s="31" t="str">
        <f>_xlfn.XLOOKUP($A126,SummaryResponses!$A:$A,SummaryResponses!Q:Q)</f>
        <v>•  Pregnancy*</v>
      </c>
      <c r="AX126" s="31" t="str">
        <f>_xlfn.XLOOKUP($A126,SummaryResponses!$A:$A,SummaryResponses!R:R)</f>
        <v>•  Submission of a complaint*</v>
      </c>
      <c r="AY126" s="31">
        <f>_xlfn.XLOOKUP($A126,SummaryResponses!$A:$A,SummaryResponses!S:S)</f>
        <v>0</v>
      </c>
      <c r="AZ126" s="31">
        <f>_xlfn.XLOOKUP($A126,SummaryResponses!$A:$A,SummaryResponses!T:T)</f>
        <v>0</v>
      </c>
      <c r="BA126" s="31">
        <f>_xlfn.XLOOKUP($A126,SummaryResponses!$A:$A,SummaryResponses!U:U)</f>
        <v>0</v>
      </c>
      <c r="BB126" s="31">
        <f>_xlfn.XLOOKUP($A126,SummaryResponses!$A:$A,SummaryResponses!V:V)</f>
        <v>0</v>
      </c>
      <c r="BC126" s="31">
        <f>_xlfn.XLOOKUP($A126,SummaryResponses!$A:$A,SummaryResponses!W:W)</f>
        <v>0</v>
      </c>
      <c r="BD126" s="31">
        <f>_xlfn.XLOOKUP($A126,SummaryResponses!$A:$A,SummaryResponses!X:X)</f>
        <v>0</v>
      </c>
      <c r="BE126" s="31">
        <f>_xlfn.XLOOKUP($A126,SummaryResponses!$A:$A,SummaryResponses!Y:Y)</f>
        <v>0</v>
      </c>
      <c r="BF126" s="31">
        <f>_xlfn.XLOOKUP($A126,SummaryResponses!$A:$A,SummaryResponses!Z:Z)</f>
        <v>0</v>
      </c>
      <c r="BG126" s="31">
        <f>_xlfn.XLOOKUP($A126,SummaryResponses!$A:$A,SummaryResponses!AA:AA)</f>
        <v>0</v>
      </c>
      <c r="BH126" s="31">
        <f>_xlfn.XLOOKUP($A126,SummaryResponses!$A:$A,SummaryResponses!AB:AB)</f>
        <v>0</v>
      </c>
      <c r="BI126" s="31">
        <f>_xlfn.XLOOKUP($A126,SummaryResponses!$A:$A,SummaryResponses!AC:AC)</f>
        <v>0</v>
      </c>
      <c r="BJ126" s="31">
        <f>_xlfn.XLOOKUP($A126,SummaryResponses!$A:$A,SummaryResponses!AD:AD)</f>
        <v>0</v>
      </c>
      <c r="BK126" s="31">
        <f>_xlfn.XLOOKUP($A126,SummaryResponses!$A:$A,SummaryResponses!AE:AE)</f>
        <v>0</v>
      </c>
    </row>
    <row r="127" spans="1:63" ht="238.5" x14ac:dyDescent="0.35">
      <c r="A127" s="30" t="str">
        <f>SummaryResponses!A127</f>
        <v>07.03.03</v>
      </c>
      <c r="B127" s="31" t="str">
        <f>_xlfn.XLOOKUP($A127,WH_Aggregte!$E:$E,WH_Aggregte!$D:$D)</f>
        <v>Based on information available to AmeriCorps, in the last two years, did the grantee document grievances and/or discrimination/harassment complaints and the corresponding follow up/response in compliance with applicable federal statutes as embodied in the program regulations?  
Has the sponsor or any of the service sites/volunteer stations had grievances and/or discrimination/harassment complaints filed against them regarding services provided under this grant or had civil rights compliance reviews regarding services conducted?
Has the grantee or any service site had grievances and/or /discrimination/harassment complaints filed against them?</v>
      </c>
      <c r="C127" s="31" t="str">
        <f>_xlfn.XLOOKUP($A127,SummaryResponses!$A:$A,SummaryResponses!$C:$C)</f>
        <v xml:space="preserve">The grantee did not document the filing and adjudication of grievances and/or discrimination complaints and the corresponding follow up/response in compliance with the applicable federal statutes. </v>
      </c>
      <c r="D127" s="30" t="str">
        <f>_xlfn.SINGLE(IF(ISNUMBER(IFERROR(_xlfn.XLOOKUP($A127,Table1[QNUM],Table1[Answer],"",0),""))*1,"",IFERROR(_xlfn.XLOOKUP($A127,Table1[QNUM],Table1[Answer],"",0),"")))</f>
        <v/>
      </c>
      <c r="E127" s="31" t="str">
        <f>_xlfn.SINGLE(IF(ISNUMBER(IFERROR(_xlfn.XLOOKUP($A127&amp;$E$1&amp;":",Table1[QNUM],Table1[NOTES],"",0),""))*1,"",IFERROR(_xlfn.XLOOKUP($A127&amp;$E$1&amp;":",Table1[QNUM],Table1[NOTES],"",0),"")))</f>
        <v/>
      </c>
      <c r="F127" s="31" t="str">
        <f>_xlfn.SINGLE(IF(ISNUMBER(IFERROR(_xlfn.XLOOKUP($A127&amp;$F$1,Table1[QNUM],Table1[NOTES],"",0),""))*1,"",IFERROR(_xlfn.XLOOKUP($A127&amp;$F$1,Table1[QNUM],Table1[NOTES],"",0),"")))</f>
        <v/>
      </c>
      <c r="G127" s="31" t="str">
        <f>TRIM(_xlfn.XLOOKUP($A127,WH_Aggregte!$E:$E,WH_Aggregte!J:J))</f>
        <v>45 CFR 1225, General Terms and Conditions, 45 CFR 4552 These additional references are related to this question however are no longer maintained within the question/compliance determination. They are here to provide additional background information and context and for archival purposes. NCSA § 175, 176f or § 417 of the DVSA, 2 CFR § 3187.12, 45 CFR 2540.210</v>
      </c>
      <c r="H127" s="31" t="str">
        <f>_xlfn.XLOOKUP($A127,WH_Aggregte!$E:$E,WH_Aggregte!K:K)</f>
        <v/>
      </c>
      <c r="I127" s="31" t="str">
        <f>_xlfn.XLOOKUP($A127,WH_Aggregte!$E:$E,WH_Aggregte!L:L)</f>
        <v/>
      </c>
      <c r="J127" s="31">
        <f>_xlfn.XLOOKUP($A127,WH_Aggregte!$E:$E,WH_Aggregte!M:M)</f>
        <v>0</v>
      </c>
      <c r="K127" s="31">
        <f>_xlfn.XLOOKUP($A127,WH_Aggregte!$E:$E,WH_Aggregte!N:N)</f>
        <v>0</v>
      </c>
      <c r="L127" s="31">
        <f>_xlfn.XLOOKUP($A127,WH_Aggregte!$E:$E,WH_Aggregte!O:O)</f>
        <v>0</v>
      </c>
      <c r="M127" s="31">
        <f>_xlfn.XLOOKUP($A127,WH_Aggregte!$E:$E,WH_Aggregte!P:P)</f>
        <v>0</v>
      </c>
      <c r="N127" s="31">
        <f>_xlfn.XLOOKUP($A127,WH_Aggregte!$E:$E,WH_Aggregte!Q:Q)</f>
        <v>0</v>
      </c>
      <c r="O127" s="31">
        <f>_xlfn.XLOOKUP($A127,WH_Aggregte!$E:$E,WH_Aggregte!R:R)</f>
        <v>0</v>
      </c>
      <c r="P127" s="31">
        <f>_xlfn.XLOOKUP($A127,WH_Aggregte!$E:$E,WH_Aggregte!S:S)</f>
        <v>0</v>
      </c>
      <c r="Q127" s="31">
        <f>_xlfn.XLOOKUP($A127,WH_Aggregte!$E:$E,WH_Aggregte!T:T)</f>
        <v>0</v>
      </c>
      <c r="R127" s="31">
        <f>_xlfn.XLOOKUP($A127,WH_Aggregte!$E:$E,WH_Aggregte!U:U)</f>
        <v>0</v>
      </c>
      <c r="S127" s="31">
        <f>_xlfn.XLOOKUP($A127,WH_Aggregte!$E:$E,WH_Aggregte!V:V)</f>
        <v>0</v>
      </c>
      <c r="T127" s="31">
        <f>_xlfn.XLOOKUP($A127,WH_Aggregte!$E:$E,WH_Aggregte!W:W)</f>
        <v>0</v>
      </c>
      <c r="U127" s="31">
        <f>_xlfn.XLOOKUP($A127,WH_Aggregte!$E:$E,WH_Aggregte!X:X)</f>
        <v>0</v>
      </c>
      <c r="V127" s="31">
        <f>_xlfn.XLOOKUP($A127,WH_Aggregte!$E:$E,WH_Aggregte!Y:Y)</f>
        <v>0</v>
      </c>
      <c r="W127" s="31">
        <f>_xlfn.XLOOKUP($A127,WH_Aggregte!$E:$E,WH_Aggregte!Z:Z)</f>
        <v>0</v>
      </c>
      <c r="X127" s="31">
        <f>_xlfn.XLOOKUP($A127,WH_Aggregte!$E:$E,WH_Aggregte!AA:AA)</f>
        <v>0</v>
      </c>
      <c r="Y127" s="31">
        <f>_xlfn.XLOOKUP($A127,WH_Aggregte!$E:$E,WH_Aggregte!AB:AB)</f>
        <v>0</v>
      </c>
      <c r="Z127" s="31">
        <f>_xlfn.XLOOKUP($A127,WH_Aggregte!$E:$E,WH_Aggregte!AC:AC)</f>
        <v>0</v>
      </c>
      <c r="AA127" s="31">
        <f>_xlfn.XLOOKUP($A127,WH_Aggregte!$E:$E,WH_Aggregte!AD:AD)</f>
        <v>0</v>
      </c>
      <c r="AB127" s="31">
        <f>_xlfn.XLOOKUP($A127,WH_Aggregte!$E:$E,WH_Aggregte!AE:AE)</f>
        <v>0</v>
      </c>
      <c r="AC127" s="31">
        <f>_xlfn.XLOOKUP($A127,WH_Aggregte!$E:$E,WH_Aggregte!AF:AF)</f>
        <v>0</v>
      </c>
      <c r="AD127" s="31">
        <f>_xlfn.XLOOKUP($A127,WH_Aggregte!$E:$E,WH_Aggregte!AG:AG)</f>
        <v>0</v>
      </c>
      <c r="AE127" s="31">
        <f>_xlfn.XLOOKUP($A127,WH_Aggregte!$E:$E,WH_Aggregte!AH:AH)</f>
        <v>0</v>
      </c>
      <c r="AF127" s="31">
        <f>_xlfn.XLOOKUP($A127,WH_Aggregte!$E:$E,WH_Aggregte!AI:AI)</f>
        <v>0</v>
      </c>
      <c r="AG127" s="31">
        <f>_xlfn.XLOOKUP($A127,WH_Aggregte!$E:$E,WH_Aggregte!AJ:AJ)</f>
        <v>0</v>
      </c>
      <c r="AH127" s="31">
        <f>_xlfn.XLOOKUP($A127,WH_Aggregte!$E:$E,WH_Aggregte!AK:AK)</f>
        <v>0</v>
      </c>
      <c r="AI127" s="31">
        <f>_xlfn.XLOOKUP($A127,WH_Aggregte!$E:$E,WH_Aggregte!AL:AL)</f>
        <v>0</v>
      </c>
      <c r="AJ127" s="31">
        <f>_xlfn.XLOOKUP($A127,SummaryResponses!$A:$A,SummaryResponses!D:D)</f>
        <v>0</v>
      </c>
      <c r="AK127" s="31">
        <f>_xlfn.XLOOKUP($A127,SummaryResponses!$A:$A,SummaryResponses!E:E)</f>
        <v>0</v>
      </c>
      <c r="AL127" s="31">
        <f>_xlfn.XLOOKUP($A127,SummaryResponses!$A:$A,SummaryResponses!F:F)</f>
        <v>0</v>
      </c>
      <c r="AM127" s="31">
        <f>_xlfn.XLOOKUP($A127,SummaryResponses!$A:$A,SummaryResponses!G:G)</f>
        <v>0</v>
      </c>
      <c r="AN127" s="31">
        <f>_xlfn.XLOOKUP($A127,SummaryResponses!$A:$A,SummaryResponses!H:H)</f>
        <v>0</v>
      </c>
      <c r="AO127" s="31">
        <f>_xlfn.XLOOKUP($A127,SummaryResponses!$A:$A,SummaryResponses!I:I)</f>
        <v>0</v>
      </c>
      <c r="AP127" s="31">
        <f>_xlfn.XLOOKUP($A127,SummaryResponses!$A:$A,SummaryResponses!J:J)</f>
        <v>0</v>
      </c>
      <c r="AQ127" s="31">
        <f>_xlfn.XLOOKUP($A127,SummaryResponses!$A:$A,SummaryResponses!K:K)</f>
        <v>0</v>
      </c>
      <c r="AR127" s="31">
        <f>_xlfn.XLOOKUP($A127,SummaryResponses!$A:$A,SummaryResponses!L:L)</f>
        <v>0</v>
      </c>
      <c r="AS127" s="31">
        <f>_xlfn.XLOOKUP($A127,SummaryResponses!$A:$A,SummaryResponses!M:M)</f>
        <v>0</v>
      </c>
      <c r="AT127" s="31">
        <f>_xlfn.XLOOKUP($A127,SummaryResponses!$A:$A,SummaryResponses!N:N)</f>
        <v>0</v>
      </c>
      <c r="AU127" s="31">
        <f>_xlfn.XLOOKUP($A127,SummaryResponses!$A:$A,SummaryResponses!O:O)</f>
        <v>0</v>
      </c>
      <c r="AV127" s="31">
        <f>_xlfn.XLOOKUP($A127,SummaryResponses!$A:$A,SummaryResponses!P:P)</f>
        <v>0</v>
      </c>
      <c r="AW127" s="31">
        <f>_xlfn.XLOOKUP($A127,SummaryResponses!$A:$A,SummaryResponses!Q:Q)</f>
        <v>0</v>
      </c>
      <c r="AX127" s="31">
        <f>_xlfn.XLOOKUP($A127,SummaryResponses!$A:$A,SummaryResponses!R:R)</f>
        <v>0</v>
      </c>
      <c r="AY127" s="31">
        <f>_xlfn.XLOOKUP($A127,SummaryResponses!$A:$A,SummaryResponses!S:S)</f>
        <v>0</v>
      </c>
      <c r="AZ127" s="31">
        <f>_xlfn.XLOOKUP($A127,SummaryResponses!$A:$A,SummaryResponses!T:T)</f>
        <v>0</v>
      </c>
      <c r="BA127" s="31">
        <f>_xlfn.XLOOKUP($A127,SummaryResponses!$A:$A,SummaryResponses!U:U)</f>
        <v>0</v>
      </c>
      <c r="BB127" s="31">
        <f>_xlfn.XLOOKUP($A127,SummaryResponses!$A:$A,SummaryResponses!V:V)</f>
        <v>0</v>
      </c>
      <c r="BC127" s="31">
        <f>_xlfn.XLOOKUP($A127,SummaryResponses!$A:$A,SummaryResponses!W:W)</f>
        <v>0</v>
      </c>
      <c r="BD127" s="31">
        <f>_xlfn.XLOOKUP($A127,SummaryResponses!$A:$A,SummaryResponses!X:X)</f>
        <v>0</v>
      </c>
      <c r="BE127" s="31">
        <f>_xlfn.XLOOKUP($A127,SummaryResponses!$A:$A,SummaryResponses!Y:Y)</f>
        <v>0</v>
      </c>
      <c r="BF127" s="31">
        <f>_xlfn.XLOOKUP($A127,SummaryResponses!$A:$A,SummaryResponses!Z:Z)</f>
        <v>0</v>
      </c>
      <c r="BG127" s="31">
        <f>_xlfn.XLOOKUP($A127,SummaryResponses!$A:$A,SummaryResponses!AA:AA)</f>
        <v>0</v>
      </c>
      <c r="BH127" s="31">
        <f>_xlfn.XLOOKUP($A127,SummaryResponses!$A:$A,SummaryResponses!AB:AB)</f>
        <v>0</v>
      </c>
      <c r="BI127" s="31">
        <f>_xlfn.XLOOKUP($A127,SummaryResponses!$A:$A,SummaryResponses!AC:AC)</f>
        <v>0</v>
      </c>
      <c r="BJ127" s="31">
        <f>_xlfn.XLOOKUP($A127,SummaryResponses!$A:$A,SummaryResponses!AD:AD)</f>
        <v>0</v>
      </c>
      <c r="BK127" s="31">
        <f>_xlfn.XLOOKUP($A127,SummaryResponses!$A:$A,SummaryResponses!AE:AE)</f>
        <v>0</v>
      </c>
    </row>
    <row r="128" spans="1:63" ht="84.5" x14ac:dyDescent="0.35">
      <c r="A128" s="30" t="str">
        <f>SummaryResponses!A128</f>
        <v>07.03.04</v>
      </c>
      <c r="B128" s="31" t="str">
        <f>_xlfn.XLOOKUP($A128,WH_Aggregte!$E:$E,WH_Aggregte!$D:$D)</f>
        <v xml:space="preserve">Does the grantee/sponsor have a policy and procedure in place regarding the provision of reasonable accommodation for staff and volunteers to ensure accessibility as per the federal requirements? </v>
      </c>
      <c r="C128" s="31" t="str">
        <f>_xlfn.XLOOKUP($A128,SummaryResponses!$A:$A,SummaryResponses!$C:$C)</f>
        <v xml:space="preserve">The sponsor/grantee does not have an accessibility policy and procedure in place that clearly outlines the organization's procedure for providing reasonable accommodation for staff and volunteers as per the federal guidelines. 
</v>
      </c>
      <c r="D128" s="30" t="str">
        <f>_xlfn.SINGLE(IF(ISNUMBER(IFERROR(_xlfn.XLOOKUP($A128,Table1[QNUM],Table1[Answer],"",0),""))*1,"",IFERROR(_xlfn.XLOOKUP($A128,Table1[QNUM],Table1[Answer],"",0),"")))</f>
        <v/>
      </c>
      <c r="E128" s="31" t="str">
        <f>_xlfn.SINGLE(IF(ISNUMBER(IFERROR(_xlfn.XLOOKUP($A128&amp;$E$1&amp;":",Table1[QNUM],Table1[NOTES],"",0),""))*1,"",IFERROR(_xlfn.XLOOKUP($A128&amp;$E$1&amp;":",Table1[QNUM],Table1[NOTES],"",0),"")))</f>
        <v/>
      </c>
      <c r="F128" s="31" t="str">
        <f>_xlfn.SINGLE(IF(ISNUMBER(IFERROR(_xlfn.XLOOKUP($A128&amp;$F$1,Table1[QNUM],Table1[NOTES],"",0),""))*1,"",IFERROR(_xlfn.XLOOKUP($A128&amp;$F$1,Table1[QNUM],Table1[NOTES],"",0),"")))</f>
        <v/>
      </c>
      <c r="G128" s="31" t="str">
        <f>TRIM(_xlfn.XLOOKUP($A128,WH_Aggregte!$E:$E,WH_Aggregte!J:J))</f>
        <v>45 CFR 1203/1214/1232, Rehabilitation Act of 1973: Sections 504, 508</v>
      </c>
      <c r="H128" s="31">
        <f>_xlfn.XLOOKUP($A128,WH_Aggregte!$E:$E,WH_Aggregte!K:K)</f>
        <v>0</v>
      </c>
      <c r="I128" s="31">
        <f>_xlfn.XLOOKUP($A128,WH_Aggregte!$E:$E,WH_Aggregte!L:L)</f>
        <v>0</v>
      </c>
      <c r="J128" s="31">
        <f>_xlfn.XLOOKUP($A128,WH_Aggregte!$E:$E,WH_Aggregte!M:M)</f>
        <v>0</v>
      </c>
      <c r="K128" s="31">
        <f>_xlfn.XLOOKUP($A128,WH_Aggregte!$E:$E,WH_Aggregte!N:N)</f>
        <v>0</v>
      </c>
      <c r="L128" s="31">
        <f>_xlfn.XLOOKUP($A128,WH_Aggregte!$E:$E,WH_Aggregte!O:O)</f>
        <v>0</v>
      </c>
      <c r="M128" s="31">
        <f>_xlfn.XLOOKUP($A128,WH_Aggregte!$E:$E,WH_Aggregte!P:P)</f>
        <v>0</v>
      </c>
      <c r="N128" s="31">
        <f>_xlfn.XLOOKUP($A128,WH_Aggregte!$E:$E,WH_Aggregte!Q:Q)</f>
        <v>0</v>
      </c>
      <c r="O128" s="31">
        <f>_xlfn.XLOOKUP($A128,WH_Aggregte!$E:$E,WH_Aggregte!R:R)</f>
        <v>0</v>
      </c>
      <c r="P128" s="31">
        <f>_xlfn.XLOOKUP($A128,WH_Aggregte!$E:$E,WH_Aggregte!S:S)</f>
        <v>0</v>
      </c>
      <c r="Q128" s="31">
        <f>_xlfn.XLOOKUP($A128,WH_Aggregte!$E:$E,WH_Aggregte!T:T)</f>
        <v>0</v>
      </c>
      <c r="R128" s="31">
        <f>_xlfn.XLOOKUP($A128,WH_Aggregte!$E:$E,WH_Aggregte!U:U)</f>
        <v>0</v>
      </c>
      <c r="S128" s="31">
        <f>_xlfn.XLOOKUP($A128,WH_Aggregte!$E:$E,WH_Aggregte!V:V)</f>
        <v>0</v>
      </c>
      <c r="T128" s="31">
        <f>_xlfn.XLOOKUP($A128,WH_Aggregte!$E:$E,WH_Aggregte!W:W)</f>
        <v>0</v>
      </c>
      <c r="U128" s="31">
        <f>_xlfn.XLOOKUP($A128,WH_Aggregte!$E:$E,WH_Aggregte!X:X)</f>
        <v>0</v>
      </c>
      <c r="V128" s="31">
        <f>_xlfn.XLOOKUP($A128,WH_Aggregte!$E:$E,WH_Aggregte!Y:Y)</f>
        <v>0</v>
      </c>
      <c r="W128" s="31">
        <f>_xlfn.XLOOKUP($A128,WH_Aggregte!$E:$E,WH_Aggregte!Z:Z)</f>
        <v>0</v>
      </c>
      <c r="X128" s="31">
        <f>_xlfn.XLOOKUP($A128,WH_Aggregte!$E:$E,WH_Aggregte!AA:AA)</f>
        <v>0</v>
      </c>
      <c r="Y128" s="31">
        <f>_xlfn.XLOOKUP($A128,WH_Aggregte!$E:$E,WH_Aggregte!AB:AB)</f>
        <v>0</v>
      </c>
      <c r="Z128" s="31">
        <f>_xlfn.XLOOKUP($A128,WH_Aggregte!$E:$E,WH_Aggregte!AC:AC)</f>
        <v>0</v>
      </c>
      <c r="AA128" s="31">
        <f>_xlfn.XLOOKUP($A128,WH_Aggregte!$E:$E,WH_Aggregte!AD:AD)</f>
        <v>0</v>
      </c>
      <c r="AB128" s="31">
        <f>_xlfn.XLOOKUP($A128,WH_Aggregte!$E:$E,WH_Aggregte!AE:AE)</f>
        <v>0</v>
      </c>
      <c r="AC128" s="31">
        <f>_xlfn.XLOOKUP($A128,WH_Aggregte!$E:$E,WH_Aggregte!AF:AF)</f>
        <v>0</v>
      </c>
      <c r="AD128" s="31">
        <f>_xlfn.XLOOKUP($A128,WH_Aggregte!$E:$E,WH_Aggregte!AG:AG)</f>
        <v>0</v>
      </c>
      <c r="AE128" s="31">
        <f>_xlfn.XLOOKUP($A128,WH_Aggregte!$E:$E,WH_Aggregte!AH:AH)</f>
        <v>0</v>
      </c>
      <c r="AF128" s="31">
        <f>_xlfn.XLOOKUP($A128,WH_Aggregte!$E:$E,WH_Aggregte!AI:AI)</f>
        <v>0</v>
      </c>
      <c r="AG128" s="31">
        <f>_xlfn.XLOOKUP($A128,WH_Aggregte!$E:$E,WH_Aggregte!AJ:AJ)</f>
        <v>0</v>
      </c>
      <c r="AH128" s="31">
        <f>_xlfn.XLOOKUP($A128,WH_Aggregte!$E:$E,WH_Aggregte!AK:AK)</f>
        <v>0</v>
      </c>
      <c r="AI128" s="31">
        <f>_xlfn.XLOOKUP($A128,WH_Aggregte!$E:$E,WH_Aggregte!AL:AL)</f>
        <v>0</v>
      </c>
      <c r="AJ128" s="31">
        <f>_xlfn.XLOOKUP($A128,SummaryResponses!$A:$A,SummaryResponses!D:D)</f>
        <v>0</v>
      </c>
      <c r="AK128" s="31">
        <f>_xlfn.XLOOKUP($A128,SummaryResponses!$A:$A,SummaryResponses!E:E)</f>
        <v>0</v>
      </c>
      <c r="AL128" s="31">
        <f>_xlfn.XLOOKUP($A128,SummaryResponses!$A:$A,SummaryResponses!F:F)</f>
        <v>0</v>
      </c>
      <c r="AM128" s="31">
        <f>_xlfn.XLOOKUP($A128,SummaryResponses!$A:$A,SummaryResponses!G:G)</f>
        <v>0</v>
      </c>
      <c r="AN128" s="31">
        <f>_xlfn.XLOOKUP($A128,SummaryResponses!$A:$A,SummaryResponses!H:H)</f>
        <v>0</v>
      </c>
      <c r="AO128" s="31">
        <f>_xlfn.XLOOKUP($A128,SummaryResponses!$A:$A,SummaryResponses!I:I)</f>
        <v>0</v>
      </c>
      <c r="AP128" s="31">
        <f>_xlfn.XLOOKUP($A128,SummaryResponses!$A:$A,SummaryResponses!J:J)</f>
        <v>0</v>
      </c>
      <c r="AQ128" s="31">
        <f>_xlfn.XLOOKUP($A128,SummaryResponses!$A:$A,SummaryResponses!K:K)</f>
        <v>0</v>
      </c>
      <c r="AR128" s="31">
        <f>_xlfn.XLOOKUP($A128,SummaryResponses!$A:$A,SummaryResponses!L:L)</f>
        <v>0</v>
      </c>
      <c r="AS128" s="31">
        <f>_xlfn.XLOOKUP($A128,SummaryResponses!$A:$A,SummaryResponses!M:M)</f>
        <v>0</v>
      </c>
      <c r="AT128" s="31">
        <f>_xlfn.XLOOKUP($A128,SummaryResponses!$A:$A,SummaryResponses!N:N)</f>
        <v>0</v>
      </c>
      <c r="AU128" s="31">
        <f>_xlfn.XLOOKUP($A128,SummaryResponses!$A:$A,SummaryResponses!O:O)</f>
        <v>0</v>
      </c>
      <c r="AV128" s="31">
        <f>_xlfn.XLOOKUP($A128,SummaryResponses!$A:$A,SummaryResponses!P:P)</f>
        <v>0</v>
      </c>
      <c r="AW128" s="31">
        <f>_xlfn.XLOOKUP($A128,SummaryResponses!$A:$A,SummaryResponses!Q:Q)</f>
        <v>0</v>
      </c>
      <c r="AX128" s="31">
        <f>_xlfn.XLOOKUP($A128,SummaryResponses!$A:$A,SummaryResponses!R:R)</f>
        <v>0</v>
      </c>
      <c r="AY128" s="31">
        <f>_xlfn.XLOOKUP($A128,SummaryResponses!$A:$A,SummaryResponses!S:S)</f>
        <v>0</v>
      </c>
      <c r="AZ128" s="31">
        <f>_xlfn.XLOOKUP($A128,SummaryResponses!$A:$A,SummaryResponses!T:T)</f>
        <v>0</v>
      </c>
      <c r="BA128" s="31">
        <f>_xlfn.XLOOKUP($A128,SummaryResponses!$A:$A,SummaryResponses!U:U)</f>
        <v>0</v>
      </c>
      <c r="BB128" s="31">
        <f>_xlfn.XLOOKUP($A128,SummaryResponses!$A:$A,SummaryResponses!V:V)</f>
        <v>0</v>
      </c>
      <c r="BC128" s="31">
        <f>_xlfn.XLOOKUP($A128,SummaryResponses!$A:$A,SummaryResponses!W:W)</f>
        <v>0</v>
      </c>
      <c r="BD128" s="31">
        <f>_xlfn.XLOOKUP($A128,SummaryResponses!$A:$A,SummaryResponses!X:X)</f>
        <v>0</v>
      </c>
      <c r="BE128" s="31">
        <f>_xlfn.XLOOKUP($A128,SummaryResponses!$A:$A,SummaryResponses!Y:Y)</f>
        <v>0</v>
      </c>
      <c r="BF128" s="31">
        <f>_xlfn.XLOOKUP($A128,SummaryResponses!$A:$A,SummaryResponses!Z:Z)</f>
        <v>0</v>
      </c>
      <c r="BG128" s="31">
        <f>_xlfn.XLOOKUP($A128,SummaryResponses!$A:$A,SummaryResponses!AA:AA)</f>
        <v>0</v>
      </c>
      <c r="BH128" s="31">
        <f>_xlfn.XLOOKUP($A128,SummaryResponses!$A:$A,SummaryResponses!AB:AB)</f>
        <v>0</v>
      </c>
      <c r="BI128" s="31">
        <f>_xlfn.XLOOKUP($A128,SummaryResponses!$A:$A,SummaryResponses!AC:AC)</f>
        <v>0</v>
      </c>
      <c r="BJ128" s="31">
        <f>_xlfn.XLOOKUP($A128,SummaryResponses!$A:$A,SummaryResponses!AD:AD)</f>
        <v>0</v>
      </c>
      <c r="BK128" s="31">
        <f>_xlfn.XLOOKUP($A128,SummaryResponses!$A:$A,SummaryResponses!AE:AE)</f>
        <v>0</v>
      </c>
    </row>
    <row r="129" spans="1:63" ht="56.5" x14ac:dyDescent="0.35">
      <c r="A129" s="30" t="str">
        <f>SummaryResponses!A129</f>
        <v>07.03.05</v>
      </c>
      <c r="B129" s="31" t="str">
        <f>_xlfn.XLOOKUP($A129,WH_Aggregte!$E:$E,WH_Aggregte!$D:$D)</f>
        <v xml:space="preserve">Does the sponsor/grantee have a system (a plan or process) in place for ensuring accessibility to persons with Limited English Proficiency?  </v>
      </c>
      <c r="C129" s="31" t="str">
        <f>_xlfn.XLOOKUP($A129,SummaryResponses!$A:$A,SummaryResponses!$C:$C)</f>
        <v>The sponsor/grantee does not have a system (a plan or process) in place for ensuring accessibility to persons with Limited English Proficiency.</v>
      </c>
      <c r="D129" s="30" t="str">
        <f>_xlfn.SINGLE(IF(ISNUMBER(IFERROR(_xlfn.XLOOKUP($A129,Table1[QNUM],Table1[Answer],"",0),""))*1,"",IFERROR(_xlfn.XLOOKUP($A129,Table1[QNUM],Table1[Answer],"",0),"")))</f>
        <v/>
      </c>
      <c r="E129" s="31" t="str">
        <f>_xlfn.SINGLE(IF(ISNUMBER(IFERROR(_xlfn.XLOOKUP($A129&amp;$E$1&amp;":",Table1[QNUM],Table1[NOTES],"",0),""))*1,"",IFERROR(_xlfn.XLOOKUP($A129&amp;$E$1&amp;":",Table1[QNUM],Table1[NOTES],"",0),"")))</f>
        <v/>
      </c>
      <c r="F129" s="31" t="str">
        <f>_xlfn.SINGLE(IF(ISNUMBER(IFERROR(_xlfn.XLOOKUP($A129&amp;$F$1,Table1[QNUM],Table1[NOTES],"",0),""))*1,"",IFERROR(_xlfn.XLOOKUP($A129&amp;$F$1,Table1[QNUM],Table1[NOTES],"",0),"")))</f>
        <v/>
      </c>
      <c r="G129" s="31" t="str">
        <f>TRIM(_xlfn.XLOOKUP($A129,WH_Aggregte!$E:$E,WH_Aggregte!J:J))</f>
        <v>AmeriCorps Annual General Terms and Conditions, Executive Order 13166, 67 FR 64604, Title VI, Civil Rights Act 1964: Prohibition Against National Origin Discrimination Affecting Limited English Proficient Persons</v>
      </c>
      <c r="H129" s="31">
        <f>_xlfn.XLOOKUP($A129,WH_Aggregte!$E:$E,WH_Aggregte!K:K)</f>
        <v>0</v>
      </c>
      <c r="I129" s="31">
        <f>_xlfn.XLOOKUP($A129,WH_Aggregte!$E:$E,WH_Aggregte!L:L)</f>
        <v>0</v>
      </c>
      <c r="J129" s="31">
        <f>_xlfn.XLOOKUP($A129,WH_Aggregte!$E:$E,WH_Aggregte!M:M)</f>
        <v>0</v>
      </c>
      <c r="K129" s="31">
        <f>_xlfn.XLOOKUP($A129,WH_Aggregte!$E:$E,WH_Aggregte!N:N)</f>
        <v>0</v>
      </c>
      <c r="L129" s="31">
        <f>_xlfn.XLOOKUP($A129,WH_Aggregte!$E:$E,WH_Aggregte!O:O)</f>
        <v>0</v>
      </c>
      <c r="M129" s="31">
        <f>_xlfn.XLOOKUP($A129,WH_Aggregte!$E:$E,WH_Aggregte!P:P)</f>
        <v>0</v>
      </c>
      <c r="N129" s="31">
        <f>_xlfn.XLOOKUP($A129,WH_Aggregte!$E:$E,WH_Aggregte!Q:Q)</f>
        <v>0</v>
      </c>
      <c r="O129" s="31">
        <f>_xlfn.XLOOKUP($A129,WH_Aggregte!$E:$E,WH_Aggregte!R:R)</f>
        <v>0</v>
      </c>
      <c r="P129" s="31">
        <f>_xlfn.XLOOKUP($A129,WH_Aggregte!$E:$E,WH_Aggregte!S:S)</f>
        <v>0</v>
      </c>
      <c r="Q129" s="31">
        <f>_xlfn.XLOOKUP($A129,WH_Aggregte!$E:$E,WH_Aggregte!T:T)</f>
        <v>0</v>
      </c>
      <c r="R129" s="31">
        <f>_xlfn.XLOOKUP($A129,WH_Aggregte!$E:$E,WH_Aggregte!U:U)</f>
        <v>0</v>
      </c>
      <c r="S129" s="31">
        <f>_xlfn.XLOOKUP($A129,WH_Aggregte!$E:$E,WH_Aggregte!V:V)</f>
        <v>0</v>
      </c>
      <c r="T129" s="31">
        <f>_xlfn.XLOOKUP($A129,WH_Aggregte!$E:$E,WH_Aggregte!W:W)</f>
        <v>0</v>
      </c>
      <c r="U129" s="31">
        <f>_xlfn.XLOOKUP($A129,WH_Aggregte!$E:$E,WH_Aggregte!X:X)</f>
        <v>0</v>
      </c>
      <c r="V129" s="31">
        <f>_xlfn.XLOOKUP($A129,WH_Aggregte!$E:$E,WH_Aggregte!Y:Y)</f>
        <v>0</v>
      </c>
      <c r="W129" s="31">
        <f>_xlfn.XLOOKUP($A129,WH_Aggregte!$E:$E,WH_Aggregte!Z:Z)</f>
        <v>0</v>
      </c>
      <c r="X129" s="31">
        <f>_xlfn.XLOOKUP($A129,WH_Aggregte!$E:$E,WH_Aggregte!AA:AA)</f>
        <v>0</v>
      </c>
      <c r="Y129" s="31">
        <f>_xlfn.XLOOKUP($A129,WH_Aggregte!$E:$E,WH_Aggregte!AB:AB)</f>
        <v>0</v>
      </c>
      <c r="Z129" s="31">
        <f>_xlfn.XLOOKUP($A129,WH_Aggregte!$E:$E,WH_Aggregte!AC:AC)</f>
        <v>0</v>
      </c>
      <c r="AA129" s="31">
        <f>_xlfn.XLOOKUP($A129,WH_Aggregte!$E:$E,WH_Aggregte!AD:AD)</f>
        <v>0</v>
      </c>
      <c r="AB129" s="31">
        <f>_xlfn.XLOOKUP($A129,WH_Aggregte!$E:$E,WH_Aggregte!AE:AE)</f>
        <v>0</v>
      </c>
      <c r="AC129" s="31">
        <f>_xlfn.XLOOKUP($A129,WH_Aggregte!$E:$E,WH_Aggregte!AF:AF)</f>
        <v>0</v>
      </c>
      <c r="AD129" s="31">
        <f>_xlfn.XLOOKUP($A129,WH_Aggregte!$E:$E,WH_Aggregte!AG:AG)</f>
        <v>0</v>
      </c>
      <c r="AE129" s="31">
        <f>_xlfn.XLOOKUP($A129,WH_Aggregte!$E:$E,WH_Aggregte!AH:AH)</f>
        <v>0</v>
      </c>
      <c r="AF129" s="31">
        <f>_xlfn.XLOOKUP($A129,WH_Aggregte!$E:$E,WH_Aggregte!AI:AI)</f>
        <v>0</v>
      </c>
      <c r="AG129" s="31">
        <f>_xlfn.XLOOKUP($A129,WH_Aggregte!$E:$E,WH_Aggregte!AJ:AJ)</f>
        <v>0</v>
      </c>
      <c r="AH129" s="31">
        <f>_xlfn.XLOOKUP($A129,WH_Aggregte!$E:$E,WH_Aggregte!AK:AK)</f>
        <v>0</v>
      </c>
      <c r="AI129" s="31">
        <f>_xlfn.XLOOKUP($A129,WH_Aggregte!$E:$E,WH_Aggregte!AL:AL)</f>
        <v>0</v>
      </c>
      <c r="AJ129" s="31">
        <f>_xlfn.XLOOKUP($A129,SummaryResponses!$A:$A,SummaryResponses!D:D)</f>
        <v>0</v>
      </c>
      <c r="AK129" s="31">
        <f>_xlfn.XLOOKUP($A129,SummaryResponses!$A:$A,SummaryResponses!E:E)</f>
        <v>0</v>
      </c>
      <c r="AL129" s="31">
        <f>_xlfn.XLOOKUP($A129,SummaryResponses!$A:$A,SummaryResponses!F:F)</f>
        <v>0</v>
      </c>
      <c r="AM129" s="31">
        <f>_xlfn.XLOOKUP($A129,SummaryResponses!$A:$A,SummaryResponses!G:G)</f>
        <v>0</v>
      </c>
      <c r="AN129" s="31">
        <f>_xlfn.XLOOKUP($A129,SummaryResponses!$A:$A,SummaryResponses!H:H)</f>
        <v>0</v>
      </c>
      <c r="AO129" s="31">
        <f>_xlfn.XLOOKUP($A129,SummaryResponses!$A:$A,SummaryResponses!I:I)</f>
        <v>0</v>
      </c>
      <c r="AP129" s="31">
        <f>_xlfn.XLOOKUP($A129,SummaryResponses!$A:$A,SummaryResponses!J:J)</f>
        <v>0</v>
      </c>
      <c r="AQ129" s="31">
        <f>_xlfn.XLOOKUP($A129,SummaryResponses!$A:$A,SummaryResponses!K:K)</f>
        <v>0</v>
      </c>
      <c r="AR129" s="31">
        <f>_xlfn.XLOOKUP($A129,SummaryResponses!$A:$A,SummaryResponses!L:L)</f>
        <v>0</v>
      </c>
      <c r="AS129" s="31">
        <f>_xlfn.XLOOKUP($A129,SummaryResponses!$A:$A,SummaryResponses!M:M)</f>
        <v>0</v>
      </c>
      <c r="AT129" s="31">
        <f>_xlfn.XLOOKUP($A129,SummaryResponses!$A:$A,SummaryResponses!N:N)</f>
        <v>0</v>
      </c>
      <c r="AU129" s="31">
        <f>_xlfn.XLOOKUP($A129,SummaryResponses!$A:$A,SummaryResponses!O:O)</f>
        <v>0</v>
      </c>
      <c r="AV129" s="31">
        <f>_xlfn.XLOOKUP($A129,SummaryResponses!$A:$A,SummaryResponses!P:P)</f>
        <v>0</v>
      </c>
      <c r="AW129" s="31">
        <f>_xlfn.XLOOKUP($A129,SummaryResponses!$A:$A,SummaryResponses!Q:Q)</f>
        <v>0</v>
      </c>
      <c r="AX129" s="31">
        <f>_xlfn.XLOOKUP($A129,SummaryResponses!$A:$A,SummaryResponses!R:R)</f>
        <v>0</v>
      </c>
      <c r="AY129" s="31">
        <f>_xlfn.XLOOKUP($A129,SummaryResponses!$A:$A,SummaryResponses!S:S)</f>
        <v>0</v>
      </c>
      <c r="AZ129" s="31">
        <f>_xlfn.XLOOKUP($A129,SummaryResponses!$A:$A,SummaryResponses!T:T)</f>
        <v>0</v>
      </c>
      <c r="BA129" s="31">
        <f>_xlfn.XLOOKUP($A129,SummaryResponses!$A:$A,SummaryResponses!U:U)</f>
        <v>0</v>
      </c>
      <c r="BB129" s="31">
        <f>_xlfn.XLOOKUP($A129,SummaryResponses!$A:$A,SummaryResponses!V:V)</f>
        <v>0</v>
      </c>
      <c r="BC129" s="31">
        <f>_xlfn.XLOOKUP($A129,SummaryResponses!$A:$A,SummaryResponses!W:W)</f>
        <v>0</v>
      </c>
      <c r="BD129" s="31">
        <f>_xlfn.XLOOKUP($A129,SummaryResponses!$A:$A,SummaryResponses!X:X)</f>
        <v>0</v>
      </c>
      <c r="BE129" s="31">
        <f>_xlfn.XLOOKUP($A129,SummaryResponses!$A:$A,SummaryResponses!Y:Y)</f>
        <v>0</v>
      </c>
      <c r="BF129" s="31">
        <f>_xlfn.XLOOKUP($A129,SummaryResponses!$A:$A,SummaryResponses!Z:Z)</f>
        <v>0</v>
      </c>
      <c r="BG129" s="31">
        <f>_xlfn.XLOOKUP($A129,SummaryResponses!$A:$A,SummaryResponses!AA:AA)</f>
        <v>0</v>
      </c>
      <c r="BH129" s="31">
        <f>_xlfn.XLOOKUP($A129,SummaryResponses!$A:$A,SummaryResponses!AB:AB)</f>
        <v>0</v>
      </c>
      <c r="BI129" s="31">
        <f>_xlfn.XLOOKUP($A129,SummaryResponses!$A:$A,SummaryResponses!AC:AC)</f>
        <v>0</v>
      </c>
      <c r="BJ129" s="31">
        <f>_xlfn.XLOOKUP($A129,SummaryResponses!$A:$A,SummaryResponses!AD:AD)</f>
        <v>0</v>
      </c>
      <c r="BK129" s="31">
        <f>_xlfn.XLOOKUP($A129,SummaryResponses!$A:$A,SummaryResponses!AE:AE)</f>
        <v>0</v>
      </c>
    </row>
    <row r="130" spans="1:63" ht="280.5" x14ac:dyDescent="0.35">
      <c r="A130" s="30" t="str">
        <f>SummaryResponses!A130</f>
        <v>07.03.06</v>
      </c>
      <c r="B130" s="31" t="str">
        <f>_xlfn.XLOOKUP($A130,WH_Aggregte!$E:$E,WH_Aggregte!$D:$D)</f>
        <v xml:space="preserve">Does the grantee notify members, community beneficiaries, applicants, program staff, and the public, including those with impaired vision or hearing, that it operates in accordance with federal and program requirements on non-discrimination and non-harassment?  
a. Does the policy summarize the requirements, note the availability of compliance history information, and explain the procedures for filing discrimination complaints with AmeriCorps? 
b. Does the policy include information on civil rights requirements and non-harassment, complaint procedures and the rights of beneficiaries in member/volunteer service agreements, handbooks, manuals, pamphlets, and posted in prominent locations, as appropriate?  
c. Does the sponsor/grantee notify the public in recruitment material and application forms that it operates its program or activity subject to nondiscrimination requirements? </v>
      </c>
      <c r="C130" s="31" t="str">
        <f>_xlfn.XLOOKUP($A130,SummaryResponses!$A:$A,SummaryResponses!$C:$C)</f>
        <v>The sponsor/grantee is not compliant with federal statutory and/or public notice requirements as outlined. (MO to put specifics in Notes.)</v>
      </c>
      <c r="D130" s="30" t="str">
        <f>_xlfn.SINGLE(IF(ISNUMBER(IFERROR(_xlfn.XLOOKUP($A130,Table1[QNUM],Table1[Answer],"",0),""))*1,"",IFERROR(_xlfn.XLOOKUP($A130,Table1[QNUM],Table1[Answer],"",0),"")))</f>
        <v/>
      </c>
      <c r="E130" s="31" t="str">
        <f>_xlfn.SINGLE(IF(ISNUMBER(IFERROR(_xlfn.XLOOKUP($A130&amp;$E$1&amp;":",Table1[QNUM],Table1[NOTES],"",0),""))*1,"",IFERROR(_xlfn.XLOOKUP($A130&amp;$E$1&amp;":",Table1[QNUM],Table1[NOTES],"",0),"")))</f>
        <v/>
      </c>
      <c r="F130" s="31" t="str">
        <f>_xlfn.SINGLE(IF(ISNUMBER(IFERROR(_xlfn.XLOOKUP($A130&amp;$F$1,Table1[QNUM],Table1[NOTES],"",0),""))*1,"",IFERROR(_xlfn.XLOOKUP($A130&amp;$F$1,Table1[QNUM],Table1[NOTES],"",0),"")))</f>
        <v/>
      </c>
      <c r="G130" s="31" t="str">
        <f>TRIM(_xlfn.XLOOKUP($A130,WH_Aggregte!$E:$E,WH_Aggregte!J:J))</f>
        <v>AmeriCorps Annual General Terms and Conditions, 45 CFR 2552</v>
      </c>
      <c r="H130" s="31" t="str">
        <f>_xlfn.XLOOKUP($A130,WH_Aggregte!$E:$E,WH_Aggregte!K:K)</f>
        <v/>
      </c>
      <c r="I130" s="31" t="str">
        <f>_xlfn.XLOOKUP($A130,WH_Aggregte!$E:$E,WH_Aggregte!L:L)</f>
        <v/>
      </c>
      <c r="J130" s="31" t="str">
        <f>_xlfn.XLOOKUP($A130,WH_Aggregte!$E:$E,WH_Aggregte!M:M)</f>
        <v/>
      </c>
      <c r="K130" s="31">
        <f>_xlfn.XLOOKUP($A130,WH_Aggregte!$E:$E,WH_Aggregte!N:N)</f>
        <v>0</v>
      </c>
      <c r="L130" s="31">
        <f>_xlfn.XLOOKUP($A130,WH_Aggregte!$E:$E,WH_Aggregte!O:O)</f>
        <v>0</v>
      </c>
      <c r="M130" s="31">
        <f>_xlfn.XLOOKUP($A130,WH_Aggregte!$E:$E,WH_Aggregte!P:P)</f>
        <v>0</v>
      </c>
      <c r="N130" s="31">
        <f>_xlfn.XLOOKUP($A130,WH_Aggregte!$E:$E,WH_Aggregte!Q:Q)</f>
        <v>0</v>
      </c>
      <c r="O130" s="31">
        <f>_xlfn.XLOOKUP($A130,WH_Aggregte!$E:$E,WH_Aggregte!R:R)</f>
        <v>0</v>
      </c>
      <c r="P130" s="31">
        <f>_xlfn.XLOOKUP($A130,WH_Aggregte!$E:$E,WH_Aggregte!S:S)</f>
        <v>0</v>
      </c>
      <c r="Q130" s="31">
        <f>_xlfn.XLOOKUP($A130,WH_Aggregte!$E:$E,WH_Aggregte!T:T)</f>
        <v>0</v>
      </c>
      <c r="R130" s="31">
        <f>_xlfn.XLOOKUP($A130,WH_Aggregte!$E:$E,WH_Aggregte!U:U)</f>
        <v>0</v>
      </c>
      <c r="S130" s="31">
        <f>_xlfn.XLOOKUP($A130,WH_Aggregte!$E:$E,WH_Aggregte!V:V)</f>
        <v>0</v>
      </c>
      <c r="T130" s="31">
        <f>_xlfn.XLOOKUP($A130,WH_Aggregte!$E:$E,WH_Aggregte!W:W)</f>
        <v>0</v>
      </c>
      <c r="U130" s="31">
        <f>_xlfn.XLOOKUP($A130,WH_Aggregte!$E:$E,WH_Aggregte!X:X)</f>
        <v>0</v>
      </c>
      <c r="V130" s="31">
        <f>_xlfn.XLOOKUP($A130,WH_Aggregte!$E:$E,WH_Aggregte!Y:Y)</f>
        <v>0</v>
      </c>
      <c r="W130" s="31">
        <f>_xlfn.XLOOKUP($A130,WH_Aggregte!$E:$E,WH_Aggregte!Z:Z)</f>
        <v>0</v>
      </c>
      <c r="X130" s="31">
        <f>_xlfn.XLOOKUP($A130,WH_Aggregte!$E:$E,WH_Aggregte!AA:AA)</f>
        <v>0</v>
      </c>
      <c r="Y130" s="31">
        <f>_xlfn.XLOOKUP($A130,WH_Aggregte!$E:$E,WH_Aggregte!AB:AB)</f>
        <v>0</v>
      </c>
      <c r="Z130" s="31">
        <f>_xlfn.XLOOKUP($A130,WH_Aggregte!$E:$E,WH_Aggregte!AC:AC)</f>
        <v>0</v>
      </c>
      <c r="AA130" s="31">
        <f>_xlfn.XLOOKUP($A130,WH_Aggregte!$E:$E,WH_Aggregte!AD:AD)</f>
        <v>0</v>
      </c>
      <c r="AB130" s="31">
        <f>_xlfn.XLOOKUP($A130,WH_Aggregte!$E:$E,WH_Aggregte!AE:AE)</f>
        <v>0</v>
      </c>
      <c r="AC130" s="31">
        <f>_xlfn.XLOOKUP($A130,WH_Aggregte!$E:$E,WH_Aggregte!AF:AF)</f>
        <v>0</v>
      </c>
      <c r="AD130" s="31">
        <f>_xlfn.XLOOKUP($A130,WH_Aggregte!$E:$E,WH_Aggregte!AG:AG)</f>
        <v>0</v>
      </c>
      <c r="AE130" s="31">
        <f>_xlfn.XLOOKUP($A130,WH_Aggregte!$E:$E,WH_Aggregte!AH:AH)</f>
        <v>0</v>
      </c>
      <c r="AF130" s="31">
        <f>_xlfn.XLOOKUP($A130,WH_Aggregte!$E:$E,WH_Aggregte!AI:AI)</f>
        <v>0</v>
      </c>
      <c r="AG130" s="31">
        <f>_xlfn.XLOOKUP($A130,WH_Aggregte!$E:$E,WH_Aggregte!AJ:AJ)</f>
        <v>0</v>
      </c>
      <c r="AH130" s="31">
        <f>_xlfn.XLOOKUP($A130,WH_Aggregte!$E:$E,WH_Aggregte!AK:AK)</f>
        <v>0</v>
      </c>
      <c r="AI130" s="31">
        <f>_xlfn.XLOOKUP($A130,WH_Aggregte!$E:$E,WH_Aggregte!AL:AL)</f>
        <v>0</v>
      </c>
      <c r="AJ130" s="31">
        <f>_xlfn.XLOOKUP($A130,SummaryResponses!$A:$A,SummaryResponses!D:D)</f>
        <v>0</v>
      </c>
      <c r="AK130" s="31">
        <f>_xlfn.XLOOKUP($A130,SummaryResponses!$A:$A,SummaryResponses!E:E)</f>
        <v>0</v>
      </c>
      <c r="AL130" s="31">
        <f>_xlfn.XLOOKUP($A130,SummaryResponses!$A:$A,SummaryResponses!F:F)</f>
        <v>0</v>
      </c>
      <c r="AM130" s="31">
        <f>_xlfn.XLOOKUP($A130,SummaryResponses!$A:$A,SummaryResponses!G:G)</f>
        <v>0</v>
      </c>
      <c r="AN130" s="31">
        <f>_xlfn.XLOOKUP($A130,SummaryResponses!$A:$A,SummaryResponses!H:H)</f>
        <v>0</v>
      </c>
      <c r="AO130" s="31">
        <f>_xlfn.XLOOKUP($A130,SummaryResponses!$A:$A,SummaryResponses!I:I)</f>
        <v>0</v>
      </c>
      <c r="AP130" s="31">
        <f>_xlfn.XLOOKUP($A130,SummaryResponses!$A:$A,SummaryResponses!J:J)</f>
        <v>0</v>
      </c>
      <c r="AQ130" s="31">
        <f>_xlfn.XLOOKUP($A130,SummaryResponses!$A:$A,SummaryResponses!K:K)</f>
        <v>0</v>
      </c>
      <c r="AR130" s="31">
        <f>_xlfn.XLOOKUP($A130,SummaryResponses!$A:$A,SummaryResponses!L:L)</f>
        <v>0</v>
      </c>
      <c r="AS130" s="31">
        <f>_xlfn.XLOOKUP($A130,SummaryResponses!$A:$A,SummaryResponses!M:M)</f>
        <v>0</v>
      </c>
      <c r="AT130" s="31">
        <f>_xlfn.XLOOKUP($A130,SummaryResponses!$A:$A,SummaryResponses!N:N)</f>
        <v>0</v>
      </c>
      <c r="AU130" s="31">
        <f>_xlfn.XLOOKUP($A130,SummaryResponses!$A:$A,SummaryResponses!O:O)</f>
        <v>0</v>
      </c>
      <c r="AV130" s="31">
        <f>_xlfn.XLOOKUP($A130,SummaryResponses!$A:$A,SummaryResponses!P:P)</f>
        <v>0</v>
      </c>
      <c r="AW130" s="31">
        <f>_xlfn.XLOOKUP($A130,SummaryResponses!$A:$A,SummaryResponses!Q:Q)</f>
        <v>0</v>
      </c>
      <c r="AX130" s="31">
        <f>_xlfn.XLOOKUP($A130,SummaryResponses!$A:$A,SummaryResponses!R:R)</f>
        <v>0</v>
      </c>
      <c r="AY130" s="31">
        <f>_xlfn.XLOOKUP($A130,SummaryResponses!$A:$A,SummaryResponses!S:S)</f>
        <v>0</v>
      </c>
      <c r="AZ130" s="31">
        <f>_xlfn.XLOOKUP($A130,SummaryResponses!$A:$A,SummaryResponses!T:T)</f>
        <v>0</v>
      </c>
      <c r="BA130" s="31">
        <f>_xlfn.XLOOKUP($A130,SummaryResponses!$A:$A,SummaryResponses!U:U)</f>
        <v>0</v>
      </c>
      <c r="BB130" s="31">
        <f>_xlfn.XLOOKUP($A130,SummaryResponses!$A:$A,SummaryResponses!V:V)</f>
        <v>0</v>
      </c>
      <c r="BC130" s="31">
        <f>_xlfn.XLOOKUP($A130,SummaryResponses!$A:$A,SummaryResponses!W:W)</f>
        <v>0</v>
      </c>
      <c r="BD130" s="31">
        <f>_xlfn.XLOOKUP($A130,SummaryResponses!$A:$A,SummaryResponses!X:X)</f>
        <v>0</v>
      </c>
      <c r="BE130" s="31">
        <f>_xlfn.XLOOKUP($A130,SummaryResponses!$A:$A,SummaryResponses!Y:Y)</f>
        <v>0</v>
      </c>
      <c r="BF130" s="31">
        <f>_xlfn.XLOOKUP($A130,SummaryResponses!$A:$A,SummaryResponses!Z:Z)</f>
        <v>0</v>
      </c>
      <c r="BG130" s="31">
        <f>_xlfn.XLOOKUP($A130,SummaryResponses!$A:$A,SummaryResponses!AA:AA)</f>
        <v>0</v>
      </c>
      <c r="BH130" s="31">
        <f>_xlfn.XLOOKUP($A130,SummaryResponses!$A:$A,SummaryResponses!AB:AB)</f>
        <v>0</v>
      </c>
      <c r="BI130" s="31">
        <f>_xlfn.XLOOKUP($A130,SummaryResponses!$A:$A,SummaryResponses!AC:AC)</f>
        <v>0</v>
      </c>
      <c r="BJ130" s="31">
        <f>_xlfn.XLOOKUP($A130,SummaryResponses!$A:$A,SummaryResponses!AD:AD)</f>
        <v>0</v>
      </c>
      <c r="BK130" s="31">
        <f>_xlfn.XLOOKUP($A130,SummaryResponses!$A:$A,SummaryResponses!AE:AE)</f>
        <v>0</v>
      </c>
    </row>
    <row r="131" spans="1:63" ht="28.5" x14ac:dyDescent="0.35">
      <c r="A131" s="30" t="str">
        <f>SummaryResponses!A131</f>
        <v>08.01.01</v>
      </c>
      <c r="B131" s="31" t="str">
        <f>_xlfn.XLOOKUP($A131,WH_Aggregte!$E:$E,WH_Aggregte!$D:$D)</f>
        <v>Do volunteers meet the minimum age requirement at the time of enrollment?</v>
      </c>
      <c r="C131" s="31" t="str">
        <f>_xlfn.XLOOKUP($A131,SummaryResponses!$A:$A,SummaryResponses!$C:$C)</f>
        <v>Not all volunteers met the minimum age requirement for the program at the time of enrollment.</v>
      </c>
      <c r="D131" s="30" t="str">
        <f>_xlfn.SINGLE(IF(ISNUMBER(IFERROR(_xlfn.XLOOKUP($A131,Table1[QNUM],Table1[Answer],"",0),""))*1,"",IFERROR(_xlfn.XLOOKUP($A131,Table1[QNUM],Table1[Answer],"",0),"")))</f>
        <v/>
      </c>
      <c r="E131" s="31" t="str">
        <f>_xlfn.SINGLE(IF(ISNUMBER(IFERROR(_xlfn.XLOOKUP($A131&amp;$E$1&amp;":",Table1[QNUM],Table1[NOTES],"",0),""))*1,"",IFERROR(_xlfn.XLOOKUP($A131&amp;$E$1&amp;":",Table1[QNUM],Table1[NOTES],"",0),"")))</f>
        <v/>
      </c>
      <c r="F131" s="31" t="str">
        <f>_xlfn.SINGLE(IF(ISNUMBER(IFERROR(_xlfn.XLOOKUP($A131&amp;$F$1,Table1[QNUM],Table1[NOTES],"",0),""))*1,"",IFERROR(_xlfn.XLOOKUP($A131&amp;$F$1,Table1[QNUM],Table1[NOTES],"",0),"")))</f>
        <v/>
      </c>
      <c r="G131" s="31" t="str">
        <f>TRIM(_xlfn.XLOOKUP($A131,WH_Aggregte!$E:$E,WH_Aggregte!J:J))</f>
        <v>RSVP Regulation: 45 CFR § 2553.41 (a)(1)</v>
      </c>
      <c r="H131" s="31">
        <f>_xlfn.XLOOKUP($A131,WH_Aggregte!$E:$E,WH_Aggregte!K:K)</f>
        <v>0</v>
      </c>
      <c r="I131" s="31">
        <f>_xlfn.XLOOKUP($A131,WH_Aggregte!$E:$E,WH_Aggregte!L:L)</f>
        <v>0</v>
      </c>
      <c r="J131" s="31">
        <f>_xlfn.XLOOKUP($A131,WH_Aggregte!$E:$E,WH_Aggregte!M:M)</f>
        <v>0</v>
      </c>
      <c r="K131" s="31">
        <f>_xlfn.XLOOKUP($A131,WH_Aggregte!$E:$E,WH_Aggregte!N:N)</f>
        <v>0</v>
      </c>
      <c r="L131" s="31">
        <f>_xlfn.XLOOKUP($A131,WH_Aggregte!$E:$E,WH_Aggregte!O:O)</f>
        <v>0</v>
      </c>
      <c r="M131" s="31">
        <f>_xlfn.XLOOKUP($A131,WH_Aggregte!$E:$E,WH_Aggregte!P:P)</f>
        <v>0</v>
      </c>
      <c r="N131" s="31">
        <f>_xlfn.XLOOKUP($A131,WH_Aggregte!$E:$E,WH_Aggregte!Q:Q)</f>
        <v>0</v>
      </c>
      <c r="O131" s="31">
        <f>_xlfn.XLOOKUP($A131,WH_Aggregte!$E:$E,WH_Aggregte!R:R)</f>
        <v>0</v>
      </c>
      <c r="P131" s="31">
        <f>_xlfn.XLOOKUP($A131,WH_Aggregte!$E:$E,WH_Aggregte!S:S)</f>
        <v>0</v>
      </c>
      <c r="Q131" s="31">
        <f>_xlfn.XLOOKUP($A131,WH_Aggregte!$E:$E,WH_Aggregte!T:T)</f>
        <v>0</v>
      </c>
      <c r="R131" s="31">
        <f>_xlfn.XLOOKUP($A131,WH_Aggregte!$E:$E,WH_Aggregte!U:U)</f>
        <v>0</v>
      </c>
      <c r="S131" s="31">
        <f>_xlfn.XLOOKUP($A131,WH_Aggregte!$E:$E,WH_Aggregte!V:V)</f>
        <v>0</v>
      </c>
      <c r="T131" s="31">
        <f>_xlfn.XLOOKUP($A131,WH_Aggregte!$E:$E,WH_Aggregte!W:W)</f>
        <v>0</v>
      </c>
      <c r="U131" s="31">
        <f>_xlfn.XLOOKUP($A131,WH_Aggregte!$E:$E,WH_Aggregte!X:X)</f>
        <v>0</v>
      </c>
      <c r="V131" s="31">
        <f>_xlfn.XLOOKUP($A131,WH_Aggregte!$E:$E,WH_Aggregte!Y:Y)</f>
        <v>0</v>
      </c>
      <c r="W131" s="31">
        <f>_xlfn.XLOOKUP($A131,WH_Aggregte!$E:$E,WH_Aggregte!Z:Z)</f>
        <v>0</v>
      </c>
      <c r="X131" s="31">
        <f>_xlfn.XLOOKUP($A131,WH_Aggregte!$E:$E,WH_Aggregte!AA:AA)</f>
        <v>0</v>
      </c>
      <c r="Y131" s="31">
        <f>_xlfn.XLOOKUP($A131,WH_Aggregte!$E:$E,WH_Aggregte!AB:AB)</f>
        <v>0</v>
      </c>
      <c r="Z131" s="31">
        <f>_xlfn.XLOOKUP($A131,WH_Aggregte!$E:$E,WH_Aggregte!AC:AC)</f>
        <v>0</v>
      </c>
      <c r="AA131" s="31">
        <f>_xlfn.XLOOKUP($A131,WH_Aggregte!$E:$E,WH_Aggregte!AD:AD)</f>
        <v>0</v>
      </c>
      <c r="AB131" s="31">
        <f>_xlfn.XLOOKUP($A131,WH_Aggregte!$E:$E,WH_Aggregte!AE:AE)</f>
        <v>0</v>
      </c>
      <c r="AC131" s="31">
        <f>_xlfn.XLOOKUP($A131,WH_Aggregte!$E:$E,WH_Aggregte!AF:AF)</f>
        <v>0</v>
      </c>
      <c r="AD131" s="31">
        <f>_xlfn.XLOOKUP($A131,WH_Aggregte!$E:$E,WH_Aggregte!AG:AG)</f>
        <v>0</v>
      </c>
      <c r="AE131" s="31">
        <f>_xlfn.XLOOKUP($A131,WH_Aggregte!$E:$E,WH_Aggregte!AH:AH)</f>
        <v>0</v>
      </c>
      <c r="AF131" s="31">
        <f>_xlfn.XLOOKUP($A131,WH_Aggregte!$E:$E,WH_Aggregte!AI:AI)</f>
        <v>0</v>
      </c>
      <c r="AG131" s="31">
        <f>_xlfn.XLOOKUP($A131,WH_Aggregte!$E:$E,WH_Aggregte!AJ:AJ)</f>
        <v>0</v>
      </c>
      <c r="AH131" s="31">
        <f>_xlfn.XLOOKUP($A131,WH_Aggregte!$E:$E,WH_Aggregte!AK:AK)</f>
        <v>0</v>
      </c>
      <c r="AI131" s="31">
        <f>_xlfn.XLOOKUP($A131,WH_Aggregte!$E:$E,WH_Aggregte!AL:AL)</f>
        <v>0</v>
      </c>
      <c r="AJ131" s="31">
        <f>_xlfn.XLOOKUP($A131,SummaryResponses!$A:$A,SummaryResponses!D:D)</f>
        <v>0</v>
      </c>
      <c r="AK131" s="31">
        <f>_xlfn.XLOOKUP($A131,SummaryResponses!$A:$A,SummaryResponses!E:E)</f>
        <v>0</v>
      </c>
      <c r="AL131" s="31">
        <f>_xlfn.XLOOKUP($A131,SummaryResponses!$A:$A,SummaryResponses!F:F)</f>
        <v>0</v>
      </c>
      <c r="AM131" s="31">
        <f>_xlfn.XLOOKUP($A131,SummaryResponses!$A:$A,SummaryResponses!G:G)</f>
        <v>0</v>
      </c>
      <c r="AN131" s="31">
        <f>_xlfn.XLOOKUP($A131,SummaryResponses!$A:$A,SummaryResponses!H:H)</f>
        <v>0</v>
      </c>
      <c r="AO131" s="31">
        <f>_xlfn.XLOOKUP($A131,SummaryResponses!$A:$A,SummaryResponses!I:I)</f>
        <v>0</v>
      </c>
      <c r="AP131" s="31">
        <f>_xlfn.XLOOKUP($A131,SummaryResponses!$A:$A,SummaryResponses!J:J)</f>
        <v>0</v>
      </c>
      <c r="AQ131" s="31">
        <f>_xlfn.XLOOKUP($A131,SummaryResponses!$A:$A,SummaryResponses!K:K)</f>
        <v>0</v>
      </c>
      <c r="AR131" s="31">
        <f>_xlfn.XLOOKUP($A131,SummaryResponses!$A:$A,SummaryResponses!L:L)</f>
        <v>0</v>
      </c>
      <c r="AS131" s="31">
        <f>_xlfn.XLOOKUP($A131,SummaryResponses!$A:$A,SummaryResponses!M:M)</f>
        <v>0</v>
      </c>
      <c r="AT131" s="31">
        <f>_xlfn.XLOOKUP($A131,SummaryResponses!$A:$A,SummaryResponses!N:N)</f>
        <v>0</v>
      </c>
      <c r="AU131" s="31">
        <f>_xlfn.XLOOKUP($A131,SummaryResponses!$A:$A,SummaryResponses!O:O)</f>
        <v>0</v>
      </c>
      <c r="AV131" s="31">
        <f>_xlfn.XLOOKUP($A131,SummaryResponses!$A:$A,SummaryResponses!P:P)</f>
        <v>0</v>
      </c>
      <c r="AW131" s="31">
        <f>_xlfn.XLOOKUP($A131,SummaryResponses!$A:$A,SummaryResponses!Q:Q)</f>
        <v>0</v>
      </c>
      <c r="AX131" s="31">
        <f>_xlfn.XLOOKUP($A131,SummaryResponses!$A:$A,SummaryResponses!R:R)</f>
        <v>0</v>
      </c>
      <c r="AY131" s="31">
        <f>_xlfn.XLOOKUP($A131,SummaryResponses!$A:$A,SummaryResponses!S:S)</f>
        <v>0</v>
      </c>
      <c r="AZ131" s="31">
        <f>_xlfn.XLOOKUP($A131,SummaryResponses!$A:$A,SummaryResponses!T:T)</f>
        <v>0</v>
      </c>
      <c r="BA131" s="31">
        <f>_xlfn.XLOOKUP($A131,SummaryResponses!$A:$A,SummaryResponses!U:U)</f>
        <v>0</v>
      </c>
      <c r="BB131" s="31">
        <f>_xlfn.XLOOKUP($A131,SummaryResponses!$A:$A,SummaryResponses!V:V)</f>
        <v>0</v>
      </c>
      <c r="BC131" s="31">
        <f>_xlfn.XLOOKUP($A131,SummaryResponses!$A:$A,SummaryResponses!W:W)</f>
        <v>0</v>
      </c>
      <c r="BD131" s="31">
        <f>_xlfn.XLOOKUP($A131,SummaryResponses!$A:$A,SummaryResponses!X:X)</f>
        <v>0</v>
      </c>
      <c r="BE131" s="31">
        <f>_xlfn.XLOOKUP($A131,SummaryResponses!$A:$A,SummaryResponses!Y:Y)</f>
        <v>0</v>
      </c>
      <c r="BF131" s="31">
        <f>_xlfn.XLOOKUP($A131,SummaryResponses!$A:$A,SummaryResponses!Z:Z)</f>
        <v>0</v>
      </c>
      <c r="BG131" s="31">
        <f>_xlfn.XLOOKUP($A131,SummaryResponses!$A:$A,SummaryResponses!AA:AA)</f>
        <v>0</v>
      </c>
      <c r="BH131" s="31">
        <f>_xlfn.XLOOKUP($A131,SummaryResponses!$A:$A,SummaryResponses!AB:AB)</f>
        <v>0</v>
      </c>
      <c r="BI131" s="31">
        <f>_xlfn.XLOOKUP($A131,SummaryResponses!$A:$A,SummaryResponses!AC:AC)</f>
        <v>0</v>
      </c>
      <c r="BJ131" s="31">
        <f>_xlfn.XLOOKUP($A131,SummaryResponses!$A:$A,SummaryResponses!AD:AD)</f>
        <v>0</v>
      </c>
      <c r="BK131" s="31">
        <f>_xlfn.XLOOKUP($A131,SummaryResponses!$A:$A,SummaryResponses!AE:AE)</f>
        <v>0</v>
      </c>
    </row>
    <row r="132" spans="1:63" ht="56.5" x14ac:dyDescent="0.35">
      <c r="A132" s="30" t="str">
        <f>SummaryResponses!A132</f>
        <v>08.01.02</v>
      </c>
      <c r="B132" s="31" t="str">
        <f>_xlfn.XLOOKUP($A132,WH_Aggregte!$E:$E,WH_Aggregte!$D:$D)</f>
        <v xml:space="preserve">Are all activities included in the description/assignment compliant?_x000D_
_x000D_
 </v>
      </c>
      <c r="C132" s="31" t="str">
        <f>_xlfn.XLOOKUP($A132,SummaryResponses!$A:$A,SummaryResponses!$C:$C)</f>
        <v>There appears to be non-compliant activities included in the volunteer assignment plans.</v>
      </c>
      <c r="D132" s="30" t="str">
        <f>_xlfn.SINGLE(IF(ISNUMBER(IFERROR(_xlfn.XLOOKUP($A132,Table1[QNUM],Table1[Answer],"",0),""))*1,"",IFERROR(_xlfn.XLOOKUP($A132,Table1[QNUM],Table1[Answer],"",0),"")))</f>
        <v/>
      </c>
      <c r="E132" s="31" t="str">
        <f>_xlfn.SINGLE(IF(ISNUMBER(IFERROR(_xlfn.XLOOKUP($A132&amp;$E$1&amp;":",Table1[QNUM],Table1[NOTES],"",0),""))*1,"",IFERROR(_xlfn.XLOOKUP($A132&amp;$E$1&amp;":",Table1[QNUM],Table1[NOTES],"",0),"")))</f>
        <v/>
      </c>
      <c r="F132" s="31" t="str">
        <f>_xlfn.SINGLE(IF(ISNUMBER(IFERROR(_xlfn.XLOOKUP($A132&amp;$F$1,Table1[QNUM],Table1[NOTES],"",0),""))*1,"",IFERROR(_xlfn.XLOOKUP($A132&amp;$F$1,Table1[QNUM],Table1[NOTES],"",0),"")))</f>
        <v/>
      </c>
      <c r="G132" s="31" t="str">
        <f>TRIM(_xlfn.XLOOKUP($A132,WH_Aggregte!$E:$E,WH_Aggregte!J:J))</f>
        <v>RSVP Regulation: 45 CFR §2553.12</v>
      </c>
      <c r="H132" s="31">
        <f>_xlfn.XLOOKUP($A132,WH_Aggregte!$E:$E,WH_Aggregte!K:K)</f>
        <v>0</v>
      </c>
      <c r="I132" s="31">
        <f>_xlfn.XLOOKUP($A132,WH_Aggregte!$E:$E,WH_Aggregte!L:L)</f>
        <v>0</v>
      </c>
      <c r="J132" s="31">
        <f>_xlfn.XLOOKUP($A132,WH_Aggregte!$E:$E,WH_Aggregte!M:M)</f>
        <v>0</v>
      </c>
      <c r="K132" s="31">
        <f>_xlfn.XLOOKUP($A132,WH_Aggregte!$E:$E,WH_Aggregte!N:N)</f>
        <v>0</v>
      </c>
      <c r="L132" s="31">
        <f>_xlfn.XLOOKUP($A132,WH_Aggregte!$E:$E,WH_Aggregte!O:O)</f>
        <v>0</v>
      </c>
      <c r="M132" s="31">
        <f>_xlfn.XLOOKUP($A132,WH_Aggregte!$E:$E,WH_Aggregte!P:P)</f>
        <v>0</v>
      </c>
      <c r="N132" s="31">
        <f>_xlfn.XLOOKUP($A132,WH_Aggregte!$E:$E,WH_Aggregte!Q:Q)</f>
        <v>0</v>
      </c>
      <c r="O132" s="31">
        <f>_xlfn.XLOOKUP($A132,WH_Aggregte!$E:$E,WH_Aggregte!R:R)</f>
        <v>0</v>
      </c>
      <c r="P132" s="31">
        <f>_xlfn.XLOOKUP($A132,WH_Aggregte!$E:$E,WH_Aggregte!S:S)</f>
        <v>0</v>
      </c>
      <c r="Q132" s="31">
        <f>_xlfn.XLOOKUP($A132,WH_Aggregte!$E:$E,WH_Aggregte!T:T)</f>
        <v>0</v>
      </c>
      <c r="R132" s="31">
        <f>_xlfn.XLOOKUP($A132,WH_Aggregte!$E:$E,WH_Aggregte!U:U)</f>
        <v>0</v>
      </c>
      <c r="S132" s="31">
        <f>_xlfn.XLOOKUP($A132,WH_Aggregte!$E:$E,WH_Aggregte!V:V)</f>
        <v>0</v>
      </c>
      <c r="T132" s="31">
        <f>_xlfn.XLOOKUP($A132,WH_Aggregte!$E:$E,WH_Aggregte!W:W)</f>
        <v>0</v>
      </c>
      <c r="U132" s="31">
        <f>_xlfn.XLOOKUP($A132,WH_Aggregte!$E:$E,WH_Aggregte!X:X)</f>
        <v>0</v>
      </c>
      <c r="V132" s="31">
        <f>_xlfn.XLOOKUP($A132,WH_Aggregte!$E:$E,WH_Aggregte!Y:Y)</f>
        <v>0</v>
      </c>
      <c r="W132" s="31">
        <f>_xlfn.XLOOKUP($A132,WH_Aggregte!$E:$E,WH_Aggregte!Z:Z)</f>
        <v>0</v>
      </c>
      <c r="X132" s="31">
        <f>_xlfn.XLOOKUP($A132,WH_Aggregte!$E:$E,WH_Aggregte!AA:AA)</f>
        <v>0</v>
      </c>
      <c r="Y132" s="31">
        <f>_xlfn.XLOOKUP($A132,WH_Aggregte!$E:$E,WH_Aggregte!AB:AB)</f>
        <v>0</v>
      </c>
      <c r="Z132" s="31">
        <f>_xlfn.XLOOKUP($A132,WH_Aggregte!$E:$E,WH_Aggregte!AC:AC)</f>
        <v>0</v>
      </c>
      <c r="AA132" s="31">
        <f>_xlfn.XLOOKUP($A132,WH_Aggregte!$E:$E,WH_Aggregte!AD:AD)</f>
        <v>0</v>
      </c>
      <c r="AB132" s="31">
        <f>_xlfn.XLOOKUP($A132,WH_Aggregte!$E:$E,WH_Aggregte!AE:AE)</f>
        <v>0</v>
      </c>
      <c r="AC132" s="31">
        <f>_xlfn.XLOOKUP($A132,WH_Aggregte!$E:$E,WH_Aggregte!AF:AF)</f>
        <v>0</v>
      </c>
      <c r="AD132" s="31">
        <f>_xlfn.XLOOKUP($A132,WH_Aggregte!$E:$E,WH_Aggregte!AG:AG)</f>
        <v>0</v>
      </c>
      <c r="AE132" s="31">
        <f>_xlfn.XLOOKUP($A132,WH_Aggregte!$E:$E,WH_Aggregte!AH:AH)</f>
        <v>0</v>
      </c>
      <c r="AF132" s="31">
        <f>_xlfn.XLOOKUP($A132,WH_Aggregte!$E:$E,WH_Aggregte!AI:AI)</f>
        <v>0</v>
      </c>
      <c r="AG132" s="31">
        <f>_xlfn.XLOOKUP($A132,WH_Aggregte!$E:$E,WH_Aggregte!AJ:AJ)</f>
        <v>0</v>
      </c>
      <c r="AH132" s="31">
        <f>_xlfn.XLOOKUP($A132,WH_Aggregte!$E:$E,WH_Aggregte!AK:AK)</f>
        <v>0</v>
      </c>
      <c r="AI132" s="31">
        <f>_xlfn.XLOOKUP($A132,WH_Aggregte!$E:$E,WH_Aggregte!AL:AL)</f>
        <v>0</v>
      </c>
      <c r="AJ132" s="31">
        <f>_xlfn.XLOOKUP($A132,SummaryResponses!$A:$A,SummaryResponses!D:D)</f>
        <v>0</v>
      </c>
      <c r="AK132" s="31">
        <f>_xlfn.XLOOKUP($A132,SummaryResponses!$A:$A,SummaryResponses!E:E)</f>
        <v>0</v>
      </c>
      <c r="AL132" s="31">
        <f>_xlfn.XLOOKUP($A132,SummaryResponses!$A:$A,SummaryResponses!F:F)</f>
        <v>0</v>
      </c>
      <c r="AM132" s="31">
        <f>_xlfn.XLOOKUP($A132,SummaryResponses!$A:$A,SummaryResponses!G:G)</f>
        <v>0</v>
      </c>
      <c r="AN132" s="31">
        <f>_xlfn.XLOOKUP($A132,SummaryResponses!$A:$A,SummaryResponses!H:H)</f>
        <v>0</v>
      </c>
      <c r="AO132" s="31">
        <f>_xlfn.XLOOKUP($A132,SummaryResponses!$A:$A,SummaryResponses!I:I)</f>
        <v>0</v>
      </c>
      <c r="AP132" s="31">
        <f>_xlfn.XLOOKUP($A132,SummaryResponses!$A:$A,SummaryResponses!J:J)</f>
        <v>0</v>
      </c>
      <c r="AQ132" s="31">
        <f>_xlfn.XLOOKUP($A132,SummaryResponses!$A:$A,SummaryResponses!K:K)</f>
        <v>0</v>
      </c>
      <c r="AR132" s="31">
        <f>_xlfn.XLOOKUP($A132,SummaryResponses!$A:$A,SummaryResponses!L:L)</f>
        <v>0</v>
      </c>
      <c r="AS132" s="31">
        <f>_xlfn.XLOOKUP($A132,SummaryResponses!$A:$A,SummaryResponses!M:M)</f>
        <v>0</v>
      </c>
      <c r="AT132" s="31">
        <f>_xlfn.XLOOKUP($A132,SummaryResponses!$A:$A,SummaryResponses!N:N)</f>
        <v>0</v>
      </c>
      <c r="AU132" s="31">
        <f>_xlfn.XLOOKUP($A132,SummaryResponses!$A:$A,SummaryResponses!O:O)</f>
        <v>0</v>
      </c>
      <c r="AV132" s="31">
        <f>_xlfn.XLOOKUP($A132,SummaryResponses!$A:$A,SummaryResponses!P:P)</f>
        <v>0</v>
      </c>
      <c r="AW132" s="31">
        <f>_xlfn.XLOOKUP($A132,SummaryResponses!$A:$A,SummaryResponses!Q:Q)</f>
        <v>0</v>
      </c>
      <c r="AX132" s="31">
        <f>_xlfn.XLOOKUP($A132,SummaryResponses!$A:$A,SummaryResponses!R:R)</f>
        <v>0</v>
      </c>
      <c r="AY132" s="31">
        <f>_xlfn.XLOOKUP($A132,SummaryResponses!$A:$A,SummaryResponses!S:S)</f>
        <v>0</v>
      </c>
      <c r="AZ132" s="31">
        <f>_xlfn.XLOOKUP($A132,SummaryResponses!$A:$A,SummaryResponses!T:T)</f>
        <v>0</v>
      </c>
      <c r="BA132" s="31">
        <f>_xlfn.XLOOKUP($A132,SummaryResponses!$A:$A,SummaryResponses!U:U)</f>
        <v>0</v>
      </c>
      <c r="BB132" s="31">
        <f>_xlfn.XLOOKUP($A132,SummaryResponses!$A:$A,SummaryResponses!V:V)</f>
        <v>0</v>
      </c>
      <c r="BC132" s="31">
        <f>_xlfn.XLOOKUP($A132,SummaryResponses!$A:$A,SummaryResponses!W:W)</f>
        <v>0</v>
      </c>
      <c r="BD132" s="31">
        <f>_xlfn.XLOOKUP($A132,SummaryResponses!$A:$A,SummaryResponses!X:X)</f>
        <v>0</v>
      </c>
      <c r="BE132" s="31">
        <f>_xlfn.XLOOKUP($A132,SummaryResponses!$A:$A,SummaryResponses!Y:Y)</f>
        <v>0</v>
      </c>
      <c r="BF132" s="31">
        <f>_xlfn.XLOOKUP($A132,SummaryResponses!$A:$A,SummaryResponses!Z:Z)</f>
        <v>0</v>
      </c>
      <c r="BG132" s="31">
        <f>_xlfn.XLOOKUP($A132,SummaryResponses!$A:$A,SummaryResponses!AA:AA)</f>
        <v>0</v>
      </c>
      <c r="BH132" s="31">
        <f>_xlfn.XLOOKUP($A132,SummaryResponses!$A:$A,SummaryResponses!AB:AB)</f>
        <v>0</v>
      </c>
      <c r="BI132" s="31">
        <f>_xlfn.XLOOKUP($A132,SummaryResponses!$A:$A,SummaryResponses!AC:AC)</f>
        <v>0</v>
      </c>
      <c r="BJ132" s="31">
        <f>_xlfn.XLOOKUP($A132,SummaryResponses!$A:$A,SummaryResponses!AD:AD)</f>
        <v>0</v>
      </c>
      <c r="BK132" s="31">
        <f>_xlfn.XLOOKUP($A132,SummaryResponses!$A:$A,SummaryResponses!AE:AE)</f>
        <v>0</v>
      </c>
    </row>
    <row r="133" spans="1:63" ht="70.5" x14ac:dyDescent="0.35">
      <c r="A133" s="30" t="str">
        <f>SummaryResponses!A133</f>
        <v>08.01.03</v>
      </c>
      <c r="B133" s="31" t="str">
        <f>_xlfn.XLOOKUP($A133,WH_Aggregte!$E:$E,WH_Aggregte!$D:$D)</f>
        <v>Review the volunteer service agreements and complete the required interviews. _x000D_
_x000D_
Do the service activities of the volunteer align with the agreement?</v>
      </c>
      <c r="C133" s="31" t="str">
        <f>_xlfn.XLOOKUP($A133,SummaryResponses!$A:$A,SummaryResponses!$C:$C)</f>
        <v>There is evidence that the service activities of the volunteer do not align with the volunteer assignment plan.</v>
      </c>
      <c r="D133" s="30" t="str">
        <f>_xlfn.SINGLE(IF(ISNUMBER(IFERROR(_xlfn.XLOOKUP($A133,Table1[QNUM],Table1[Answer],"",0),""))*1,"",IFERROR(_xlfn.XLOOKUP($A133,Table1[QNUM],Table1[Answer],"",0),"")))</f>
        <v/>
      </c>
      <c r="E133" s="31" t="str">
        <f>_xlfn.SINGLE(IF(ISNUMBER(IFERROR(_xlfn.XLOOKUP($A133&amp;$E$1&amp;":",Table1[QNUM],Table1[NOTES],"",0),""))*1,"",IFERROR(_xlfn.XLOOKUP($A133&amp;$E$1&amp;":",Table1[QNUM],Table1[NOTES],"",0),"")))</f>
        <v/>
      </c>
      <c r="F133" s="31" t="str">
        <f>_xlfn.SINGLE(IF(ISNUMBER(IFERROR(_xlfn.XLOOKUP($A133&amp;$F$1,Table1[QNUM],Table1[NOTES],"",0),""))*1,"",IFERROR(_xlfn.XLOOKUP($A133&amp;$F$1,Table1[QNUM],Table1[NOTES],"",0),"")))</f>
        <v/>
      </c>
      <c r="G133" s="31" t="str">
        <f>TRIM(_xlfn.XLOOKUP($A133,WH_Aggregte!$E:$E,WH_Aggregte!J:J))</f>
        <v>RSVP Regulation: 45 CFR §2553.12</v>
      </c>
      <c r="H133" s="31">
        <f>_xlfn.XLOOKUP($A133,WH_Aggregte!$E:$E,WH_Aggregte!K:K)</f>
        <v>0</v>
      </c>
      <c r="I133" s="31">
        <f>_xlfn.XLOOKUP($A133,WH_Aggregte!$E:$E,WH_Aggregte!L:L)</f>
        <v>0</v>
      </c>
      <c r="J133" s="31">
        <f>_xlfn.XLOOKUP($A133,WH_Aggregte!$E:$E,WH_Aggregte!M:M)</f>
        <v>0</v>
      </c>
      <c r="K133" s="31">
        <f>_xlfn.XLOOKUP($A133,WH_Aggregte!$E:$E,WH_Aggregte!N:N)</f>
        <v>0</v>
      </c>
      <c r="L133" s="31">
        <f>_xlfn.XLOOKUP($A133,WH_Aggregte!$E:$E,WH_Aggregte!O:O)</f>
        <v>0</v>
      </c>
      <c r="M133" s="31">
        <f>_xlfn.XLOOKUP($A133,WH_Aggregte!$E:$E,WH_Aggregte!P:P)</f>
        <v>0</v>
      </c>
      <c r="N133" s="31">
        <f>_xlfn.XLOOKUP($A133,WH_Aggregte!$E:$E,WH_Aggregte!Q:Q)</f>
        <v>0</v>
      </c>
      <c r="O133" s="31">
        <f>_xlfn.XLOOKUP($A133,WH_Aggregte!$E:$E,WH_Aggregte!R:R)</f>
        <v>0</v>
      </c>
      <c r="P133" s="31">
        <f>_xlfn.XLOOKUP($A133,WH_Aggregte!$E:$E,WH_Aggregte!S:S)</f>
        <v>0</v>
      </c>
      <c r="Q133" s="31">
        <f>_xlfn.XLOOKUP($A133,WH_Aggregte!$E:$E,WH_Aggregte!T:T)</f>
        <v>0</v>
      </c>
      <c r="R133" s="31">
        <f>_xlfn.XLOOKUP($A133,WH_Aggregte!$E:$E,WH_Aggregte!U:U)</f>
        <v>0</v>
      </c>
      <c r="S133" s="31">
        <f>_xlfn.XLOOKUP($A133,WH_Aggregte!$E:$E,WH_Aggregte!V:V)</f>
        <v>0</v>
      </c>
      <c r="T133" s="31">
        <f>_xlfn.XLOOKUP($A133,WH_Aggregte!$E:$E,WH_Aggregte!W:W)</f>
        <v>0</v>
      </c>
      <c r="U133" s="31">
        <f>_xlfn.XLOOKUP($A133,WH_Aggregte!$E:$E,WH_Aggregte!X:X)</f>
        <v>0</v>
      </c>
      <c r="V133" s="31">
        <f>_xlfn.XLOOKUP($A133,WH_Aggregte!$E:$E,WH_Aggregte!Y:Y)</f>
        <v>0</v>
      </c>
      <c r="W133" s="31">
        <f>_xlfn.XLOOKUP($A133,WH_Aggregte!$E:$E,WH_Aggregte!Z:Z)</f>
        <v>0</v>
      </c>
      <c r="X133" s="31">
        <f>_xlfn.XLOOKUP($A133,WH_Aggregte!$E:$E,WH_Aggregte!AA:AA)</f>
        <v>0</v>
      </c>
      <c r="Y133" s="31">
        <f>_xlfn.XLOOKUP($A133,WH_Aggregte!$E:$E,WH_Aggregte!AB:AB)</f>
        <v>0</v>
      </c>
      <c r="Z133" s="31">
        <f>_xlfn.XLOOKUP($A133,WH_Aggregte!$E:$E,WH_Aggregte!AC:AC)</f>
        <v>0</v>
      </c>
      <c r="AA133" s="31">
        <f>_xlfn.XLOOKUP($A133,WH_Aggregte!$E:$E,WH_Aggregte!AD:AD)</f>
        <v>0</v>
      </c>
      <c r="AB133" s="31">
        <f>_xlfn.XLOOKUP($A133,WH_Aggregte!$E:$E,WH_Aggregte!AE:AE)</f>
        <v>0</v>
      </c>
      <c r="AC133" s="31">
        <f>_xlfn.XLOOKUP($A133,WH_Aggregte!$E:$E,WH_Aggregte!AF:AF)</f>
        <v>0</v>
      </c>
      <c r="AD133" s="31">
        <f>_xlfn.XLOOKUP($A133,WH_Aggregte!$E:$E,WH_Aggregte!AG:AG)</f>
        <v>0</v>
      </c>
      <c r="AE133" s="31">
        <f>_xlfn.XLOOKUP($A133,WH_Aggregte!$E:$E,WH_Aggregte!AH:AH)</f>
        <v>0</v>
      </c>
      <c r="AF133" s="31">
        <f>_xlfn.XLOOKUP($A133,WH_Aggregte!$E:$E,WH_Aggregte!AI:AI)</f>
        <v>0</v>
      </c>
      <c r="AG133" s="31">
        <f>_xlfn.XLOOKUP($A133,WH_Aggregte!$E:$E,WH_Aggregte!AJ:AJ)</f>
        <v>0</v>
      </c>
      <c r="AH133" s="31">
        <f>_xlfn.XLOOKUP($A133,WH_Aggregte!$E:$E,WH_Aggregte!AK:AK)</f>
        <v>0</v>
      </c>
      <c r="AI133" s="31">
        <f>_xlfn.XLOOKUP($A133,WH_Aggregte!$E:$E,WH_Aggregte!AL:AL)</f>
        <v>0</v>
      </c>
      <c r="AJ133" s="31">
        <f>_xlfn.XLOOKUP($A133,SummaryResponses!$A:$A,SummaryResponses!D:D)</f>
        <v>0</v>
      </c>
      <c r="AK133" s="31">
        <f>_xlfn.XLOOKUP($A133,SummaryResponses!$A:$A,SummaryResponses!E:E)</f>
        <v>0</v>
      </c>
      <c r="AL133" s="31">
        <f>_xlfn.XLOOKUP($A133,SummaryResponses!$A:$A,SummaryResponses!F:F)</f>
        <v>0</v>
      </c>
      <c r="AM133" s="31">
        <f>_xlfn.XLOOKUP($A133,SummaryResponses!$A:$A,SummaryResponses!G:G)</f>
        <v>0</v>
      </c>
      <c r="AN133" s="31">
        <f>_xlfn.XLOOKUP($A133,SummaryResponses!$A:$A,SummaryResponses!H:H)</f>
        <v>0</v>
      </c>
      <c r="AO133" s="31">
        <f>_xlfn.XLOOKUP($A133,SummaryResponses!$A:$A,SummaryResponses!I:I)</f>
        <v>0</v>
      </c>
      <c r="AP133" s="31">
        <f>_xlfn.XLOOKUP($A133,SummaryResponses!$A:$A,SummaryResponses!J:J)</f>
        <v>0</v>
      </c>
      <c r="AQ133" s="31">
        <f>_xlfn.XLOOKUP($A133,SummaryResponses!$A:$A,SummaryResponses!K:K)</f>
        <v>0</v>
      </c>
      <c r="AR133" s="31">
        <f>_xlfn.XLOOKUP($A133,SummaryResponses!$A:$A,SummaryResponses!L:L)</f>
        <v>0</v>
      </c>
      <c r="AS133" s="31">
        <f>_xlfn.XLOOKUP($A133,SummaryResponses!$A:$A,SummaryResponses!M:M)</f>
        <v>0</v>
      </c>
      <c r="AT133" s="31">
        <f>_xlfn.XLOOKUP($A133,SummaryResponses!$A:$A,SummaryResponses!N:N)</f>
        <v>0</v>
      </c>
      <c r="AU133" s="31">
        <f>_xlfn.XLOOKUP($A133,SummaryResponses!$A:$A,SummaryResponses!O:O)</f>
        <v>0</v>
      </c>
      <c r="AV133" s="31">
        <f>_xlfn.XLOOKUP($A133,SummaryResponses!$A:$A,SummaryResponses!P:P)</f>
        <v>0</v>
      </c>
      <c r="AW133" s="31">
        <f>_xlfn.XLOOKUP($A133,SummaryResponses!$A:$A,SummaryResponses!Q:Q)</f>
        <v>0</v>
      </c>
      <c r="AX133" s="31">
        <f>_xlfn.XLOOKUP($A133,SummaryResponses!$A:$A,SummaryResponses!R:R)</f>
        <v>0</v>
      </c>
      <c r="AY133" s="31">
        <f>_xlfn.XLOOKUP($A133,SummaryResponses!$A:$A,SummaryResponses!S:S)</f>
        <v>0</v>
      </c>
      <c r="AZ133" s="31">
        <f>_xlfn.XLOOKUP($A133,SummaryResponses!$A:$A,SummaryResponses!T:T)</f>
        <v>0</v>
      </c>
      <c r="BA133" s="31">
        <f>_xlfn.XLOOKUP($A133,SummaryResponses!$A:$A,SummaryResponses!U:U)</f>
        <v>0</v>
      </c>
      <c r="BB133" s="31">
        <f>_xlfn.XLOOKUP($A133,SummaryResponses!$A:$A,SummaryResponses!V:V)</f>
        <v>0</v>
      </c>
      <c r="BC133" s="31">
        <f>_xlfn.XLOOKUP($A133,SummaryResponses!$A:$A,SummaryResponses!W:W)</f>
        <v>0</v>
      </c>
      <c r="BD133" s="31">
        <f>_xlfn.XLOOKUP($A133,SummaryResponses!$A:$A,SummaryResponses!X:X)</f>
        <v>0</v>
      </c>
      <c r="BE133" s="31">
        <f>_xlfn.XLOOKUP($A133,SummaryResponses!$A:$A,SummaryResponses!Y:Y)</f>
        <v>0</v>
      </c>
      <c r="BF133" s="31">
        <f>_xlfn.XLOOKUP($A133,SummaryResponses!$A:$A,SummaryResponses!Z:Z)</f>
        <v>0</v>
      </c>
      <c r="BG133" s="31">
        <f>_xlfn.XLOOKUP($A133,SummaryResponses!$A:$A,SummaryResponses!AA:AA)</f>
        <v>0</v>
      </c>
      <c r="BH133" s="31">
        <f>_xlfn.XLOOKUP($A133,SummaryResponses!$A:$A,SummaryResponses!AB:AB)</f>
        <v>0</v>
      </c>
      <c r="BI133" s="31">
        <f>_xlfn.XLOOKUP($A133,SummaryResponses!$A:$A,SummaryResponses!AC:AC)</f>
        <v>0</v>
      </c>
      <c r="BJ133" s="31">
        <f>_xlfn.XLOOKUP($A133,SummaryResponses!$A:$A,SummaryResponses!AD:AD)</f>
        <v>0</v>
      </c>
      <c r="BK133" s="31">
        <f>_xlfn.XLOOKUP($A133,SummaryResponses!$A:$A,SummaryResponses!AE:AE)</f>
        <v>0</v>
      </c>
    </row>
    <row r="134" spans="1:63" ht="42.5" x14ac:dyDescent="0.35">
      <c r="A134" s="30" t="str">
        <f>SummaryResponses!A134</f>
        <v>08.01.04</v>
      </c>
      <c r="B134" s="31" t="str">
        <f>_xlfn.XLOOKUP($A134,WH_Aggregte!$E:$E,WH_Aggregte!$D:$D)</f>
        <v>Is there a designated supervisor providing regular and consistent support for each volunteer?</v>
      </c>
      <c r="C134" s="31" t="str">
        <f>_xlfn.XLOOKUP($A134,SummaryResponses!$A:$A,SummaryResponses!$C:$C)</f>
        <v>There is evidence that there is not a designated supervisor providing regular and consistent support for each volunteer.</v>
      </c>
      <c r="D134" s="30" t="str">
        <f>_xlfn.SINGLE(IF(ISNUMBER(IFERROR(_xlfn.XLOOKUP($A134,Table1[QNUM],Table1[Answer],"",0),""))*1,"",IFERROR(_xlfn.XLOOKUP($A134,Table1[QNUM],Table1[Answer],"",0),"")))</f>
        <v/>
      </c>
      <c r="E134" s="31" t="str">
        <f>_xlfn.SINGLE(IF(ISNUMBER(IFERROR(_xlfn.XLOOKUP($A134&amp;$E$1&amp;":",Table1[QNUM],Table1[NOTES],"",0),""))*1,"",IFERROR(_xlfn.XLOOKUP($A134&amp;$E$1&amp;":",Table1[QNUM],Table1[NOTES],"",0),"")))</f>
        <v/>
      </c>
      <c r="F134" s="31" t="str">
        <f>_xlfn.SINGLE(IF(ISNUMBER(IFERROR(_xlfn.XLOOKUP($A134&amp;$F$1,Table1[QNUM],Table1[NOTES],"",0),""))*1,"",IFERROR(_xlfn.XLOOKUP($A134&amp;$F$1,Table1[QNUM],Table1[NOTES],"",0),"")))</f>
        <v/>
      </c>
      <c r="G134" s="31" t="str">
        <f>TRIM(_xlfn.XLOOKUP($A134,WH_Aggregte!$E:$E,WH_Aggregte!J:J))</f>
        <v>RSVP Regulation: 45 CFR §2553.62(b); §2553.62(f)(3)</v>
      </c>
      <c r="H134" s="31">
        <f>_xlfn.XLOOKUP($A134,WH_Aggregte!$E:$E,WH_Aggregte!K:K)</f>
        <v>0</v>
      </c>
      <c r="I134" s="31">
        <f>_xlfn.XLOOKUP($A134,WH_Aggregte!$E:$E,WH_Aggregte!L:L)</f>
        <v>0</v>
      </c>
      <c r="J134" s="31">
        <f>_xlfn.XLOOKUP($A134,WH_Aggregte!$E:$E,WH_Aggregte!M:M)</f>
        <v>0</v>
      </c>
      <c r="K134" s="31">
        <f>_xlfn.XLOOKUP($A134,WH_Aggregte!$E:$E,WH_Aggregte!N:N)</f>
        <v>0</v>
      </c>
      <c r="L134" s="31">
        <f>_xlfn.XLOOKUP($A134,WH_Aggregte!$E:$E,WH_Aggregte!O:O)</f>
        <v>0</v>
      </c>
      <c r="M134" s="31">
        <f>_xlfn.XLOOKUP($A134,WH_Aggregte!$E:$E,WH_Aggregte!P:P)</f>
        <v>0</v>
      </c>
      <c r="N134" s="31">
        <f>_xlfn.XLOOKUP($A134,WH_Aggregte!$E:$E,WH_Aggregte!Q:Q)</f>
        <v>0</v>
      </c>
      <c r="O134" s="31">
        <f>_xlfn.XLOOKUP($A134,WH_Aggregte!$E:$E,WH_Aggregte!R:R)</f>
        <v>0</v>
      </c>
      <c r="P134" s="31">
        <f>_xlfn.XLOOKUP($A134,WH_Aggregte!$E:$E,WH_Aggregte!S:S)</f>
        <v>0</v>
      </c>
      <c r="Q134" s="31">
        <f>_xlfn.XLOOKUP($A134,WH_Aggregte!$E:$E,WH_Aggregte!T:T)</f>
        <v>0</v>
      </c>
      <c r="R134" s="31">
        <f>_xlfn.XLOOKUP($A134,WH_Aggregte!$E:$E,WH_Aggregte!U:U)</f>
        <v>0</v>
      </c>
      <c r="S134" s="31">
        <f>_xlfn.XLOOKUP($A134,WH_Aggregte!$E:$E,WH_Aggregte!V:V)</f>
        <v>0</v>
      </c>
      <c r="T134" s="31">
        <f>_xlfn.XLOOKUP($A134,WH_Aggregte!$E:$E,WH_Aggregte!W:W)</f>
        <v>0</v>
      </c>
      <c r="U134" s="31">
        <f>_xlfn.XLOOKUP($A134,WH_Aggregte!$E:$E,WH_Aggregte!X:X)</f>
        <v>0</v>
      </c>
      <c r="V134" s="31">
        <f>_xlfn.XLOOKUP($A134,WH_Aggregte!$E:$E,WH_Aggregte!Y:Y)</f>
        <v>0</v>
      </c>
      <c r="W134" s="31">
        <f>_xlfn.XLOOKUP($A134,WH_Aggregte!$E:$E,WH_Aggregte!Z:Z)</f>
        <v>0</v>
      </c>
      <c r="X134" s="31">
        <f>_xlfn.XLOOKUP($A134,WH_Aggregte!$E:$E,WH_Aggregte!AA:AA)</f>
        <v>0</v>
      </c>
      <c r="Y134" s="31">
        <f>_xlfn.XLOOKUP($A134,WH_Aggregte!$E:$E,WH_Aggregte!AB:AB)</f>
        <v>0</v>
      </c>
      <c r="Z134" s="31">
        <f>_xlfn.XLOOKUP($A134,WH_Aggregte!$E:$E,WH_Aggregte!AC:AC)</f>
        <v>0</v>
      </c>
      <c r="AA134" s="31">
        <f>_xlfn.XLOOKUP($A134,WH_Aggregte!$E:$E,WH_Aggregte!AD:AD)</f>
        <v>0</v>
      </c>
      <c r="AB134" s="31">
        <f>_xlfn.XLOOKUP($A134,WH_Aggregte!$E:$E,WH_Aggregte!AE:AE)</f>
        <v>0</v>
      </c>
      <c r="AC134" s="31">
        <f>_xlfn.XLOOKUP($A134,WH_Aggregte!$E:$E,WH_Aggregte!AF:AF)</f>
        <v>0</v>
      </c>
      <c r="AD134" s="31">
        <f>_xlfn.XLOOKUP($A134,WH_Aggregte!$E:$E,WH_Aggregte!AG:AG)</f>
        <v>0</v>
      </c>
      <c r="AE134" s="31">
        <f>_xlfn.XLOOKUP($A134,WH_Aggregte!$E:$E,WH_Aggregte!AH:AH)</f>
        <v>0</v>
      </c>
      <c r="AF134" s="31">
        <f>_xlfn.XLOOKUP($A134,WH_Aggregte!$E:$E,WH_Aggregte!AI:AI)</f>
        <v>0</v>
      </c>
      <c r="AG134" s="31">
        <f>_xlfn.XLOOKUP($A134,WH_Aggregte!$E:$E,WH_Aggregte!AJ:AJ)</f>
        <v>0</v>
      </c>
      <c r="AH134" s="31">
        <f>_xlfn.XLOOKUP($A134,WH_Aggregte!$E:$E,WH_Aggregte!AK:AK)</f>
        <v>0</v>
      </c>
      <c r="AI134" s="31">
        <f>_xlfn.XLOOKUP($A134,WH_Aggregte!$E:$E,WH_Aggregte!AL:AL)</f>
        <v>0</v>
      </c>
      <c r="AJ134" s="31">
        <f>_xlfn.XLOOKUP($A134,SummaryResponses!$A:$A,SummaryResponses!D:D)</f>
        <v>0</v>
      </c>
      <c r="AK134" s="31">
        <f>_xlfn.XLOOKUP($A134,SummaryResponses!$A:$A,SummaryResponses!E:E)</f>
        <v>0</v>
      </c>
      <c r="AL134" s="31">
        <f>_xlfn.XLOOKUP($A134,SummaryResponses!$A:$A,SummaryResponses!F:F)</f>
        <v>0</v>
      </c>
      <c r="AM134" s="31">
        <f>_xlfn.XLOOKUP($A134,SummaryResponses!$A:$A,SummaryResponses!G:G)</f>
        <v>0</v>
      </c>
      <c r="AN134" s="31">
        <f>_xlfn.XLOOKUP($A134,SummaryResponses!$A:$A,SummaryResponses!H:H)</f>
        <v>0</v>
      </c>
      <c r="AO134" s="31">
        <f>_xlfn.XLOOKUP($A134,SummaryResponses!$A:$A,SummaryResponses!I:I)</f>
        <v>0</v>
      </c>
      <c r="AP134" s="31">
        <f>_xlfn.XLOOKUP($A134,SummaryResponses!$A:$A,SummaryResponses!J:J)</f>
        <v>0</v>
      </c>
      <c r="AQ134" s="31">
        <f>_xlfn.XLOOKUP($A134,SummaryResponses!$A:$A,SummaryResponses!K:K)</f>
        <v>0</v>
      </c>
      <c r="AR134" s="31">
        <f>_xlfn.XLOOKUP($A134,SummaryResponses!$A:$A,SummaryResponses!L:L)</f>
        <v>0</v>
      </c>
      <c r="AS134" s="31">
        <f>_xlfn.XLOOKUP($A134,SummaryResponses!$A:$A,SummaryResponses!M:M)</f>
        <v>0</v>
      </c>
      <c r="AT134" s="31">
        <f>_xlfn.XLOOKUP($A134,SummaryResponses!$A:$A,SummaryResponses!N:N)</f>
        <v>0</v>
      </c>
      <c r="AU134" s="31">
        <f>_xlfn.XLOOKUP($A134,SummaryResponses!$A:$A,SummaryResponses!O:O)</f>
        <v>0</v>
      </c>
      <c r="AV134" s="31">
        <f>_xlfn.XLOOKUP($A134,SummaryResponses!$A:$A,SummaryResponses!P:P)</f>
        <v>0</v>
      </c>
      <c r="AW134" s="31">
        <f>_xlfn.XLOOKUP($A134,SummaryResponses!$A:$A,SummaryResponses!Q:Q)</f>
        <v>0</v>
      </c>
      <c r="AX134" s="31">
        <f>_xlfn.XLOOKUP($A134,SummaryResponses!$A:$A,SummaryResponses!R:R)</f>
        <v>0</v>
      </c>
      <c r="AY134" s="31">
        <f>_xlfn.XLOOKUP($A134,SummaryResponses!$A:$A,SummaryResponses!S:S)</f>
        <v>0</v>
      </c>
      <c r="AZ134" s="31">
        <f>_xlfn.XLOOKUP($A134,SummaryResponses!$A:$A,SummaryResponses!T:T)</f>
        <v>0</v>
      </c>
      <c r="BA134" s="31">
        <f>_xlfn.XLOOKUP($A134,SummaryResponses!$A:$A,SummaryResponses!U:U)</f>
        <v>0</v>
      </c>
      <c r="BB134" s="31">
        <f>_xlfn.XLOOKUP($A134,SummaryResponses!$A:$A,SummaryResponses!V:V)</f>
        <v>0</v>
      </c>
      <c r="BC134" s="31">
        <f>_xlfn.XLOOKUP($A134,SummaryResponses!$A:$A,SummaryResponses!W:W)</f>
        <v>0</v>
      </c>
      <c r="BD134" s="31">
        <f>_xlfn.XLOOKUP($A134,SummaryResponses!$A:$A,SummaryResponses!X:X)</f>
        <v>0</v>
      </c>
      <c r="BE134" s="31">
        <f>_xlfn.XLOOKUP($A134,SummaryResponses!$A:$A,SummaryResponses!Y:Y)</f>
        <v>0</v>
      </c>
      <c r="BF134" s="31">
        <f>_xlfn.XLOOKUP($A134,SummaryResponses!$A:$A,SummaryResponses!Z:Z)</f>
        <v>0</v>
      </c>
      <c r="BG134" s="31">
        <f>_xlfn.XLOOKUP($A134,SummaryResponses!$A:$A,SummaryResponses!AA:AA)</f>
        <v>0</v>
      </c>
      <c r="BH134" s="31">
        <f>_xlfn.XLOOKUP($A134,SummaryResponses!$A:$A,SummaryResponses!AB:AB)</f>
        <v>0</v>
      </c>
      <c r="BI134" s="31">
        <f>_xlfn.XLOOKUP($A134,SummaryResponses!$A:$A,SummaryResponses!AC:AC)</f>
        <v>0</v>
      </c>
      <c r="BJ134" s="31">
        <f>_xlfn.XLOOKUP($A134,SummaryResponses!$A:$A,SummaryResponses!AD:AD)</f>
        <v>0</v>
      </c>
      <c r="BK134" s="31">
        <f>_xlfn.XLOOKUP($A134,SummaryResponses!$A:$A,SummaryResponses!AE:AE)</f>
        <v>0</v>
      </c>
    </row>
    <row r="135" spans="1:63" ht="28.5" x14ac:dyDescent="0.35">
      <c r="A135" s="30" t="str">
        <f>SummaryResponses!A135</f>
        <v>08.01.05</v>
      </c>
      <c r="B135" s="31" t="str">
        <f>_xlfn.XLOOKUP($A135,WH_Aggregte!$E:$E,WH_Aggregte!$D:$D)</f>
        <v>Are supervisors adequately trained by the grantee to manage volunteers?</v>
      </c>
      <c r="C135" s="31" t="str">
        <f>_xlfn.XLOOKUP($A135,SummaryResponses!$A:$A,SummaryResponses!$C:$C)</f>
        <v>There is evidence that supervisors are not adequately trained by the grantee to manage the volunteers.</v>
      </c>
      <c r="D135" s="30" t="str">
        <f>_xlfn.SINGLE(IF(ISNUMBER(IFERROR(_xlfn.XLOOKUP($A135,Table1[QNUM],Table1[Answer],"",0),""))*1,"",IFERROR(_xlfn.XLOOKUP($A135,Table1[QNUM],Table1[Answer],"",0),"")))</f>
        <v/>
      </c>
      <c r="E135" s="31" t="str">
        <f>_xlfn.SINGLE(IF(ISNUMBER(IFERROR(_xlfn.XLOOKUP($A135&amp;$E$1&amp;":",Table1[QNUM],Table1[NOTES],"",0),""))*1,"",IFERROR(_xlfn.XLOOKUP($A135&amp;$E$1&amp;":",Table1[QNUM],Table1[NOTES],"",0),"")))</f>
        <v/>
      </c>
      <c r="F135" s="31" t="str">
        <f>_xlfn.SINGLE(IF(ISNUMBER(IFERROR(_xlfn.XLOOKUP($A135&amp;$F$1,Table1[QNUM],Table1[NOTES],"",0),""))*1,"",IFERROR(_xlfn.XLOOKUP($A135&amp;$F$1,Table1[QNUM],Table1[NOTES],"",0),"")))</f>
        <v/>
      </c>
      <c r="G135" s="31" t="str">
        <f>TRIM(_xlfn.XLOOKUP($A135,WH_Aggregte!$E:$E,WH_Aggregte!J:J))</f>
        <v>RSVP Regulation: 45 CFR §2553.62(b); §2553.62(f)(3)</v>
      </c>
      <c r="H135" s="31">
        <f>_xlfn.XLOOKUP($A135,WH_Aggregte!$E:$E,WH_Aggregte!K:K)</f>
        <v>0</v>
      </c>
      <c r="I135" s="31">
        <f>_xlfn.XLOOKUP($A135,WH_Aggregte!$E:$E,WH_Aggregte!L:L)</f>
        <v>0</v>
      </c>
      <c r="J135" s="31">
        <f>_xlfn.XLOOKUP($A135,WH_Aggregte!$E:$E,WH_Aggregte!M:M)</f>
        <v>0</v>
      </c>
      <c r="K135" s="31">
        <f>_xlfn.XLOOKUP($A135,WH_Aggregte!$E:$E,WH_Aggregte!N:N)</f>
        <v>0</v>
      </c>
      <c r="L135" s="31">
        <f>_xlfn.XLOOKUP($A135,WH_Aggregte!$E:$E,WH_Aggregte!O:O)</f>
        <v>0</v>
      </c>
      <c r="M135" s="31">
        <f>_xlfn.XLOOKUP($A135,WH_Aggregte!$E:$E,WH_Aggregte!P:P)</f>
        <v>0</v>
      </c>
      <c r="N135" s="31">
        <f>_xlfn.XLOOKUP($A135,WH_Aggregte!$E:$E,WH_Aggregte!Q:Q)</f>
        <v>0</v>
      </c>
      <c r="O135" s="31">
        <f>_xlfn.XLOOKUP($A135,WH_Aggregte!$E:$E,WH_Aggregte!R:R)</f>
        <v>0</v>
      </c>
      <c r="P135" s="31">
        <f>_xlfn.XLOOKUP($A135,WH_Aggregte!$E:$E,WH_Aggregte!S:S)</f>
        <v>0</v>
      </c>
      <c r="Q135" s="31">
        <f>_xlfn.XLOOKUP($A135,WH_Aggregte!$E:$E,WH_Aggregte!T:T)</f>
        <v>0</v>
      </c>
      <c r="R135" s="31">
        <f>_xlfn.XLOOKUP($A135,WH_Aggregte!$E:$E,WH_Aggregte!U:U)</f>
        <v>0</v>
      </c>
      <c r="S135" s="31">
        <f>_xlfn.XLOOKUP($A135,WH_Aggregte!$E:$E,WH_Aggregte!V:V)</f>
        <v>0</v>
      </c>
      <c r="T135" s="31">
        <f>_xlfn.XLOOKUP($A135,WH_Aggregte!$E:$E,WH_Aggregte!W:W)</f>
        <v>0</v>
      </c>
      <c r="U135" s="31">
        <f>_xlfn.XLOOKUP($A135,WH_Aggregte!$E:$E,WH_Aggregte!X:X)</f>
        <v>0</v>
      </c>
      <c r="V135" s="31">
        <f>_xlfn.XLOOKUP($A135,WH_Aggregte!$E:$E,WH_Aggregte!Y:Y)</f>
        <v>0</v>
      </c>
      <c r="W135" s="31">
        <f>_xlfn.XLOOKUP($A135,WH_Aggregte!$E:$E,WH_Aggregte!Z:Z)</f>
        <v>0</v>
      </c>
      <c r="X135" s="31">
        <f>_xlfn.XLOOKUP($A135,WH_Aggregte!$E:$E,WH_Aggregte!AA:AA)</f>
        <v>0</v>
      </c>
      <c r="Y135" s="31">
        <f>_xlfn.XLOOKUP($A135,WH_Aggregte!$E:$E,WH_Aggregte!AB:AB)</f>
        <v>0</v>
      </c>
      <c r="Z135" s="31">
        <f>_xlfn.XLOOKUP($A135,WH_Aggregte!$E:$E,WH_Aggregte!AC:AC)</f>
        <v>0</v>
      </c>
      <c r="AA135" s="31">
        <f>_xlfn.XLOOKUP($A135,WH_Aggregte!$E:$E,WH_Aggregte!AD:AD)</f>
        <v>0</v>
      </c>
      <c r="AB135" s="31">
        <f>_xlfn.XLOOKUP($A135,WH_Aggregte!$E:$E,WH_Aggregte!AE:AE)</f>
        <v>0</v>
      </c>
      <c r="AC135" s="31">
        <f>_xlfn.XLOOKUP($A135,WH_Aggregte!$E:$E,WH_Aggregte!AF:AF)</f>
        <v>0</v>
      </c>
      <c r="AD135" s="31">
        <f>_xlfn.XLOOKUP($A135,WH_Aggregte!$E:$E,WH_Aggregte!AG:AG)</f>
        <v>0</v>
      </c>
      <c r="AE135" s="31">
        <f>_xlfn.XLOOKUP($A135,WH_Aggregte!$E:$E,WH_Aggregte!AH:AH)</f>
        <v>0</v>
      </c>
      <c r="AF135" s="31">
        <f>_xlfn.XLOOKUP($A135,WH_Aggregte!$E:$E,WH_Aggregte!AI:AI)</f>
        <v>0</v>
      </c>
      <c r="AG135" s="31">
        <f>_xlfn.XLOOKUP($A135,WH_Aggregte!$E:$E,WH_Aggregte!AJ:AJ)</f>
        <v>0</v>
      </c>
      <c r="AH135" s="31">
        <f>_xlfn.XLOOKUP($A135,WH_Aggregte!$E:$E,WH_Aggregte!AK:AK)</f>
        <v>0</v>
      </c>
      <c r="AI135" s="31">
        <f>_xlfn.XLOOKUP($A135,WH_Aggregte!$E:$E,WH_Aggregte!AL:AL)</f>
        <v>0</v>
      </c>
      <c r="AJ135" s="31">
        <f>_xlfn.XLOOKUP($A135,SummaryResponses!$A:$A,SummaryResponses!D:D)</f>
        <v>0</v>
      </c>
      <c r="AK135" s="31">
        <f>_xlfn.XLOOKUP($A135,SummaryResponses!$A:$A,SummaryResponses!E:E)</f>
        <v>0</v>
      </c>
      <c r="AL135" s="31">
        <f>_xlfn.XLOOKUP($A135,SummaryResponses!$A:$A,SummaryResponses!F:F)</f>
        <v>0</v>
      </c>
      <c r="AM135" s="31">
        <f>_xlfn.XLOOKUP($A135,SummaryResponses!$A:$A,SummaryResponses!G:G)</f>
        <v>0</v>
      </c>
      <c r="AN135" s="31">
        <f>_xlfn.XLOOKUP($A135,SummaryResponses!$A:$A,SummaryResponses!H:H)</f>
        <v>0</v>
      </c>
      <c r="AO135" s="31">
        <f>_xlfn.XLOOKUP($A135,SummaryResponses!$A:$A,SummaryResponses!I:I)</f>
        <v>0</v>
      </c>
      <c r="AP135" s="31">
        <f>_xlfn.XLOOKUP($A135,SummaryResponses!$A:$A,SummaryResponses!J:J)</f>
        <v>0</v>
      </c>
      <c r="AQ135" s="31">
        <f>_xlfn.XLOOKUP($A135,SummaryResponses!$A:$A,SummaryResponses!K:K)</f>
        <v>0</v>
      </c>
      <c r="AR135" s="31">
        <f>_xlfn.XLOOKUP($A135,SummaryResponses!$A:$A,SummaryResponses!L:L)</f>
        <v>0</v>
      </c>
      <c r="AS135" s="31">
        <f>_xlfn.XLOOKUP($A135,SummaryResponses!$A:$A,SummaryResponses!M:M)</f>
        <v>0</v>
      </c>
      <c r="AT135" s="31">
        <f>_xlfn.XLOOKUP($A135,SummaryResponses!$A:$A,SummaryResponses!N:N)</f>
        <v>0</v>
      </c>
      <c r="AU135" s="31">
        <f>_xlfn.XLOOKUP($A135,SummaryResponses!$A:$A,SummaryResponses!O:O)</f>
        <v>0</v>
      </c>
      <c r="AV135" s="31">
        <f>_xlfn.XLOOKUP($A135,SummaryResponses!$A:$A,SummaryResponses!P:P)</f>
        <v>0</v>
      </c>
      <c r="AW135" s="31">
        <f>_xlfn.XLOOKUP($A135,SummaryResponses!$A:$A,SummaryResponses!Q:Q)</f>
        <v>0</v>
      </c>
      <c r="AX135" s="31">
        <f>_xlfn.XLOOKUP($A135,SummaryResponses!$A:$A,SummaryResponses!R:R)</f>
        <v>0</v>
      </c>
      <c r="AY135" s="31">
        <f>_xlfn.XLOOKUP($A135,SummaryResponses!$A:$A,SummaryResponses!S:S)</f>
        <v>0</v>
      </c>
      <c r="AZ135" s="31">
        <f>_xlfn.XLOOKUP($A135,SummaryResponses!$A:$A,SummaryResponses!T:T)</f>
        <v>0</v>
      </c>
      <c r="BA135" s="31">
        <f>_xlfn.XLOOKUP($A135,SummaryResponses!$A:$A,SummaryResponses!U:U)</f>
        <v>0</v>
      </c>
      <c r="BB135" s="31">
        <f>_xlfn.XLOOKUP($A135,SummaryResponses!$A:$A,SummaryResponses!V:V)</f>
        <v>0</v>
      </c>
      <c r="BC135" s="31">
        <f>_xlfn.XLOOKUP($A135,SummaryResponses!$A:$A,SummaryResponses!W:W)</f>
        <v>0</v>
      </c>
      <c r="BD135" s="31">
        <f>_xlfn.XLOOKUP($A135,SummaryResponses!$A:$A,SummaryResponses!X:X)</f>
        <v>0</v>
      </c>
      <c r="BE135" s="31">
        <f>_xlfn.XLOOKUP($A135,SummaryResponses!$A:$A,SummaryResponses!Y:Y)</f>
        <v>0</v>
      </c>
      <c r="BF135" s="31">
        <f>_xlfn.XLOOKUP($A135,SummaryResponses!$A:$A,SummaryResponses!Z:Z)</f>
        <v>0</v>
      </c>
      <c r="BG135" s="31">
        <f>_xlfn.XLOOKUP($A135,SummaryResponses!$A:$A,SummaryResponses!AA:AA)</f>
        <v>0</v>
      </c>
      <c r="BH135" s="31">
        <f>_xlfn.XLOOKUP($A135,SummaryResponses!$A:$A,SummaryResponses!AB:AB)</f>
        <v>0</v>
      </c>
      <c r="BI135" s="31">
        <f>_xlfn.XLOOKUP($A135,SummaryResponses!$A:$A,SummaryResponses!AC:AC)</f>
        <v>0</v>
      </c>
      <c r="BJ135" s="31">
        <f>_xlfn.XLOOKUP($A135,SummaryResponses!$A:$A,SummaryResponses!AD:AD)</f>
        <v>0</v>
      </c>
      <c r="BK135" s="31">
        <f>_xlfn.XLOOKUP($A135,SummaryResponses!$A:$A,SummaryResponses!AE:AE)</f>
        <v>0</v>
      </c>
    </row>
    <row r="136" spans="1:63" ht="196.5" x14ac:dyDescent="0.35">
      <c r="A136" s="30" t="str">
        <f>SummaryResponses!A136</f>
        <v>08.01.07</v>
      </c>
      <c r="B136" s="31" t="str">
        <f>_xlfn.XLOOKUP($A136,WH_Aggregte!$E:$E,WH_Aggregte!$D:$D)</f>
        <v xml:space="preserve">Does the grantee recognize AmeriCorps support? _x000D_
• Are projects visually identified as AmeriCorps (including, but not limited to logos, websites, social media, service gear and clothing) and following AmeriCorps brand guidelines?_x000D_
• Are members provided information that projects are part of AmeriCorps?_x000D_
• Are there alterations to AmeriCorps logos or other brand identities? If yes, did the grantee receive prior written approval from AmeriCorps?_x000D_
• If applicable, do agreements with subsites explicitly state that the program is an AmeriCorps program?_x000D_
_x000D_
</v>
      </c>
      <c r="C136" s="31" t="str">
        <f>_xlfn.XLOOKUP($A136,SummaryResponses!$A:$A,SummaryResponses!$C:$C)</f>
        <v>Grantee is not compliant in meeting AmeriCorps recognition compliance requirements.</v>
      </c>
      <c r="D136" s="30" t="str">
        <f>_xlfn.SINGLE(IF(ISNUMBER(IFERROR(_xlfn.XLOOKUP($A136,Table1[QNUM],Table1[Answer],"",0),""))*1,"",IFERROR(_xlfn.XLOOKUP($A136,Table1[QNUM],Table1[Answer],"",0),"")))</f>
        <v/>
      </c>
      <c r="E136" s="31" t="str">
        <f>_xlfn.SINGLE(IF(ISNUMBER(IFERROR(_xlfn.XLOOKUP($A136&amp;$E$1&amp;":",Table1[QNUM],Table1[NOTES],"",0),""))*1,"",IFERROR(_xlfn.XLOOKUP($A136&amp;$E$1&amp;":",Table1[QNUM],Table1[NOTES],"",0),"")))</f>
        <v/>
      </c>
      <c r="F136" s="31" t="str">
        <f>_xlfn.SINGLE(IF(ISNUMBER(IFERROR(_xlfn.XLOOKUP($A136&amp;$F$1,Table1[QNUM],Table1[NOTES],"",0),""))*1,"",IFERROR(_xlfn.XLOOKUP($A136&amp;$F$1,Table1[QNUM],Table1[NOTES],"",0),"")))</f>
        <v/>
      </c>
      <c r="G136" s="31" t="str">
        <f>TRIM(_xlfn.XLOOKUP($A136,WH_Aggregte!$E:$E,WH_Aggregte!J:J))</f>
        <v>General Terms and Conditions</v>
      </c>
      <c r="H136" s="31" t="str">
        <f>_xlfn.XLOOKUP($A136,WH_Aggregte!$E:$E,WH_Aggregte!K:K)</f>
        <v/>
      </c>
      <c r="I136" s="31" t="str">
        <f>_xlfn.XLOOKUP($A136,WH_Aggregte!$E:$E,WH_Aggregte!L:L)</f>
        <v/>
      </c>
      <c r="J136" s="31" t="str">
        <f>_xlfn.XLOOKUP($A136,WH_Aggregte!$E:$E,WH_Aggregte!M:M)</f>
        <v/>
      </c>
      <c r="K136" s="31" t="str">
        <f>_xlfn.XLOOKUP($A136,WH_Aggregte!$E:$E,WH_Aggregte!N:N)</f>
        <v/>
      </c>
      <c r="L136" s="31">
        <f>_xlfn.XLOOKUP($A136,WH_Aggregte!$E:$E,WH_Aggregte!O:O)</f>
        <v>0</v>
      </c>
      <c r="M136" s="31">
        <f>_xlfn.XLOOKUP($A136,WH_Aggregte!$E:$E,WH_Aggregte!P:P)</f>
        <v>0</v>
      </c>
      <c r="N136" s="31">
        <f>_xlfn.XLOOKUP($A136,WH_Aggregte!$E:$E,WH_Aggregte!Q:Q)</f>
        <v>0</v>
      </c>
      <c r="O136" s="31">
        <f>_xlfn.XLOOKUP($A136,WH_Aggregte!$E:$E,WH_Aggregte!R:R)</f>
        <v>0</v>
      </c>
      <c r="P136" s="31">
        <f>_xlfn.XLOOKUP($A136,WH_Aggregte!$E:$E,WH_Aggregte!S:S)</f>
        <v>0</v>
      </c>
      <c r="Q136" s="31">
        <f>_xlfn.XLOOKUP($A136,WH_Aggregte!$E:$E,WH_Aggregte!T:T)</f>
        <v>0</v>
      </c>
      <c r="R136" s="31">
        <f>_xlfn.XLOOKUP($A136,WH_Aggregte!$E:$E,WH_Aggregte!U:U)</f>
        <v>0</v>
      </c>
      <c r="S136" s="31">
        <f>_xlfn.XLOOKUP($A136,WH_Aggregte!$E:$E,WH_Aggregte!V:V)</f>
        <v>0</v>
      </c>
      <c r="T136" s="31">
        <f>_xlfn.XLOOKUP($A136,WH_Aggregte!$E:$E,WH_Aggregte!W:W)</f>
        <v>0</v>
      </c>
      <c r="U136" s="31">
        <f>_xlfn.XLOOKUP($A136,WH_Aggregte!$E:$E,WH_Aggregte!X:X)</f>
        <v>0</v>
      </c>
      <c r="V136" s="31">
        <f>_xlfn.XLOOKUP($A136,WH_Aggregte!$E:$E,WH_Aggregte!Y:Y)</f>
        <v>0</v>
      </c>
      <c r="W136" s="31">
        <f>_xlfn.XLOOKUP($A136,WH_Aggregte!$E:$E,WH_Aggregte!Z:Z)</f>
        <v>0</v>
      </c>
      <c r="X136" s="31">
        <f>_xlfn.XLOOKUP($A136,WH_Aggregte!$E:$E,WH_Aggregte!AA:AA)</f>
        <v>0</v>
      </c>
      <c r="Y136" s="31">
        <f>_xlfn.XLOOKUP($A136,WH_Aggregte!$E:$E,WH_Aggregte!AB:AB)</f>
        <v>0</v>
      </c>
      <c r="Z136" s="31">
        <f>_xlfn.XLOOKUP($A136,WH_Aggregte!$E:$E,WH_Aggregte!AC:AC)</f>
        <v>0</v>
      </c>
      <c r="AA136" s="31">
        <f>_xlfn.XLOOKUP($A136,WH_Aggregte!$E:$E,WH_Aggregte!AD:AD)</f>
        <v>0</v>
      </c>
      <c r="AB136" s="31">
        <f>_xlfn.XLOOKUP($A136,WH_Aggregte!$E:$E,WH_Aggregte!AE:AE)</f>
        <v>0</v>
      </c>
      <c r="AC136" s="31">
        <f>_xlfn.XLOOKUP($A136,WH_Aggregte!$E:$E,WH_Aggregte!AF:AF)</f>
        <v>0</v>
      </c>
      <c r="AD136" s="31">
        <f>_xlfn.XLOOKUP($A136,WH_Aggregte!$E:$E,WH_Aggregte!AG:AG)</f>
        <v>0</v>
      </c>
      <c r="AE136" s="31">
        <f>_xlfn.XLOOKUP($A136,WH_Aggregte!$E:$E,WH_Aggregte!AH:AH)</f>
        <v>0</v>
      </c>
      <c r="AF136" s="31">
        <f>_xlfn.XLOOKUP($A136,WH_Aggregte!$E:$E,WH_Aggregte!AI:AI)</f>
        <v>0</v>
      </c>
      <c r="AG136" s="31">
        <f>_xlfn.XLOOKUP($A136,WH_Aggregte!$E:$E,WH_Aggregte!AJ:AJ)</f>
        <v>0</v>
      </c>
      <c r="AH136" s="31">
        <f>_xlfn.XLOOKUP($A136,WH_Aggregte!$E:$E,WH_Aggregte!AK:AK)</f>
        <v>0</v>
      </c>
      <c r="AI136" s="31">
        <f>_xlfn.XLOOKUP($A136,WH_Aggregte!$E:$E,WH_Aggregte!AL:AL)</f>
        <v>0</v>
      </c>
      <c r="AJ136" s="31">
        <f>_xlfn.XLOOKUP($A136,SummaryResponses!$A:$A,SummaryResponses!D:D)</f>
        <v>0</v>
      </c>
      <c r="AK136" s="31">
        <f>_xlfn.XLOOKUP($A136,SummaryResponses!$A:$A,SummaryResponses!E:E)</f>
        <v>0</v>
      </c>
      <c r="AL136" s="31">
        <f>_xlfn.XLOOKUP($A136,SummaryResponses!$A:$A,SummaryResponses!F:F)</f>
        <v>0</v>
      </c>
      <c r="AM136" s="31">
        <f>_xlfn.XLOOKUP($A136,SummaryResponses!$A:$A,SummaryResponses!G:G)</f>
        <v>0</v>
      </c>
      <c r="AN136" s="31">
        <f>_xlfn.XLOOKUP($A136,SummaryResponses!$A:$A,SummaryResponses!H:H)</f>
        <v>0</v>
      </c>
      <c r="AO136" s="31">
        <f>_xlfn.XLOOKUP($A136,SummaryResponses!$A:$A,SummaryResponses!I:I)</f>
        <v>0</v>
      </c>
      <c r="AP136" s="31">
        <f>_xlfn.XLOOKUP($A136,SummaryResponses!$A:$A,SummaryResponses!J:J)</f>
        <v>0</v>
      </c>
      <c r="AQ136" s="31">
        <f>_xlfn.XLOOKUP($A136,SummaryResponses!$A:$A,SummaryResponses!K:K)</f>
        <v>0</v>
      </c>
      <c r="AR136" s="31">
        <f>_xlfn.XLOOKUP($A136,SummaryResponses!$A:$A,SummaryResponses!L:L)</f>
        <v>0</v>
      </c>
      <c r="AS136" s="31">
        <f>_xlfn.XLOOKUP($A136,SummaryResponses!$A:$A,SummaryResponses!M:M)</f>
        <v>0</v>
      </c>
      <c r="AT136" s="31">
        <f>_xlfn.XLOOKUP($A136,SummaryResponses!$A:$A,SummaryResponses!N:N)</f>
        <v>0</v>
      </c>
      <c r="AU136" s="31">
        <f>_xlfn.XLOOKUP($A136,SummaryResponses!$A:$A,SummaryResponses!O:O)</f>
        <v>0</v>
      </c>
      <c r="AV136" s="31">
        <f>_xlfn.XLOOKUP($A136,SummaryResponses!$A:$A,SummaryResponses!P:P)</f>
        <v>0</v>
      </c>
      <c r="AW136" s="31">
        <f>_xlfn.XLOOKUP($A136,SummaryResponses!$A:$A,SummaryResponses!Q:Q)</f>
        <v>0</v>
      </c>
      <c r="AX136" s="31">
        <f>_xlfn.XLOOKUP($A136,SummaryResponses!$A:$A,SummaryResponses!R:R)</f>
        <v>0</v>
      </c>
      <c r="AY136" s="31">
        <f>_xlfn.XLOOKUP($A136,SummaryResponses!$A:$A,SummaryResponses!S:S)</f>
        <v>0</v>
      </c>
      <c r="AZ136" s="31">
        <f>_xlfn.XLOOKUP($A136,SummaryResponses!$A:$A,SummaryResponses!T:T)</f>
        <v>0</v>
      </c>
      <c r="BA136" s="31">
        <f>_xlfn.XLOOKUP($A136,SummaryResponses!$A:$A,SummaryResponses!U:U)</f>
        <v>0</v>
      </c>
      <c r="BB136" s="31">
        <f>_xlfn.XLOOKUP($A136,SummaryResponses!$A:$A,SummaryResponses!V:V)</f>
        <v>0</v>
      </c>
      <c r="BC136" s="31">
        <f>_xlfn.XLOOKUP($A136,SummaryResponses!$A:$A,SummaryResponses!W:W)</f>
        <v>0</v>
      </c>
      <c r="BD136" s="31">
        <f>_xlfn.XLOOKUP($A136,SummaryResponses!$A:$A,SummaryResponses!X:X)</f>
        <v>0</v>
      </c>
      <c r="BE136" s="31">
        <f>_xlfn.XLOOKUP($A136,SummaryResponses!$A:$A,SummaryResponses!Y:Y)</f>
        <v>0</v>
      </c>
      <c r="BF136" s="31">
        <f>_xlfn.XLOOKUP($A136,SummaryResponses!$A:$A,SummaryResponses!Z:Z)</f>
        <v>0</v>
      </c>
      <c r="BG136" s="31">
        <f>_xlfn.XLOOKUP($A136,SummaryResponses!$A:$A,SummaryResponses!AA:AA)</f>
        <v>0</v>
      </c>
      <c r="BH136" s="31">
        <f>_xlfn.XLOOKUP($A136,SummaryResponses!$A:$A,SummaryResponses!AB:AB)</f>
        <v>0</v>
      </c>
      <c r="BI136" s="31">
        <f>_xlfn.XLOOKUP($A136,SummaryResponses!$A:$A,SummaryResponses!AC:AC)</f>
        <v>0</v>
      </c>
      <c r="BJ136" s="31">
        <f>_xlfn.XLOOKUP($A136,SummaryResponses!$A:$A,SummaryResponses!AD:AD)</f>
        <v>0</v>
      </c>
      <c r="BK136" s="31">
        <f>_xlfn.XLOOKUP($A136,SummaryResponses!$A:$A,SummaryResponses!AE:AE)</f>
        <v>0</v>
      </c>
    </row>
    <row r="137" spans="1:63" ht="84.5" x14ac:dyDescent="0.35">
      <c r="A137" s="30" t="str">
        <f>SummaryResponses!A137</f>
        <v>08.01.08</v>
      </c>
      <c r="B137" s="31" t="str">
        <f>_xlfn.XLOOKUP($A137,WH_Aggregte!$E:$E,WH_Aggregte!$D:$D)</f>
        <v>Does the progress report raw/source documentation provided demonstrate accuracy and validity of performance measure progress reported?
If NO, write a brief explanation in the notes section below.</v>
      </c>
      <c r="C137" s="31" t="str">
        <f>_xlfn.XLOOKUP($A137,SummaryResponses!$A:$A,SummaryResponses!$C:$C)</f>
        <v>The raw/source data provided does not demonstrate accuracy and/or validity of performance measure progress reported.</v>
      </c>
      <c r="D137" s="30" t="str">
        <f>_xlfn.SINGLE(IF(ISNUMBER(IFERROR(_xlfn.XLOOKUP($A137,Table1[QNUM],Table1[Answer],"",0),""))*1,"",IFERROR(_xlfn.XLOOKUP($A137,Table1[QNUM],Table1[Answer],"",0),"")))</f>
        <v/>
      </c>
      <c r="E137" s="31" t="str">
        <f>_xlfn.SINGLE(IF(ISNUMBER(IFERROR(_xlfn.XLOOKUP($A137&amp;$E$1&amp;":",Table1[QNUM],Table1[NOTES],"",0),""))*1,"",IFERROR(_xlfn.XLOOKUP($A137&amp;$E$1&amp;":",Table1[QNUM],Table1[NOTES],"",0),"")))</f>
        <v/>
      </c>
      <c r="F137" s="31" t="str">
        <f>_xlfn.SINGLE(IF(ISNUMBER(IFERROR(_xlfn.XLOOKUP($A137&amp;$F$1,Table1[QNUM],Table1[NOTES],"",0),""))*1,"",IFERROR(_xlfn.XLOOKUP($A137&amp;$F$1,Table1[QNUM],Table1[NOTES],"",0),"")))</f>
        <v/>
      </c>
      <c r="G137" s="31" t="str">
        <f>TRIM(_xlfn.XLOOKUP($A137,WH_Aggregte!$E:$E,WH_Aggregte!J:J))</f>
        <v>Post Federal Award Requirements: Performance Measurement; FY22 General Terms and Conditions B. Other Applicable Terms and Conditions</v>
      </c>
      <c r="H137" s="31">
        <f>_xlfn.XLOOKUP($A137,WH_Aggregte!$E:$E,WH_Aggregte!K:K)</f>
        <v>0</v>
      </c>
      <c r="I137" s="31">
        <f>_xlfn.XLOOKUP($A137,WH_Aggregte!$E:$E,WH_Aggregte!L:L)</f>
        <v>0</v>
      </c>
      <c r="J137" s="31">
        <f>_xlfn.XLOOKUP($A137,WH_Aggregte!$E:$E,WH_Aggregte!M:M)</f>
        <v>0</v>
      </c>
      <c r="K137" s="31">
        <f>_xlfn.XLOOKUP($A137,WH_Aggregte!$E:$E,WH_Aggregte!N:N)</f>
        <v>0</v>
      </c>
      <c r="L137" s="31">
        <f>_xlfn.XLOOKUP($A137,WH_Aggregte!$E:$E,WH_Aggregte!O:O)</f>
        <v>0</v>
      </c>
      <c r="M137" s="31">
        <f>_xlfn.XLOOKUP($A137,WH_Aggregte!$E:$E,WH_Aggregte!P:P)</f>
        <v>0</v>
      </c>
      <c r="N137" s="31">
        <f>_xlfn.XLOOKUP($A137,WH_Aggregte!$E:$E,WH_Aggregte!Q:Q)</f>
        <v>0</v>
      </c>
      <c r="O137" s="31">
        <f>_xlfn.XLOOKUP($A137,WH_Aggregte!$E:$E,WH_Aggregte!R:R)</f>
        <v>0</v>
      </c>
      <c r="P137" s="31">
        <f>_xlfn.XLOOKUP($A137,WH_Aggregte!$E:$E,WH_Aggregte!S:S)</f>
        <v>0</v>
      </c>
      <c r="Q137" s="31">
        <f>_xlfn.XLOOKUP($A137,WH_Aggregte!$E:$E,WH_Aggregte!T:T)</f>
        <v>0</v>
      </c>
      <c r="R137" s="31">
        <f>_xlfn.XLOOKUP($A137,WH_Aggregte!$E:$E,WH_Aggregte!U:U)</f>
        <v>0</v>
      </c>
      <c r="S137" s="31">
        <f>_xlfn.XLOOKUP($A137,WH_Aggregte!$E:$E,WH_Aggregte!V:V)</f>
        <v>0</v>
      </c>
      <c r="T137" s="31">
        <f>_xlfn.XLOOKUP($A137,WH_Aggregte!$E:$E,WH_Aggregte!W:W)</f>
        <v>0</v>
      </c>
      <c r="U137" s="31">
        <f>_xlfn.XLOOKUP($A137,WH_Aggregte!$E:$E,WH_Aggregte!X:X)</f>
        <v>0</v>
      </c>
      <c r="V137" s="31">
        <f>_xlfn.XLOOKUP($A137,WH_Aggregte!$E:$E,WH_Aggregte!Y:Y)</f>
        <v>0</v>
      </c>
      <c r="W137" s="31">
        <f>_xlfn.XLOOKUP($A137,WH_Aggregte!$E:$E,WH_Aggregte!Z:Z)</f>
        <v>0</v>
      </c>
      <c r="X137" s="31">
        <f>_xlfn.XLOOKUP($A137,WH_Aggregte!$E:$E,WH_Aggregte!AA:AA)</f>
        <v>0</v>
      </c>
      <c r="Y137" s="31">
        <f>_xlfn.XLOOKUP($A137,WH_Aggregte!$E:$E,WH_Aggregte!AB:AB)</f>
        <v>0</v>
      </c>
      <c r="Z137" s="31">
        <f>_xlfn.XLOOKUP($A137,WH_Aggregte!$E:$E,WH_Aggregte!AC:AC)</f>
        <v>0</v>
      </c>
      <c r="AA137" s="31">
        <f>_xlfn.XLOOKUP($A137,WH_Aggregte!$E:$E,WH_Aggregte!AD:AD)</f>
        <v>0</v>
      </c>
      <c r="AB137" s="31">
        <f>_xlfn.XLOOKUP($A137,WH_Aggregte!$E:$E,WH_Aggregte!AE:AE)</f>
        <v>0</v>
      </c>
      <c r="AC137" s="31">
        <f>_xlfn.XLOOKUP($A137,WH_Aggregte!$E:$E,WH_Aggregte!AF:AF)</f>
        <v>0</v>
      </c>
      <c r="AD137" s="31">
        <f>_xlfn.XLOOKUP($A137,WH_Aggregte!$E:$E,WH_Aggregte!AG:AG)</f>
        <v>0</v>
      </c>
      <c r="AE137" s="31">
        <f>_xlfn.XLOOKUP($A137,WH_Aggregte!$E:$E,WH_Aggregte!AH:AH)</f>
        <v>0</v>
      </c>
      <c r="AF137" s="31">
        <f>_xlfn.XLOOKUP($A137,WH_Aggregte!$E:$E,WH_Aggregte!AI:AI)</f>
        <v>0</v>
      </c>
      <c r="AG137" s="31">
        <f>_xlfn.XLOOKUP($A137,WH_Aggregte!$E:$E,WH_Aggregte!AJ:AJ)</f>
        <v>0</v>
      </c>
      <c r="AH137" s="31">
        <f>_xlfn.XLOOKUP($A137,WH_Aggregte!$E:$E,WH_Aggregte!AK:AK)</f>
        <v>0</v>
      </c>
      <c r="AI137" s="31">
        <f>_xlfn.XLOOKUP($A137,WH_Aggregte!$E:$E,WH_Aggregte!AL:AL)</f>
        <v>0</v>
      </c>
      <c r="AJ137" s="31">
        <f>_xlfn.XLOOKUP($A137,SummaryResponses!$A:$A,SummaryResponses!D:D)</f>
        <v>0</v>
      </c>
      <c r="AK137" s="31">
        <f>_xlfn.XLOOKUP($A137,SummaryResponses!$A:$A,SummaryResponses!E:E)</f>
        <v>0</v>
      </c>
      <c r="AL137" s="31">
        <f>_xlfn.XLOOKUP($A137,SummaryResponses!$A:$A,SummaryResponses!F:F)</f>
        <v>0</v>
      </c>
      <c r="AM137" s="31">
        <f>_xlfn.XLOOKUP($A137,SummaryResponses!$A:$A,SummaryResponses!G:G)</f>
        <v>0</v>
      </c>
      <c r="AN137" s="31">
        <f>_xlfn.XLOOKUP($A137,SummaryResponses!$A:$A,SummaryResponses!H:H)</f>
        <v>0</v>
      </c>
      <c r="AO137" s="31">
        <f>_xlfn.XLOOKUP($A137,SummaryResponses!$A:$A,SummaryResponses!I:I)</f>
        <v>0</v>
      </c>
      <c r="AP137" s="31">
        <f>_xlfn.XLOOKUP($A137,SummaryResponses!$A:$A,SummaryResponses!J:J)</f>
        <v>0</v>
      </c>
      <c r="AQ137" s="31">
        <f>_xlfn.XLOOKUP($A137,SummaryResponses!$A:$A,SummaryResponses!K:K)</f>
        <v>0</v>
      </c>
      <c r="AR137" s="31">
        <f>_xlfn.XLOOKUP($A137,SummaryResponses!$A:$A,SummaryResponses!L:L)</f>
        <v>0</v>
      </c>
      <c r="AS137" s="31">
        <f>_xlfn.XLOOKUP($A137,SummaryResponses!$A:$A,SummaryResponses!M:M)</f>
        <v>0</v>
      </c>
      <c r="AT137" s="31">
        <f>_xlfn.XLOOKUP($A137,SummaryResponses!$A:$A,SummaryResponses!N:N)</f>
        <v>0</v>
      </c>
      <c r="AU137" s="31">
        <f>_xlfn.XLOOKUP($A137,SummaryResponses!$A:$A,SummaryResponses!O:O)</f>
        <v>0</v>
      </c>
      <c r="AV137" s="31">
        <f>_xlfn.XLOOKUP($A137,SummaryResponses!$A:$A,SummaryResponses!P:P)</f>
        <v>0</v>
      </c>
      <c r="AW137" s="31">
        <f>_xlfn.XLOOKUP($A137,SummaryResponses!$A:$A,SummaryResponses!Q:Q)</f>
        <v>0</v>
      </c>
      <c r="AX137" s="31">
        <f>_xlfn.XLOOKUP($A137,SummaryResponses!$A:$A,SummaryResponses!R:R)</f>
        <v>0</v>
      </c>
      <c r="AY137" s="31">
        <f>_xlfn.XLOOKUP($A137,SummaryResponses!$A:$A,SummaryResponses!S:S)</f>
        <v>0</v>
      </c>
      <c r="AZ137" s="31">
        <f>_xlfn.XLOOKUP($A137,SummaryResponses!$A:$A,SummaryResponses!T:T)</f>
        <v>0</v>
      </c>
      <c r="BA137" s="31">
        <f>_xlfn.XLOOKUP($A137,SummaryResponses!$A:$A,SummaryResponses!U:U)</f>
        <v>0</v>
      </c>
      <c r="BB137" s="31">
        <f>_xlfn.XLOOKUP($A137,SummaryResponses!$A:$A,SummaryResponses!V:V)</f>
        <v>0</v>
      </c>
      <c r="BC137" s="31">
        <f>_xlfn.XLOOKUP($A137,SummaryResponses!$A:$A,SummaryResponses!W:W)</f>
        <v>0</v>
      </c>
      <c r="BD137" s="31">
        <f>_xlfn.XLOOKUP($A137,SummaryResponses!$A:$A,SummaryResponses!X:X)</f>
        <v>0</v>
      </c>
      <c r="BE137" s="31">
        <f>_xlfn.XLOOKUP($A137,SummaryResponses!$A:$A,SummaryResponses!Y:Y)</f>
        <v>0</v>
      </c>
      <c r="BF137" s="31">
        <f>_xlfn.XLOOKUP($A137,SummaryResponses!$A:$A,SummaryResponses!Z:Z)</f>
        <v>0</v>
      </c>
      <c r="BG137" s="31">
        <f>_xlfn.XLOOKUP($A137,SummaryResponses!$A:$A,SummaryResponses!AA:AA)</f>
        <v>0</v>
      </c>
      <c r="BH137" s="31">
        <f>_xlfn.XLOOKUP($A137,SummaryResponses!$A:$A,SummaryResponses!AB:AB)</f>
        <v>0</v>
      </c>
      <c r="BI137" s="31">
        <f>_xlfn.XLOOKUP($A137,SummaryResponses!$A:$A,SummaryResponses!AC:AC)</f>
        <v>0</v>
      </c>
      <c r="BJ137" s="31">
        <f>_xlfn.XLOOKUP($A137,SummaryResponses!$A:$A,SummaryResponses!AD:AD)</f>
        <v>0</v>
      </c>
      <c r="BK137" s="31">
        <f>_xlfn.XLOOKUP($A137,SummaryResponses!$A:$A,SummaryResponses!AE:AE)</f>
        <v>0</v>
      </c>
    </row>
    <row r="138" spans="1:63" ht="70.5" x14ac:dyDescent="0.35">
      <c r="A138" s="30" t="str">
        <f>SummaryResponses!A138</f>
        <v>08.02.01</v>
      </c>
      <c r="B138" s="31" t="str">
        <f>_xlfn.XLOOKUP($A138,WH_Aggregte!$E:$E,WH_Aggregte!$D:$D)</f>
        <v xml:space="preserve">Is there a current MOU for all volunteer stations, where volunteers are currently serving, signed within the past 3 years?_x000D_
_x000D_
 </v>
      </c>
      <c r="C138" s="31" t="str">
        <f>_xlfn.XLOOKUP($A138,SummaryResponses!$A:$A,SummaryResponses!$C:$C)</f>
        <v>There is not a current, within the past three years, fully executed MOU for all volunteer stations where volunteers are currently serving.</v>
      </c>
      <c r="D138" s="30" t="str">
        <f>_xlfn.SINGLE(IF(ISNUMBER(IFERROR(_xlfn.XLOOKUP($A138,Table1[QNUM],Table1[Answer],"",0),""))*1,"",IFERROR(_xlfn.XLOOKUP($A138,Table1[QNUM],Table1[Answer],"",0),"")))</f>
        <v/>
      </c>
      <c r="E138" s="31" t="str">
        <f>_xlfn.SINGLE(IF(ISNUMBER(IFERROR(_xlfn.XLOOKUP($A138&amp;$E$1&amp;":",Table1[QNUM],Table1[NOTES],"",0),""))*1,"",IFERROR(_xlfn.XLOOKUP($A138&amp;$E$1&amp;":",Table1[QNUM],Table1[NOTES],"",0),"")))</f>
        <v/>
      </c>
      <c r="F138" s="31" t="str">
        <f>_xlfn.SINGLE(IF(ISNUMBER(IFERROR(_xlfn.XLOOKUP($A138&amp;$F$1,Table1[QNUM],Table1[NOTES],"",0),""))*1,"",IFERROR(_xlfn.XLOOKUP($A138&amp;$F$1,Table1[QNUM],Table1[NOTES],"",0),"")))</f>
        <v/>
      </c>
      <c r="G138" s="31" t="str">
        <f>TRIM(_xlfn.XLOOKUP($A138,WH_Aggregte!$E:$E,WH_Aggregte!J:J))</f>
        <v>RSVP Regulation: 45 CFR §2553.23(c)(2)</v>
      </c>
      <c r="H138" s="31">
        <f>_xlfn.XLOOKUP($A138,WH_Aggregte!$E:$E,WH_Aggregte!K:K)</f>
        <v>0</v>
      </c>
      <c r="I138" s="31">
        <f>_xlfn.XLOOKUP($A138,WH_Aggregte!$E:$E,WH_Aggregte!L:L)</f>
        <v>0</v>
      </c>
      <c r="J138" s="31">
        <f>_xlfn.XLOOKUP($A138,WH_Aggregte!$E:$E,WH_Aggregte!M:M)</f>
        <v>0</v>
      </c>
      <c r="K138" s="31">
        <f>_xlfn.XLOOKUP($A138,WH_Aggregte!$E:$E,WH_Aggregte!N:N)</f>
        <v>0</v>
      </c>
      <c r="L138" s="31">
        <f>_xlfn.XLOOKUP($A138,WH_Aggregte!$E:$E,WH_Aggregte!O:O)</f>
        <v>0</v>
      </c>
      <c r="M138" s="31">
        <f>_xlfn.XLOOKUP($A138,WH_Aggregte!$E:$E,WH_Aggregte!P:P)</f>
        <v>0</v>
      </c>
      <c r="N138" s="31">
        <f>_xlfn.XLOOKUP($A138,WH_Aggregte!$E:$E,WH_Aggregte!Q:Q)</f>
        <v>0</v>
      </c>
      <c r="O138" s="31">
        <f>_xlfn.XLOOKUP($A138,WH_Aggregte!$E:$E,WH_Aggregte!R:R)</f>
        <v>0</v>
      </c>
      <c r="P138" s="31">
        <f>_xlfn.XLOOKUP($A138,WH_Aggregte!$E:$E,WH_Aggregte!S:S)</f>
        <v>0</v>
      </c>
      <c r="Q138" s="31">
        <f>_xlfn.XLOOKUP($A138,WH_Aggregte!$E:$E,WH_Aggregte!T:T)</f>
        <v>0</v>
      </c>
      <c r="R138" s="31">
        <f>_xlfn.XLOOKUP($A138,WH_Aggregte!$E:$E,WH_Aggregte!U:U)</f>
        <v>0</v>
      </c>
      <c r="S138" s="31">
        <f>_xlfn.XLOOKUP($A138,WH_Aggregte!$E:$E,WH_Aggregte!V:V)</f>
        <v>0</v>
      </c>
      <c r="T138" s="31">
        <f>_xlfn.XLOOKUP($A138,WH_Aggregte!$E:$E,WH_Aggregte!W:W)</f>
        <v>0</v>
      </c>
      <c r="U138" s="31">
        <f>_xlfn.XLOOKUP($A138,WH_Aggregte!$E:$E,WH_Aggregte!X:X)</f>
        <v>0</v>
      </c>
      <c r="V138" s="31">
        <f>_xlfn.XLOOKUP($A138,WH_Aggregte!$E:$E,WH_Aggregte!Y:Y)</f>
        <v>0</v>
      </c>
      <c r="W138" s="31">
        <f>_xlfn.XLOOKUP($A138,WH_Aggregte!$E:$E,WH_Aggregte!Z:Z)</f>
        <v>0</v>
      </c>
      <c r="X138" s="31">
        <f>_xlfn.XLOOKUP($A138,WH_Aggregte!$E:$E,WH_Aggregte!AA:AA)</f>
        <v>0</v>
      </c>
      <c r="Y138" s="31">
        <f>_xlfn.XLOOKUP($A138,WH_Aggregte!$E:$E,WH_Aggregte!AB:AB)</f>
        <v>0</v>
      </c>
      <c r="Z138" s="31">
        <f>_xlfn.XLOOKUP($A138,WH_Aggregte!$E:$E,WH_Aggregte!AC:AC)</f>
        <v>0</v>
      </c>
      <c r="AA138" s="31">
        <f>_xlfn.XLOOKUP($A138,WH_Aggregte!$E:$E,WH_Aggregte!AD:AD)</f>
        <v>0</v>
      </c>
      <c r="AB138" s="31">
        <f>_xlfn.XLOOKUP($A138,WH_Aggregte!$E:$E,WH_Aggregte!AE:AE)</f>
        <v>0</v>
      </c>
      <c r="AC138" s="31">
        <f>_xlfn.XLOOKUP($A138,WH_Aggregte!$E:$E,WH_Aggregte!AF:AF)</f>
        <v>0</v>
      </c>
      <c r="AD138" s="31">
        <f>_xlfn.XLOOKUP($A138,WH_Aggregte!$E:$E,WH_Aggregte!AG:AG)</f>
        <v>0</v>
      </c>
      <c r="AE138" s="31">
        <f>_xlfn.XLOOKUP($A138,WH_Aggregte!$E:$E,WH_Aggregte!AH:AH)</f>
        <v>0</v>
      </c>
      <c r="AF138" s="31">
        <f>_xlfn.XLOOKUP($A138,WH_Aggregte!$E:$E,WH_Aggregte!AI:AI)</f>
        <v>0</v>
      </c>
      <c r="AG138" s="31">
        <f>_xlfn.XLOOKUP($A138,WH_Aggregte!$E:$E,WH_Aggregte!AJ:AJ)</f>
        <v>0</v>
      </c>
      <c r="AH138" s="31">
        <f>_xlfn.XLOOKUP($A138,WH_Aggregte!$E:$E,WH_Aggregte!AK:AK)</f>
        <v>0</v>
      </c>
      <c r="AI138" s="31">
        <f>_xlfn.XLOOKUP($A138,WH_Aggregte!$E:$E,WH_Aggregte!AL:AL)</f>
        <v>0</v>
      </c>
      <c r="AJ138" s="31">
        <f>_xlfn.XLOOKUP($A138,SummaryResponses!$A:$A,SummaryResponses!D:D)</f>
        <v>0</v>
      </c>
      <c r="AK138" s="31">
        <f>_xlfn.XLOOKUP($A138,SummaryResponses!$A:$A,SummaryResponses!E:E)</f>
        <v>0</v>
      </c>
      <c r="AL138" s="31">
        <f>_xlfn.XLOOKUP($A138,SummaryResponses!$A:$A,SummaryResponses!F:F)</f>
        <v>0</v>
      </c>
      <c r="AM138" s="31">
        <f>_xlfn.XLOOKUP($A138,SummaryResponses!$A:$A,SummaryResponses!G:G)</f>
        <v>0</v>
      </c>
      <c r="AN138" s="31">
        <f>_xlfn.XLOOKUP($A138,SummaryResponses!$A:$A,SummaryResponses!H:H)</f>
        <v>0</v>
      </c>
      <c r="AO138" s="31">
        <f>_xlfn.XLOOKUP($A138,SummaryResponses!$A:$A,SummaryResponses!I:I)</f>
        <v>0</v>
      </c>
      <c r="AP138" s="31">
        <f>_xlfn.XLOOKUP($A138,SummaryResponses!$A:$A,SummaryResponses!J:J)</f>
        <v>0</v>
      </c>
      <c r="AQ138" s="31">
        <f>_xlfn.XLOOKUP($A138,SummaryResponses!$A:$A,SummaryResponses!K:K)</f>
        <v>0</v>
      </c>
      <c r="AR138" s="31">
        <f>_xlfn.XLOOKUP($A138,SummaryResponses!$A:$A,SummaryResponses!L:L)</f>
        <v>0</v>
      </c>
      <c r="AS138" s="31">
        <f>_xlfn.XLOOKUP($A138,SummaryResponses!$A:$A,SummaryResponses!M:M)</f>
        <v>0</v>
      </c>
      <c r="AT138" s="31">
        <f>_xlfn.XLOOKUP($A138,SummaryResponses!$A:$A,SummaryResponses!N:N)</f>
        <v>0</v>
      </c>
      <c r="AU138" s="31">
        <f>_xlfn.XLOOKUP($A138,SummaryResponses!$A:$A,SummaryResponses!O:O)</f>
        <v>0</v>
      </c>
      <c r="AV138" s="31">
        <f>_xlfn.XLOOKUP($A138,SummaryResponses!$A:$A,SummaryResponses!P:P)</f>
        <v>0</v>
      </c>
      <c r="AW138" s="31">
        <f>_xlfn.XLOOKUP($A138,SummaryResponses!$A:$A,SummaryResponses!Q:Q)</f>
        <v>0</v>
      </c>
      <c r="AX138" s="31">
        <f>_xlfn.XLOOKUP($A138,SummaryResponses!$A:$A,SummaryResponses!R:R)</f>
        <v>0</v>
      </c>
      <c r="AY138" s="31">
        <f>_xlfn.XLOOKUP($A138,SummaryResponses!$A:$A,SummaryResponses!S:S)</f>
        <v>0</v>
      </c>
      <c r="AZ138" s="31">
        <f>_xlfn.XLOOKUP($A138,SummaryResponses!$A:$A,SummaryResponses!T:T)</f>
        <v>0</v>
      </c>
      <c r="BA138" s="31">
        <f>_xlfn.XLOOKUP($A138,SummaryResponses!$A:$A,SummaryResponses!U:U)</f>
        <v>0</v>
      </c>
      <c r="BB138" s="31">
        <f>_xlfn.XLOOKUP($A138,SummaryResponses!$A:$A,SummaryResponses!V:V)</f>
        <v>0</v>
      </c>
      <c r="BC138" s="31">
        <f>_xlfn.XLOOKUP($A138,SummaryResponses!$A:$A,SummaryResponses!W:W)</f>
        <v>0</v>
      </c>
      <c r="BD138" s="31">
        <f>_xlfn.XLOOKUP($A138,SummaryResponses!$A:$A,SummaryResponses!X:X)</f>
        <v>0</v>
      </c>
      <c r="BE138" s="31">
        <f>_xlfn.XLOOKUP($A138,SummaryResponses!$A:$A,SummaryResponses!Y:Y)</f>
        <v>0</v>
      </c>
      <c r="BF138" s="31">
        <f>_xlfn.XLOOKUP($A138,SummaryResponses!$A:$A,SummaryResponses!Z:Z)</f>
        <v>0</v>
      </c>
      <c r="BG138" s="31">
        <f>_xlfn.XLOOKUP($A138,SummaryResponses!$A:$A,SummaryResponses!AA:AA)</f>
        <v>0</v>
      </c>
      <c r="BH138" s="31">
        <f>_xlfn.XLOOKUP($A138,SummaryResponses!$A:$A,SummaryResponses!AB:AB)</f>
        <v>0</v>
      </c>
      <c r="BI138" s="31">
        <f>_xlfn.XLOOKUP($A138,SummaryResponses!$A:$A,SummaryResponses!AC:AC)</f>
        <v>0</v>
      </c>
      <c r="BJ138" s="31">
        <f>_xlfn.XLOOKUP($A138,SummaryResponses!$A:$A,SummaryResponses!AD:AD)</f>
        <v>0</v>
      </c>
      <c r="BK138" s="31">
        <f>_xlfn.XLOOKUP($A138,SummaryResponses!$A:$A,SummaryResponses!AE:AE)</f>
        <v>0</v>
      </c>
    </row>
    <row r="139" spans="1:63" ht="154.5" x14ac:dyDescent="0.35">
      <c r="A139" s="30" t="str">
        <f>SummaryResponses!A139</f>
        <v>08.02.02</v>
      </c>
      <c r="B139" s="31" t="str">
        <f>_xlfn.XLOOKUP($A139,WH_Aggregte!$E:$E,WH_Aggregte!$D:$D)</f>
        <v xml:space="preserve">Do MOUs meet the basic requirements as stated in the regulations, i.e.:_x000D_
a. Negotiated prior to volunteer placement;_x000D_
b. Specifies the mutual responsibilities of the station and sponsor;_x000D_
c. Renegotiated every 3 years;_x000D_
d. Contains the required non-discrimination commitment;_x000D_
e. Contains the required reasonable accommodation language?_x000D_
</v>
      </c>
      <c r="C139" s="31" t="str">
        <f>_xlfn.XLOOKUP($A139,SummaryResponses!$A:$A,SummaryResponses!$C:$C)</f>
        <v xml:space="preserve">The MOUs do not meet the following basic requirements as stated in the regulations.
</v>
      </c>
      <c r="D139" s="30" t="str">
        <f>_xlfn.SINGLE(IF(ISNUMBER(IFERROR(_xlfn.XLOOKUP($A139,Table1[QNUM],Table1[Answer],"",0),""))*1,"",IFERROR(_xlfn.XLOOKUP($A139,Table1[QNUM],Table1[Answer],"",0),"")))</f>
        <v/>
      </c>
      <c r="E139" s="31" t="str">
        <f>_xlfn.SINGLE(IF(ISNUMBER(IFERROR(_xlfn.XLOOKUP($A139&amp;$E$1&amp;":",Table1[QNUM],Table1[NOTES],"",0),""))*1,"",IFERROR(_xlfn.XLOOKUP($A139&amp;$E$1&amp;":",Table1[QNUM],Table1[NOTES],"",0),"")))</f>
        <v/>
      </c>
      <c r="F139" s="31" t="str">
        <f>_xlfn.SINGLE(IF(ISNUMBER(IFERROR(_xlfn.XLOOKUP($A139&amp;$F$1,Table1[QNUM],Table1[NOTES],"",0),""))*1,"",IFERROR(_xlfn.XLOOKUP($A139&amp;$F$1,Table1[QNUM],Table1[NOTES],"",0),"")))</f>
        <v/>
      </c>
      <c r="G139" s="31" t="str">
        <f>TRIM(_xlfn.XLOOKUP($A139,WH_Aggregte!$E:$E,WH_Aggregte!J:J))</f>
        <v>RSVP Regulation: 45 CFR §2553.23(c)(2)</v>
      </c>
      <c r="H139" s="31" t="str">
        <f>_xlfn.XLOOKUP($A139,WH_Aggregte!$E:$E,WH_Aggregte!K:K)</f>
        <v/>
      </c>
      <c r="I139" s="31" t="str">
        <f>_xlfn.XLOOKUP($A139,WH_Aggregte!$E:$E,WH_Aggregte!L:L)</f>
        <v/>
      </c>
      <c r="J139" s="31" t="str">
        <f>_xlfn.XLOOKUP($A139,WH_Aggregte!$E:$E,WH_Aggregte!M:M)</f>
        <v/>
      </c>
      <c r="K139" s="31" t="str">
        <f>_xlfn.XLOOKUP($A139,WH_Aggregte!$E:$E,WH_Aggregte!N:N)</f>
        <v/>
      </c>
      <c r="L139" s="31" t="str">
        <f>_xlfn.XLOOKUP($A139,WH_Aggregte!$E:$E,WH_Aggregte!O:O)</f>
        <v/>
      </c>
      <c r="M139" s="31">
        <f>_xlfn.XLOOKUP($A139,WH_Aggregte!$E:$E,WH_Aggregte!P:P)</f>
        <v>0</v>
      </c>
      <c r="N139" s="31">
        <f>_xlfn.XLOOKUP($A139,WH_Aggregte!$E:$E,WH_Aggregte!Q:Q)</f>
        <v>0</v>
      </c>
      <c r="O139" s="31">
        <f>_xlfn.XLOOKUP($A139,WH_Aggregte!$E:$E,WH_Aggregte!R:R)</f>
        <v>0</v>
      </c>
      <c r="P139" s="31">
        <f>_xlfn.XLOOKUP($A139,WH_Aggregte!$E:$E,WH_Aggregte!S:S)</f>
        <v>0</v>
      </c>
      <c r="Q139" s="31">
        <f>_xlfn.XLOOKUP($A139,WH_Aggregte!$E:$E,WH_Aggregte!T:T)</f>
        <v>0</v>
      </c>
      <c r="R139" s="31">
        <f>_xlfn.XLOOKUP($A139,WH_Aggregte!$E:$E,WH_Aggregte!U:U)</f>
        <v>0</v>
      </c>
      <c r="S139" s="31">
        <f>_xlfn.XLOOKUP($A139,WH_Aggregte!$E:$E,WH_Aggregte!V:V)</f>
        <v>0</v>
      </c>
      <c r="T139" s="31">
        <f>_xlfn.XLOOKUP($A139,WH_Aggregte!$E:$E,WH_Aggregte!W:W)</f>
        <v>0</v>
      </c>
      <c r="U139" s="31">
        <f>_xlfn.XLOOKUP($A139,WH_Aggregte!$E:$E,WH_Aggregte!X:X)</f>
        <v>0</v>
      </c>
      <c r="V139" s="31">
        <f>_xlfn.XLOOKUP($A139,WH_Aggregte!$E:$E,WH_Aggregte!Y:Y)</f>
        <v>0</v>
      </c>
      <c r="W139" s="31">
        <f>_xlfn.XLOOKUP($A139,WH_Aggregte!$E:$E,WH_Aggregte!Z:Z)</f>
        <v>0</v>
      </c>
      <c r="X139" s="31">
        <f>_xlfn.XLOOKUP($A139,WH_Aggregte!$E:$E,WH_Aggregte!AA:AA)</f>
        <v>0</v>
      </c>
      <c r="Y139" s="31">
        <f>_xlfn.XLOOKUP($A139,WH_Aggregte!$E:$E,WH_Aggregte!AB:AB)</f>
        <v>0</v>
      </c>
      <c r="Z139" s="31">
        <f>_xlfn.XLOOKUP($A139,WH_Aggregte!$E:$E,WH_Aggregte!AC:AC)</f>
        <v>0</v>
      </c>
      <c r="AA139" s="31">
        <f>_xlfn.XLOOKUP($A139,WH_Aggregte!$E:$E,WH_Aggregte!AD:AD)</f>
        <v>0</v>
      </c>
      <c r="AB139" s="31">
        <f>_xlfn.XLOOKUP($A139,WH_Aggregte!$E:$E,WH_Aggregte!AE:AE)</f>
        <v>0</v>
      </c>
      <c r="AC139" s="31">
        <f>_xlfn.XLOOKUP($A139,WH_Aggregte!$E:$E,WH_Aggregte!AF:AF)</f>
        <v>0</v>
      </c>
      <c r="AD139" s="31">
        <f>_xlfn.XLOOKUP($A139,WH_Aggregte!$E:$E,WH_Aggregte!AG:AG)</f>
        <v>0</v>
      </c>
      <c r="AE139" s="31">
        <f>_xlfn.XLOOKUP($A139,WH_Aggregte!$E:$E,WH_Aggregte!AH:AH)</f>
        <v>0</v>
      </c>
      <c r="AF139" s="31">
        <f>_xlfn.XLOOKUP($A139,WH_Aggregte!$E:$E,WH_Aggregte!AI:AI)</f>
        <v>0</v>
      </c>
      <c r="AG139" s="31">
        <f>_xlfn.XLOOKUP($A139,WH_Aggregte!$E:$E,WH_Aggregte!AJ:AJ)</f>
        <v>0</v>
      </c>
      <c r="AH139" s="31">
        <f>_xlfn.XLOOKUP($A139,WH_Aggregte!$E:$E,WH_Aggregte!AK:AK)</f>
        <v>0</v>
      </c>
      <c r="AI139" s="31">
        <f>_xlfn.XLOOKUP($A139,WH_Aggregte!$E:$E,WH_Aggregte!AL:AL)</f>
        <v>0</v>
      </c>
      <c r="AJ139" s="31" t="str">
        <f>_xlfn.XLOOKUP($A139,SummaryResponses!$A:$A,SummaryResponses!D:D)</f>
        <v>• Negotiated prior to volunteer placement.</v>
      </c>
      <c r="AK139" s="31" t="str">
        <f>_xlfn.XLOOKUP($A139,SummaryResponses!$A:$A,SummaryResponses!E:E)</f>
        <v>• Specify the mutual responsibilities of the station and sponsor.</v>
      </c>
      <c r="AL139" s="31" t="str">
        <f>_xlfn.XLOOKUP($A139,SummaryResponses!$A:$A,SummaryResponses!F:F)</f>
        <v>• Renegotiated every 3 years.</v>
      </c>
      <c r="AM139" s="31" t="str">
        <f>_xlfn.XLOOKUP($A139,SummaryResponses!$A:$A,SummaryResponses!G:G)</f>
        <v>• Contain the required non-discrimination commitment.</v>
      </c>
      <c r="AN139" s="31" t="str">
        <f>_xlfn.XLOOKUP($A139,SummaryResponses!$A:$A,SummaryResponses!H:H)</f>
        <v>• Contain the required reasonable accommodation language.</v>
      </c>
      <c r="AO139" s="31">
        <f>_xlfn.XLOOKUP($A139,SummaryResponses!$A:$A,SummaryResponses!I:I)</f>
        <v>0</v>
      </c>
      <c r="AP139" s="31">
        <f>_xlfn.XLOOKUP($A139,SummaryResponses!$A:$A,SummaryResponses!J:J)</f>
        <v>0</v>
      </c>
      <c r="AQ139" s="31">
        <f>_xlfn.XLOOKUP($A139,SummaryResponses!$A:$A,SummaryResponses!K:K)</f>
        <v>0</v>
      </c>
      <c r="AR139" s="31">
        <f>_xlfn.XLOOKUP($A139,SummaryResponses!$A:$A,SummaryResponses!L:L)</f>
        <v>0</v>
      </c>
      <c r="AS139" s="31">
        <f>_xlfn.XLOOKUP($A139,SummaryResponses!$A:$A,SummaryResponses!M:M)</f>
        <v>0</v>
      </c>
      <c r="AT139" s="31">
        <f>_xlfn.XLOOKUP($A139,SummaryResponses!$A:$A,SummaryResponses!N:N)</f>
        <v>0</v>
      </c>
      <c r="AU139" s="31">
        <f>_xlfn.XLOOKUP($A139,SummaryResponses!$A:$A,SummaryResponses!O:O)</f>
        <v>0</v>
      </c>
      <c r="AV139" s="31">
        <f>_xlfn.XLOOKUP($A139,SummaryResponses!$A:$A,SummaryResponses!P:P)</f>
        <v>0</v>
      </c>
      <c r="AW139" s="31">
        <f>_xlfn.XLOOKUP($A139,SummaryResponses!$A:$A,SummaryResponses!Q:Q)</f>
        <v>0</v>
      </c>
      <c r="AX139" s="31">
        <f>_xlfn.XLOOKUP($A139,SummaryResponses!$A:$A,SummaryResponses!R:R)</f>
        <v>0</v>
      </c>
      <c r="AY139" s="31">
        <f>_xlfn.XLOOKUP($A139,SummaryResponses!$A:$A,SummaryResponses!S:S)</f>
        <v>0</v>
      </c>
      <c r="AZ139" s="31">
        <f>_xlfn.XLOOKUP($A139,SummaryResponses!$A:$A,SummaryResponses!T:T)</f>
        <v>0</v>
      </c>
      <c r="BA139" s="31">
        <f>_xlfn.XLOOKUP($A139,SummaryResponses!$A:$A,SummaryResponses!U:U)</f>
        <v>0</v>
      </c>
      <c r="BB139" s="31">
        <f>_xlfn.XLOOKUP($A139,SummaryResponses!$A:$A,SummaryResponses!V:V)</f>
        <v>0</v>
      </c>
      <c r="BC139" s="31">
        <f>_xlfn.XLOOKUP($A139,SummaryResponses!$A:$A,SummaryResponses!W:W)</f>
        <v>0</v>
      </c>
      <c r="BD139" s="31">
        <f>_xlfn.XLOOKUP($A139,SummaryResponses!$A:$A,SummaryResponses!X:X)</f>
        <v>0</v>
      </c>
      <c r="BE139" s="31">
        <f>_xlfn.XLOOKUP($A139,SummaryResponses!$A:$A,SummaryResponses!Y:Y)</f>
        <v>0</v>
      </c>
      <c r="BF139" s="31">
        <f>_xlfn.XLOOKUP($A139,SummaryResponses!$A:$A,SummaryResponses!Z:Z)</f>
        <v>0</v>
      </c>
      <c r="BG139" s="31">
        <f>_xlfn.XLOOKUP($A139,SummaryResponses!$A:$A,SummaryResponses!AA:AA)</f>
        <v>0</v>
      </c>
      <c r="BH139" s="31">
        <f>_xlfn.XLOOKUP($A139,SummaryResponses!$A:$A,SummaryResponses!AB:AB)</f>
        <v>0</v>
      </c>
      <c r="BI139" s="31">
        <f>_xlfn.XLOOKUP($A139,SummaryResponses!$A:$A,SummaryResponses!AC:AC)</f>
        <v>0</v>
      </c>
      <c r="BJ139" s="31">
        <f>_xlfn.XLOOKUP($A139,SummaryResponses!$A:$A,SummaryResponses!AD:AD)</f>
        <v>0</v>
      </c>
      <c r="BK139" s="31">
        <f>_xlfn.XLOOKUP($A139,SummaryResponses!$A:$A,SummaryResponses!AE:AE)</f>
        <v>0</v>
      </c>
    </row>
    <row r="140" spans="1:63" ht="84.5" x14ac:dyDescent="0.35">
      <c r="A140" s="30" t="str">
        <f>SummaryResponses!A140</f>
        <v>08.02.03</v>
      </c>
      <c r="B140" s="31" t="str">
        <f>_xlfn.XLOOKUP($A140,WH_Aggregte!$E:$E,WH_Aggregte!$D:$D)</f>
        <v>1) Does the project document that the volunteer stations are public or private non-profit agencies or organizations, with the exception of proprietary health care facilities? _x000D_
2) What is your method for ensuring that volunteer stations are appropriate per the regs?</v>
      </c>
      <c r="C140" s="31" t="str">
        <f>_xlfn.XLOOKUP($A140,SummaryResponses!$A:$A,SummaryResponses!$C:$C)</f>
        <v>Except for propietary health care facilities, not all volunteer stations are public or private non-profit agencies or organizations or the project does not document the status of all volunteer stations to ensure compliance with all program regulations.</v>
      </c>
      <c r="D140" s="30" t="str">
        <f>_xlfn.SINGLE(IF(ISNUMBER(IFERROR(_xlfn.XLOOKUP($A140,Table1[QNUM],Table1[Answer],"",0),""))*1,"",IFERROR(_xlfn.XLOOKUP($A140,Table1[QNUM],Table1[Answer],"",0),"")))</f>
        <v/>
      </c>
      <c r="E140" s="31" t="str">
        <f>_xlfn.SINGLE(IF(ISNUMBER(IFERROR(_xlfn.XLOOKUP($A140&amp;$E$1&amp;":",Table1[QNUM],Table1[NOTES],"",0),""))*1,"",IFERROR(_xlfn.XLOOKUP($A140&amp;$E$1&amp;":",Table1[QNUM],Table1[NOTES],"",0),"")))</f>
        <v/>
      </c>
      <c r="F140" s="31" t="str">
        <f>_xlfn.SINGLE(IF(ISNUMBER(IFERROR(_xlfn.XLOOKUP($A140&amp;$F$1,Table1[QNUM],Table1[NOTES],"",0),""))*1,"",IFERROR(_xlfn.XLOOKUP($A140&amp;$F$1,Table1[QNUM],Table1[NOTES],"",0),"")))</f>
        <v/>
      </c>
      <c r="G140" s="31" t="str">
        <f>TRIM(_xlfn.XLOOKUP($A140,WH_Aggregte!$E:$E,WH_Aggregte!J:J))</f>
        <v>RSVP Regulation: 45 CFR §2553.23(c)(1)</v>
      </c>
      <c r="H140" s="31">
        <f>_xlfn.XLOOKUP($A140,WH_Aggregte!$E:$E,WH_Aggregte!K:K)</f>
        <v>0</v>
      </c>
      <c r="I140" s="31">
        <f>_xlfn.XLOOKUP($A140,WH_Aggregte!$E:$E,WH_Aggregte!L:L)</f>
        <v>0</v>
      </c>
      <c r="J140" s="31">
        <f>_xlfn.XLOOKUP($A140,WH_Aggregte!$E:$E,WH_Aggregte!M:M)</f>
        <v>0</v>
      </c>
      <c r="K140" s="31">
        <f>_xlfn.XLOOKUP($A140,WH_Aggregte!$E:$E,WH_Aggregte!N:N)</f>
        <v>0</v>
      </c>
      <c r="L140" s="31">
        <f>_xlfn.XLOOKUP($A140,WH_Aggregte!$E:$E,WH_Aggregte!O:O)</f>
        <v>0</v>
      </c>
      <c r="M140" s="31">
        <f>_xlfn.XLOOKUP($A140,WH_Aggregte!$E:$E,WH_Aggregte!P:P)</f>
        <v>0</v>
      </c>
      <c r="N140" s="31">
        <f>_xlfn.XLOOKUP($A140,WH_Aggregte!$E:$E,WH_Aggregte!Q:Q)</f>
        <v>0</v>
      </c>
      <c r="O140" s="31">
        <f>_xlfn.XLOOKUP($A140,WH_Aggregte!$E:$E,WH_Aggregte!R:R)</f>
        <v>0</v>
      </c>
      <c r="P140" s="31">
        <f>_xlfn.XLOOKUP($A140,WH_Aggregte!$E:$E,WH_Aggregte!S:S)</f>
        <v>0</v>
      </c>
      <c r="Q140" s="31">
        <f>_xlfn.XLOOKUP($A140,WH_Aggregte!$E:$E,WH_Aggregte!T:T)</f>
        <v>0</v>
      </c>
      <c r="R140" s="31">
        <f>_xlfn.XLOOKUP($A140,WH_Aggregte!$E:$E,WH_Aggregte!U:U)</f>
        <v>0</v>
      </c>
      <c r="S140" s="31">
        <f>_xlfn.XLOOKUP($A140,WH_Aggregte!$E:$E,WH_Aggregte!V:V)</f>
        <v>0</v>
      </c>
      <c r="T140" s="31">
        <f>_xlfn.XLOOKUP($A140,WH_Aggregte!$E:$E,WH_Aggregte!W:W)</f>
        <v>0</v>
      </c>
      <c r="U140" s="31">
        <f>_xlfn.XLOOKUP($A140,WH_Aggregte!$E:$E,WH_Aggregte!X:X)</f>
        <v>0</v>
      </c>
      <c r="V140" s="31">
        <f>_xlfn.XLOOKUP($A140,WH_Aggregte!$E:$E,WH_Aggregte!Y:Y)</f>
        <v>0</v>
      </c>
      <c r="W140" s="31">
        <f>_xlfn.XLOOKUP($A140,WH_Aggregte!$E:$E,WH_Aggregte!Z:Z)</f>
        <v>0</v>
      </c>
      <c r="X140" s="31">
        <f>_xlfn.XLOOKUP($A140,WH_Aggregte!$E:$E,WH_Aggregte!AA:AA)</f>
        <v>0</v>
      </c>
      <c r="Y140" s="31">
        <f>_xlfn.XLOOKUP($A140,WH_Aggregte!$E:$E,WH_Aggregte!AB:AB)</f>
        <v>0</v>
      </c>
      <c r="Z140" s="31">
        <f>_xlfn.XLOOKUP($A140,WH_Aggregte!$E:$E,WH_Aggregte!AC:AC)</f>
        <v>0</v>
      </c>
      <c r="AA140" s="31">
        <f>_xlfn.XLOOKUP($A140,WH_Aggregte!$E:$E,WH_Aggregte!AD:AD)</f>
        <v>0</v>
      </c>
      <c r="AB140" s="31">
        <f>_xlfn.XLOOKUP($A140,WH_Aggregte!$E:$E,WH_Aggregte!AE:AE)</f>
        <v>0</v>
      </c>
      <c r="AC140" s="31">
        <f>_xlfn.XLOOKUP($A140,WH_Aggregte!$E:$E,WH_Aggregte!AF:AF)</f>
        <v>0</v>
      </c>
      <c r="AD140" s="31">
        <f>_xlfn.XLOOKUP($A140,WH_Aggregte!$E:$E,WH_Aggregte!AG:AG)</f>
        <v>0</v>
      </c>
      <c r="AE140" s="31">
        <f>_xlfn.XLOOKUP($A140,WH_Aggregte!$E:$E,WH_Aggregte!AH:AH)</f>
        <v>0</v>
      </c>
      <c r="AF140" s="31">
        <f>_xlfn.XLOOKUP($A140,WH_Aggregte!$E:$E,WH_Aggregte!AI:AI)</f>
        <v>0</v>
      </c>
      <c r="AG140" s="31">
        <f>_xlfn.XLOOKUP($A140,WH_Aggregte!$E:$E,WH_Aggregte!AJ:AJ)</f>
        <v>0</v>
      </c>
      <c r="AH140" s="31">
        <f>_xlfn.XLOOKUP($A140,WH_Aggregte!$E:$E,WH_Aggregte!AK:AK)</f>
        <v>0</v>
      </c>
      <c r="AI140" s="31">
        <f>_xlfn.XLOOKUP($A140,WH_Aggregte!$E:$E,WH_Aggregte!AL:AL)</f>
        <v>0</v>
      </c>
      <c r="AJ140" s="31">
        <f>_xlfn.XLOOKUP($A140,SummaryResponses!$A:$A,SummaryResponses!D:D)</f>
        <v>0</v>
      </c>
      <c r="AK140" s="31">
        <f>_xlfn.XLOOKUP($A140,SummaryResponses!$A:$A,SummaryResponses!E:E)</f>
        <v>0</v>
      </c>
      <c r="AL140" s="31">
        <f>_xlfn.XLOOKUP($A140,SummaryResponses!$A:$A,SummaryResponses!F:F)</f>
        <v>0</v>
      </c>
      <c r="AM140" s="31">
        <f>_xlfn.XLOOKUP($A140,SummaryResponses!$A:$A,SummaryResponses!G:G)</f>
        <v>0</v>
      </c>
      <c r="AN140" s="31">
        <f>_xlfn.XLOOKUP($A140,SummaryResponses!$A:$A,SummaryResponses!H:H)</f>
        <v>0</v>
      </c>
      <c r="AO140" s="31">
        <f>_xlfn.XLOOKUP($A140,SummaryResponses!$A:$A,SummaryResponses!I:I)</f>
        <v>0</v>
      </c>
      <c r="AP140" s="31">
        <f>_xlfn.XLOOKUP($A140,SummaryResponses!$A:$A,SummaryResponses!J:J)</f>
        <v>0</v>
      </c>
      <c r="AQ140" s="31">
        <f>_xlfn.XLOOKUP($A140,SummaryResponses!$A:$A,SummaryResponses!K:K)</f>
        <v>0</v>
      </c>
      <c r="AR140" s="31">
        <f>_xlfn.XLOOKUP($A140,SummaryResponses!$A:$A,SummaryResponses!L:L)</f>
        <v>0</v>
      </c>
      <c r="AS140" s="31">
        <f>_xlfn.XLOOKUP($A140,SummaryResponses!$A:$A,SummaryResponses!M:M)</f>
        <v>0</v>
      </c>
      <c r="AT140" s="31">
        <f>_xlfn.XLOOKUP($A140,SummaryResponses!$A:$A,SummaryResponses!N:N)</f>
        <v>0</v>
      </c>
      <c r="AU140" s="31">
        <f>_xlfn.XLOOKUP($A140,SummaryResponses!$A:$A,SummaryResponses!O:O)</f>
        <v>0</v>
      </c>
      <c r="AV140" s="31">
        <f>_xlfn.XLOOKUP($A140,SummaryResponses!$A:$A,SummaryResponses!P:P)</f>
        <v>0</v>
      </c>
      <c r="AW140" s="31">
        <f>_xlfn.XLOOKUP($A140,SummaryResponses!$A:$A,SummaryResponses!Q:Q)</f>
        <v>0</v>
      </c>
      <c r="AX140" s="31">
        <f>_xlfn.XLOOKUP($A140,SummaryResponses!$A:$A,SummaryResponses!R:R)</f>
        <v>0</v>
      </c>
      <c r="AY140" s="31">
        <f>_xlfn.XLOOKUP($A140,SummaryResponses!$A:$A,SummaryResponses!S:S)</f>
        <v>0</v>
      </c>
      <c r="AZ140" s="31">
        <f>_xlfn.XLOOKUP($A140,SummaryResponses!$A:$A,SummaryResponses!T:T)</f>
        <v>0</v>
      </c>
      <c r="BA140" s="31">
        <f>_xlfn.XLOOKUP($A140,SummaryResponses!$A:$A,SummaryResponses!U:U)</f>
        <v>0</v>
      </c>
      <c r="BB140" s="31">
        <f>_xlfn.XLOOKUP($A140,SummaryResponses!$A:$A,SummaryResponses!V:V)</f>
        <v>0</v>
      </c>
      <c r="BC140" s="31">
        <f>_xlfn.XLOOKUP($A140,SummaryResponses!$A:$A,SummaryResponses!W:W)</f>
        <v>0</v>
      </c>
      <c r="BD140" s="31">
        <f>_xlfn.XLOOKUP($A140,SummaryResponses!$A:$A,SummaryResponses!X:X)</f>
        <v>0</v>
      </c>
      <c r="BE140" s="31">
        <f>_xlfn.XLOOKUP($A140,SummaryResponses!$A:$A,SummaryResponses!Y:Y)</f>
        <v>0</v>
      </c>
      <c r="BF140" s="31">
        <f>_xlfn.XLOOKUP($A140,SummaryResponses!$A:$A,SummaryResponses!Z:Z)</f>
        <v>0</v>
      </c>
      <c r="BG140" s="31">
        <f>_xlfn.XLOOKUP($A140,SummaryResponses!$A:$A,SummaryResponses!AA:AA)</f>
        <v>0</v>
      </c>
      <c r="BH140" s="31">
        <f>_xlfn.XLOOKUP($A140,SummaryResponses!$A:$A,SummaryResponses!AB:AB)</f>
        <v>0</v>
      </c>
      <c r="BI140" s="31">
        <f>_xlfn.XLOOKUP($A140,SummaryResponses!$A:$A,SummaryResponses!AC:AC)</f>
        <v>0</v>
      </c>
      <c r="BJ140" s="31">
        <f>_xlfn.XLOOKUP($A140,SummaryResponses!$A:$A,SummaryResponses!AD:AD)</f>
        <v>0</v>
      </c>
      <c r="BK140" s="31">
        <f>_xlfn.XLOOKUP($A140,SummaryResponses!$A:$A,SummaryResponses!AE:AE)</f>
        <v>0</v>
      </c>
    </row>
    <row r="141" spans="1:63" ht="56.5" x14ac:dyDescent="0.35">
      <c r="A141" s="30" t="str">
        <f>SummaryResponses!A141</f>
        <v>08.02.04</v>
      </c>
      <c r="B141" s="31" t="str">
        <f>_xlfn.XLOOKUP($A141,WH_Aggregte!$E:$E,WH_Aggregte!$D:$D)</f>
        <v xml:space="preserve">Does the grantee monitor service site(s) to ensure compliance with grant requirements?_x000D_
_x000D_
</v>
      </c>
      <c r="C141" s="31" t="str">
        <f>_xlfn.XLOOKUP($A141,SummaryResponses!$A:$A,SummaryResponses!$C:$C)</f>
        <v xml:space="preserve">There is not evidence that the grantee monitors service site(s) to ensure compliance with grant requirements. </v>
      </c>
      <c r="D141" s="30" t="str">
        <f>_xlfn.SINGLE(IF(ISNUMBER(IFERROR(_xlfn.XLOOKUP($A141,Table1[QNUM],Table1[Answer],"",0),""))*1,"",IFERROR(_xlfn.XLOOKUP($A141,Table1[QNUM],Table1[Answer],"",0),"")))</f>
        <v/>
      </c>
      <c r="E141" s="31" t="str">
        <f>_xlfn.SINGLE(IF(ISNUMBER(IFERROR(_xlfn.XLOOKUP($A141&amp;$E$1&amp;":",Table1[QNUM],Table1[NOTES],"",0),""))*1,"",IFERROR(_xlfn.XLOOKUP($A141&amp;$E$1&amp;":",Table1[QNUM],Table1[NOTES],"",0),"")))</f>
        <v/>
      </c>
      <c r="F141" s="31" t="str">
        <f>_xlfn.SINGLE(IF(ISNUMBER(IFERROR(_xlfn.XLOOKUP($A141&amp;$F$1,Table1[QNUM],Table1[NOTES],"",0),""))*1,"",IFERROR(_xlfn.XLOOKUP($A141&amp;$F$1,Table1[QNUM],Table1[NOTES],"",0),"")))</f>
        <v/>
      </c>
      <c r="G141" s="31" t="str">
        <f>TRIM(_xlfn.XLOOKUP($A141,WH_Aggregte!$E:$E,WH_Aggregte!J:J))</f>
        <v>Memorandum of Agreement; General Terms and Conditions; 2 CFR 200.303(c); 2 CFR 200.329(a)</v>
      </c>
      <c r="H141" s="31">
        <f>_xlfn.XLOOKUP($A141,WH_Aggregte!$E:$E,WH_Aggregte!K:K)</f>
        <v>0</v>
      </c>
      <c r="I141" s="31">
        <f>_xlfn.XLOOKUP($A141,WH_Aggregte!$E:$E,WH_Aggregte!L:L)</f>
        <v>0</v>
      </c>
      <c r="J141" s="31">
        <f>_xlfn.XLOOKUP($A141,WH_Aggregte!$E:$E,WH_Aggregte!M:M)</f>
        <v>0</v>
      </c>
      <c r="K141" s="31">
        <f>_xlfn.XLOOKUP($A141,WH_Aggregte!$E:$E,WH_Aggregte!N:N)</f>
        <v>0</v>
      </c>
      <c r="L141" s="31">
        <f>_xlfn.XLOOKUP($A141,WH_Aggregte!$E:$E,WH_Aggregte!O:O)</f>
        <v>0</v>
      </c>
      <c r="M141" s="31">
        <f>_xlfn.XLOOKUP($A141,WH_Aggregte!$E:$E,WH_Aggregte!P:P)</f>
        <v>0</v>
      </c>
      <c r="N141" s="31">
        <f>_xlfn.XLOOKUP($A141,WH_Aggregte!$E:$E,WH_Aggregte!Q:Q)</f>
        <v>0</v>
      </c>
      <c r="O141" s="31">
        <f>_xlfn.XLOOKUP($A141,WH_Aggregte!$E:$E,WH_Aggregte!R:R)</f>
        <v>0</v>
      </c>
      <c r="P141" s="31">
        <f>_xlfn.XLOOKUP($A141,WH_Aggregte!$E:$E,WH_Aggregte!S:S)</f>
        <v>0</v>
      </c>
      <c r="Q141" s="31">
        <f>_xlfn.XLOOKUP($A141,WH_Aggregte!$E:$E,WH_Aggregte!T:T)</f>
        <v>0</v>
      </c>
      <c r="R141" s="31">
        <f>_xlfn.XLOOKUP($A141,WH_Aggregte!$E:$E,WH_Aggregte!U:U)</f>
        <v>0</v>
      </c>
      <c r="S141" s="31">
        <f>_xlfn.XLOOKUP($A141,WH_Aggregte!$E:$E,WH_Aggregte!V:V)</f>
        <v>0</v>
      </c>
      <c r="T141" s="31">
        <f>_xlfn.XLOOKUP($A141,WH_Aggregte!$E:$E,WH_Aggregte!W:W)</f>
        <v>0</v>
      </c>
      <c r="U141" s="31">
        <f>_xlfn.XLOOKUP($A141,WH_Aggregte!$E:$E,WH_Aggregte!X:X)</f>
        <v>0</v>
      </c>
      <c r="V141" s="31">
        <f>_xlfn.XLOOKUP($A141,WH_Aggregte!$E:$E,WH_Aggregte!Y:Y)</f>
        <v>0</v>
      </c>
      <c r="W141" s="31">
        <f>_xlfn.XLOOKUP($A141,WH_Aggregte!$E:$E,WH_Aggregte!Z:Z)</f>
        <v>0</v>
      </c>
      <c r="X141" s="31">
        <f>_xlfn.XLOOKUP($A141,WH_Aggregte!$E:$E,WH_Aggregte!AA:AA)</f>
        <v>0</v>
      </c>
      <c r="Y141" s="31">
        <f>_xlfn.XLOOKUP($A141,WH_Aggregte!$E:$E,WH_Aggregte!AB:AB)</f>
        <v>0</v>
      </c>
      <c r="Z141" s="31">
        <f>_xlfn.XLOOKUP($A141,WH_Aggregte!$E:$E,WH_Aggregte!AC:AC)</f>
        <v>0</v>
      </c>
      <c r="AA141" s="31">
        <f>_xlfn.XLOOKUP($A141,WH_Aggregte!$E:$E,WH_Aggregte!AD:AD)</f>
        <v>0</v>
      </c>
      <c r="AB141" s="31">
        <f>_xlfn.XLOOKUP($A141,WH_Aggregte!$E:$E,WH_Aggregte!AE:AE)</f>
        <v>0</v>
      </c>
      <c r="AC141" s="31">
        <f>_xlfn.XLOOKUP($A141,WH_Aggregte!$E:$E,WH_Aggregte!AF:AF)</f>
        <v>0</v>
      </c>
      <c r="AD141" s="31">
        <f>_xlfn.XLOOKUP($A141,WH_Aggregte!$E:$E,WH_Aggregte!AG:AG)</f>
        <v>0</v>
      </c>
      <c r="AE141" s="31">
        <f>_xlfn.XLOOKUP($A141,WH_Aggregte!$E:$E,WH_Aggregte!AH:AH)</f>
        <v>0</v>
      </c>
      <c r="AF141" s="31">
        <f>_xlfn.XLOOKUP($A141,WH_Aggregte!$E:$E,WH_Aggregte!AI:AI)</f>
        <v>0</v>
      </c>
      <c r="AG141" s="31">
        <f>_xlfn.XLOOKUP($A141,WH_Aggregte!$E:$E,WH_Aggregte!AJ:AJ)</f>
        <v>0</v>
      </c>
      <c r="AH141" s="31">
        <f>_xlfn.XLOOKUP($A141,WH_Aggregte!$E:$E,WH_Aggregte!AK:AK)</f>
        <v>0</v>
      </c>
      <c r="AI141" s="31">
        <f>_xlfn.XLOOKUP($A141,WH_Aggregte!$E:$E,WH_Aggregte!AL:AL)</f>
        <v>0</v>
      </c>
      <c r="AJ141" s="31">
        <f>_xlfn.XLOOKUP($A141,SummaryResponses!$A:$A,SummaryResponses!D:D)</f>
        <v>0</v>
      </c>
      <c r="AK141" s="31">
        <f>_xlfn.XLOOKUP($A141,SummaryResponses!$A:$A,SummaryResponses!E:E)</f>
        <v>0</v>
      </c>
      <c r="AL141" s="31">
        <f>_xlfn.XLOOKUP($A141,SummaryResponses!$A:$A,SummaryResponses!F:F)</f>
        <v>0</v>
      </c>
      <c r="AM141" s="31">
        <f>_xlfn.XLOOKUP($A141,SummaryResponses!$A:$A,SummaryResponses!G:G)</f>
        <v>0</v>
      </c>
      <c r="AN141" s="31">
        <f>_xlfn.XLOOKUP($A141,SummaryResponses!$A:$A,SummaryResponses!H:H)</f>
        <v>0</v>
      </c>
      <c r="AO141" s="31">
        <f>_xlfn.XLOOKUP($A141,SummaryResponses!$A:$A,SummaryResponses!I:I)</f>
        <v>0</v>
      </c>
      <c r="AP141" s="31">
        <f>_xlfn.XLOOKUP($A141,SummaryResponses!$A:$A,SummaryResponses!J:J)</f>
        <v>0</v>
      </c>
      <c r="AQ141" s="31">
        <f>_xlfn.XLOOKUP($A141,SummaryResponses!$A:$A,SummaryResponses!K:K)</f>
        <v>0</v>
      </c>
      <c r="AR141" s="31">
        <f>_xlfn.XLOOKUP($A141,SummaryResponses!$A:$A,SummaryResponses!L:L)</f>
        <v>0</v>
      </c>
      <c r="AS141" s="31">
        <f>_xlfn.XLOOKUP($A141,SummaryResponses!$A:$A,SummaryResponses!M:M)</f>
        <v>0</v>
      </c>
      <c r="AT141" s="31">
        <f>_xlfn.XLOOKUP($A141,SummaryResponses!$A:$A,SummaryResponses!N:N)</f>
        <v>0</v>
      </c>
      <c r="AU141" s="31">
        <f>_xlfn.XLOOKUP($A141,SummaryResponses!$A:$A,SummaryResponses!O:O)</f>
        <v>0</v>
      </c>
      <c r="AV141" s="31">
        <f>_xlfn.XLOOKUP($A141,SummaryResponses!$A:$A,SummaryResponses!P:P)</f>
        <v>0</v>
      </c>
      <c r="AW141" s="31">
        <f>_xlfn.XLOOKUP($A141,SummaryResponses!$A:$A,SummaryResponses!Q:Q)</f>
        <v>0</v>
      </c>
      <c r="AX141" s="31">
        <f>_xlfn.XLOOKUP($A141,SummaryResponses!$A:$A,SummaryResponses!R:R)</f>
        <v>0</v>
      </c>
      <c r="AY141" s="31">
        <f>_xlfn.XLOOKUP($A141,SummaryResponses!$A:$A,SummaryResponses!S:S)</f>
        <v>0</v>
      </c>
      <c r="AZ141" s="31">
        <f>_xlfn.XLOOKUP($A141,SummaryResponses!$A:$A,SummaryResponses!T:T)</f>
        <v>0</v>
      </c>
      <c r="BA141" s="31">
        <f>_xlfn.XLOOKUP($A141,SummaryResponses!$A:$A,SummaryResponses!U:U)</f>
        <v>0</v>
      </c>
      <c r="BB141" s="31">
        <f>_xlfn.XLOOKUP($A141,SummaryResponses!$A:$A,SummaryResponses!V:V)</f>
        <v>0</v>
      </c>
      <c r="BC141" s="31">
        <f>_xlfn.XLOOKUP($A141,SummaryResponses!$A:$A,SummaryResponses!W:W)</f>
        <v>0</v>
      </c>
      <c r="BD141" s="31">
        <f>_xlfn.XLOOKUP($A141,SummaryResponses!$A:$A,SummaryResponses!X:X)</f>
        <v>0</v>
      </c>
      <c r="BE141" s="31">
        <f>_xlfn.XLOOKUP($A141,SummaryResponses!$A:$A,SummaryResponses!Y:Y)</f>
        <v>0</v>
      </c>
      <c r="BF141" s="31">
        <f>_xlfn.XLOOKUP($A141,SummaryResponses!$A:$A,SummaryResponses!Z:Z)</f>
        <v>0</v>
      </c>
      <c r="BG141" s="31">
        <f>_xlfn.XLOOKUP($A141,SummaryResponses!$A:$A,SummaryResponses!AA:AA)</f>
        <v>0</v>
      </c>
      <c r="BH141" s="31">
        <f>_xlfn.XLOOKUP($A141,SummaryResponses!$A:$A,SummaryResponses!AB:AB)</f>
        <v>0</v>
      </c>
      <c r="BI141" s="31">
        <f>_xlfn.XLOOKUP($A141,SummaryResponses!$A:$A,SummaryResponses!AC:AC)</f>
        <v>0</v>
      </c>
      <c r="BJ141" s="31">
        <f>_xlfn.XLOOKUP($A141,SummaryResponses!$A:$A,SummaryResponses!AD:AD)</f>
        <v>0</v>
      </c>
      <c r="BK141" s="31">
        <f>_xlfn.XLOOKUP($A141,SummaryResponses!$A:$A,SummaryResponses!AE:AE)</f>
        <v>0</v>
      </c>
    </row>
    <row r="142" spans="1:63" ht="238.5" x14ac:dyDescent="0.35">
      <c r="A142" s="30" t="str">
        <f>SummaryResponses!A142</f>
        <v>08.03.01</v>
      </c>
      <c r="B142" s="31" t="str">
        <f>_xlfn.XLOOKUP($A142,WH_Aggregte!$E:$E,WH_Aggregte!$D:$D)</f>
        <v xml:space="preserve">Is there documentation to show that the recipient maintains a procedure for the filing and adjudication of grievances in alignment with 45 CFR § 1225?  _x000D_
_x000D_
Documentation should outline the following at minimum: _x000D_
- Time frames for filing and response  _x000D_
- Person who receives and responds to the complaints both informal (grantee personnel) and formal (EEOP Director of AmeriCorps or AmeriCorps designee) _x000D_
- Documentation required _x000D_
- Legal representation is allowed _x000D_
- Freedom from retaliation/reprisal _x000D_
- The process involved from initial filing, review, decisions made, corrective action, through close out _x000D_
</v>
      </c>
      <c r="C142" s="31" t="str">
        <f>_xlfn.XLOOKUP($A142,SummaryResponses!$A:$A,SummaryResponses!$C:$C)</f>
        <v xml:space="preserve">Grantee has not included all of the minimum required elements outlined within 45 CFR § 1225. (MO Notes to include missing elements.)
</v>
      </c>
      <c r="D142" s="30" t="str">
        <f>_xlfn.SINGLE(IF(ISNUMBER(IFERROR(_xlfn.XLOOKUP($A142,Table1[QNUM],Table1[Answer],"",0),""))*1,"",IFERROR(_xlfn.XLOOKUP($A142,Table1[QNUM],Table1[Answer],"",0),"")))</f>
        <v/>
      </c>
      <c r="E142" s="31" t="str">
        <f>_xlfn.SINGLE(IF(ISNUMBER(IFERROR(_xlfn.XLOOKUP($A142&amp;$E$1&amp;":",Table1[QNUM],Table1[NOTES],"",0),""))*1,"",IFERROR(_xlfn.XLOOKUP($A142&amp;$E$1&amp;":",Table1[QNUM],Table1[NOTES],"",0),"")))</f>
        <v/>
      </c>
      <c r="F142" s="31" t="str">
        <f>_xlfn.SINGLE(IF(ISNUMBER(IFERROR(_xlfn.XLOOKUP($A142&amp;$F$1,Table1[QNUM],Table1[NOTES],"",0),""))*1,"",IFERROR(_xlfn.XLOOKUP($A142&amp;$F$1,Table1[QNUM],Table1[NOTES],"",0),"")))</f>
        <v/>
      </c>
      <c r="G142" s="31" t="str">
        <f>TRIM(_xlfn.XLOOKUP($A142,WH_Aggregte!$E:$E,WH_Aggregte!J:J))</f>
        <v>45 CFR 1225</v>
      </c>
      <c r="H142" s="31" t="str">
        <f>_xlfn.XLOOKUP($A142,WH_Aggregte!$E:$E,WH_Aggregte!K:K)</f>
        <v/>
      </c>
      <c r="I142" s="31" t="str">
        <f>_xlfn.XLOOKUP($A142,WH_Aggregte!$E:$E,WH_Aggregte!L:L)</f>
        <v/>
      </c>
      <c r="J142" s="31" t="str">
        <f>_xlfn.XLOOKUP($A142,WH_Aggregte!$E:$E,WH_Aggregte!M:M)</f>
        <v/>
      </c>
      <c r="K142" s="31" t="str">
        <f>_xlfn.XLOOKUP($A142,WH_Aggregte!$E:$E,WH_Aggregte!N:N)</f>
        <v/>
      </c>
      <c r="L142" s="31" t="str">
        <f>_xlfn.XLOOKUP($A142,WH_Aggregte!$E:$E,WH_Aggregte!O:O)</f>
        <v/>
      </c>
      <c r="M142" s="31" t="str">
        <f>_xlfn.XLOOKUP($A142,WH_Aggregte!$E:$E,WH_Aggregte!P:P)</f>
        <v/>
      </c>
      <c r="N142" s="31">
        <f>_xlfn.XLOOKUP($A142,WH_Aggregte!$E:$E,WH_Aggregte!Q:Q)</f>
        <v>0</v>
      </c>
      <c r="O142" s="31">
        <f>_xlfn.XLOOKUP($A142,WH_Aggregte!$E:$E,WH_Aggregte!R:R)</f>
        <v>0</v>
      </c>
      <c r="P142" s="31">
        <f>_xlfn.XLOOKUP($A142,WH_Aggregte!$E:$E,WH_Aggregte!S:S)</f>
        <v>0</v>
      </c>
      <c r="Q142" s="31">
        <f>_xlfn.XLOOKUP($A142,WH_Aggregte!$E:$E,WH_Aggregte!T:T)</f>
        <v>0</v>
      </c>
      <c r="R142" s="31">
        <f>_xlfn.XLOOKUP($A142,WH_Aggregte!$E:$E,WH_Aggregte!U:U)</f>
        <v>0</v>
      </c>
      <c r="S142" s="31">
        <f>_xlfn.XLOOKUP($A142,WH_Aggregte!$E:$E,WH_Aggregte!V:V)</f>
        <v>0</v>
      </c>
      <c r="T142" s="31">
        <f>_xlfn.XLOOKUP($A142,WH_Aggregte!$E:$E,WH_Aggregte!W:W)</f>
        <v>0</v>
      </c>
      <c r="U142" s="31">
        <f>_xlfn.XLOOKUP($A142,WH_Aggregte!$E:$E,WH_Aggregte!X:X)</f>
        <v>0</v>
      </c>
      <c r="V142" s="31">
        <f>_xlfn.XLOOKUP($A142,WH_Aggregte!$E:$E,WH_Aggregte!Y:Y)</f>
        <v>0</v>
      </c>
      <c r="W142" s="31">
        <f>_xlfn.XLOOKUP($A142,WH_Aggregte!$E:$E,WH_Aggregte!Z:Z)</f>
        <v>0</v>
      </c>
      <c r="X142" s="31">
        <f>_xlfn.XLOOKUP($A142,WH_Aggregte!$E:$E,WH_Aggregte!AA:AA)</f>
        <v>0</v>
      </c>
      <c r="Y142" s="31">
        <f>_xlfn.XLOOKUP($A142,WH_Aggregte!$E:$E,WH_Aggregte!AB:AB)</f>
        <v>0</v>
      </c>
      <c r="Z142" s="31">
        <f>_xlfn.XLOOKUP($A142,WH_Aggregte!$E:$E,WH_Aggregte!AC:AC)</f>
        <v>0</v>
      </c>
      <c r="AA142" s="31">
        <f>_xlfn.XLOOKUP($A142,WH_Aggregte!$E:$E,WH_Aggregte!AD:AD)</f>
        <v>0</v>
      </c>
      <c r="AB142" s="31">
        <f>_xlfn.XLOOKUP($A142,WH_Aggregte!$E:$E,WH_Aggregte!AE:AE)</f>
        <v>0</v>
      </c>
      <c r="AC142" s="31">
        <f>_xlfn.XLOOKUP($A142,WH_Aggregte!$E:$E,WH_Aggregte!AF:AF)</f>
        <v>0</v>
      </c>
      <c r="AD142" s="31">
        <f>_xlfn.XLOOKUP($A142,WH_Aggregte!$E:$E,WH_Aggregte!AG:AG)</f>
        <v>0</v>
      </c>
      <c r="AE142" s="31">
        <f>_xlfn.XLOOKUP($A142,WH_Aggregte!$E:$E,WH_Aggregte!AH:AH)</f>
        <v>0</v>
      </c>
      <c r="AF142" s="31">
        <f>_xlfn.XLOOKUP($A142,WH_Aggregte!$E:$E,WH_Aggregte!AI:AI)</f>
        <v>0</v>
      </c>
      <c r="AG142" s="31">
        <f>_xlfn.XLOOKUP($A142,WH_Aggregte!$E:$E,WH_Aggregte!AJ:AJ)</f>
        <v>0</v>
      </c>
      <c r="AH142" s="31">
        <f>_xlfn.XLOOKUP($A142,WH_Aggregte!$E:$E,WH_Aggregte!AK:AK)</f>
        <v>0</v>
      </c>
      <c r="AI142" s="31">
        <f>_xlfn.XLOOKUP($A142,WH_Aggregte!$E:$E,WH_Aggregte!AL:AL)</f>
        <v>0</v>
      </c>
      <c r="AJ142" s="31">
        <f>_xlfn.XLOOKUP($A142,SummaryResponses!$A:$A,SummaryResponses!D:D)</f>
        <v>0</v>
      </c>
      <c r="AK142" s="31">
        <f>_xlfn.XLOOKUP($A142,SummaryResponses!$A:$A,SummaryResponses!E:E)</f>
        <v>0</v>
      </c>
      <c r="AL142" s="31">
        <f>_xlfn.XLOOKUP($A142,SummaryResponses!$A:$A,SummaryResponses!F:F)</f>
        <v>0</v>
      </c>
      <c r="AM142" s="31">
        <f>_xlfn.XLOOKUP($A142,SummaryResponses!$A:$A,SummaryResponses!G:G)</f>
        <v>0</v>
      </c>
      <c r="AN142" s="31">
        <f>_xlfn.XLOOKUP($A142,SummaryResponses!$A:$A,SummaryResponses!H:H)</f>
        <v>0</v>
      </c>
      <c r="AO142" s="31">
        <f>_xlfn.XLOOKUP($A142,SummaryResponses!$A:$A,SummaryResponses!I:I)</f>
        <v>0</v>
      </c>
      <c r="AP142" s="31">
        <f>_xlfn.XLOOKUP($A142,SummaryResponses!$A:$A,SummaryResponses!J:J)</f>
        <v>0</v>
      </c>
      <c r="AQ142" s="31">
        <f>_xlfn.XLOOKUP($A142,SummaryResponses!$A:$A,SummaryResponses!K:K)</f>
        <v>0</v>
      </c>
      <c r="AR142" s="31">
        <f>_xlfn.XLOOKUP($A142,SummaryResponses!$A:$A,SummaryResponses!L:L)</f>
        <v>0</v>
      </c>
      <c r="AS142" s="31">
        <f>_xlfn.XLOOKUP($A142,SummaryResponses!$A:$A,SummaryResponses!M:M)</f>
        <v>0</v>
      </c>
      <c r="AT142" s="31">
        <f>_xlfn.XLOOKUP($A142,SummaryResponses!$A:$A,SummaryResponses!N:N)</f>
        <v>0</v>
      </c>
      <c r="AU142" s="31">
        <f>_xlfn.XLOOKUP($A142,SummaryResponses!$A:$A,SummaryResponses!O:O)</f>
        <v>0</v>
      </c>
      <c r="AV142" s="31">
        <f>_xlfn.XLOOKUP($A142,SummaryResponses!$A:$A,SummaryResponses!P:P)</f>
        <v>0</v>
      </c>
      <c r="AW142" s="31">
        <f>_xlfn.XLOOKUP($A142,SummaryResponses!$A:$A,SummaryResponses!Q:Q)</f>
        <v>0</v>
      </c>
      <c r="AX142" s="31">
        <f>_xlfn.XLOOKUP($A142,SummaryResponses!$A:$A,SummaryResponses!R:R)</f>
        <v>0</v>
      </c>
      <c r="AY142" s="31">
        <f>_xlfn.XLOOKUP($A142,SummaryResponses!$A:$A,SummaryResponses!S:S)</f>
        <v>0</v>
      </c>
      <c r="AZ142" s="31">
        <f>_xlfn.XLOOKUP($A142,SummaryResponses!$A:$A,SummaryResponses!T:T)</f>
        <v>0</v>
      </c>
      <c r="BA142" s="31">
        <f>_xlfn.XLOOKUP($A142,SummaryResponses!$A:$A,SummaryResponses!U:U)</f>
        <v>0</v>
      </c>
      <c r="BB142" s="31">
        <f>_xlfn.XLOOKUP($A142,SummaryResponses!$A:$A,SummaryResponses!V:V)</f>
        <v>0</v>
      </c>
      <c r="BC142" s="31">
        <f>_xlfn.XLOOKUP($A142,SummaryResponses!$A:$A,SummaryResponses!W:W)</f>
        <v>0</v>
      </c>
      <c r="BD142" s="31">
        <f>_xlfn.XLOOKUP($A142,SummaryResponses!$A:$A,SummaryResponses!X:X)</f>
        <v>0</v>
      </c>
      <c r="BE142" s="31">
        <f>_xlfn.XLOOKUP($A142,SummaryResponses!$A:$A,SummaryResponses!Y:Y)</f>
        <v>0</v>
      </c>
      <c r="BF142" s="31">
        <f>_xlfn.XLOOKUP($A142,SummaryResponses!$A:$A,SummaryResponses!Z:Z)</f>
        <v>0</v>
      </c>
      <c r="BG142" s="31">
        <f>_xlfn.XLOOKUP($A142,SummaryResponses!$A:$A,SummaryResponses!AA:AA)</f>
        <v>0</v>
      </c>
      <c r="BH142" s="31">
        <f>_xlfn.XLOOKUP($A142,SummaryResponses!$A:$A,SummaryResponses!AB:AB)</f>
        <v>0</v>
      </c>
      <c r="BI142" s="31">
        <f>_xlfn.XLOOKUP($A142,SummaryResponses!$A:$A,SummaryResponses!AC:AC)</f>
        <v>0</v>
      </c>
      <c r="BJ142" s="31">
        <f>_xlfn.XLOOKUP($A142,SummaryResponses!$A:$A,SummaryResponses!AD:AD)</f>
        <v>0</v>
      </c>
      <c r="BK142" s="31">
        <f>_xlfn.XLOOKUP($A142,SummaryResponses!$A:$A,SummaryResponses!AE:AE)</f>
        <v>0</v>
      </c>
    </row>
    <row r="143" spans="1:63" ht="364.5" x14ac:dyDescent="0.35">
      <c r="A143" s="30" t="str">
        <f>SummaryResponses!A143</f>
        <v>08.03.02</v>
      </c>
      <c r="B143" s="31" t="str">
        <f>_xlfn.XLOOKUP($A143,WH_Aggregte!$E:$E,WH_Aggregte!$D:$D)</f>
        <v xml:space="preserve">Does the organization have a non-discrimination policy that includes all the federally required protected classes as listed below?   
*NOTE:  Updated in the AmeriCorps Program Civil Rights and Non-Harassment Policy 11/7/23. Compliance should be determined based on grant award requirements. 
•	Race  
•	Color  
•	National origin  
•	Gender/gender identity or expression/sex 
•	Age  
•	Religion   
•	Sexual orientation   
•	Disability   
•	Political affiliation   
•	Marital or parental status  
•	Reprisal*
•	Genetic information  
•	Military service  
•	Pregnancy*
•	Submission of a complaint*
</v>
      </c>
      <c r="C143" s="31" t="str">
        <f>_xlfn.XLOOKUP($A143,SummaryResponses!$A:$A,SummaryResponses!$C:$C)</f>
        <v>The grantee/sponsor does not have a non-discrimination policy in place that includes all of the federally required protected classes. (Specific missing elements listed in MO Notes.)</v>
      </c>
      <c r="D143" s="30" t="str">
        <f>_xlfn.SINGLE(IF(ISNUMBER(IFERROR(_xlfn.XLOOKUP($A143,Table1[QNUM],Table1[Answer],"",0),""))*1,"",IFERROR(_xlfn.XLOOKUP($A143,Table1[QNUM],Table1[Answer],"",0),"")))</f>
        <v/>
      </c>
      <c r="E143" s="31" t="str">
        <f>_xlfn.SINGLE(IF(ISNUMBER(IFERROR(_xlfn.XLOOKUP($A143&amp;$E$1&amp;":",Table1[QNUM],Table1[NOTES],"",0),""))*1,"",IFERROR(_xlfn.XLOOKUP($A143&amp;$E$1&amp;":",Table1[QNUM],Table1[NOTES],"",0),"")))</f>
        <v/>
      </c>
      <c r="F143" s="31" t="str">
        <f>_xlfn.SINGLE(IF(ISNUMBER(IFERROR(_xlfn.XLOOKUP($A143&amp;$F$1,Table1[QNUM],Table1[NOTES],"",0),""))*1,"",IFERROR(_xlfn.XLOOKUP($A143&amp;$F$1,Table1[QNUM],Table1[NOTES],"",0),"")))</f>
        <v/>
      </c>
      <c r="G143" s="31" t="str">
        <f>TRIM(_xlfn.XLOOKUP($A143,WH_Aggregte!$E:$E,WH_Aggregte!J:J))</f>
        <v>AmeriCorps Annual General Terms and Conditions</v>
      </c>
      <c r="H143" s="31" t="str">
        <f>_xlfn.XLOOKUP($A143,WH_Aggregte!$E:$E,WH_Aggregte!K:K)</f>
        <v/>
      </c>
      <c r="I143" s="31" t="str">
        <f>_xlfn.XLOOKUP($A143,WH_Aggregte!$E:$E,WH_Aggregte!L:L)</f>
        <v/>
      </c>
      <c r="J143" s="31" t="str">
        <f>_xlfn.XLOOKUP($A143,WH_Aggregte!$E:$E,WH_Aggregte!M:M)</f>
        <v/>
      </c>
      <c r="K143" s="31" t="str">
        <f>_xlfn.XLOOKUP($A143,WH_Aggregte!$E:$E,WH_Aggregte!N:N)</f>
        <v/>
      </c>
      <c r="L143" s="31" t="str">
        <f>_xlfn.XLOOKUP($A143,WH_Aggregte!$E:$E,WH_Aggregte!O:O)</f>
        <v/>
      </c>
      <c r="M143" s="31" t="str">
        <f>_xlfn.XLOOKUP($A143,WH_Aggregte!$E:$E,WH_Aggregte!P:P)</f>
        <v/>
      </c>
      <c r="N143" s="31" t="str">
        <f>_xlfn.XLOOKUP($A143,WH_Aggregte!$E:$E,WH_Aggregte!Q:Q)</f>
        <v/>
      </c>
      <c r="O143" s="31" t="str">
        <f>_xlfn.XLOOKUP($A143,WH_Aggregte!$E:$E,WH_Aggregte!R:R)</f>
        <v/>
      </c>
      <c r="P143" s="31" t="str">
        <f>_xlfn.XLOOKUP($A143,WH_Aggregte!$E:$E,WH_Aggregte!S:S)</f>
        <v/>
      </c>
      <c r="Q143" s="31" t="str">
        <f>_xlfn.XLOOKUP($A143,WH_Aggregte!$E:$E,WH_Aggregte!T:T)</f>
        <v/>
      </c>
      <c r="R143" s="31" t="str">
        <f>_xlfn.XLOOKUP($A143,WH_Aggregte!$E:$E,WH_Aggregte!U:U)</f>
        <v/>
      </c>
      <c r="S143" s="31" t="str">
        <f>_xlfn.XLOOKUP($A143,WH_Aggregte!$E:$E,WH_Aggregte!V:V)</f>
        <v/>
      </c>
      <c r="T143" s="31" t="str">
        <f>_xlfn.XLOOKUP($A143,WH_Aggregte!$E:$E,WH_Aggregte!W:W)</f>
        <v/>
      </c>
      <c r="U143" s="31" t="str">
        <f>_xlfn.XLOOKUP($A143,WH_Aggregte!$E:$E,WH_Aggregte!X:X)</f>
        <v/>
      </c>
      <c r="V143" s="31" t="str">
        <f>_xlfn.XLOOKUP($A143,WH_Aggregte!$E:$E,WH_Aggregte!Y:Y)</f>
        <v/>
      </c>
      <c r="W143" s="31">
        <f>_xlfn.XLOOKUP($A143,WH_Aggregte!$E:$E,WH_Aggregte!Z:Z)</f>
        <v>0</v>
      </c>
      <c r="X143" s="31">
        <f>_xlfn.XLOOKUP($A143,WH_Aggregte!$E:$E,WH_Aggregte!AA:AA)</f>
        <v>0</v>
      </c>
      <c r="Y143" s="31">
        <f>_xlfn.XLOOKUP($A143,WH_Aggregte!$E:$E,WH_Aggregte!AB:AB)</f>
        <v>0</v>
      </c>
      <c r="Z143" s="31">
        <f>_xlfn.XLOOKUP($A143,WH_Aggregte!$E:$E,WH_Aggregte!AC:AC)</f>
        <v>0</v>
      </c>
      <c r="AA143" s="31">
        <f>_xlfn.XLOOKUP($A143,WH_Aggregte!$E:$E,WH_Aggregte!AD:AD)</f>
        <v>0</v>
      </c>
      <c r="AB143" s="31">
        <f>_xlfn.XLOOKUP($A143,WH_Aggregte!$E:$E,WH_Aggregte!AE:AE)</f>
        <v>0</v>
      </c>
      <c r="AC143" s="31">
        <f>_xlfn.XLOOKUP($A143,WH_Aggregte!$E:$E,WH_Aggregte!AF:AF)</f>
        <v>0</v>
      </c>
      <c r="AD143" s="31">
        <f>_xlfn.XLOOKUP($A143,WH_Aggregte!$E:$E,WH_Aggregte!AG:AG)</f>
        <v>0</v>
      </c>
      <c r="AE143" s="31">
        <f>_xlfn.XLOOKUP($A143,WH_Aggregte!$E:$E,WH_Aggregte!AH:AH)</f>
        <v>0</v>
      </c>
      <c r="AF143" s="31">
        <f>_xlfn.XLOOKUP($A143,WH_Aggregte!$E:$E,WH_Aggregte!AI:AI)</f>
        <v>0</v>
      </c>
      <c r="AG143" s="31">
        <f>_xlfn.XLOOKUP($A143,WH_Aggregte!$E:$E,WH_Aggregte!AJ:AJ)</f>
        <v>0</v>
      </c>
      <c r="AH143" s="31">
        <f>_xlfn.XLOOKUP($A143,WH_Aggregte!$E:$E,WH_Aggregte!AK:AK)</f>
        <v>0</v>
      </c>
      <c r="AI143" s="31">
        <f>_xlfn.XLOOKUP($A143,WH_Aggregte!$E:$E,WH_Aggregte!AL:AL)</f>
        <v>0</v>
      </c>
      <c r="AJ143" s="31" t="str">
        <f>_xlfn.XLOOKUP($A143,SummaryResponses!$A:$A,SummaryResponses!D:D)</f>
        <v xml:space="preserve">•  Race </v>
      </c>
      <c r="AK143" s="31" t="str">
        <f>_xlfn.XLOOKUP($A143,SummaryResponses!$A:$A,SummaryResponses!E:E)</f>
        <v xml:space="preserve">•  Color </v>
      </c>
      <c r="AL143" s="31" t="str">
        <f>_xlfn.XLOOKUP($A143,SummaryResponses!$A:$A,SummaryResponses!F:F)</f>
        <v xml:space="preserve">•  National origin </v>
      </c>
      <c r="AM143" s="31" t="str">
        <f>_xlfn.XLOOKUP($A143,SummaryResponses!$A:$A,SummaryResponses!G:G)</f>
        <v>•  Gender/gender identity or expression/sex</v>
      </c>
      <c r="AN143" s="31" t="str">
        <f>_xlfn.XLOOKUP($A143,SummaryResponses!$A:$A,SummaryResponses!H:H)</f>
        <v xml:space="preserve">•  Age </v>
      </c>
      <c r="AO143" s="31" t="str">
        <f>_xlfn.XLOOKUP($A143,SummaryResponses!$A:$A,SummaryResponses!I:I)</f>
        <v xml:space="preserve">•  Religion  </v>
      </c>
      <c r="AP143" s="31" t="str">
        <f>_xlfn.XLOOKUP($A143,SummaryResponses!$A:$A,SummaryResponses!J:J)</f>
        <v xml:space="preserve">•  Sexual orientation  </v>
      </c>
      <c r="AQ143" s="31" t="str">
        <f>_xlfn.XLOOKUP($A143,SummaryResponses!$A:$A,SummaryResponses!K:K)</f>
        <v xml:space="preserve">•  Disability  </v>
      </c>
      <c r="AR143" s="31" t="str">
        <f>_xlfn.XLOOKUP($A143,SummaryResponses!$A:$A,SummaryResponses!L:L)</f>
        <v xml:space="preserve">•  Political affiliation  </v>
      </c>
      <c r="AS143" s="31" t="str">
        <f>_xlfn.XLOOKUP($A143,SummaryResponses!$A:$A,SummaryResponses!M:M)</f>
        <v xml:space="preserve">•  Marital or parental status  </v>
      </c>
      <c r="AT143" s="31" t="str">
        <f>_xlfn.XLOOKUP($A143,SummaryResponses!$A:$A,SummaryResponses!N:N)</f>
        <v>•  Reprisal*</v>
      </c>
      <c r="AU143" s="31" t="str">
        <f>_xlfn.XLOOKUP($A143,SummaryResponses!$A:$A,SummaryResponses!O:O)</f>
        <v xml:space="preserve">•  Genetic information </v>
      </c>
      <c r="AV143" s="31" t="str">
        <f>_xlfn.XLOOKUP($A143,SummaryResponses!$A:$A,SummaryResponses!P:P)</f>
        <v xml:space="preserve">•  Military service </v>
      </c>
      <c r="AW143" s="31" t="str">
        <f>_xlfn.XLOOKUP($A143,SummaryResponses!$A:$A,SummaryResponses!Q:Q)</f>
        <v>•  Pregnancy*</v>
      </c>
      <c r="AX143" s="31" t="str">
        <f>_xlfn.XLOOKUP($A143,SummaryResponses!$A:$A,SummaryResponses!R:R)</f>
        <v>•  Submission of a complaint*</v>
      </c>
      <c r="AY143" s="31">
        <f>_xlfn.XLOOKUP($A143,SummaryResponses!$A:$A,SummaryResponses!S:S)</f>
        <v>0</v>
      </c>
      <c r="AZ143" s="31">
        <f>_xlfn.XLOOKUP($A143,SummaryResponses!$A:$A,SummaryResponses!T:T)</f>
        <v>0</v>
      </c>
      <c r="BA143" s="31">
        <f>_xlfn.XLOOKUP($A143,SummaryResponses!$A:$A,SummaryResponses!U:U)</f>
        <v>0</v>
      </c>
      <c r="BB143" s="31">
        <f>_xlfn.XLOOKUP($A143,SummaryResponses!$A:$A,SummaryResponses!V:V)</f>
        <v>0</v>
      </c>
      <c r="BC143" s="31">
        <f>_xlfn.XLOOKUP($A143,SummaryResponses!$A:$A,SummaryResponses!W:W)</f>
        <v>0</v>
      </c>
      <c r="BD143" s="31">
        <f>_xlfn.XLOOKUP($A143,SummaryResponses!$A:$A,SummaryResponses!X:X)</f>
        <v>0</v>
      </c>
      <c r="BE143" s="31">
        <f>_xlfn.XLOOKUP($A143,SummaryResponses!$A:$A,SummaryResponses!Y:Y)</f>
        <v>0</v>
      </c>
      <c r="BF143" s="31">
        <f>_xlfn.XLOOKUP($A143,SummaryResponses!$A:$A,SummaryResponses!Z:Z)</f>
        <v>0</v>
      </c>
      <c r="BG143" s="31">
        <f>_xlfn.XLOOKUP($A143,SummaryResponses!$A:$A,SummaryResponses!AA:AA)</f>
        <v>0</v>
      </c>
      <c r="BH143" s="31">
        <f>_xlfn.XLOOKUP($A143,SummaryResponses!$A:$A,SummaryResponses!AB:AB)</f>
        <v>0</v>
      </c>
      <c r="BI143" s="31">
        <f>_xlfn.XLOOKUP($A143,SummaryResponses!$A:$A,SummaryResponses!AC:AC)</f>
        <v>0</v>
      </c>
      <c r="BJ143" s="31">
        <f>_xlfn.XLOOKUP($A143,SummaryResponses!$A:$A,SummaryResponses!AD:AD)</f>
        <v>0</v>
      </c>
      <c r="BK143" s="31">
        <f>_xlfn.XLOOKUP($A143,SummaryResponses!$A:$A,SummaryResponses!AE:AE)</f>
        <v>0</v>
      </c>
    </row>
    <row r="144" spans="1:63" ht="238.5" x14ac:dyDescent="0.35">
      <c r="A144" s="30" t="str">
        <f>SummaryResponses!A144</f>
        <v>08.03.03</v>
      </c>
      <c r="B144" s="31" t="str">
        <f>_xlfn.XLOOKUP($A144,WH_Aggregte!$E:$E,WH_Aggregte!$D:$D)</f>
        <v>Based on information available to AmeriCorps, in the last two years, did the grantee document grievances and/or discrimination/harassment complaints and the corresponding follow up/response in compliance with applicable federal statutes as embodied in the program regulations?  
Has the sponsor or any of the service sites/volunteer stations had grievances and/or discrimination/harassment complaints filed against them regarding services provided under this grant or had civil rights compliance reviews regarding services conducted?
Has the grantee or any service site had grievances and/or /discrimination/harassment complaints filed against them?</v>
      </c>
      <c r="C144" s="31" t="str">
        <f>_xlfn.XLOOKUP($A144,SummaryResponses!$A:$A,SummaryResponses!$C:$C)</f>
        <v xml:space="preserve">The grantee did not document the filing and adjudication of grievances and/or discrimination complaints and the corresponding follow up/response in compliance with the applicable federal statutes. </v>
      </c>
      <c r="D144" s="30" t="str">
        <f>_xlfn.SINGLE(IF(ISNUMBER(IFERROR(_xlfn.XLOOKUP($A144,Table1[QNUM],Table1[Answer],"",0),""))*1,"",IFERROR(_xlfn.XLOOKUP($A144,Table1[QNUM],Table1[Answer],"",0),"")))</f>
        <v/>
      </c>
      <c r="E144" s="31" t="str">
        <f>_xlfn.SINGLE(IF(ISNUMBER(IFERROR(_xlfn.XLOOKUP($A144&amp;$E$1&amp;":",Table1[QNUM],Table1[NOTES],"",0),""))*1,"",IFERROR(_xlfn.XLOOKUP($A144&amp;$E$1&amp;":",Table1[QNUM],Table1[NOTES],"",0),"")))</f>
        <v/>
      </c>
      <c r="F144" s="31" t="str">
        <f>_xlfn.SINGLE(IF(ISNUMBER(IFERROR(_xlfn.XLOOKUP($A144&amp;$F$1,Table1[QNUM],Table1[NOTES],"",0),""))*1,"",IFERROR(_xlfn.XLOOKUP($A144&amp;$F$1,Table1[QNUM],Table1[NOTES],"",0),"")))</f>
        <v/>
      </c>
      <c r="G144" s="31" t="str">
        <f>TRIM(_xlfn.XLOOKUP($A144,WH_Aggregte!$E:$E,WH_Aggregte!J:J))</f>
        <v>45 CFR 1225, AmeriCorps Annual General Terms and Conditions, 45 CFR 2553</v>
      </c>
      <c r="H144" s="31" t="str">
        <f>_xlfn.XLOOKUP($A144,WH_Aggregte!$E:$E,WH_Aggregte!K:K)</f>
        <v/>
      </c>
      <c r="I144" s="31" t="str">
        <f>_xlfn.XLOOKUP($A144,WH_Aggregte!$E:$E,WH_Aggregte!L:L)</f>
        <v/>
      </c>
      <c r="J144" s="31">
        <f>_xlfn.XLOOKUP($A144,WH_Aggregte!$E:$E,WH_Aggregte!M:M)</f>
        <v>0</v>
      </c>
      <c r="K144" s="31">
        <f>_xlfn.XLOOKUP($A144,WH_Aggregte!$E:$E,WH_Aggregte!N:N)</f>
        <v>0</v>
      </c>
      <c r="L144" s="31">
        <f>_xlfn.XLOOKUP($A144,WH_Aggregte!$E:$E,WH_Aggregte!O:O)</f>
        <v>0</v>
      </c>
      <c r="M144" s="31">
        <f>_xlfn.XLOOKUP($A144,WH_Aggregte!$E:$E,WH_Aggregte!P:P)</f>
        <v>0</v>
      </c>
      <c r="N144" s="31">
        <f>_xlfn.XLOOKUP($A144,WH_Aggregte!$E:$E,WH_Aggregte!Q:Q)</f>
        <v>0</v>
      </c>
      <c r="O144" s="31">
        <f>_xlfn.XLOOKUP($A144,WH_Aggregte!$E:$E,WH_Aggregte!R:R)</f>
        <v>0</v>
      </c>
      <c r="P144" s="31">
        <f>_xlfn.XLOOKUP($A144,WH_Aggregte!$E:$E,WH_Aggregte!S:S)</f>
        <v>0</v>
      </c>
      <c r="Q144" s="31">
        <f>_xlfn.XLOOKUP($A144,WH_Aggregte!$E:$E,WH_Aggregte!T:T)</f>
        <v>0</v>
      </c>
      <c r="R144" s="31">
        <f>_xlfn.XLOOKUP($A144,WH_Aggregte!$E:$E,WH_Aggregte!U:U)</f>
        <v>0</v>
      </c>
      <c r="S144" s="31">
        <f>_xlfn.XLOOKUP($A144,WH_Aggregte!$E:$E,WH_Aggregte!V:V)</f>
        <v>0</v>
      </c>
      <c r="T144" s="31">
        <f>_xlfn.XLOOKUP($A144,WH_Aggregte!$E:$E,WH_Aggregte!W:W)</f>
        <v>0</v>
      </c>
      <c r="U144" s="31">
        <f>_xlfn.XLOOKUP($A144,WH_Aggregte!$E:$E,WH_Aggregte!X:X)</f>
        <v>0</v>
      </c>
      <c r="V144" s="31">
        <f>_xlfn.XLOOKUP($A144,WH_Aggregte!$E:$E,WH_Aggregte!Y:Y)</f>
        <v>0</v>
      </c>
      <c r="W144" s="31">
        <f>_xlfn.XLOOKUP($A144,WH_Aggregte!$E:$E,WH_Aggregte!Z:Z)</f>
        <v>0</v>
      </c>
      <c r="X144" s="31">
        <f>_xlfn.XLOOKUP($A144,WH_Aggregte!$E:$E,WH_Aggregte!AA:AA)</f>
        <v>0</v>
      </c>
      <c r="Y144" s="31">
        <f>_xlfn.XLOOKUP($A144,WH_Aggregte!$E:$E,WH_Aggregte!AB:AB)</f>
        <v>0</v>
      </c>
      <c r="Z144" s="31">
        <f>_xlfn.XLOOKUP($A144,WH_Aggregte!$E:$E,WH_Aggregte!AC:AC)</f>
        <v>0</v>
      </c>
      <c r="AA144" s="31">
        <f>_xlfn.XLOOKUP($A144,WH_Aggregte!$E:$E,WH_Aggregte!AD:AD)</f>
        <v>0</v>
      </c>
      <c r="AB144" s="31">
        <f>_xlfn.XLOOKUP($A144,WH_Aggregte!$E:$E,WH_Aggregte!AE:AE)</f>
        <v>0</v>
      </c>
      <c r="AC144" s="31">
        <f>_xlfn.XLOOKUP($A144,WH_Aggregte!$E:$E,WH_Aggregte!AF:AF)</f>
        <v>0</v>
      </c>
      <c r="AD144" s="31">
        <f>_xlfn.XLOOKUP($A144,WH_Aggregte!$E:$E,WH_Aggregte!AG:AG)</f>
        <v>0</v>
      </c>
      <c r="AE144" s="31">
        <f>_xlfn.XLOOKUP($A144,WH_Aggregte!$E:$E,WH_Aggregte!AH:AH)</f>
        <v>0</v>
      </c>
      <c r="AF144" s="31">
        <f>_xlfn.XLOOKUP($A144,WH_Aggregte!$E:$E,WH_Aggregte!AI:AI)</f>
        <v>0</v>
      </c>
      <c r="AG144" s="31">
        <f>_xlfn.XLOOKUP($A144,WH_Aggregte!$E:$E,WH_Aggregte!AJ:AJ)</f>
        <v>0</v>
      </c>
      <c r="AH144" s="31">
        <f>_xlfn.XLOOKUP($A144,WH_Aggregte!$E:$E,WH_Aggregte!AK:AK)</f>
        <v>0</v>
      </c>
      <c r="AI144" s="31">
        <f>_xlfn.XLOOKUP($A144,WH_Aggregte!$E:$E,WH_Aggregte!AL:AL)</f>
        <v>0</v>
      </c>
      <c r="AJ144" s="31">
        <f>_xlfn.XLOOKUP($A144,SummaryResponses!$A:$A,SummaryResponses!D:D)</f>
        <v>0</v>
      </c>
      <c r="AK144" s="31">
        <f>_xlfn.XLOOKUP($A144,SummaryResponses!$A:$A,SummaryResponses!E:E)</f>
        <v>0</v>
      </c>
      <c r="AL144" s="31">
        <f>_xlfn.XLOOKUP($A144,SummaryResponses!$A:$A,SummaryResponses!F:F)</f>
        <v>0</v>
      </c>
      <c r="AM144" s="31">
        <f>_xlfn.XLOOKUP($A144,SummaryResponses!$A:$A,SummaryResponses!G:G)</f>
        <v>0</v>
      </c>
      <c r="AN144" s="31">
        <f>_xlfn.XLOOKUP($A144,SummaryResponses!$A:$A,SummaryResponses!H:H)</f>
        <v>0</v>
      </c>
      <c r="AO144" s="31">
        <f>_xlfn.XLOOKUP($A144,SummaryResponses!$A:$A,SummaryResponses!I:I)</f>
        <v>0</v>
      </c>
      <c r="AP144" s="31">
        <f>_xlfn.XLOOKUP($A144,SummaryResponses!$A:$A,SummaryResponses!J:J)</f>
        <v>0</v>
      </c>
      <c r="AQ144" s="31">
        <f>_xlfn.XLOOKUP($A144,SummaryResponses!$A:$A,SummaryResponses!K:K)</f>
        <v>0</v>
      </c>
      <c r="AR144" s="31">
        <f>_xlfn.XLOOKUP($A144,SummaryResponses!$A:$A,SummaryResponses!L:L)</f>
        <v>0</v>
      </c>
      <c r="AS144" s="31">
        <f>_xlfn.XLOOKUP($A144,SummaryResponses!$A:$A,SummaryResponses!M:M)</f>
        <v>0</v>
      </c>
      <c r="AT144" s="31">
        <f>_xlfn.XLOOKUP($A144,SummaryResponses!$A:$A,SummaryResponses!N:N)</f>
        <v>0</v>
      </c>
      <c r="AU144" s="31">
        <f>_xlfn.XLOOKUP($A144,SummaryResponses!$A:$A,SummaryResponses!O:O)</f>
        <v>0</v>
      </c>
      <c r="AV144" s="31">
        <f>_xlfn.XLOOKUP($A144,SummaryResponses!$A:$A,SummaryResponses!P:P)</f>
        <v>0</v>
      </c>
      <c r="AW144" s="31">
        <f>_xlfn.XLOOKUP($A144,SummaryResponses!$A:$A,SummaryResponses!Q:Q)</f>
        <v>0</v>
      </c>
      <c r="AX144" s="31">
        <f>_xlfn.XLOOKUP($A144,SummaryResponses!$A:$A,SummaryResponses!R:R)</f>
        <v>0</v>
      </c>
      <c r="AY144" s="31">
        <f>_xlfn.XLOOKUP($A144,SummaryResponses!$A:$A,SummaryResponses!S:S)</f>
        <v>0</v>
      </c>
      <c r="AZ144" s="31">
        <f>_xlfn.XLOOKUP($A144,SummaryResponses!$A:$A,SummaryResponses!T:T)</f>
        <v>0</v>
      </c>
      <c r="BA144" s="31">
        <f>_xlfn.XLOOKUP($A144,SummaryResponses!$A:$A,SummaryResponses!U:U)</f>
        <v>0</v>
      </c>
      <c r="BB144" s="31">
        <f>_xlfn.XLOOKUP($A144,SummaryResponses!$A:$A,SummaryResponses!V:V)</f>
        <v>0</v>
      </c>
      <c r="BC144" s="31">
        <f>_xlfn.XLOOKUP($A144,SummaryResponses!$A:$A,SummaryResponses!W:W)</f>
        <v>0</v>
      </c>
      <c r="BD144" s="31">
        <f>_xlfn.XLOOKUP($A144,SummaryResponses!$A:$A,SummaryResponses!X:X)</f>
        <v>0</v>
      </c>
      <c r="BE144" s="31">
        <f>_xlfn.XLOOKUP($A144,SummaryResponses!$A:$A,SummaryResponses!Y:Y)</f>
        <v>0</v>
      </c>
      <c r="BF144" s="31">
        <f>_xlfn.XLOOKUP($A144,SummaryResponses!$A:$A,SummaryResponses!Z:Z)</f>
        <v>0</v>
      </c>
      <c r="BG144" s="31">
        <f>_xlfn.XLOOKUP($A144,SummaryResponses!$A:$A,SummaryResponses!AA:AA)</f>
        <v>0</v>
      </c>
      <c r="BH144" s="31">
        <f>_xlfn.XLOOKUP($A144,SummaryResponses!$A:$A,SummaryResponses!AB:AB)</f>
        <v>0</v>
      </c>
      <c r="BI144" s="31">
        <f>_xlfn.XLOOKUP($A144,SummaryResponses!$A:$A,SummaryResponses!AC:AC)</f>
        <v>0</v>
      </c>
      <c r="BJ144" s="31">
        <f>_xlfn.XLOOKUP($A144,SummaryResponses!$A:$A,SummaryResponses!AD:AD)</f>
        <v>0</v>
      </c>
      <c r="BK144" s="31">
        <f>_xlfn.XLOOKUP($A144,SummaryResponses!$A:$A,SummaryResponses!AE:AE)</f>
        <v>0</v>
      </c>
    </row>
    <row r="145" spans="1:63" ht="84.5" x14ac:dyDescent="0.35">
      <c r="A145" s="30" t="str">
        <f>SummaryResponses!A145</f>
        <v>08.03.04</v>
      </c>
      <c r="B145" s="31" t="str">
        <f>_xlfn.XLOOKUP($A145,WH_Aggregte!$E:$E,WH_Aggregte!$D:$D)</f>
        <v xml:space="preserve">Does the grantee/sponsor have a policy and procedure in place regarding the provision of reasonable accommodation to ensure accessibility as per the federal requirements? </v>
      </c>
      <c r="C145" s="31" t="str">
        <f>_xlfn.XLOOKUP($A145,SummaryResponses!$A:$A,SummaryResponses!$C:$C)</f>
        <v xml:space="preserve">The sponsor/grantee does not have an accessibility policy and procedure in place that clearly outlines the organization's procedure for providing reasonable accommodation as per the federal guidelines. 
</v>
      </c>
      <c r="D145" s="30" t="str">
        <f>_xlfn.SINGLE(IF(ISNUMBER(IFERROR(_xlfn.XLOOKUP($A145,Table1[QNUM],Table1[Answer],"",0),""))*1,"",IFERROR(_xlfn.XLOOKUP($A145,Table1[QNUM],Table1[Answer],"",0),"")))</f>
        <v/>
      </c>
      <c r="E145" s="31" t="str">
        <f>_xlfn.SINGLE(IF(ISNUMBER(IFERROR(_xlfn.XLOOKUP($A145&amp;$E$1&amp;":",Table1[QNUM],Table1[NOTES],"",0),""))*1,"",IFERROR(_xlfn.XLOOKUP($A145&amp;$E$1&amp;":",Table1[QNUM],Table1[NOTES],"",0),"")))</f>
        <v/>
      </c>
      <c r="F145" s="31" t="str">
        <f>_xlfn.SINGLE(IF(ISNUMBER(IFERROR(_xlfn.XLOOKUP($A145&amp;$F$1,Table1[QNUM],Table1[NOTES],"",0),""))*1,"",IFERROR(_xlfn.XLOOKUP($A145&amp;$F$1,Table1[QNUM],Table1[NOTES],"",0),"")))</f>
        <v/>
      </c>
      <c r="G145" s="31" t="str">
        <f>TRIM(_xlfn.XLOOKUP($A145,WH_Aggregte!$E:$E,WH_Aggregte!J:J))</f>
        <v>45 CFR 1203/1214/1232, Rehabilitation Act of 1973: Sections 504, 508</v>
      </c>
      <c r="H145" s="31">
        <f>_xlfn.XLOOKUP($A145,WH_Aggregte!$E:$E,WH_Aggregte!K:K)</f>
        <v>0</v>
      </c>
      <c r="I145" s="31">
        <f>_xlfn.XLOOKUP($A145,WH_Aggregte!$E:$E,WH_Aggregte!L:L)</f>
        <v>0</v>
      </c>
      <c r="J145" s="31">
        <f>_xlfn.XLOOKUP($A145,WH_Aggregte!$E:$E,WH_Aggregte!M:M)</f>
        <v>0</v>
      </c>
      <c r="K145" s="31">
        <f>_xlfn.XLOOKUP($A145,WH_Aggregte!$E:$E,WH_Aggregte!N:N)</f>
        <v>0</v>
      </c>
      <c r="L145" s="31">
        <f>_xlfn.XLOOKUP($A145,WH_Aggregte!$E:$E,WH_Aggregte!O:O)</f>
        <v>0</v>
      </c>
      <c r="M145" s="31">
        <f>_xlfn.XLOOKUP($A145,WH_Aggregte!$E:$E,WH_Aggregte!P:P)</f>
        <v>0</v>
      </c>
      <c r="N145" s="31">
        <f>_xlfn.XLOOKUP($A145,WH_Aggregte!$E:$E,WH_Aggregte!Q:Q)</f>
        <v>0</v>
      </c>
      <c r="O145" s="31">
        <f>_xlfn.XLOOKUP($A145,WH_Aggregte!$E:$E,WH_Aggregte!R:R)</f>
        <v>0</v>
      </c>
      <c r="P145" s="31">
        <f>_xlfn.XLOOKUP($A145,WH_Aggregte!$E:$E,WH_Aggregte!S:S)</f>
        <v>0</v>
      </c>
      <c r="Q145" s="31">
        <f>_xlfn.XLOOKUP($A145,WH_Aggregte!$E:$E,WH_Aggregte!T:T)</f>
        <v>0</v>
      </c>
      <c r="R145" s="31">
        <f>_xlfn.XLOOKUP($A145,WH_Aggregte!$E:$E,WH_Aggregte!U:U)</f>
        <v>0</v>
      </c>
      <c r="S145" s="31">
        <f>_xlfn.XLOOKUP($A145,WH_Aggregte!$E:$E,WH_Aggregte!V:V)</f>
        <v>0</v>
      </c>
      <c r="T145" s="31">
        <f>_xlfn.XLOOKUP($A145,WH_Aggregte!$E:$E,WH_Aggregte!W:W)</f>
        <v>0</v>
      </c>
      <c r="U145" s="31">
        <f>_xlfn.XLOOKUP($A145,WH_Aggregte!$E:$E,WH_Aggregte!X:X)</f>
        <v>0</v>
      </c>
      <c r="V145" s="31">
        <f>_xlfn.XLOOKUP($A145,WH_Aggregte!$E:$E,WH_Aggregte!Y:Y)</f>
        <v>0</v>
      </c>
      <c r="W145" s="31">
        <f>_xlfn.XLOOKUP($A145,WH_Aggregte!$E:$E,WH_Aggregte!Z:Z)</f>
        <v>0</v>
      </c>
      <c r="X145" s="31">
        <f>_xlfn.XLOOKUP($A145,WH_Aggregte!$E:$E,WH_Aggregte!AA:AA)</f>
        <v>0</v>
      </c>
      <c r="Y145" s="31">
        <f>_xlfn.XLOOKUP($A145,WH_Aggregte!$E:$E,WH_Aggregte!AB:AB)</f>
        <v>0</v>
      </c>
      <c r="Z145" s="31">
        <f>_xlfn.XLOOKUP($A145,WH_Aggregte!$E:$E,WH_Aggregte!AC:AC)</f>
        <v>0</v>
      </c>
      <c r="AA145" s="31">
        <f>_xlfn.XLOOKUP($A145,WH_Aggregte!$E:$E,WH_Aggregte!AD:AD)</f>
        <v>0</v>
      </c>
      <c r="AB145" s="31">
        <f>_xlfn.XLOOKUP($A145,WH_Aggregte!$E:$E,WH_Aggregte!AE:AE)</f>
        <v>0</v>
      </c>
      <c r="AC145" s="31">
        <f>_xlfn.XLOOKUP($A145,WH_Aggregte!$E:$E,WH_Aggregte!AF:AF)</f>
        <v>0</v>
      </c>
      <c r="AD145" s="31">
        <f>_xlfn.XLOOKUP($A145,WH_Aggregte!$E:$E,WH_Aggregte!AG:AG)</f>
        <v>0</v>
      </c>
      <c r="AE145" s="31">
        <f>_xlfn.XLOOKUP($A145,WH_Aggregte!$E:$E,WH_Aggregte!AH:AH)</f>
        <v>0</v>
      </c>
      <c r="AF145" s="31">
        <f>_xlfn.XLOOKUP($A145,WH_Aggregte!$E:$E,WH_Aggregte!AI:AI)</f>
        <v>0</v>
      </c>
      <c r="AG145" s="31">
        <f>_xlfn.XLOOKUP($A145,WH_Aggregte!$E:$E,WH_Aggregte!AJ:AJ)</f>
        <v>0</v>
      </c>
      <c r="AH145" s="31">
        <f>_xlfn.XLOOKUP($A145,WH_Aggregte!$E:$E,WH_Aggregte!AK:AK)</f>
        <v>0</v>
      </c>
      <c r="AI145" s="31">
        <f>_xlfn.XLOOKUP($A145,WH_Aggregte!$E:$E,WH_Aggregte!AL:AL)</f>
        <v>0</v>
      </c>
      <c r="AJ145" s="31">
        <f>_xlfn.XLOOKUP($A145,SummaryResponses!$A:$A,SummaryResponses!D:D)</f>
        <v>0</v>
      </c>
      <c r="AK145" s="31">
        <f>_xlfn.XLOOKUP($A145,SummaryResponses!$A:$A,SummaryResponses!E:E)</f>
        <v>0</v>
      </c>
      <c r="AL145" s="31">
        <f>_xlfn.XLOOKUP($A145,SummaryResponses!$A:$A,SummaryResponses!F:F)</f>
        <v>0</v>
      </c>
      <c r="AM145" s="31">
        <f>_xlfn.XLOOKUP($A145,SummaryResponses!$A:$A,SummaryResponses!G:G)</f>
        <v>0</v>
      </c>
      <c r="AN145" s="31">
        <f>_xlfn.XLOOKUP($A145,SummaryResponses!$A:$A,SummaryResponses!H:H)</f>
        <v>0</v>
      </c>
      <c r="AO145" s="31">
        <f>_xlfn.XLOOKUP($A145,SummaryResponses!$A:$A,SummaryResponses!I:I)</f>
        <v>0</v>
      </c>
      <c r="AP145" s="31">
        <f>_xlfn.XLOOKUP($A145,SummaryResponses!$A:$A,SummaryResponses!J:J)</f>
        <v>0</v>
      </c>
      <c r="AQ145" s="31">
        <f>_xlfn.XLOOKUP($A145,SummaryResponses!$A:$A,SummaryResponses!K:K)</f>
        <v>0</v>
      </c>
      <c r="AR145" s="31">
        <f>_xlfn.XLOOKUP($A145,SummaryResponses!$A:$A,SummaryResponses!L:L)</f>
        <v>0</v>
      </c>
      <c r="AS145" s="31">
        <f>_xlfn.XLOOKUP($A145,SummaryResponses!$A:$A,SummaryResponses!M:M)</f>
        <v>0</v>
      </c>
      <c r="AT145" s="31">
        <f>_xlfn.XLOOKUP($A145,SummaryResponses!$A:$A,SummaryResponses!N:N)</f>
        <v>0</v>
      </c>
      <c r="AU145" s="31">
        <f>_xlfn.XLOOKUP($A145,SummaryResponses!$A:$A,SummaryResponses!O:O)</f>
        <v>0</v>
      </c>
      <c r="AV145" s="31">
        <f>_xlfn.XLOOKUP($A145,SummaryResponses!$A:$A,SummaryResponses!P:P)</f>
        <v>0</v>
      </c>
      <c r="AW145" s="31">
        <f>_xlfn.XLOOKUP($A145,SummaryResponses!$A:$A,SummaryResponses!Q:Q)</f>
        <v>0</v>
      </c>
      <c r="AX145" s="31">
        <f>_xlfn.XLOOKUP($A145,SummaryResponses!$A:$A,SummaryResponses!R:R)</f>
        <v>0</v>
      </c>
      <c r="AY145" s="31">
        <f>_xlfn.XLOOKUP($A145,SummaryResponses!$A:$A,SummaryResponses!S:S)</f>
        <v>0</v>
      </c>
      <c r="AZ145" s="31">
        <f>_xlfn.XLOOKUP($A145,SummaryResponses!$A:$A,SummaryResponses!T:T)</f>
        <v>0</v>
      </c>
      <c r="BA145" s="31">
        <f>_xlfn.XLOOKUP($A145,SummaryResponses!$A:$A,SummaryResponses!U:U)</f>
        <v>0</v>
      </c>
      <c r="BB145" s="31">
        <f>_xlfn.XLOOKUP($A145,SummaryResponses!$A:$A,SummaryResponses!V:V)</f>
        <v>0</v>
      </c>
      <c r="BC145" s="31">
        <f>_xlfn.XLOOKUP($A145,SummaryResponses!$A:$A,SummaryResponses!W:W)</f>
        <v>0</v>
      </c>
      <c r="BD145" s="31">
        <f>_xlfn.XLOOKUP($A145,SummaryResponses!$A:$A,SummaryResponses!X:X)</f>
        <v>0</v>
      </c>
      <c r="BE145" s="31">
        <f>_xlfn.XLOOKUP($A145,SummaryResponses!$A:$A,SummaryResponses!Y:Y)</f>
        <v>0</v>
      </c>
      <c r="BF145" s="31">
        <f>_xlfn.XLOOKUP($A145,SummaryResponses!$A:$A,SummaryResponses!Z:Z)</f>
        <v>0</v>
      </c>
      <c r="BG145" s="31">
        <f>_xlfn.XLOOKUP($A145,SummaryResponses!$A:$A,SummaryResponses!AA:AA)</f>
        <v>0</v>
      </c>
      <c r="BH145" s="31">
        <f>_xlfn.XLOOKUP($A145,SummaryResponses!$A:$A,SummaryResponses!AB:AB)</f>
        <v>0</v>
      </c>
      <c r="BI145" s="31">
        <f>_xlfn.XLOOKUP($A145,SummaryResponses!$A:$A,SummaryResponses!AC:AC)</f>
        <v>0</v>
      </c>
      <c r="BJ145" s="31">
        <f>_xlfn.XLOOKUP($A145,SummaryResponses!$A:$A,SummaryResponses!AD:AD)</f>
        <v>0</v>
      </c>
      <c r="BK145" s="31">
        <f>_xlfn.XLOOKUP($A145,SummaryResponses!$A:$A,SummaryResponses!AE:AE)</f>
        <v>0</v>
      </c>
    </row>
    <row r="146" spans="1:63" ht="56.5" x14ac:dyDescent="0.35">
      <c r="A146" s="30" t="str">
        <f>SummaryResponses!A146</f>
        <v>08.03.05</v>
      </c>
      <c r="B146" s="31" t="str">
        <f>_xlfn.XLOOKUP($A146,WH_Aggregte!$E:$E,WH_Aggregte!$D:$D)</f>
        <v xml:space="preserve">Does the sponsor/grantee have a system (a plan or process) in place for ensuring accessibility to persons with Limited English Proficiency?  </v>
      </c>
      <c r="C146" s="31" t="str">
        <f>_xlfn.XLOOKUP($A146,SummaryResponses!$A:$A,SummaryResponses!$C:$C)</f>
        <v>The sponsor/grantee does not have a system (a plan or process) in place for ensuring accessibility  to persons with Limited English Proficiency.</v>
      </c>
      <c r="D146" s="30" t="str">
        <f>_xlfn.SINGLE(IF(ISNUMBER(IFERROR(_xlfn.XLOOKUP($A146,Table1[QNUM],Table1[Answer],"",0),""))*1,"",IFERROR(_xlfn.XLOOKUP($A146,Table1[QNUM],Table1[Answer],"",0),"")))</f>
        <v/>
      </c>
      <c r="E146" s="31" t="str">
        <f>_xlfn.SINGLE(IF(ISNUMBER(IFERROR(_xlfn.XLOOKUP($A146&amp;$E$1&amp;":",Table1[QNUM],Table1[NOTES],"",0),""))*1,"",IFERROR(_xlfn.XLOOKUP($A146&amp;$E$1&amp;":",Table1[QNUM],Table1[NOTES],"",0),"")))</f>
        <v/>
      </c>
      <c r="F146" s="31" t="str">
        <f>_xlfn.SINGLE(IF(ISNUMBER(IFERROR(_xlfn.XLOOKUP($A146&amp;$F$1,Table1[QNUM],Table1[NOTES],"",0),""))*1,"",IFERROR(_xlfn.XLOOKUP($A146&amp;$F$1,Table1[QNUM],Table1[NOTES],"",0),"")))</f>
        <v/>
      </c>
      <c r="G146" s="31" t="str">
        <f>TRIM(_xlfn.XLOOKUP($A146,WH_Aggregte!$E:$E,WH_Aggregte!J:J))</f>
        <v>AmeriCorps Annual General Terms and Conditions, Executive Order 13166, 67 FR 64604, Title VI, Civil Rights Act 1964: Prohibition Against National Origin Discrimination Affecting Limited English Proficient Persons</v>
      </c>
      <c r="H146" s="31">
        <f>_xlfn.XLOOKUP($A146,WH_Aggregte!$E:$E,WH_Aggregte!K:K)</f>
        <v>0</v>
      </c>
      <c r="I146" s="31">
        <f>_xlfn.XLOOKUP($A146,WH_Aggregte!$E:$E,WH_Aggregte!L:L)</f>
        <v>0</v>
      </c>
      <c r="J146" s="31">
        <f>_xlfn.XLOOKUP($A146,WH_Aggregte!$E:$E,WH_Aggregte!M:M)</f>
        <v>0</v>
      </c>
      <c r="K146" s="31">
        <f>_xlfn.XLOOKUP($A146,WH_Aggregte!$E:$E,WH_Aggregte!N:N)</f>
        <v>0</v>
      </c>
      <c r="L146" s="31">
        <f>_xlfn.XLOOKUP($A146,WH_Aggregte!$E:$E,WH_Aggregte!O:O)</f>
        <v>0</v>
      </c>
      <c r="M146" s="31">
        <f>_xlfn.XLOOKUP($A146,WH_Aggregte!$E:$E,WH_Aggregte!P:P)</f>
        <v>0</v>
      </c>
      <c r="N146" s="31">
        <f>_xlfn.XLOOKUP($A146,WH_Aggregte!$E:$E,WH_Aggregte!Q:Q)</f>
        <v>0</v>
      </c>
      <c r="O146" s="31">
        <f>_xlfn.XLOOKUP($A146,WH_Aggregte!$E:$E,WH_Aggregte!R:R)</f>
        <v>0</v>
      </c>
      <c r="P146" s="31">
        <f>_xlfn.XLOOKUP($A146,WH_Aggregte!$E:$E,WH_Aggregte!S:S)</f>
        <v>0</v>
      </c>
      <c r="Q146" s="31">
        <f>_xlfn.XLOOKUP($A146,WH_Aggregte!$E:$E,WH_Aggregte!T:T)</f>
        <v>0</v>
      </c>
      <c r="R146" s="31">
        <f>_xlfn.XLOOKUP($A146,WH_Aggregte!$E:$E,WH_Aggregte!U:U)</f>
        <v>0</v>
      </c>
      <c r="S146" s="31">
        <f>_xlfn.XLOOKUP($A146,WH_Aggregte!$E:$E,WH_Aggregte!V:V)</f>
        <v>0</v>
      </c>
      <c r="T146" s="31">
        <f>_xlfn.XLOOKUP($A146,WH_Aggregte!$E:$E,WH_Aggregte!W:W)</f>
        <v>0</v>
      </c>
      <c r="U146" s="31">
        <f>_xlfn.XLOOKUP($A146,WH_Aggregte!$E:$E,WH_Aggregte!X:X)</f>
        <v>0</v>
      </c>
      <c r="V146" s="31">
        <f>_xlfn.XLOOKUP($A146,WH_Aggregte!$E:$E,WH_Aggregte!Y:Y)</f>
        <v>0</v>
      </c>
      <c r="W146" s="31">
        <f>_xlfn.XLOOKUP($A146,WH_Aggregte!$E:$E,WH_Aggregte!Z:Z)</f>
        <v>0</v>
      </c>
      <c r="X146" s="31">
        <f>_xlfn.XLOOKUP($A146,WH_Aggregte!$E:$E,WH_Aggregte!AA:AA)</f>
        <v>0</v>
      </c>
      <c r="Y146" s="31">
        <f>_xlfn.XLOOKUP($A146,WH_Aggregte!$E:$E,WH_Aggregte!AB:AB)</f>
        <v>0</v>
      </c>
      <c r="Z146" s="31">
        <f>_xlfn.XLOOKUP($A146,WH_Aggregte!$E:$E,WH_Aggregte!AC:AC)</f>
        <v>0</v>
      </c>
      <c r="AA146" s="31">
        <f>_xlfn.XLOOKUP($A146,WH_Aggregte!$E:$E,WH_Aggregte!AD:AD)</f>
        <v>0</v>
      </c>
      <c r="AB146" s="31">
        <f>_xlfn.XLOOKUP($A146,WH_Aggregte!$E:$E,WH_Aggregte!AE:AE)</f>
        <v>0</v>
      </c>
      <c r="AC146" s="31">
        <f>_xlfn.XLOOKUP($A146,WH_Aggregte!$E:$E,WH_Aggregte!AF:AF)</f>
        <v>0</v>
      </c>
      <c r="AD146" s="31">
        <f>_xlfn.XLOOKUP($A146,WH_Aggregte!$E:$E,WH_Aggregte!AG:AG)</f>
        <v>0</v>
      </c>
      <c r="AE146" s="31">
        <f>_xlfn.XLOOKUP($A146,WH_Aggregte!$E:$E,WH_Aggregte!AH:AH)</f>
        <v>0</v>
      </c>
      <c r="AF146" s="31">
        <f>_xlfn.XLOOKUP($A146,WH_Aggregte!$E:$E,WH_Aggregte!AI:AI)</f>
        <v>0</v>
      </c>
      <c r="AG146" s="31">
        <f>_xlfn.XLOOKUP($A146,WH_Aggregte!$E:$E,WH_Aggregte!AJ:AJ)</f>
        <v>0</v>
      </c>
      <c r="AH146" s="31">
        <f>_xlfn.XLOOKUP($A146,WH_Aggregte!$E:$E,WH_Aggregte!AK:AK)</f>
        <v>0</v>
      </c>
      <c r="AI146" s="31">
        <f>_xlfn.XLOOKUP($A146,WH_Aggregte!$E:$E,WH_Aggregte!AL:AL)</f>
        <v>0</v>
      </c>
      <c r="AJ146" s="31">
        <f>_xlfn.XLOOKUP($A146,SummaryResponses!$A:$A,SummaryResponses!D:D)</f>
        <v>0</v>
      </c>
      <c r="AK146" s="31">
        <f>_xlfn.XLOOKUP($A146,SummaryResponses!$A:$A,SummaryResponses!E:E)</f>
        <v>0</v>
      </c>
      <c r="AL146" s="31">
        <f>_xlfn.XLOOKUP($A146,SummaryResponses!$A:$A,SummaryResponses!F:F)</f>
        <v>0</v>
      </c>
      <c r="AM146" s="31">
        <f>_xlfn.XLOOKUP($A146,SummaryResponses!$A:$A,SummaryResponses!G:G)</f>
        <v>0</v>
      </c>
      <c r="AN146" s="31">
        <f>_xlfn.XLOOKUP($A146,SummaryResponses!$A:$A,SummaryResponses!H:H)</f>
        <v>0</v>
      </c>
      <c r="AO146" s="31">
        <f>_xlfn.XLOOKUP($A146,SummaryResponses!$A:$A,SummaryResponses!I:I)</f>
        <v>0</v>
      </c>
      <c r="AP146" s="31">
        <f>_xlfn.XLOOKUP($A146,SummaryResponses!$A:$A,SummaryResponses!J:J)</f>
        <v>0</v>
      </c>
      <c r="AQ146" s="31">
        <f>_xlfn.XLOOKUP($A146,SummaryResponses!$A:$A,SummaryResponses!K:K)</f>
        <v>0</v>
      </c>
      <c r="AR146" s="31">
        <f>_xlfn.XLOOKUP($A146,SummaryResponses!$A:$A,SummaryResponses!L:L)</f>
        <v>0</v>
      </c>
      <c r="AS146" s="31">
        <f>_xlfn.XLOOKUP($A146,SummaryResponses!$A:$A,SummaryResponses!M:M)</f>
        <v>0</v>
      </c>
      <c r="AT146" s="31">
        <f>_xlfn.XLOOKUP($A146,SummaryResponses!$A:$A,SummaryResponses!N:N)</f>
        <v>0</v>
      </c>
      <c r="AU146" s="31">
        <f>_xlfn.XLOOKUP($A146,SummaryResponses!$A:$A,SummaryResponses!O:O)</f>
        <v>0</v>
      </c>
      <c r="AV146" s="31">
        <f>_xlfn.XLOOKUP($A146,SummaryResponses!$A:$A,SummaryResponses!P:P)</f>
        <v>0</v>
      </c>
      <c r="AW146" s="31">
        <f>_xlfn.XLOOKUP($A146,SummaryResponses!$A:$A,SummaryResponses!Q:Q)</f>
        <v>0</v>
      </c>
      <c r="AX146" s="31">
        <f>_xlfn.XLOOKUP($A146,SummaryResponses!$A:$A,SummaryResponses!R:R)</f>
        <v>0</v>
      </c>
      <c r="AY146" s="31">
        <f>_xlfn.XLOOKUP($A146,SummaryResponses!$A:$A,SummaryResponses!S:S)</f>
        <v>0</v>
      </c>
      <c r="AZ146" s="31">
        <f>_xlfn.XLOOKUP($A146,SummaryResponses!$A:$A,SummaryResponses!T:T)</f>
        <v>0</v>
      </c>
      <c r="BA146" s="31">
        <f>_xlfn.XLOOKUP($A146,SummaryResponses!$A:$A,SummaryResponses!U:U)</f>
        <v>0</v>
      </c>
      <c r="BB146" s="31">
        <f>_xlfn.XLOOKUP($A146,SummaryResponses!$A:$A,SummaryResponses!V:V)</f>
        <v>0</v>
      </c>
      <c r="BC146" s="31">
        <f>_xlfn.XLOOKUP($A146,SummaryResponses!$A:$A,SummaryResponses!W:W)</f>
        <v>0</v>
      </c>
      <c r="BD146" s="31">
        <f>_xlfn.XLOOKUP($A146,SummaryResponses!$A:$A,SummaryResponses!X:X)</f>
        <v>0</v>
      </c>
      <c r="BE146" s="31">
        <f>_xlfn.XLOOKUP($A146,SummaryResponses!$A:$A,SummaryResponses!Y:Y)</f>
        <v>0</v>
      </c>
      <c r="BF146" s="31">
        <f>_xlfn.XLOOKUP($A146,SummaryResponses!$A:$A,SummaryResponses!Z:Z)</f>
        <v>0</v>
      </c>
      <c r="BG146" s="31">
        <f>_xlfn.XLOOKUP($A146,SummaryResponses!$A:$A,SummaryResponses!AA:AA)</f>
        <v>0</v>
      </c>
      <c r="BH146" s="31">
        <f>_xlfn.XLOOKUP($A146,SummaryResponses!$A:$A,SummaryResponses!AB:AB)</f>
        <v>0</v>
      </c>
      <c r="BI146" s="31">
        <f>_xlfn.XLOOKUP($A146,SummaryResponses!$A:$A,SummaryResponses!AC:AC)</f>
        <v>0</v>
      </c>
      <c r="BJ146" s="31">
        <f>_xlfn.XLOOKUP($A146,SummaryResponses!$A:$A,SummaryResponses!AD:AD)</f>
        <v>0</v>
      </c>
      <c r="BK146" s="31">
        <f>_xlfn.XLOOKUP($A146,SummaryResponses!$A:$A,SummaryResponses!AE:AE)</f>
        <v>0</v>
      </c>
    </row>
    <row r="147" spans="1:63" ht="280.5" x14ac:dyDescent="0.35">
      <c r="A147" s="30" t="str">
        <f>SummaryResponses!A147</f>
        <v>08.03.06</v>
      </c>
      <c r="B147" s="31" t="str">
        <f>_xlfn.XLOOKUP($A147,WH_Aggregte!$E:$E,WH_Aggregte!$D:$D)</f>
        <v xml:space="preserve">Does the grantee notify members, community beneficiaries, applicants, program staff, and the public, including those with impaired vision or hearing, that it operates in accordance with federal and program requirements on non-discrimination and non-harassment?  
a. Does the policy summarize the requirements, note the availability of compliance history information, and explain the procedures for filing discrimination complaints with AmeriCorps? 
b. Does the policy include information on civil rights requirements and non-harassment, complaint procedures and the rights of beneficiaries in member/volunteer service agreements, handbooks, manuals, pamphlets, and posted in prominent locations, as appropriate?  
c. Does the sponsor/grantee notify the public in recruitment material and application forms that it operates its program or activity subject to nondiscrimination requirements? </v>
      </c>
      <c r="C147" s="31" t="str">
        <f>_xlfn.XLOOKUP($A147,SummaryResponses!$A:$A,SummaryResponses!$C:$C)</f>
        <v>The sponsor/grantee is not compliant with federal statutory and/or public notice requirements as outlined. (MO to put specifics in Notes.)</v>
      </c>
      <c r="D147" s="30" t="str">
        <f>_xlfn.SINGLE(IF(ISNUMBER(IFERROR(_xlfn.XLOOKUP($A147,Table1[QNUM],Table1[Answer],"",0),""))*1,"",IFERROR(_xlfn.XLOOKUP($A147,Table1[QNUM],Table1[Answer],"",0),"")))</f>
        <v/>
      </c>
      <c r="E147" s="31" t="str">
        <f>_xlfn.SINGLE(IF(ISNUMBER(IFERROR(_xlfn.XLOOKUP($A147&amp;$E$1&amp;":",Table1[QNUM],Table1[NOTES],"",0),""))*1,"",IFERROR(_xlfn.XLOOKUP($A147&amp;$E$1&amp;":",Table1[QNUM],Table1[NOTES],"",0),"")))</f>
        <v/>
      </c>
      <c r="F147" s="31" t="str">
        <f>_xlfn.SINGLE(IF(ISNUMBER(IFERROR(_xlfn.XLOOKUP($A147&amp;$F$1,Table1[QNUM],Table1[NOTES],"",0),""))*1,"",IFERROR(_xlfn.XLOOKUP($A147&amp;$F$1,Table1[QNUM],Table1[NOTES],"",0),"")))</f>
        <v/>
      </c>
      <c r="G147" s="31" t="str">
        <f>TRIM(_xlfn.XLOOKUP($A147,WH_Aggregte!$E:$E,WH_Aggregte!J:J))</f>
        <v>AmeriCorps Annual General Terms and Conditions, 45 CFR 2553</v>
      </c>
      <c r="H147" s="31" t="str">
        <f>_xlfn.XLOOKUP($A147,WH_Aggregte!$E:$E,WH_Aggregte!K:K)</f>
        <v/>
      </c>
      <c r="I147" s="31" t="str">
        <f>_xlfn.XLOOKUP($A147,WH_Aggregte!$E:$E,WH_Aggregte!L:L)</f>
        <v/>
      </c>
      <c r="J147" s="31" t="str">
        <f>_xlfn.XLOOKUP($A147,WH_Aggregte!$E:$E,WH_Aggregte!M:M)</f>
        <v/>
      </c>
      <c r="K147" s="31">
        <f>_xlfn.XLOOKUP($A147,WH_Aggregte!$E:$E,WH_Aggregte!N:N)</f>
        <v>0</v>
      </c>
      <c r="L147" s="31">
        <f>_xlfn.XLOOKUP($A147,WH_Aggregte!$E:$E,WH_Aggregte!O:O)</f>
        <v>0</v>
      </c>
      <c r="M147" s="31">
        <f>_xlfn.XLOOKUP($A147,WH_Aggregte!$E:$E,WH_Aggregte!P:P)</f>
        <v>0</v>
      </c>
      <c r="N147" s="31">
        <f>_xlfn.XLOOKUP($A147,WH_Aggregte!$E:$E,WH_Aggregte!Q:Q)</f>
        <v>0</v>
      </c>
      <c r="O147" s="31">
        <f>_xlfn.XLOOKUP($A147,WH_Aggregte!$E:$E,WH_Aggregte!R:R)</f>
        <v>0</v>
      </c>
      <c r="P147" s="31">
        <f>_xlfn.XLOOKUP($A147,WH_Aggregte!$E:$E,WH_Aggregte!S:S)</f>
        <v>0</v>
      </c>
      <c r="Q147" s="31">
        <f>_xlfn.XLOOKUP($A147,WH_Aggregte!$E:$E,WH_Aggregte!T:T)</f>
        <v>0</v>
      </c>
      <c r="R147" s="31">
        <f>_xlfn.XLOOKUP($A147,WH_Aggregte!$E:$E,WH_Aggregte!U:U)</f>
        <v>0</v>
      </c>
      <c r="S147" s="31">
        <f>_xlfn.XLOOKUP($A147,WH_Aggregte!$E:$E,WH_Aggregte!V:V)</f>
        <v>0</v>
      </c>
      <c r="T147" s="31">
        <f>_xlfn.XLOOKUP($A147,WH_Aggregte!$E:$E,WH_Aggregte!W:W)</f>
        <v>0</v>
      </c>
      <c r="U147" s="31">
        <f>_xlfn.XLOOKUP($A147,WH_Aggregte!$E:$E,WH_Aggregte!X:X)</f>
        <v>0</v>
      </c>
      <c r="V147" s="31">
        <f>_xlfn.XLOOKUP($A147,WH_Aggregte!$E:$E,WH_Aggregte!Y:Y)</f>
        <v>0</v>
      </c>
      <c r="W147" s="31">
        <f>_xlfn.XLOOKUP($A147,WH_Aggregte!$E:$E,WH_Aggregte!Z:Z)</f>
        <v>0</v>
      </c>
      <c r="X147" s="31">
        <f>_xlfn.XLOOKUP($A147,WH_Aggregte!$E:$E,WH_Aggregte!AA:AA)</f>
        <v>0</v>
      </c>
      <c r="Y147" s="31">
        <f>_xlfn.XLOOKUP($A147,WH_Aggregte!$E:$E,WH_Aggregte!AB:AB)</f>
        <v>0</v>
      </c>
      <c r="Z147" s="31">
        <f>_xlfn.XLOOKUP($A147,WH_Aggregte!$E:$E,WH_Aggregte!AC:AC)</f>
        <v>0</v>
      </c>
      <c r="AA147" s="31">
        <f>_xlfn.XLOOKUP($A147,WH_Aggregte!$E:$E,WH_Aggregte!AD:AD)</f>
        <v>0</v>
      </c>
      <c r="AB147" s="31">
        <f>_xlfn.XLOOKUP($A147,WH_Aggregte!$E:$E,WH_Aggregte!AE:AE)</f>
        <v>0</v>
      </c>
      <c r="AC147" s="31">
        <f>_xlfn.XLOOKUP($A147,WH_Aggregte!$E:$E,WH_Aggregte!AF:AF)</f>
        <v>0</v>
      </c>
      <c r="AD147" s="31">
        <f>_xlfn.XLOOKUP($A147,WH_Aggregte!$E:$E,WH_Aggregte!AG:AG)</f>
        <v>0</v>
      </c>
      <c r="AE147" s="31">
        <f>_xlfn.XLOOKUP($A147,WH_Aggregte!$E:$E,WH_Aggregte!AH:AH)</f>
        <v>0</v>
      </c>
      <c r="AF147" s="31">
        <f>_xlfn.XLOOKUP($A147,WH_Aggregte!$E:$E,WH_Aggregte!AI:AI)</f>
        <v>0</v>
      </c>
      <c r="AG147" s="31">
        <f>_xlfn.XLOOKUP($A147,WH_Aggregte!$E:$E,WH_Aggregte!AJ:AJ)</f>
        <v>0</v>
      </c>
      <c r="AH147" s="31">
        <f>_xlfn.XLOOKUP($A147,WH_Aggregte!$E:$E,WH_Aggregte!AK:AK)</f>
        <v>0</v>
      </c>
      <c r="AI147" s="31">
        <f>_xlfn.XLOOKUP($A147,WH_Aggregte!$E:$E,WH_Aggregte!AL:AL)</f>
        <v>0</v>
      </c>
      <c r="AJ147" s="31">
        <f>_xlfn.XLOOKUP($A147,SummaryResponses!$A:$A,SummaryResponses!D:D)</f>
        <v>0</v>
      </c>
      <c r="AK147" s="31">
        <f>_xlfn.XLOOKUP($A147,SummaryResponses!$A:$A,SummaryResponses!E:E)</f>
        <v>0</v>
      </c>
      <c r="AL147" s="31">
        <f>_xlfn.XLOOKUP($A147,SummaryResponses!$A:$A,SummaryResponses!F:F)</f>
        <v>0</v>
      </c>
      <c r="AM147" s="31">
        <f>_xlfn.XLOOKUP($A147,SummaryResponses!$A:$A,SummaryResponses!G:G)</f>
        <v>0</v>
      </c>
      <c r="AN147" s="31">
        <f>_xlfn.XLOOKUP($A147,SummaryResponses!$A:$A,SummaryResponses!H:H)</f>
        <v>0</v>
      </c>
      <c r="AO147" s="31">
        <f>_xlfn.XLOOKUP($A147,SummaryResponses!$A:$A,SummaryResponses!I:I)</f>
        <v>0</v>
      </c>
      <c r="AP147" s="31">
        <f>_xlfn.XLOOKUP($A147,SummaryResponses!$A:$A,SummaryResponses!J:J)</f>
        <v>0</v>
      </c>
      <c r="AQ147" s="31">
        <f>_xlfn.XLOOKUP($A147,SummaryResponses!$A:$A,SummaryResponses!K:K)</f>
        <v>0</v>
      </c>
      <c r="AR147" s="31">
        <f>_xlfn.XLOOKUP($A147,SummaryResponses!$A:$A,SummaryResponses!L:L)</f>
        <v>0</v>
      </c>
      <c r="AS147" s="31">
        <f>_xlfn.XLOOKUP($A147,SummaryResponses!$A:$A,SummaryResponses!M:M)</f>
        <v>0</v>
      </c>
      <c r="AT147" s="31">
        <f>_xlfn.XLOOKUP($A147,SummaryResponses!$A:$A,SummaryResponses!N:N)</f>
        <v>0</v>
      </c>
      <c r="AU147" s="31">
        <f>_xlfn.XLOOKUP($A147,SummaryResponses!$A:$A,SummaryResponses!O:O)</f>
        <v>0</v>
      </c>
      <c r="AV147" s="31">
        <f>_xlfn.XLOOKUP($A147,SummaryResponses!$A:$A,SummaryResponses!P:P)</f>
        <v>0</v>
      </c>
      <c r="AW147" s="31">
        <f>_xlfn.XLOOKUP($A147,SummaryResponses!$A:$A,SummaryResponses!Q:Q)</f>
        <v>0</v>
      </c>
      <c r="AX147" s="31">
        <f>_xlfn.XLOOKUP($A147,SummaryResponses!$A:$A,SummaryResponses!R:R)</f>
        <v>0</v>
      </c>
      <c r="AY147" s="31">
        <f>_xlfn.XLOOKUP($A147,SummaryResponses!$A:$A,SummaryResponses!S:S)</f>
        <v>0</v>
      </c>
      <c r="AZ147" s="31">
        <f>_xlfn.XLOOKUP($A147,SummaryResponses!$A:$A,SummaryResponses!T:T)</f>
        <v>0</v>
      </c>
      <c r="BA147" s="31">
        <f>_xlfn.XLOOKUP($A147,SummaryResponses!$A:$A,SummaryResponses!U:U)</f>
        <v>0</v>
      </c>
      <c r="BB147" s="31">
        <f>_xlfn.XLOOKUP($A147,SummaryResponses!$A:$A,SummaryResponses!V:V)</f>
        <v>0</v>
      </c>
      <c r="BC147" s="31">
        <f>_xlfn.XLOOKUP($A147,SummaryResponses!$A:$A,SummaryResponses!W:W)</f>
        <v>0</v>
      </c>
      <c r="BD147" s="31">
        <f>_xlfn.XLOOKUP($A147,SummaryResponses!$A:$A,SummaryResponses!X:X)</f>
        <v>0</v>
      </c>
      <c r="BE147" s="31">
        <f>_xlfn.XLOOKUP($A147,SummaryResponses!$A:$A,SummaryResponses!Y:Y)</f>
        <v>0</v>
      </c>
      <c r="BF147" s="31">
        <f>_xlfn.XLOOKUP($A147,SummaryResponses!$A:$A,SummaryResponses!Z:Z)</f>
        <v>0</v>
      </c>
      <c r="BG147" s="31">
        <f>_xlfn.XLOOKUP($A147,SummaryResponses!$A:$A,SummaryResponses!AA:AA)</f>
        <v>0</v>
      </c>
      <c r="BH147" s="31">
        <f>_xlfn.XLOOKUP($A147,SummaryResponses!$A:$A,SummaryResponses!AB:AB)</f>
        <v>0</v>
      </c>
      <c r="BI147" s="31">
        <f>_xlfn.XLOOKUP($A147,SummaryResponses!$A:$A,SummaryResponses!AC:AC)</f>
        <v>0</v>
      </c>
      <c r="BJ147" s="31">
        <f>_xlfn.XLOOKUP($A147,SummaryResponses!$A:$A,SummaryResponses!AD:AD)</f>
        <v>0</v>
      </c>
      <c r="BK147" s="31">
        <f>_xlfn.XLOOKUP($A147,SummaryResponses!$A:$A,SummaryResponses!AE:AE)</f>
        <v>0</v>
      </c>
    </row>
    <row r="148" spans="1:63" ht="42.5" x14ac:dyDescent="0.35">
      <c r="A148" s="30" t="str">
        <f>SummaryResponses!A148</f>
        <v>09.01.01</v>
      </c>
      <c r="B148" s="31" t="str">
        <f>_xlfn.XLOOKUP($A148,WH_Aggregte!$E:$E,WH_Aggregte!$D:$D)</f>
        <v>Does the organization have a policy or procedure describing the internal process for conducting NSCHC?</v>
      </c>
      <c r="C148" s="31" t="str">
        <f>_xlfn.XLOOKUP($A148,SummaryResponses!$A:$A,SummaryResponses!$C:$C)</f>
        <v>N/A</v>
      </c>
      <c r="D148" s="30" t="str">
        <f>_xlfn.SINGLE(IF(ISNUMBER(IFERROR(_xlfn.XLOOKUP($A148,Table1[QNUM],Table1[Answer],"",0),""))*1,"",IFERROR(_xlfn.XLOOKUP($A148,Table1[QNUM],Table1[Answer],"",0),"")))</f>
        <v/>
      </c>
      <c r="E148" s="31" t="str">
        <f>_xlfn.SINGLE(IF(ISNUMBER(IFERROR(_xlfn.XLOOKUP($A148&amp;$E$1&amp;":",Table1[QNUM],Table1[NOTES],"",0),""))*1,"",IFERROR(_xlfn.XLOOKUP($A148&amp;$E$1&amp;":",Table1[QNUM],Table1[NOTES],"",0),"")))</f>
        <v/>
      </c>
      <c r="F148" s="31" t="str">
        <f>_xlfn.SINGLE(IF(ISNUMBER(IFERROR(_xlfn.XLOOKUP($A148&amp;$F$1,Table1[QNUM],Table1[NOTES],"",0),""))*1,"",IFERROR(_xlfn.XLOOKUP($A148&amp;$F$1,Table1[QNUM],Table1[NOTES],"",0),"")))</f>
        <v/>
      </c>
      <c r="G148" s="31" t="str">
        <f>TRIM(_xlfn.XLOOKUP($A148,WH_Aggregte!$E:$E,WH_Aggregte!J:J))</f>
        <v/>
      </c>
      <c r="H148" s="31">
        <f>_xlfn.XLOOKUP($A148,WH_Aggregte!$E:$E,WH_Aggregte!K:K)</f>
        <v>0</v>
      </c>
      <c r="I148" s="31">
        <f>_xlfn.XLOOKUP($A148,WH_Aggregte!$E:$E,WH_Aggregte!L:L)</f>
        <v>0</v>
      </c>
      <c r="J148" s="31">
        <f>_xlfn.XLOOKUP($A148,WH_Aggregte!$E:$E,WH_Aggregte!M:M)</f>
        <v>0</v>
      </c>
      <c r="K148" s="31">
        <f>_xlfn.XLOOKUP($A148,WH_Aggregte!$E:$E,WH_Aggregte!N:N)</f>
        <v>0</v>
      </c>
      <c r="L148" s="31">
        <f>_xlfn.XLOOKUP($A148,WH_Aggregte!$E:$E,WH_Aggregte!O:O)</f>
        <v>0</v>
      </c>
      <c r="M148" s="31">
        <f>_xlfn.XLOOKUP($A148,WH_Aggregte!$E:$E,WH_Aggregte!P:P)</f>
        <v>0</v>
      </c>
      <c r="N148" s="31">
        <f>_xlfn.XLOOKUP($A148,WH_Aggregte!$E:$E,WH_Aggregte!Q:Q)</f>
        <v>0</v>
      </c>
      <c r="O148" s="31">
        <f>_xlfn.XLOOKUP($A148,WH_Aggregte!$E:$E,WH_Aggregte!R:R)</f>
        <v>0</v>
      </c>
      <c r="P148" s="31">
        <f>_xlfn.XLOOKUP($A148,WH_Aggregte!$E:$E,WH_Aggregte!S:S)</f>
        <v>0</v>
      </c>
      <c r="Q148" s="31">
        <f>_xlfn.XLOOKUP($A148,WH_Aggregte!$E:$E,WH_Aggregte!T:T)</f>
        <v>0</v>
      </c>
      <c r="R148" s="31">
        <f>_xlfn.XLOOKUP($A148,WH_Aggregte!$E:$E,WH_Aggregte!U:U)</f>
        <v>0</v>
      </c>
      <c r="S148" s="31">
        <f>_xlfn.XLOOKUP($A148,WH_Aggregte!$E:$E,WH_Aggregte!V:V)</f>
        <v>0</v>
      </c>
      <c r="T148" s="31">
        <f>_xlfn.XLOOKUP($A148,WH_Aggregte!$E:$E,WH_Aggregte!W:W)</f>
        <v>0</v>
      </c>
      <c r="U148" s="31">
        <f>_xlfn.XLOOKUP($A148,WH_Aggregte!$E:$E,WH_Aggregte!X:X)</f>
        <v>0</v>
      </c>
      <c r="V148" s="31">
        <f>_xlfn.XLOOKUP($A148,WH_Aggregte!$E:$E,WH_Aggregte!Y:Y)</f>
        <v>0</v>
      </c>
      <c r="W148" s="31">
        <f>_xlfn.XLOOKUP($A148,WH_Aggregte!$E:$E,WH_Aggregte!Z:Z)</f>
        <v>0</v>
      </c>
      <c r="X148" s="31">
        <f>_xlfn.XLOOKUP($A148,WH_Aggregte!$E:$E,WH_Aggregte!AA:AA)</f>
        <v>0</v>
      </c>
      <c r="Y148" s="31">
        <f>_xlfn.XLOOKUP($A148,WH_Aggregte!$E:$E,WH_Aggregte!AB:AB)</f>
        <v>0</v>
      </c>
      <c r="Z148" s="31">
        <f>_xlfn.XLOOKUP($A148,WH_Aggregte!$E:$E,WH_Aggregte!AC:AC)</f>
        <v>0</v>
      </c>
      <c r="AA148" s="31">
        <f>_xlfn.XLOOKUP($A148,WH_Aggregte!$E:$E,WH_Aggregte!AD:AD)</f>
        <v>0</v>
      </c>
      <c r="AB148" s="31">
        <f>_xlfn.XLOOKUP($A148,WH_Aggregte!$E:$E,WH_Aggregte!AE:AE)</f>
        <v>0</v>
      </c>
      <c r="AC148" s="31">
        <f>_xlfn.XLOOKUP($A148,WH_Aggregte!$E:$E,WH_Aggregte!AF:AF)</f>
        <v>0</v>
      </c>
      <c r="AD148" s="31">
        <f>_xlfn.XLOOKUP($A148,WH_Aggregte!$E:$E,WH_Aggregte!AG:AG)</f>
        <v>0</v>
      </c>
      <c r="AE148" s="31">
        <f>_xlfn.XLOOKUP($A148,WH_Aggregte!$E:$E,WH_Aggregte!AH:AH)</f>
        <v>0</v>
      </c>
      <c r="AF148" s="31">
        <f>_xlfn.XLOOKUP($A148,WH_Aggregte!$E:$E,WH_Aggregte!AI:AI)</f>
        <v>0</v>
      </c>
      <c r="AG148" s="31">
        <f>_xlfn.XLOOKUP($A148,WH_Aggregte!$E:$E,WH_Aggregte!AJ:AJ)</f>
        <v>0</v>
      </c>
      <c r="AH148" s="31">
        <f>_xlfn.XLOOKUP($A148,WH_Aggregte!$E:$E,WH_Aggregte!AK:AK)</f>
        <v>0</v>
      </c>
      <c r="AI148" s="31">
        <f>_xlfn.XLOOKUP($A148,WH_Aggregte!$E:$E,WH_Aggregte!AL:AL)</f>
        <v>0</v>
      </c>
      <c r="AJ148" s="31">
        <f>_xlfn.XLOOKUP($A148,SummaryResponses!$A:$A,SummaryResponses!D:D)</f>
        <v>0</v>
      </c>
      <c r="AK148" s="31">
        <f>_xlfn.XLOOKUP($A148,SummaryResponses!$A:$A,SummaryResponses!E:E)</f>
        <v>0</v>
      </c>
      <c r="AL148" s="31">
        <f>_xlfn.XLOOKUP($A148,SummaryResponses!$A:$A,SummaryResponses!F:F)</f>
        <v>0</v>
      </c>
      <c r="AM148" s="31">
        <f>_xlfn.XLOOKUP($A148,SummaryResponses!$A:$A,SummaryResponses!G:G)</f>
        <v>0</v>
      </c>
      <c r="AN148" s="31">
        <f>_xlfn.XLOOKUP($A148,SummaryResponses!$A:$A,SummaryResponses!H:H)</f>
        <v>0</v>
      </c>
      <c r="AO148" s="31">
        <f>_xlfn.XLOOKUP($A148,SummaryResponses!$A:$A,SummaryResponses!I:I)</f>
        <v>0</v>
      </c>
      <c r="AP148" s="31">
        <f>_xlfn.XLOOKUP($A148,SummaryResponses!$A:$A,SummaryResponses!J:J)</f>
        <v>0</v>
      </c>
      <c r="AQ148" s="31">
        <f>_xlfn.XLOOKUP($A148,SummaryResponses!$A:$A,SummaryResponses!K:K)</f>
        <v>0</v>
      </c>
      <c r="AR148" s="31">
        <f>_xlfn.XLOOKUP($A148,SummaryResponses!$A:$A,SummaryResponses!L:L)</f>
        <v>0</v>
      </c>
      <c r="AS148" s="31">
        <f>_xlfn.XLOOKUP($A148,SummaryResponses!$A:$A,SummaryResponses!M:M)</f>
        <v>0</v>
      </c>
      <c r="AT148" s="31">
        <f>_xlfn.XLOOKUP($A148,SummaryResponses!$A:$A,SummaryResponses!N:N)</f>
        <v>0</v>
      </c>
      <c r="AU148" s="31">
        <f>_xlfn.XLOOKUP($A148,SummaryResponses!$A:$A,SummaryResponses!O:O)</f>
        <v>0</v>
      </c>
      <c r="AV148" s="31">
        <f>_xlfn.XLOOKUP($A148,SummaryResponses!$A:$A,SummaryResponses!P:P)</f>
        <v>0</v>
      </c>
      <c r="AW148" s="31">
        <f>_xlfn.XLOOKUP($A148,SummaryResponses!$A:$A,SummaryResponses!Q:Q)</f>
        <v>0</v>
      </c>
      <c r="AX148" s="31">
        <f>_xlfn.XLOOKUP($A148,SummaryResponses!$A:$A,SummaryResponses!R:R)</f>
        <v>0</v>
      </c>
      <c r="AY148" s="31">
        <f>_xlfn.XLOOKUP($A148,SummaryResponses!$A:$A,SummaryResponses!S:S)</f>
        <v>0</v>
      </c>
      <c r="AZ148" s="31">
        <f>_xlfn.XLOOKUP($A148,SummaryResponses!$A:$A,SummaryResponses!T:T)</f>
        <v>0</v>
      </c>
      <c r="BA148" s="31">
        <f>_xlfn.XLOOKUP($A148,SummaryResponses!$A:$A,SummaryResponses!U:U)</f>
        <v>0</v>
      </c>
      <c r="BB148" s="31">
        <f>_xlfn.XLOOKUP($A148,SummaryResponses!$A:$A,SummaryResponses!V:V)</f>
        <v>0</v>
      </c>
      <c r="BC148" s="31">
        <f>_xlfn.XLOOKUP($A148,SummaryResponses!$A:$A,SummaryResponses!W:W)</f>
        <v>0</v>
      </c>
      <c r="BD148" s="31">
        <f>_xlfn.XLOOKUP($A148,SummaryResponses!$A:$A,SummaryResponses!X:X)</f>
        <v>0</v>
      </c>
      <c r="BE148" s="31">
        <f>_xlfn.XLOOKUP($A148,SummaryResponses!$A:$A,SummaryResponses!Y:Y)</f>
        <v>0</v>
      </c>
      <c r="BF148" s="31">
        <f>_xlfn.XLOOKUP($A148,SummaryResponses!$A:$A,SummaryResponses!Z:Z)</f>
        <v>0</v>
      </c>
      <c r="BG148" s="31">
        <f>_xlfn.XLOOKUP($A148,SummaryResponses!$A:$A,SummaryResponses!AA:AA)</f>
        <v>0</v>
      </c>
      <c r="BH148" s="31">
        <f>_xlfn.XLOOKUP($A148,SummaryResponses!$A:$A,SummaryResponses!AB:AB)</f>
        <v>0</v>
      </c>
      <c r="BI148" s="31">
        <f>_xlfn.XLOOKUP($A148,SummaryResponses!$A:$A,SummaryResponses!AC:AC)</f>
        <v>0</v>
      </c>
      <c r="BJ148" s="31">
        <f>_xlfn.XLOOKUP($A148,SummaryResponses!$A:$A,SummaryResponses!AD:AD)</f>
        <v>0</v>
      </c>
      <c r="BK148" s="31">
        <f>_xlfn.XLOOKUP($A148,SummaryResponses!$A:$A,SummaryResponses!AE:AE)</f>
        <v>0</v>
      </c>
    </row>
    <row r="149" spans="1:63" ht="238.5" x14ac:dyDescent="0.35">
      <c r="A149" s="30" t="str">
        <f>SummaryResponses!A149</f>
        <v>09.01.02</v>
      </c>
      <c r="B149" s="31" t="str">
        <f>_xlfn.XLOOKUP($A149,WH_Aggregte!$E:$E,WH_Aggregte!$D:$D)</f>
        <v>Does the NSCHC policy or procedure cover all recommended topics, as applicable?</v>
      </c>
      <c r="C149" s="31" t="str">
        <f>_xlfn.XLOOKUP($A149,SummaryResponses!$A:$A,SummaryResponses!$C:$C)</f>
        <v>N/A</v>
      </c>
      <c r="D149" s="30" t="str">
        <f>_xlfn.SINGLE(IF(ISNUMBER(IFERROR(_xlfn.XLOOKUP($A149,Table1[QNUM],Table1[Answer],"",0),""))*1,"",IFERROR(_xlfn.XLOOKUP($A149,Table1[QNUM],Table1[Answer],"",0),"")))</f>
        <v/>
      </c>
      <c r="E149" s="31" t="str">
        <f>_xlfn.SINGLE(IF(ISNUMBER(IFERROR(_xlfn.XLOOKUP($A149&amp;$E$1&amp;":",Table1[QNUM],Table1[NOTES],"",0),""))*1,"",IFERROR(_xlfn.XLOOKUP($A149&amp;$E$1&amp;":",Table1[QNUM],Table1[NOTES],"",0),"")))</f>
        <v/>
      </c>
      <c r="F149" s="31" t="str">
        <f>_xlfn.SINGLE(IF(ISNUMBER(IFERROR(_xlfn.XLOOKUP($A149&amp;$F$1,Table1[QNUM],Table1[NOTES],"",0),""))*1,"",IFERROR(_xlfn.XLOOKUP($A149&amp;$F$1,Table1[QNUM],Table1[NOTES],"",0),"")))</f>
        <v/>
      </c>
      <c r="G149" s="31" t="str">
        <f>TRIM(_xlfn.XLOOKUP($A149,WH_Aggregte!$E:$E,WH_Aggregte!J:J))</f>
        <v/>
      </c>
      <c r="H149" s="31" t="str">
        <f>_xlfn.XLOOKUP($A149,WH_Aggregte!$E:$E,WH_Aggregte!K:K)</f>
        <v/>
      </c>
      <c r="I149" s="31" t="str">
        <f>_xlfn.XLOOKUP($A149,WH_Aggregte!$E:$E,WH_Aggregte!L:L)</f>
        <v/>
      </c>
      <c r="J149" s="31" t="str">
        <f>_xlfn.XLOOKUP($A149,WH_Aggregte!$E:$E,WH_Aggregte!M:M)</f>
        <v/>
      </c>
      <c r="K149" s="31" t="str">
        <f>_xlfn.XLOOKUP($A149,WH_Aggregte!$E:$E,WH_Aggregte!N:N)</f>
        <v/>
      </c>
      <c r="L149" s="31" t="str">
        <f>_xlfn.XLOOKUP($A149,WH_Aggregte!$E:$E,WH_Aggregte!O:O)</f>
        <v/>
      </c>
      <c r="M149" s="31" t="str">
        <f>_xlfn.XLOOKUP($A149,WH_Aggregte!$E:$E,WH_Aggregte!P:P)</f>
        <v/>
      </c>
      <c r="N149" s="31" t="str">
        <f>_xlfn.XLOOKUP($A149,WH_Aggregte!$E:$E,WH_Aggregte!Q:Q)</f>
        <v/>
      </c>
      <c r="O149" s="31" t="str">
        <f>_xlfn.XLOOKUP($A149,WH_Aggregte!$E:$E,WH_Aggregte!R:R)</f>
        <v/>
      </c>
      <c r="P149" s="31" t="str">
        <f>_xlfn.XLOOKUP($A149,WH_Aggregte!$E:$E,WH_Aggregte!S:S)</f>
        <v/>
      </c>
      <c r="Q149" s="31" t="str">
        <f>_xlfn.XLOOKUP($A149,WH_Aggregte!$E:$E,WH_Aggregte!T:T)</f>
        <v/>
      </c>
      <c r="R149" s="31" t="str">
        <f>_xlfn.XLOOKUP($A149,WH_Aggregte!$E:$E,WH_Aggregte!U:U)</f>
        <v/>
      </c>
      <c r="S149" s="31" t="str">
        <f>_xlfn.XLOOKUP($A149,WH_Aggregte!$E:$E,WH_Aggregte!V:V)</f>
        <v/>
      </c>
      <c r="T149" s="31" t="str">
        <f>_xlfn.XLOOKUP($A149,WH_Aggregte!$E:$E,WH_Aggregte!W:W)</f>
        <v/>
      </c>
      <c r="U149" s="31" t="str">
        <f>_xlfn.XLOOKUP($A149,WH_Aggregte!$E:$E,WH_Aggregte!X:X)</f>
        <v/>
      </c>
      <c r="V149" s="31" t="str">
        <f>_xlfn.XLOOKUP($A149,WH_Aggregte!$E:$E,WH_Aggregte!Y:Y)</f>
        <v/>
      </c>
      <c r="W149" s="31" t="str">
        <f>_xlfn.XLOOKUP($A149,WH_Aggregte!$E:$E,WH_Aggregte!Z:Z)</f>
        <v/>
      </c>
      <c r="X149" s="31" t="str">
        <f>_xlfn.XLOOKUP($A149,WH_Aggregte!$E:$E,WH_Aggregte!AA:AA)</f>
        <v/>
      </c>
      <c r="Y149" s="31" t="str">
        <f>_xlfn.XLOOKUP($A149,WH_Aggregte!$E:$E,WH_Aggregte!AB:AB)</f>
        <v/>
      </c>
      <c r="Z149" s="31" t="str">
        <f>_xlfn.XLOOKUP($A149,WH_Aggregte!$E:$E,WH_Aggregte!AC:AC)</f>
        <v/>
      </c>
      <c r="AA149" s="31" t="str">
        <f>_xlfn.XLOOKUP($A149,WH_Aggregte!$E:$E,WH_Aggregte!AD:AD)</f>
        <v/>
      </c>
      <c r="AB149" s="31" t="str">
        <f>_xlfn.XLOOKUP($A149,WH_Aggregte!$E:$E,WH_Aggregte!AE:AE)</f>
        <v/>
      </c>
      <c r="AC149" s="31" t="str">
        <f>_xlfn.XLOOKUP($A149,WH_Aggregte!$E:$E,WH_Aggregte!AF:AF)</f>
        <v/>
      </c>
      <c r="AD149" s="31" t="str">
        <f>_xlfn.XLOOKUP($A149,WH_Aggregte!$E:$E,WH_Aggregte!AG:AG)</f>
        <v/>
      </c>
      <c r="AE149" s="31" t="str">
        <f>_xlfn.XLOOKUP($A149,WH_Aggregte!$E:$E,WH_Aggregte!AH:AH)</f>
        <v/>
      </c>
      <c r="AF149" s="31" t="str">
        <f>_xlfn.XLOOKUP($A149,WH_Aggregte!$E:$E,WH_Aggregte!AI:AI)</f>
        <v/>
      </c>
      <c r="AG149" s="31" t="str">
        <f>_xlfn.XLOOKUP($A149,WH_Aggregte!$E:$E,WH_Aggregte!AJ:AJ)</f>
        <v/>
      </c>
      <c r="AH149" s="31" t="str">
        <f>_xlfn.XLOOKUP($A149,WH_Aggregte!$E:$E,WH_Aggregte!AK:AK)</f>
        <v/>
      </c>
      <c r="AI149" s="31">
        <f>_xlfn.XLOOKUP($A149,WH_Aggregte!$E:$E,WH_Aggregte!AL:AL)</f>
        <v>0</v>
      </c>
      <c r="AJ149" s="31" t="str">
        <f>_xlfn.XLOOKUP($A149,SummaryResponses!$A:$A,SummaryResponses!D:D)</f>
        <v>The policy correctly explains who is subject to the NSCHC process (as applicable to the grant/program).</v>
      </c>
      <c r="AK149" s="31" t="str">
        <f>_xlfn.XLOOKUP($A149,SummaryResponses!$A:$A,SummaryResponses!E:E)</f>
        <v>The policy correctly outlines the eligibility criteria / describes ineligible individuals as listed in 45 CFR § 2540.202.</v>
      </c>
      <c r="AL149" s="31" t="str">
        <f>_xlfn.XLOOKUP($A149,SummaryResponses!$A:$A,SummaryResponses!F:F)</f>
        <v>Grantees may establish screening criteria beyond the NSCHC eligibility requirements specified in 45 CFR § 2540.202. If establishing screening criteria beyond the NSCHC eligibility requirements, the policy requires that the program ensure suitability criteria are consistent with state and Federal Civil Rights and nondiscrimination laws.</v>
      </c>
      <c r="AM149" s="31" t="str">
        <f>_xlfn.XLOOKUP($A149,SummaryResponses!$A:$A,SummaryResponses!G:G)</f>
        <v>The policy correctly specifies what NSCHC components are required: (1) a nationwide check of the NSOPW.gov, (2) a check of the individual's state of residence and state of service, and (3) a fingerprint-based check of the FBI.</v>
      </c>
      <c r="AN149" s="31" t="str">
        <f>_xlfn.XLOOKUP($A149,SummaryResponses!$A:$A,SummaryResponses!H:H)</f>
        <v>The policy identifies which AmeriCorps-approved sources will be used for all levels of NSCHC as listed in 45 CFR § 2540.204.</v>
      </c>
      <c r="AO149" s="31" t="str">
        <f>_xlfn.XLOOKUP($A149,SummaryResponses!$A:$A,SummaryResponses!I:I)</f>
        <v>The policy explains the process used to determine the current first and last name used on a name-based check.</v>
      </c>
      <c r="AP149" s="31" t="str">
        <f>_xlfn.XLOOKUP($A149,SummaryResponses!$A:$A,SummaryResponses!J:J)</f>
        <v>The policy describes how the program determines the applicant's state of residence.</v>
      </c>
      <c r="AQ149" s="31" t="str">
        <f>_xlfn.XLOOKUP($A149,SummaryResponses!$A:$A,SummaryResponses!K:K)</f>
        <v>If not using Truescreen, the policy includes a requirement to conduct a subsequent NSOPW.gov check if states/territories are not reporting when the initial check is run, OR a requirement to run statewide sex offender checks in the states/territories not reporting.</v>
      </c>
      <c r="AR149" s="31" t="str">
        <f>_xlfn.XLOOKUP($A149,SummaryResponses!$A:$A,SummaryResponses!L:L)</f>
        <v>The policy explains the timing requirement: that all checks are conducted, reviewed, and an eligibility determination made by the recipient no later than the day before the start date of work or service.</v>
      </c>
      <c r="AS149" s="31" t="str">
        <f>_xlfn.XLOOKUP($A149,SummaryResponses!$A:$A,SummaryResponses!M:M)</f>
        <v>The policy requires the full NSCHC to be conducted again if an individual's relationship with the organization is terminated (break in work or service) for a period of more than 180 days.</v>
      </c>
      <c r="AT149" s="31" t="str">
        <f>_xlfn.XLOOKUP($A149,SummaryResponses!$A:$A,SummaryResponses!N:N)</f>
        <v>The policy describes the process for staff to review results and make an eligibility determination, including documenting when this takes place.</v>
      </c>
      <c r="AU149" s="31" t="str">
        <f>_xlfn.XLOOKUP($A149,SummaryResponses!$A:$A,SummaryResponses!O:O)</f>
        <v>The policy ensures that staff requiring NSCHC are not responsible for reviewing and adjudicating their own check results.</v>
      </c>
      <c r="AV149" s="31" t="str">
        <f>_xlfn.XLOOKUP($A149,SummaryResponses!$A:$A,SummaryResponses!P:P)</f>
        <v>If using the AmeriCorps-approved vendors, the policy describes the process to determine eligibility if a vendor’s adjudication recommendation is 'not to recommend'.</v>
      </c>
      <c r="AW149" s="31" t="str">
        <f>_xlfn.XLOOKUP($A149,SummaryResponses!$A:$A,SummaryResponses!Q:Q)</f>
        <v>If not using Truescreen, the policy describes the process for resolving any hits that have the same name as the applicant on the NSOPW.gov check.</v>
      </c>
      <c r="AX149" s="31" t="str">
        <f>_xlfn.XLOOKUP($A149,SummaryResponses!$A:$A,SummaryResponses!R:R)</f>
        <v>The policy requires the program to obtain a person's consent before conducting the state and FBI components of the National Service Criminal History Check.</v>
      </c>
      <c r="AY149" s="31" t="str">
        <f>_xlfn.XLOOKUP($A149,SummaryResponses!$A:$A,SummaryResponses!S:S)</f>
        <v>The policy describes how notice is provided to the individual that selection into the program is contingent upon the organization’s review of the individual's NSCHC results.</v>
      </c>
      <c r="AZ149" s="31" t="str">
        <f>_xlfn.XLOOKUP($A149,SummaryResponses!$A:$A,SummaryResponses!T:T)</f>
        <v>The policy requires that a program provide a reasonable opportunity for the individual to review and challenge the factual accuracy of a result before action is taken to exclude the individual from the position.</v>
      </c>
      <c r="BA149" s="31" t="str">
        <f>_xlfn.XLOOKUP($A149,SummaryResponses!$A:$A,SummaryResponses!U:U)</f>
        <v>The policy requires the program to provide safeguards to ensure the confidentiality of any information relating to the criminal history check, consistent with authorization provided by the applicant.</v>
      </c>
      <c r="BB149" s="31" t="str">
        <f>_xlfn.XLOOKUP($A149,SummaryResponses!$A:$A,SummaryResponses!V:V)</f>
        <v>The policy requires the program to maintain documentation of the NSCHC as grant records.</v>
      </c>
      <c r="BC149" s="31" t="str">
        <f>_xlfn.XLOOKUP($A149,SummaryResponses!$A:$A,SummaryResponses!W:W)</f>
        <v>The policy ensures that the individual is not charged for the cost of any component of a NSCHC, unless specifically approved by AmeriCorps.</v>
      </c>
      <c r="BD149" s="31" t="str">
        <f>_xlfn.XLOOKUP($A149,SummaryResponses!$A:$A,SummaryResponses!X:X)</f>
        <v>If the program uses any AmeriCorps' pre-approved NSCHC waivers (as listed in the NSCHC Manual, effective May 1, 2021), the policy correctly describes the terms of the pre-approved waivers used, and are the references current.</v>
      </c>
      <c r="BE149" s="31" t="str">
        <f>_xlfn.XLOOKUP($A149,SummaryResponses!$A:$A,SummaryResponses!Y:Y)</f>
        <v>If the program has any individual- or program-level waivers approved by AmeriCorps, whether expired or current, the policy references such waivers and requires that appropriate documentation be retained.</v>
      </c>
      <c r="BF149" s="31" t="str">
        <f>_xlfn.XLOOKUP($A149,SummaryResponses!$A:$A,SummaryResponses!Z:Z)</f>
        <v>The policy requires that at minimum one staff person who has some responsibility for NSCHC compliance take the AmeriCorps-designated e-Course annually on behalf of the organization and retain documentation of e-Course completion.</v>
      </c>
      <c r="BG149" s="31" t="str">
        <f>_xlfn.XLOOKUP($A149,SummaryResponses!$A:$A,SummaryResponses!AA:AA)</f>
        <v>The policy identifies staff position(s) with responsibility for the NSCHC process.</v>
      </c>
      <c r="BH149" s="31" t="str">
        <f>_xlfn.XLOOKUP($A149,SummaryResponses!$A:$A,SummaryResponses!AB:AB)</f>
        <v>If using an AmeriCorps-approved vendor Truescreen or Fieldprint, the policy supports management and continuity of the account(s), i.e. lists the individuals with account access, ensures access is transferred from exiting employees, references vendor contact information, etc.</v>
      </c>
      <c r="BI149" s="31" t="str">
        <f>_xlfn.XLOOKUP($A149,SummaryResponses!$A:$A,SummaryResponses!AC:AC)</f>
        <v>If applicable, the policy includes a process for monitoring sub-recipients and/or service locations if they are responsible for any part of the NSCHC process.</v>
      </c>
      <c r="BJ149" s="31" t="str">
        <f>_xlfn.XLOOKUP($A149,SummaryResponses!$A:$A,SummaryResponses!AD:AD)</f>
        <v>The policy includes a process for being updated to ensure it reflects current regulations, guidance, and program practices, including the staff position(s) responsible.</v>
      </c>
      <c r="BK149" s="31">
        <f>_xlfn.XLOOKUP($A149,SummaryResponses!$A:$A,SummaryResponses!AE:AE)</f>
        <v>0</v>
      </c>
    </row>
    <row r="150" spans="1:63" ht="56.5" x14ac:dyDescent="0.35">
      <c r="A150" s="30" t="str">
        <f>SummaryResponses!A150</f>
        <v>09.02.01</v>
      </c>
      <c r="B150" s="31" t="str">
        <f>_xlfn.XLOOKUP($A150,WH_Aggregte!$E:$E,WH_Aggregte!$D:$D)</f>
        <v>Has at least one staff member completed the required NSCHC e-course training within the past year?</v>
      </c>
      <c r="C150" s="31" t="str">
        <f>_xlfn.XLOOKUP($A150,SummaryResponses!$A:$A,SummaryResponses!$C:$C)</f>
        <v>No staff member has completed the required NSCHC e-course training within the past year.</v>
      </c>
      <c r="D150" s="30" t="str">
        <f>_xlfn.SINGLE(IF(ISNUMBER(IFERROR(_xlfn.XLOOKUP($A150,Table1[QNUM],Table1[Answer],"",0),""))*1,"",IFERROR(_xlfn.XLOOKUP($A150,Table1[QNUM],Table1[Answer],"",0),"")))</f>
        <v/>
      </c>
      <c r="E150" s="31" t="str">
        <f>_xlfn.SINGLE(IF(ISNUMBER(IFERROR(_xlfn.XLOOKUP($A150&amp;$E$1&amp;":",Table1[QNUM],Table1[NOTES],"",0),""))*1,"",IFERROR(_xlfn.XLOOKUP($A150&amp;$E$1&amp;":",Table1[QNUM],Table1[NOTES],"",0),"")))</f>
        <v>The Certificate of Completion submitted is not dated within one day prior to the date of this request or within the past year of this request.</v>
      </c>
      <c r="F150" s="31" t="str">
        <f>_xlfn.SINGLE(IF(ISNUMBER(IFERROR(_xlfn.XLOOKUP($A150&amp;$F$1,Table1[QNUM],Table1[NOTES],"",0),""))*1,"",IFERROR(_xlfn.XLOOKUP($A150&amp;$F$1,Table1[QNUM],Table1[NOTES],"",0),"")))</f>
        <v/>
      </c>
      <c r="G150" s="31" t="str">
        <f>TRIM(_xlfn.XLOOKUP($A150,WH_Aggregte!$E:$E,WH_Aggregte!J:J))</f>
        <v>Grant Specific Terms and Conditions: Section on National Service Criminal History Check Training</v>
      </c>
      <c r="H150" s="31">
        <f>_xlfn.XLOOKUP($A150,WH_Aggregte!$E:$E,WH_Aggregte!K:K)</f>
        <v>0</v>
      </c>
      <c r="I150" s="31">
        <f>_xlfn.XLOOKUP($A150,WH_Aggregte!$E:$E,WH_Aggregte!L:L)</f>
        <v>0</v>
      </c>
      <c r="J150" s="31">
        <f>_xlfn.XLOOKUP($A150,WH_Aggregte!$E:$E,WH_Aggregte!M:M)</f>
        <v>0</v>
      </c>
      <c r="K150" s="31">
        <f>_xlfn.XLOOKUP($A150,WH_Aggregte!$E:$E,WH_Aggregte!N:N)</f>
        <v>0</v>
      </c>
      <c r="L150" s="31">
        <f>_xlfn.XLOOKUP($A150,WH_Aggregte!$E:$E,WH_Aggregte!O:O)</f>
        <v>0</v>
      </c>
      <c r="M150" s="31">
        <f>_xlfn.XLOOKUP($A150,WH_Aggregte!$E:$E,WH_Aggregte!P:P)</f>
        <v>0</v>
      </c>
      <c r="N150" s="31">
        <f>_xlfn.XLOOKUP($A150,WH_Aggregte!$E:$E,WH_Aggregte!Q:Q)</f>
        <v>0</v>
      </c>
      <c r="O150" s="31">
        <f>_xlfn.XLOOKUP($A150,WH_Aggregte!$E:$E,WH_Aggregte!R:R)</f>
        <v>0</v>
      </c>
      <c r="P150" s="31">
        <f>_xlfn.XLOOKUP($A150,WH_Aggregte!$E:$E,WH_Aggregte!S:S)</f>
        <v>0</v>
      </c>
      <c r="Q150" s="31">
        <f>_xlfn.XLOOKUP($A150,WH_Aggregte!$E:$E,WH_Aggregte!T:T)</f>
        <v>0</v>
      </c>
      <c r="R150" s="31">
        <f>_xlfn.XLOOKUP($A150,WH_Aggregte!$E:$E,WH_Aggregte!U:U)</f>
        <v>0</v>
      </c>
      <c r="S150" s="31">
        <f>_xlfn.XLOOKUP($A150,WH_Aggregte!$E:$E,WH_Aggregte!V:V)</f>
        <v>0</v>
      </c>
      <c r="T150" s="31">
        <f>_xlfn.XLOOKUP($A150,WH_Aggregte!$E:$E,WH_Aggregte!W:W)</f>
        <v>0</v>
      </c>
      <c r="U150" s="31">
        <f>_xlfn.XLOOKUP($A150,WH_Aggregte!$E:$E,WH_Aggregte!X:X)</f>
        <v>0</v>
      </c>
      <c r="V150" s="31">
        <f>_xlfn.XLOOKUP($A150,WH_Aggregte!$E:$E,WH_Aggregte!Y:Y)</f>
        <v>0</v>
      </c>
      <c r="W150" s="31">
        <f>_xlfn.XLOOKUP($A150,WH_Aggregte!$E:$E,WH_Aggregte!Z:Z)</f>
        <v>0</v>
      </c>
      <c r="X150" s="31">
        <f>_xlfn.XLOOKUP($A150,WH_Aggregte!$E:$E,WH_Aggregte!AA:AA)</f>
        <v>0</v>
      </c>
      <c r="Y150" s="31">
        <f>_xlfn.XLOOKUP($A150,WH_Aggregte!$E:$E,WH_Aggregte!AB:AB)</f>
        <v>0</v>
      </c>
      <c r="Z150" s="31">
        <f>_xlfn.XLOOKUP($A150,WH_Aggregte!$E:$E,WH_Aggregte!AC:AC)</f>
        <v>0</v>
      </c>
      <c r="AA150" s="31">
        <f>_xlfn.XLOOKUP($A150,WH_Aggregte!$E:$E,WH_Aggregte!AD:AD)</f>
        <v>0</v>
      </c>
      <c r="AB150" s="31">
        <f>_xlfn.XLOOKUP($A150,WH_Aggregte!$E:$E,WH_Aggregte!AE:AE)</f>
        <v>0</v>
      </c>
      <c r="AC150" s="31">
        <f>_xlfn.XLOOKUP($A150,WH_Aggregte!$E:$E,WH_Aggregte!AF:AF)</f>
        <v>0</v>
      </c>
      <c r="AD150" s="31">
        <f>_xlfn.XLOOKUP($A150,WH_Aggregte!$E:$E,WH_Aggregte!AG:AG)</f>
        <v>0</v>
      </c>
      <c r="AE150" s="31">
        <f>_xlfn.XLOOKUP($A150,WH_Aggregte!$E:$E,WH_Aggregte!AH:AH)</f>
        <v>0</v>
      </c>
      <c r="AF150" s="31">
        <f>_xlfn.XLOOKUP($A150,WH_Aggregte!$E:$E,WH_Aggregte!AI:AI)</f>
        <v>0</v>
      </c>
      <c r="AG150" s="31">
        <f>_xlfn.XLOOKUP($A150,WH_Aggregte!$E:$E,WH_Aggregte!AJ:AJ)</f>
        <v>0</v>
      </c>
      <c r="AH150" s="31">
        <f>_xlfn.XLOOKUP($A150,WH_Aggregte!$E:$E,WH_Aggregte!AK:AK)</f>
        <v>0</v>
      </c>
      <c r="AI150" s="31">
        <f>_xlfn.XLOOKUP($A150,WH_Aggregte!$E:$E,WH_Aggregte!AL:AL)</f>
        <v>0</v>
      </c>
      <c r="AJ150" s="31">
        <f>_xlfn.XLOOKUP($A150,SummaryResponses!$A:$A,SummaryResponses!D:D)</f>
        <v>0</v>
      </c>
      <c r="AK150" s="31">
        <f>_xlfn.XLOOKUP($A150,SummaryResponses!$A:$A,SummaryResponses!E:E)</f>
        <v>0</v>
      </c>
      <c r="AL150" s="31">
        <f>_xlfn.XLOOKUP($A150,SummaryResponses!$A:$A,SummaryResponses!F:F)</f>
        <v>0</v>
      </c>
      <c r="AM150" s="31">
        <f>_xlfn.XLOOKUP($A150,SummaryResponses!$A:$A,SummaryResponses!G:G)</f>
        <v>0</v>
      </c>
      <c r="AN150" s="31">
        <f>_xlfn.XLOOKUP($A150,SummaryResponses!$A:$A,SummaryResponses!H:H)</f>
        <v>0</v>
      </c>
      <c r="AO150" s="31">
        <f>_xlfn.XLOOKUP($A150,SummaryResponses!$A:$A,SummaryResponses!I:I)</f>
        <v>0</v>
      </c>
      <c r="AP150" s="31">
        <f>_xlfn.XLOOKUP($A150,SummaryResponses!$A:$A,SummaryResponses!J:J)</f>
        <v>0</v>
      </c>
      <c r="AQ150" s="31">
        <f>_xlfn.XLOOKUP($A150,SummaryResponses!$A:$A,SummaryResponses!K:K)</f>
        <v>0</v>
      </c>
      <c r="AR150" s="31">
        <f>_xlfn.XLOOKUP($A150,SummaryResponses!$A:$A,SummaryResponses!L:L)</f>
        <v>0</v>
      </c>
      <c r="AS150" s="31">
        <f>_xlfn.XLOOKUP($A150,SummaryResponses!$A:$A,SummaryResponses!M:M)</f>
        <v>0</v>
      </c>
      <c r="AT150" s="31">
        <f>_xlfn.XLOOKUP($A150,SummaryResponses!$A:$A,SummaryResponses!N:N)</f>
        <v>0</v>
      </c>
      <c r="AU150" s="31">
        <f>_xlfn.XLOOKUP($A150,SummaryResponses!$A:$A,SummaryResponses!O:O)</f>
        <v>0</v>
      </c>
      <c r="AV150" s="31">
        <f>_xlfn.XLOOKUP($A150,SummaryResponses!$A:$A,SummaryResponses!P:P)</f>
        <v>0</v>
      </c>
      <c r="AW150" s="31">
        <f>_xlfn.XLOOKUP($A150,SummaryResponses!$A:$A,SummaryResponses!Q:Q)</f>
        <v>0</v>
      </c>
      <c r="AX150" s="31">
        <f>_xlfn.XLOOKUP($A150,SummaryResponses!$A:$A,SummaryResponses!R:R)</f>
        <v>0</v>
      </c>
      <c r="AY150" s="31">
        <f>_xlfn.XLOOKUP($A150,SummaryResponses!$A:$A,SummaryResponses!S:S)</f>
        <v>0</v>
      </c>
      <c r="AZ150" s="31">
        <f>_xlfn.XLOOKUP($A150,SummaryResponses!$A:$A,SummaryResponses!T:T)</f>
        <v>0</v>
      </c>
      <c r="BA150" s="31">
        <f>_xlfn.XLOOKUP($A150,SummaryResponses!$A:$A,SummaryResponses!U:U)</f>
        <v>0</v>
      </c>
      <c r="BB150" s="31">
        <f>_xlfn.XLOOKUP($A150,SummaryResponses!$A:$A,SummaryResponses!V:V)</f>
        <v>0</v>
      </c>
      <c r="BC150" s="31">
        <f>_xlfn.XLOOKUP($A150,SummaryResponses!$A:$A,SummaryResponses!W:W)</f>
        <v>0</v>
      </c>
      <c r="BD150" s="31">
        <f>_xlfn.XLOOKUP($A150,SummaryResponses!$A:$A,SummaryResponses!X:X)</f>
        <v>0</v>
      </c>
      <c r="BE150" s="31">
        <f>_xlfn.XLOOKUP($A150,SummaryResponses!$A:$A,SummaryResponses!Y:Y)</f>
        <v>0</v>
      </c>
      <c r="BF150" s="31">
        <f>_xlfn.XLOOKUP($A150,SummaryResponses!$A:$A,SummaryResponses!Z:Z)</f>
        <v>0</v>
      </c>
      <c r="BG150" s="31">
        <f>_xlfn.XLOOKUP($A150,SummaryResponses!$A:$A,SummaryResponses!AA:AA)</f>
        <v>0</v>
      </c>
      <c r="BH150" s="31">
        <f>_xlfn.XLOOKUP($A150,SummaryResponses!$A:$A,SummaryResponses!AB:AB)</f>
        <v>0</v>
      </c>
      <c r="BI150" s="31">
        <f>_xlfn.XLOOKUP($A150,SummaryResponses!$A:$A,SummaryResponses!AC:AC)</f>
        <v>0</v>
      </c>
      <c r="BJ150" s="31">
        <f>_xlfn.XLOOKUP($A150,SummaryResponses!$A:$A,SummaryResponses!AD:AD)</f>
        <v>0</v>
      </c>
      <c r="BK150" s="31">
        <f>_xlfn.XLOOKUP($A150,SummaryResponses!$A:$A,SummaryResponses!AE:AE)</f>
        <v>0</v>
      </c>
    </row>
    <row r="151" spans="1:63" ht="168.5" x14ac:dyDescent="0.35">
      <c r="A151" s="30" t="str">
        <f>SummaryResponses!A151</f>
        <v>09.03.01</v>
      </c>
      <c r="B151" s="31" t="str">
        <f>_xlfn.XLOOKUP($A151,WH_Aggregte!$E:$E,WH_Aggregte!$D:$D)</f>
        <v xml:space="preserve">Were all NSCHC records compliant?
Enter the number of issues found for each issue below. </v>
      </c>
      <c r="C151" s="31" t="str">
        <f>_xlfn.XLOOKUP($A151,SummaryResponses!$A:$A,SummaryResponses!$C:$C)</f>
        <v xml:space="preserve">One or more NSCHC records were noncompliant. Respond to the deficiencies in the CAP below and see the NSCHC Supplement Results in the assigned Secure Folder for required action on individual records. This issue has a 40-business-day requirement. Supporting documentation to resolve this issue must be submitted within forty business days of the monitoring report. If sufficient documentation is not submitted within forty business days, AmeriCorps may take additional enforcement actions including the submission of a debt referral to AmeriCorps’ Office of Audit and Debt Resolution </v>
      </c>
      <c r="D151" s="30" t="str">
        <f>_xlfn.SINGLE(IF(ISNUMBER(IFERROR(_xlfn.XLOOKUP($A151,Table1[QNUM],Table1[Answer],"",0),""))*1,"",IFERROR(_xlfn.XLOOKUP($A151,Table1[QNUM],Table1[Answer],"",0),"")))</f>
        <v/>
      </c>
      <c r="E151" s="31" t="str">
        <f>_xlfn.SINGLE(IF(ISNUMBER(IFERROR(_xlfn.XLOOKUP($A151&amp;$E$1&amp;":",Table1[QNUM],Table1[NOTES],"",0),""))*1,"",IFERROR(_xlfn.XLOOKUP($A151&amp;$E$1&amp;":",Table1[QNUM],Table1[NOTES],"",0),"")))</f>
        <v/>
      </c>
      <c r="F151" s="31" t="str">
        <f>_xlfn.SINGLE(IF(ISNUMBER(IFERROR(_xlfn.XLOOKUP($A151&amp;$F$1,Table1[QNUM],Table1[NOTES],"",0),""))*1,"",IFERROR(_xlfn.XLOOKUP($A151&amp;$F$1,Table1[QNUM],Table1[NOTES],"",0),"")))</f>
        <v/>
      </c>
      <c r="G151" s="31" t="str">
        <f>TRIM(_xlfn.XLOOKUP($A151,WH_Aggregte!$E:$E,WH_Aggregte!J:J))</f>
        <v xml:space="preserve">45 CFR §2540.200-207
</v>
      </c>
      <c r="H151" s="31">
        <f>_xlfn.XLOOKUP($A151,WH_Aggregte!$E:$E,WH_Aggregte!K:K)</f>
        <v>0</v>
      </c>
      <c r="I151" s="31">
        <f>_xlfn.XLOOKUP($A151,WH_Aggregte!$E:$E,WH_Aggregte!L:L)</f>
        <v>0</v>
      </c>
      <c r="J151" s="31">
        <f>_xlfn.XLOOKUP($A151,WH_Aggregte!$E:$E,WH_Aggregte!M:M)</f>
        <v>0</v>
      </c>
      <c r="K151" s="31">
        <f>_xlfn.XLOOKUP($A151,WH_Aggregte!$E:$E,WH_Aggregte!N:N)</f>
        <v>0</v>
      </c>
      <c r="L151" s="31">
        <f>_xlfn.XLOOKUP($A151,WH_Aggregte!$E:$E,WH_Aggregte!O:O)</f>
        <v>0</v>
      </c>
      <c r="M151" s="31">
        <f>_xlfn.XLOOKUP($A151,WH_Aggregte!$E:$E,WH_Aggregte!P:P)</f>
        <v>0</v>
      </c>
      <c r="N151" s="31">
        <f>_xlfn.XLOOKUP($A151,WH_Aggregte!$E:$E,WH_Aggregte!Q:Q)</f>
        <v>0</v>
      </c>
      <c r="O151" s="31">
        <f>_xlfn.XLOOKUP($A151,WH_Aggregte!$E:$E,WH_Aggregte!R:R)</f>
        <v>0</v>
      </c>
      <c r="P151" s="31">
        <f>_xlfn.XLOOKUP($A151,WH_Aggregte!$E:$E,WH_Aggregte!S:S)</f>
        <v>0</v>
      </c>
      <c r="Q151" s="31">
        <f>_xlfn.XLOOKUP($A151,WH_Aggregte!$E:$E,WH_Aggregte!T:T)</f>
        <v>0</v>
      </c>
      <c r="R151" s="31">
        <f>_xlfn.XLOOKUP($A151,WH_Aggregte!$E:$E,WH_Aggregte!U:U)</f>
        <v>0</v>
      </c>
      <c r="S151" s="31">
        <f>_xlfn.XLOOKUP($A151,WH_Aggregte!$E:$E,WH_Aggregte!V:V)</f>
        <v>0</v>
      </c>
      <c r="T151" s="31">
        <f>_xlfn.XLOOKUP($A151,WH_Aggregte!$E:$E,WH_Aggregte!W:W)</f>
        <v>0</v>
      </c>
      <c r="U151" s="31">
        <f>_xlfn.XLOOKUP($A151,WH_Aggregte!$E:$E,WH_Aggregte!X:X)</f>
        <v>0</v>
      </c>
      <c r="V151" s="31">
        <f>_xlfn.XLOOKUP($A151,WH_Aggregte!$E:$E,WH_Aggregte!Y:Y)</f>
        <v>0</v>
      </c>
      <c r="W151" s="31">
        <f>_xlfn.XLOOKUP($A151,WH_Aggregte!$E:$E,WH_Aggregte!Z:Z)</f>
        <v>0</v>
      </c>
      <c r="X151" s="31">
        <f>_xlfn.XLOOKUP($A151,WH_Aggregte!$E:$E,WH_Aggregte!AA:AA)</f>
        <v>0</v>
      </c>
      <c r="Y151" s="31">
        <f>_xlfn.XLOOKUP($A151,WH_Aggregte!$E:$E,WH_Aggregte!AB:AB)</f>
        <v>0</v>
      </c>
      <c r="Z151" s="31">
        <f>_xlfn.XLOOKUP($A151,WH_Aggregte!$E:$E,WH_Aggregte!AC:AC)</f>
        <v>0</v>
      </c>
      <c r="AA151" s="31">
        <f>_xlfn.XLOOKUP($A151,WH_Aggregte!$E:$E,WH_Aggregte!AD:AD)</f>
        <v>0</v>
      </c>
      <c r="AB151" s="31">
        <f>_xlfn.XLOOKUP($A151,WH_Aggregte!$E:$E,WH_Aggregte!AE:AE)</f>
        <v>0</v>
      </c>
      <c r="AC151" s="31">
        <f>_xlfn.XLOOKUP($A151,WH_Aggregte!$E:$E,WH_Aggregte!AF:AF)</f>
        <v>0</v>
      </c>
      <c r="AD151" s="31">
        <f>_xlfn.XLOOKUP($A151,WH_Aggregte!$E:$E,WH_Aggregte!AG:AG)</f>
        <v>0</v>
      </c>
      <c r="AE151" s="31">
        <f>_xlfn.XLOOKUP($A151,WH_Aggregte!$E:$E,WH_Aggregte!AH:AH)</f>
        <v>0</v>
      </c>
      <c r="AF151" s="31">
        <f>_xlfn.XLOOKUP($A151,WH_Aggregte!$E:$E,WH_Aggregte!AI:AI)</f>
        <v>0</v>
      </c>
      <c r="AG151" s="31">
        <f>_xlfn.XLOOKUP($A151,WH_Aggregte!$E:$E,WH_Aggregte!AJ:AJ)</f>
        <v>0</v>
      </c>
      <c r="AH151" s="31">
        <f>_xlfn.XLOOKUP($A151,WH_Aggregte!$E:$E,WH_Aggregte!AK:AK)</f>
        <v>0</v>
      </c>
      <c r="AI151" s="31">
        <f>_xlfn.XLOOKUP($A151,WH_Aggregte!$E:$E,WH_Aggregte!AL:AL)</f>
        <v>0</v>
      </c>
      <c r="AJ151" s="31" t="str">
        <f>_xlfn.XLOOKUP($A151,SummaryResponses!$A:$A,SummaryResponses!D:D)</f>
        <v>Missing NSOPW check</v>
      </c>
      <c r="AK151" s="31" t="str">
        <f>_xlfn.XLOOKUP($A151,SummaryResponses!$A:$A,SummaryResponses!E:E)</f>
        <v>Missing state of service check</v>
      </c>
      <c r="AL151" s="31" t="str">
        <f>_xlfn.XLOOKUP($A151,SummaryResponses!$A:$A,SummaryResponses!F:F)</f>
        <v>Missing state of residence check</v>
      </c>
      <c r="AM151" s="31" t="str">
        <f>_xlfn.XLOOKUP($A151,SummaryResponses!$A:$A,SummaryResponses!G:G)</f>
        <v>Missing FBI check</v>
      </c>
      <c r="AN151" s="31" t="str">
        <f>_xlfn.XLOOKUP($A151,SummaryResponses!$A:$A,SummaryResponses!H:H)</f>
        <v>NSOPW check not from approved source</v>
      </c>
      <c r="AO151" s="31" t="str">
        <f>_xlfn.XLOOKUP($A151,SummaryResponses!$A:$A,SummaryResponses!I:I)</f>
        <v>State check not from approved source</v>
      </c>
      <c r="AP151" s="31" t="str">
        <f>_xlfn.XLOOKUP($A151,SummaryResponses!$A:$A,SummaryResponses!J:J)</f>
        <v>FBI check not from approved source</v>
      </c>
      <c r="AQ151" s="31" t="str">
        <f>_xlfn.XLOOKUP($A151,SummaryResponses!$A:$A,SummaryResponses!K:K)</f>
        <v>NSOPW check missing reporting jurisdictions</v>
      </c>
      <c r="AR151" s="31" t="str">
        <f>_xlfn.XLOOKUP($A151,SummaryResponses!$A:$A,SummaryResponses!L:L)</f>
        <v>Missing valid name documentation</v>
      </c>
      <c r="AS151" s="31" t="str">
        <f>_xlfn.XLOOKUP($A151,SummaryResponses!$A:$A,SummaryResponses!M:M)</f>
        <v>NSOPW check name does not match name documentation</v>
      </c>
      <c r="AT151" s="31" t="str">
        <f>_xlfn.XLOOKUP($A151,SummaryResponses!$A:$A,SummaryResponses!N:N)</f>
        <v>Name-based state check name does not match name documentation</v>
      </c>
      <c r="AU151" s="31" t="str">
        <f>_xlfn.XLOOKUP($A151,SummaryResponses!$A:$A,SummaryResponses!O:O)</f>
        <v>Name-based FBI check name does not match name documentation</v>
      </c>
      <c r="AV151" s="31" t="str">
        <f>_xlfn.XLOOKUP($A151,SummaryResponses!$A:$A,SummaryResponses!P:P)</f>
        <v>NSOPW check not adjudicated on time</v>
      </c>
      <c r="AW151" s="31" t="str">
        <f>_xlfn.XLOOKUP($A151,SummaryResponses!$A:$A,SummaryResponses!Q:Q)</f>
        <v>State check not adjudicated on time</v>
      </c>
      <c r="AX151" s="31" t="str">
        <f>_xlfn.XLOOKUP($A151,SummaryResponses!$A:$A,SummaryResponses!R:R)</f>
        <v>FBI check not adjudicated on time</v>
      </c>
      <c r="AY151" s="31" t="str">
        <f>_xlfn.XLOOKUP($A151,SummaryResponses!$A:$A,SummaryResponses!S:S)</f>
        <v>NSOPW check not adjudicated</v>
      </c>
      <c r="AZ151" s="31" t="str">
        <f>_xlfn.XLOOKUP($A151,SummaryResponses!$A:$A,SummaryResponses!T:T)</f>
        <v>State check not adjudicated</v>
      </c>
      <c r="BA151" s="31" t="str">
        <f>_xlfn.XLOOKUP($A151,SummaryResponses!$A:$A,SummaryResponses!U:U)</f>
        <v>FBI check not adjudicated</v>
      </c>
      <c r="BB151" s="31" t="str">
        <f>_xlfn.XLOOKUP($A151,SummaryResponses!$A:$A,SummaryResponses!V:V)</f>
        <v>Fieldprint adjudicated without viewing results</v>
      </c>
      <c r="BC151" s="31" t="str">
        <f>_xlfn.XLOOKUP($A151,SummaryResponses!$A:$A,SummaryResponses!W:W)</f>
        <v>Missing consent documentation</v>
      </c>
      <c r="BD151" s="31" t="str">
        <f>_xlfn.XLOOKUP($A151,SummaryResponses!$A:$A,SummaryResponses!X:X)</f>
        <v>Consent form not signed before state/FBI checks conducted</v>
      </c>
      <c r="BE151" s="31" t="str">
        <f>_xlfn.XLOOKUP($A151,SummaryResponses!$A:$A,SummaryResponses!Y:Y)</f>
        <v>Missing documentation of notice that selection is contingent on NSCHC results</v>
      </c>
      <c r="BF151" s="31" t="str">
        <f>_xlfn.XLOOKUP($A151,SummaryResponses!$A:$A,SummaryResponses!Z:Z)</f>
        <v xml:space="preserve">Truescreen NSOPW not in pass status and missing documentation candidate is eligible to serve/work </v>
      </c>
      <c r="BG151" s="31" t="str">
        <f>_xlfn.XLOOKUP($A151,SummaryResponses!$A:$A,SummaryResponses!AA:AA)</f>
        <v xml:space="preserve">Truescreen state check not in pass status and missing documentation candidate is eligible to serve/work </v>
      </c>
      <c r="BH151" s="31" t="str">
        <f>_xlfn.XLOOKUP($A151,SummaryResponses!$A:$A,SummaryResponses!AB:AB)</f>
        <v xml:space="preserve">Fieldprint check not cleared and missing documentation candidate is eligible to serve/work </v>
      </c>
      <c r="BI151" s="31" t="str">
        <f>_xlfn.XLOOKUP($A151,SummaryResponses!$A:$A,SummaryResponses!AC:AC)</f>
        <v>Noncompliant with terms of approved NSCHC waiver</v>
      </c>
      <c r="BJ151" s="31" t="str">
        <f>_xlfn.XLOOKUP($A151,SummaryResponses!$A:$A,SummaryResponses!AD:AD)</f>
        <v>Individual appears ineligible from NSCHC results</v>
      </c>
      <c r="BK151" s="31" t="str">
        <f>_xlfn.XLOOKUP($A151,SummaryResponses!$A:$A,SummaryResponses!AE:AE)</f>
        <v>Other</v>
      </c>
    </row>
    <row r="152" spans="1:63" ht="238.5" x14ac:dyDescent="0.35">
      <c r="A152" s="30" t="str">
        <f>SummaryResponses!A152</f>
        <v>10.01.01</v>
      </c>
      <c r="B152" s="31" t="str">
        <f>_xlfn.XLOOKUP($A152,WH_Aggregte!$E:$E,WH_Aggregte!$D:$D)</f>
        <v>Do member/volunteer service activities align with their position descriptions/assignment plans?</v>
      </c>
      <c r="C152" s="31" t="str">
        <f>_xlfn.XLOOKUP($A152,SummaryResponses!$A:$A,SummaryResponses!$C:$C)</f>
        <v>Member/volunteer service activities do not align with their position descriptions/assignment plans.</v>
      </c>
      <c r="D152" s="30" t="str">
        <f>_xlfn.SINGLE(IF(ISNUMBER(IFERROR(_xlfn.XLOOKUP($A152,Table1[QNUM],Table1[Answer],"",0),""))*1,"",IFERROR(_xlfn.XLOOKUP($A152,Table1[QNUM],Table1[Answer],"",0),"")))</f>
        <v/>
      </c>
      <c r="E152" s="31" t="str">
        <f>_xlfn.SINGLE(IF(ISNUMBER(IFERROR(_xlfn.XLOOKUP($A152&amp;$E$1&amp;":",Table1[QNUM],Table1[NOTES],"",0),""))*1,"",IFERROR(_xlfn.XLOOKUP($A152&amp;$E$1&amp;":",Table1[QNUM],Table1[NOTES],"",0),"")))</f>
        <v/>
      </c>
      <c r="F152" s="31" t="str">
        <f>_xlfn.SINGLE(IF(ISNUMBER(IFERROR(_xlfn.XLOOKUP($A152&amp;$F$1,Table1[QNUM],Table1[NOTES],"",0),""))*1,"",IFERROR(_xlfn.XLOOKUP($A152&amp;$F$1,Table1[QNUM],Table1[NOTES],"",0),"")))</f>
        <v/>
      </c>
      <c r="G152" s="31" t="str">
        <f>TRIM(_xlfn.XLOOKUP($A152,WH_Aggregte!$E:$E,WH_Aggregte!J:J))</f>
        <v>General Prohibited Activities References 
General: 45 CFR 2540.100; 45 CFR 1226.8; 45 CFR 1226.10 
Exceptions: 45 CFR 1226.9
ASN Prohibited Activities References 
General: 45 CFR 2520.65 
Fundraising: 45 CFR 2520.40; 45 CFR 2520.45
VISTA Prohibited Activities References
General: 45 CFR 2556.710; 45 CFR 2556.745-750; 45 CFR 2556.770-780; 45 CFR 2556.150; 45 CFR 2556.175 
Exceptions: 45 CFR 2556.715-740; 45 CFR 2556.755-760
AmeriCorps Seniors 
FGP: 45 CFR 2552.121 
RSVP: 45 CFR 2553.91 
SCP: 45 CFR 2551.121</v>
      </c>
      <c r="H152" s="31">
        <f>_xlfn.XLOOKUP($A152,WH_Aggregte!$E:$E,WH_Aggregte!K:K)</f>
        <v>0</v>
      </c>
      <c r="I152" s="31">
        <f>_xlfn.XLOOKUP($A152,WH_Aggregte!$E:$E,WH_Aggregte!L:L)</f>
        <v>0</v>
      </c>
      <c r="J152" s="31">
        <f>_xlfn.XLOOKUP($A152,WH_Aggregte!$E:$E,WH_Aggregte!M:M)</f>
        <v>0</v>
      </c>
      <c r="K152" s="31">
        <f>_xlfn.XLOOKUP($A152,WH_Aggregte!$E:$E,WH_Aggregte!N:N)</f>
        <v>0</v>
      </c>
      <c r="L152" s="31">
        <f>_xlfn.XLOOKUP($A152,WH_Aggregte!$E:$E,WH_Aggregte!O:O)</f>
        <v>0</v>
      </c>
      <c r="M152" s="31">
        <f>_xlfn.XLOOKUP($A152,WH_Aggregte!$E:$E,WH_Aggregte!P:P)</f>
        <v>0</v>
      </c>
      <c r="N152" s="31">
        <f>_xlfn.XLOOKUP($A152,WH_Aggregte!$E:$E,WH_Aggregte!Q:Q)</f>
        <v>0</v>
      </c>
      <c r="O152" s="31">
        <f>_xlfn.XLOOKUP($A152,WH_Aggregte!$E:$E,WH_Aggregte!R:R)</f>
        <v>0</v>
      </c>
      <c r="P152" s="31">
        <f>_xlfn.XLOOKUP($A152,WH_Aggregte!$E:$E,WH_Aggregte!S:S)</f>
        <v>0</v>
      </c>
      <c r="Q152" s="31">
        <f>_xlfn.XLOOKUP($A152,WH_Aggregte!$E:$E,WH_Aggregte!T:T)</f>
        <v>0</v>
      </c>
      <c r="R152" s="31">
        <f>_xlfn.XLOOKUP($A152,WH_Aggregte!$E:$E,WH_Aggregte!U:U)</f>
        <v>0</v>
      </c>
      <c r="S152" s="31">
        <f>_xlfn.XLOOKUP($A152,WH_Aggregte!$E:$E,WH_Aggregte!V:V)</f>
        <v>0</v>
      </c>
      <c r="T152" s="31">
        <f>_xlfn.XLOOKUP($A152,WH_Aggregte!$E:$E,WH_Aggregte!W:W)</f>
        <v>0</v>
      </c>
      <c r="U152" s="31">
        <f>_xlfn.XLOOKUP($A152,WH_Aggregte!$E:$E,WH_Aggregte!X:X)</f>
        <v>0</v>
      </c>
      <c r="V152" s="31">
        <f>_xlfn.XLOOKUP($A152,WH_Aggregte!$E:$E,WH_Aggregte!Y:Y)</f>
        <v>0</v>
      </c>
      <c r="W152" s="31">
        <f>_xlfn.XLOOKUP($A152,WH_Aggregte!$E:$E,WH_Aggregte!Z:Z)</f>
        <v>0</v>
      </c>
      <c r="X152" s="31">
        <f>_xlfn.XLOOKUP($A152,WH_Aggregte!$E:$E,WH_Aggregte!AA:AA)</f>
        <v>0</v>
      </c>
      <c r="Y152" s="31">
        <f>_xlfn.XLOOKUP($A152,WH_Aggregte!$E:$E,WH_Aggregte!AB:AB)</f>
        <v>0</v>
      </c>
      <c r="Z152" s="31">
        <f>_xlfn.XLOOKUP($A152,WH_Aggregte!$E:$E,WH_Aggregte!AC:AC)</f>
        <v>0</v>
      </c>
      <c r="AA152" s="31">
        <f>_xlfn.XLOOKUP($A152,WH_Aggregte!$E:$E,WH_Aggregte!AD:AD)</f>
        <v>0</v>
      </c>
      <c r="AB152" s="31">
        <f>_xlfn.XLOOKUP($A152,WH_Aggregte!$E:$E,WH_Aggregte!AE:AE)</f>
        <v>0</v>
      </c>
      <c r="AC152" s="31">
        <f>_xlfn.XLOOKUP($A152,WH_Aggregte!$E:$E,WH_Aggregte!AF:AF)</f>
        <v>0</v>
      </c>
      <c r="AD152" s="31">
        <f>_xlfn.XLOOKUP($A152,WH_Aggregte!$E:$E,WH_Aggregte!AG:AG)</f>
        <v>0</v>
      </c>
      <c r="AE152" s="31">
        <f>_xlfn.XLOOKUP($A152,WH_Aggregte!$E:$E,WH_Aggregte!AH:AH)</f>
        <v>0</v>
      </c>
      <c r="AF152" s="31">
        <f>_xlfn.XLOOKUP($A152,WH_Aggregte!$E:$E,WH_Aggregte!AI:AI)</f>
        <v>0</v>
      </c>
      <c r="AG152" s="31">
        <f>_xlfn.XLOOKUP($A152,WH_Aggregte!$E:$E,WH_Aggregte!AJ:AJ)</f>
        <v>0</v>
      </c>
      <c r="AH152" s="31">
        <f>_xlfn.XLOOKUP($A152,WH_Aggregte!$E:$E,WH_Aggregte!AK:AK)</f>
        <v>0</v>
      </c>
      <c r="AI152" s="31">
        <f>_xlfn.XLOOKUP($A152,WH_Aggregte!$E:$E,WH_Aggregte!AL:AL)</f>
        <v>0</v>
      </c>
      <c r="AJ152" s="31">
        <f>_xlfn.XLOOKUP($A152,SummaryResponses!$A:$A,SummaryResponses!D:D)</f>
        <v>0</v>
      </c>
      <c r="AK152" s="31">
        <f>_xlfn.XLOOKUP($A152,SummaryResponses!$A:$A,SummaryResponses!E:E)</f>
        <v>0</v>
      </c>
      <c r="AL152" s="31">
        <f>_xlfn.XLOOKUP($A152,SummaryResponses!$A:$A,SummaryResponses!F:F)</f>
        <v>0</v>
      </c>
      <c r="AM152" s="31">
        <f>_xlfn.XLOOKUP($A152,SummaryResponses!$A:$A,SummaryResponses!G:G)</f>
        <v>0</v>
      </c>
      <c r="AN152" s="31">
        <f>_xlfn.XLOOKUP($A152,SummaryResponses!$A:$A,SummaryResponses!H:H)</f>
        <v>0</v>
      </c>
      <c r="AO152" s="31">
        <f>_xlfn.XLOOKUP($A152,SummaryResponses!$A:$A,SummaryResponses!I:I)</f>
        <v>0</v>
      </c>
      <c r="AP152" s="31">
        <f>_xlfn.XLOOKUP($A152,SummaryResponses!$A:$A,SummaryResponses!J:J)</f>
        <v>0</v>
      </c>
      <c r="AQ152" s="31">
        <f>_xlfn.XLOOKUP($A152,SummaryResponses!$A:$A,SummaryResponses!K:K)</f>
        <v>0</v>
      </c>
      <c r="AR152" s="31">
        <f>_xlfn.XLOOKUP($A152,SummaryResponses!$A:$A,SummaryResponses!L:L)</f>
        <v>0</v>
      </c>
      <c r="AS152" s="31">
        <f>_xlfn.XLOOKUP($A152,SummaryResponses!$A:$A,SummaryResponses!M:M)</f>
        <v>0</v>
      </c>
      <c r="AT152" s="31">
        <f>_xlfn.XLOOKUP($A152,SummaryResponses!$A:$A,SummaryResponses!N:N)</f>
        <v>0</v>
      </c>
      <c r="AU152" s="31">
        <f>_xlfn.XLOOKUP($A152,SummaryResponses!$A:$A,SummaryResponses!O:O)</f>
        <v>0</v>
      </c>
      <c r="AV152" s="31">
        <f>_xlfn.XLOOKUP($A152,SummaryResponses!$A:$A,SummaryResponses!P:P)</f>
        <v>0</v>
      </c>
      <c r="AW152" s="31">
        <f>_xlfn.XLOOKUP($A152,SummaryResponses!$A:$A,SummaryResponses!Q:Q)</f>
        <v>0</v>
      </c>
      <c r="AX152" s="31">
        <f>_xlfn.XLOOKUP($A152,SummaryResponses!$A:$A,SummaryResponses!R:R)</f>
        <v>0</v>
      </c>
      <c r="AY152" s="31">
        <f>_xlfn.XLOOKUP($A152,SummaryResponses!$A:$A,SummaryResponses!S:S)</f>
        <v>0</v>
      </c>
      <c r="AZ152" s="31">
        <f>_xlfn.XLOOKUP($A152,SummaryResponses!$A:$A,SummaryResponses!T:T)</f>
        <v>0</v>
      </c>
      <c r="BA152" s="31">
        <f>_xlfn.XLOOKUP($A152,SummaryResponses!$A:$A,SummaryResponses!U:U)</f>
        <v>0</v>
      </c>
      <c r="BB152" s="31">
        <f>_xlfn.XLOOKUP($A152,SummaryResponses!$A:$A,SummaryResponses!V:V)</f>
        <v>0</v>
      </c>
      <c r="BC152" s="31">
        <f>_xlfn.XLOOKUP($A152,SummaryResponses!$A:$A,SummaryResponses!W:W)</f>
        <v>0</v>
      </c>
      <c r="BD152" s="31">
        <f>_xlfn.XLOOKUP($A152,SummaryResponses!$A:$A,SummaryResponses!X:X)</f>
        <v>0</v>
      </c>
      <c r="BE152" s="31">
        <f>_xlfn.XLOOKUP($A152,SummaryResponses!$A:$A,SummaryResponses!Y:Y)</f>
        <v>0</v>
      </c>
      <c r="BF152" s="31">
        <f>_xlfn.XLOOKUP($A152,SummaryResponses!$A:$A,SummaryResponses!Z:Z)</f>
        <v>0</v>
      </c>
      <c r="BG152" s="31">
        <f>_xlfn.XLOOKUP($A152,SummaryResponses!$A:$A,SummaryResponses!AA:AA)</f>
        <v>0</v>
      </c>
      <c r="BH152" s="31">
        <f>_xlfn.XLOOKUP($A152,SummaryResponses!$A:$A,SummaryResponses!AB:AB)</f>
        <v>0</v>
      </c>
      <c r="BI152" s="31">
        <f>_xlfn.XLOOKUP($A152,SummaryResponses!$A:$A,SummaryResponses!AC:AC)</f>
        <v>0</v>
      </c>
      <c r="BJ152" s="31">
        <f>_xlfn.XLOOKUP($A152,SummaryResponses!$A:$A,SummaryResponses!AD:AD)</f>
        <v>0</v>
      </c>
      <c r="BK152" s="31">
        <f>_xlfn.XLOOKUP($A152,SummaryResponses!$A:$A,SummaryResponses!AE:AE)</f>
        <v>0</v>
      </c>
    </row>
    <row r="153" spans="1:63" ht="238.5" x14ac:dyDescent="0.35">
      <c r="A153" s="30" t="str">
        <f>SummaryResponses!A153</f>
        <v>10.01.02</v>
      </c>
      <c r="B153" s="31" t="str">
        <f>_xlfn.XLOOKUP($A153,WH_Aggregte!$E:$E,WH_Aggregte!$D:$D)</f>
        <v>Are members/volunteers, site supervisors, and prime staff aware of prohibited activities applicable to their respective programs?</v>
      </c>
      <c r="C153" s="31" t="str">
        <f>_xlfn.XLOOKUP($A153,SummaryResponses!$A:$A,SummaryResponses!$C:$C)</f>
        <v>Members/volunteers, site supervisors, and/or prime staff are not aware of prohibited activities applicable to their respective programs.</v>
      </c>
      <c r="D153" s="30" t="str">
        <f>_xlfn.SINGLE(IF(ISNUMBER(IFERROR(_xlfn.XLOOKUP($A153,Table1[QNUM],Table1[Answer],"",0),""))*1,"",IFERROR(_xlfn.XLOOKUP($A153,Table1[QNUM],Table1[Answer],"",0),"")))</f>
        <v/>
      </c>
      <c r="E153" s="31" t="str">
        <f>_xlfn.SINGLE(IF(ISNUMBER(IFERROR(_xlfn.XLOOKUP($A153&amp;$E$1&amp;":",Table1[QNUM],Table1[NOTES],"",0),""))*1,"",IFERROR(_xlfn.XLOOKUP($A153&amp;$E$1&amp;":",Table1[QNUM],Table1[NOTES],"",0),"")))</f>
        <v/>
      </c>
      <c r="F153" s="31" t="str">
        <f>_xlfn.SINGLE(IF(ISNUMBER(IFERROR(_xlfn.XLOOKUP($A153&amp;$F$1,Table1[QNUM],Table1[NOTES],"",0),""))*1,"",IFERROR(_xlfn.XLOOKUP($A153&amp;$F$1,Table1[QNUM],Table1[NOTES],"",0),"")))</f>
        <v/>
      </c>
      <c r="G153" s="31" t="str">
        <f>TRIM(_xlfn.XLOOKUP($A153,WH_Aggregte!$E:$E,WH_Aggregte!J:J))</f>
        <v>General Prohibited Activities References 
General: 45 CFR 2540.100; 45 CFR 1226.8; 45 CFR 1226.10 
Exceptions: 45 CFR 1226.9
ASN Prohibited Activities References 
General: 45 CFR 2520.65 
Fundraising: 45 CFR 2520.40; 45 CFR 2520.45
VISTA Prohibited Activities References
General: 45 CFR 2556.710; 45 CFR 2556.745-750; 45 CFR 2556.770-780; 45 CFR 2556.150; 45 CFR 2556.175 
Exceptions: 45 CFR 2556.715-740; 45 CFR 2556.755-760
AmeriCorps Seniors 
FGP: 45 CFR 2552.121 
RSVP: 45 CFR 2553.91 
SCP: 45 CFR 2551.121</v>
      </c>
      <c r="H153" s="31">
        <f>_xlfn.XLOOKUP($A153,WH_Aggregte!$E:$E,WH_Aggregte!K:K)</f>
        <v>0</v>
      </c>
      <c r="I153" s="31">
        <f>_xlfn.XLOOKUP($A153,WH_Aggregte!$E:$E,WH_Aggregte!L:L)</f>
        <v>0</v>
      </c>
      <c r="J153" s="31">
        <f>_xlfn.XLOOKUP($A153,WH_Aggregte!$E:$E,WH_Aggregte!M:M)</f>
        <v>0</v>
      </c>
      <c r="K153" s="31">
        <f>_xlfn.XLOOKUP($A153,WH_Aggregte!$E:$E,WH_Aggregte!N:N)</f>
        <v>0</v>
      </c>
      <c r="L153" s="31">
        <f>_xlfn.XLOOKUP($A153,WH_Aggregte!$E:$E,WH_Aggregte!O:O)</f>
        <v>0</v>
      </c>
      <c r="M153" s="31">
        <f>_xlfn.XLOOKUP($A153,WH_Aggregte!$E:$E,WH_Aggregte!P:P)</f>
        <v>0</v>
      </c>
      <c r="N153" s="31">
        <f>_xlfn.XLOOKUP($A153,WH_Aggregte!$E:$E,WH_Aggregte!Q:Q)</f>
        <v>0</v>
      </c>
      <c r="O153" s="31">
        <f>_xlfn.XLOOKUP($A153,WH_Aggregte!$E:$E,WH_Aggregte!R:R)</f>
        <v>0</v>
      </c>
      <c r="P153" s="31">
        <f>_xlfn.XLOOKUP($A153,WH_Aggregte!$E:$E,WH_Aggregte!S:S)</f>
        <v>0</v>
      </c>
      <c r="Q153" s="31">
        <f>_xlfn.XLOOKUP($A153,WH_Aggregte!$E:$E,WH_Aggregte!T:T)</f>
        <v>0</v>
      </c>
      <c r="R153" s="31">
        <f>_xlfn.XLOOKUP($A153,WH_Aggregte!$E:$E,WH_Aggregte!U:U)</f>
        <v>0</v>
      </c>
      <c r="S153" s="31">
        <f>_xlfn.XLOOKUP($A153,WH_Aggregte!$E:$E,WH_Aggregte!V:V)</f>
        <v>0</v>
      </c>
      <c r="T153" s="31">
        <f>_xlfn.XLOOKUP($A153,WH_Aggregte!$E:$E,WH_Aggregte!W:W)</f>
        <v>0</v>
      </c>
      <c r="U153" s="31">
        <f>_xlfn.XLOOKUP($A153,WH_Aggregte!$E:$E,WH_Aggregte!X:X)</f>
        <v>0</v>
      </c>
      <c r="V153" s="31">
        <f>_xlfn.XLOOKUP($A153,WH_Aggregte!$E:$E,WH_Aggregte!Y:Y)</f>
        <v>0</v>
      </c>
      <c r="W153" s="31">
        <f>_xlfn.XLOOKUP($A153,WH_Aggregte!$E:$E,WH_Aggregte!Z:Z)</f>
        <v>0</v>
      </c>
      <c r="X153" s="31">
        <f>_xlfn.XLOOKUP($A153,WH_Aggregte!$E:$E,WH_Aggregte!AA:AA)</f>
        <v>0</v>
      </c>
      <c r="Y153" s="31">
        <f>_xlfn.XLOOKUP($A153,WH_Aggregte!$E:$E,WH_Aggregte!AB:AB)</f>
        <v>0</v>
      </c>
      <c r="Z153" s="31">
        <f>_xlfn.XLOOKUP($A153,WH_Aggregte!$E:$E,WH_Aggregte!AC:AC)</f>
        <v>0</v>
      </c>
      <c r="AA153" s="31">
        <f>_xlfn.XLOOKUP($A153,WH_Aggregte!$E:$E,WH_Aggregte!AD:AD)</f>
        <v>0</v>
      </c>
      <c r="AB153" s="31">
        <f>_xlfn.XLOOKUP($A153,WH_Aggregte!$E:$E,WH_Aggregte!AE:AE)</f>
        <v>0</v>
      </c>
      <c r="AC153" s="31">
        <f>_xlfn.XLOOKUP($A153,WH_Aggregte!$E:$E,WH_Aggregte!AF:AF)</f>
        <v>0</v>
      </c>
      <c r="AD153" s="31">
        <f>_xlfn.XLOOKUP($A153,WH_Aggregte!$E:$E,WH_Aggregte!AG:AG)</f>
        <v>0</v>
      </c>
      <c r="AE153" s="31">
        <f>_xlfn.XLOOKUP($A153,WH_Aggregte!$E:$E,WH_Aggregte!AH:AH)</f>
        <v>0</v>
      </c>
      <c r="AF153" s="31">
        <f>_xlfn.XLOOKUP($A153,WH_Aggregte!$E:$E,WH_Aggregte!AI:AI)</f>
        <v>0</v>
      </c>
      <c r="AG153" s="31">
        <f>_xlfn.XLOOKUP($A153,WH_Aggregte!$E:$E,WH_Aggregte!AJ:AJ)</f>
        <v>0</v>
      </c>
      <c r="AH153" s="31">
        <f>_xlfn.XLOOKUP($A153,WH_Aggregte!$E:$E,WH_Aggregte!AK:AK)</f>
        <v>0</v>
      </c>
      <c r="AI153" s="31">
        <f>_xlfn.XLOOKUP($A153,WH_Aggregte!$E:$E,WH_Aggregte!AL:AL)</f>
        <v>0</v>
      </c>
      <c r="AJ153" s="31">
        <f>_xlfn.XLOOKUP($A153,SummaryResponses!$A:$A,SummaryResponses!D:D)</f>
        <v>0</v>
      </c>
      <c r="AK153" s="31">
        <f>_xlfn.XLOOKUP($A153,SummaryResponses!$A:$A,SummaryResponses!E:E)</f>
        <v>0</v>
      </c>
      <c r="AL153" s="31">
        <f>_xlfn.XLOOKUP($A153,SummaryResponses!$A:$A,SummaryResponses!F:F)</f>
        <v>0</v>
      </c>
      <c r="AM153" s="31">
        <f>_xlfn.XLOOKUP($A153,SummaryResponses!$A:$A,SummaryResponses!G:G)</f>
        <v>0</v>
      </c>
      <c r="AN153" s="31">
        <f>_xlfn.XLOOKUP($A153,SummaryResponses!$A:$A,SummaryResponses!H:H)</f>
        <v>0</v>
      </c>
      <c r="AO153" s="31">
        <f>_xlfn.XLOOKUP($A153,SummaryResponses!$A:$A,SummaryResponses!I:I)</f>
        <v>0</v>
      </c>
      <c r="AP153" s="31">
        <f>_xlfn.XLOOKUP($A153,SummaryResponses!$A:$A,SummaryResponses!J:J)</f>
        <v>0</v>
      </c>
      <c r="AQ153" s="31">
        <f>_xlfn.XLOOKUP($A153,SummaryResponses!$A:$A,SummaryResponses!K:K)</f>
        <v>0</v>
      </c>
      <c r="AR153" s="31">
        <f>_xlfn.XLOOKUP($A153,SummaryResponses!$A:$A,SummaryResponses!L:L)</f>
        <v>0</v>
      </c>
      <c r="AS153" s="31">
        <f>_xlfn.XLOOKUP($A153,SummaryResponses!$A:$A,SummaryResponses!M:M)</f>
        <v>0</v>
      </c>
      <c r="AT153" s="31">
        <f>_xlfn.XLOOKUP($A153,SummaryResponses!$A:$A,SummaryResponses!N:N)</f>
        <v>0</v>
      </c>
      <c r="AU153" s="31">
        <f>_xlfn.XLOOKUP($A153,SummaryResponses!$A:$A,SummaryResponses!O:O)</f>
        <v>0</v>
      </c>
      <c r="AV153" s="31">
        <f>_xlfn.XLOOKUP($A153,SummaryResponses!$A:$A,SummaryResponses!P:P)</f>
        <v>0</v>
      </c>
      <c r="AW153" s="31">
        <f>_xlfn.XLOOKUP($A153,SummaryResponses!$A:$A,SummaryResponses!Q:Q)</f>
        <v>0</v>
      </c>
      <c r="AX153" s="31">
        <f>_xlfn.XLOOKUP($A153,SummaryResponses!$A:$A,SummaryResponses!R:R)</f>
        <v>0</v>
      </c>
      <c r="AY153" s="31">
        <f>_xlfn.XLOOKUP($A153,SummaryResponses!$A:$A,SummaryResponses!S:S)</f>
        <v>0</v>
      </c>
      <c r="AZ153" s="31">
        <f>_xlfn.XLOOKUP($A153,SummaryResponses!$A:$A,SummaryResponses!T:T)</f>
        <v>0</v>
      </c>
      <c r="BA153" s="31">
        <f>_xlfn.XLOOKUP($A153,SummaryResponses!$A:$A,SummaryResponses!U:U)</f>
        <v>0</v>
      </c>
      <c r="BB153" s="31">
        <f>_xlfn.XLOOKUP($A153,SummaryResponses!$A:$A,SummaryResponses!V:V)</f>
        <v>0</v>
      </c>
      <c r="BC153" s="31">
        <f>_xlfn.XLOOKUP($A153,SummaryResponses!$A:$A,SummaryResponses!W:W)</f>
        <v>0</v>
      </c>
      <c r="BD153" s="31">
        <f>_xlfn.XLOOKUP($A153,SummaryResponses!$A:$A,SummaryResponses!X:X)</f>
        <v>0</v>
      </c>
      <c r="BE153" s="31">
        <f>_xlfn.XLOOKUP($A153,SummaryResponses!$A:$A,SummaryResponses!Y:Y)</f>
        <v>0</v>
      </c>
      <c r="BF153" s="31">
        <f>_xlfn.XLOOKUP($A153,SummaryResponses!$A:$A,SummaryResponses!Z:Z)</f>
        <v>0</v>
      </c>
      <c r="BG153" s="31">
        <f>_xlfn.XLOOKUP($A153,SummaryResponses!$A:$A,SummaryResponses!AA:AA)</f>
        <v>0</v>
      </c>
      <c r="BH153" s="31">
        <f>_xlfn.XLOOKUP($A153,SummaryResponses!$A:$A,SummaryResponses!AB:AB)</f>
        <v>0</v>
      </c>
      <c r="BI153" s="31">
        <f>_xlfn.XLOOKUP($A153,SummaryResponses!$A:$A,SummaryResponses!AC:AC)</f>
        <v>0</v>
      </c>
      <c r="BJ153" s="31">
        <f>_xlfn.XLOOKUP($A153,SummaryResponses!$A:$A,SummaryResponses!AD:AD)</f>
        <v>0</v>
      </c>
      <c r="BK153" s="31">
        <f>_xlfn.XLOOKUP($A153,SummaryResponses!$A:$A,SummaryResponses!AE:AE)</f>
        <v>0</v>
      </c>
    </row>
    <row r="154" spans="1:63" ht="238.5" x14ac:dyDescent="0.35">
      <c r="A154" s="30" t="str">
        <f>SummaryResponses!A154</f>
        <v>10.01.03</v>
      </c>
      <c r="B154" s="31" t="str">
        <f>_xlfn.XLOOKUP($A154,WH_Aggregte!$E:$E,WH_Aggregte!$D:$D)</f>
        <v>Do prime staff provide appropriate training to members/volunteers on prohibited activities?</v>
      </c>
      <c r="C154" s="31" t="str">
        <f>_xlfn.XLOOKUP($A154,SummaryResponses!$A:$A,SummaryResponses!$C:$C)</f>
        <v>Prime staff do not provide appropriate training to members/volunteers on prohibited activities.</v>
      </c>
      <c r="D154" s="30" t="str">
        <f>_xlfn.SINGLE(IF(ISNUMBER(IFERROR(_xlfn.XLOOKUP($A154,Table1[QNUM],Table1[Answer],"",0),""))*1,"",IFERROR(_xlfn.XLOOKUP($A154,Table1[QNUM],Table1[Answer],"",0),"")))</f>
        <v/>
      </c>
      <c r="E154" s="31" t="str">
        <f>_xlfn.SINGLE(IF(ISNUMBER(IFERROR(_xlfn.XLOOKUP($A154&amp;$E$1&amp;":",Table1[QNUM],Table1[NOTES],"",0),""))*1,"",IFERROR(_xlfn.XLOOKUP($A154&amp;$E$1&amp;":",Table1[QNUM],Table1[NOTES],"",0),"")))</f>
        <v/>
      </c>
      <c r="F154" s="31" t="str">
        <f>_xlfn.SINGLE(IF(ISNUMBER(IFERROR(_xlfn.XLOOKUP($A154&amp;$F$1,Table1[QNUM],Table1[NOTES],"",0),""))*1,"",IFERROR(_xlfn.XLOOKUP($A154&amp;$F$1,Table1[QNUM],Table1[NOTES],"",0),"")))</f>
        <v/>
      </c>
      <c r="G154" s="31" t="str">
        <f>TRIM(_xlfn.XLOOKUP($A154,WH_Aggregte!$E:$E,WH_Aggregte!J:J))</f>
        <v>General Prohibited Activities References 
General: 45 CFR 2540.100; 45 CFR 1226.8; 45 CFR 1226.10 
Exceptions: 45 CFR 1226.9
ASN Prohibited Activities References 
General: 45 CFR 2520.65 
Fundraising: 45 CFR 2520.40; 45 CFR 2520.45
VISTA Prohibited Activities References
General: 45 CFR 2556.710; 45 CFR 2556.745-750; 45 CFR 2556.770-780; 45 CFR 2556.150; 45 CFR 2556.175 
Exceptions: 45 CFR 2556.715-740; 45 CFR 2556.755-760
AmeriCorps Seniors 
FGP: 45 CFR 2552.121 
RSVP: 45 CFR 2553.91 
SCP: 45 CFR 2551.121</v>
      </c>
      <c r="H154" s="31">
        <f>_xlfn.XLOOKUP($A154,WH_Aggregte!$E:$E,WH_Aggregte!K:K)</f>
        <v>0</v>
      </c>
      <c r="I154" s="31">
        <f>_xlfn.XLOOKUP($A154,WH_Aggregte!$E:$E,WH_Aggregte!L:L)</f>
        <v>0</v>
      </c>
      <c r="J154" s="31">
        <f>_xlfn.XLOOKUP($A154,WH_Aggregte!$E:$E,WH_Aggregte!M:M)</f>
        <v>0</v>
      </c>
      <c r="K154" s="31">
        <f>_xlfn.XLOOKUP($A154,WH_Aggregte!$E:$E,WH_Aggregte!N:N)</f>
        <v>0</v>
      </c>
      <c r="L154" s="31">
        <f>_xlfn.XLOOKUP($A154,WH_Aggregte!$E:$E,WH_Aggregte!O:O)</f>
        <v>0</v>
      </c>
      <c r="M154" s="31">
        <f>_xlfn.XLOOKUP($A154,WH_Aggregte!$E:$E,WH_Aggregte!P:P)</f>
        <v>0</v>
      </c>
      <c r="N154" s="31">
        <f>_xlfn.XLOOKUP($A154,WH_Aggregte!$E:$E,WH_Aggregte!Q:Q)</f>
        <v>0</v>
      </c>
      <c r="O154" s="31">
        <f>_xlfn.XLOOKUP($A154,WH_Aggregte!$E:$E,WH_Aggregte!R:R)</f>
        <v>0</v>
      </c>
      <c r="P154" s="31">
        <f>_xlfn.XLOOKUP($A154,WH_Aggregte!$E:$E,WH_Aggregte!S:S)</f>
        <v>0</v>
      </c>
      <c r="Q154" s="31">
        <f>_xlfn.XLOOKUP($A154,WH_Aggregte!$E:$E,WH_Aggregte!T:T)</f>
        <v>0</v>
      </c>
      <c r="R154" s="31">
        <f>_xlfn.XLOOKUP($A154,WH_Aggregte!$E:$E,WH_Aggregte!U:U)</f>
        <v>0</v>
      </c>
      <c r="S154" s="31">
        <f>_xlfn.XLOOKUP($A154,WH_Aggregte!$E:$E,WH_Aggregte!V:V)</f>
        <v>0</v>
      </c>
      <c r="T154" s="31">
        <f>_xlfn.XLOOKUP($A154,WH_Aggregte!$E:$E,WH_Aggregte!W:W)</f>
        <v>0</v>
      </c>
      <c r="U154" s="31">
        <f>_xlfn.XLOOKUP($A154,WH_Aggregte!$E:$E,WH_Aggregte!X:X)</f>
        <v>0</v>
      </c>
      <c r="V154" s="31">
        <f>_xlfn.XLOOKUP($A154,WH_Aggregte!$E:$E,WH_Aggregte!Y:Y)</f>
        <v>0</v>
      </c>
      <c r="W154" s="31">
        <f>_xlfn.XLOOKUP($A154,WH_Aggregte!$E:$E,WH_Aggregte!Z:Z)</f>
        <v>0</v>
      </c>
      <c r="X154" s="31">
        <f>_xlfn.XLOOKUP($A154,WH_Aggregte!$E:$E,WH_Aggregte!AA:AA)</f>
        <v>0</v>
      </c>
      <c r="Y154" s="31">
        <f>_xlfn.XLOOKUP($A154,WH_Aggregte!$E:$E,WH_Aggregte!AB:AB)</f>
        <v>0</v>
      </c>
      <c r="Z154" s="31">
        <f>_xlfn.XLOOKUP($A154,WH_Aggregte!$E:$E,WH_Aggregte!AC:AC)</f>
        <v>0</v>
      </c>
      <c r="AA154" s="31">
        <f>_xlfn.XLOOKUP($A154,WH_Aggregte!$E:$E,WH_Aggregte!AD:AD)</f>
        <v>0</v>
      </c>
      <c r="AB154" s="31">
        <f>_xlfn.XLOOKUP($A154,WH_Aggregte!$E:$E,WH_Aggregte!AE:AE)</f>
        <v>0</v>
      </c>
      <c r="AC154" s="31">
        <f>_xlfn.XLOOKUP($A154,WH_Aggregte!$E:$E,WH_Aggregte!AF:AF)</f>
        <v>0</v>
      </c>
      <c r="AD154" s="31">
        <f>_xlfn.XLOOKUP($A154,WH_Aggregte!$E:$E,WH_Aggregte!AG:AG)</f>
        <v>0</v>
      </c>
      <c r="AE154" s="31">
        <f>_xlfn.XLOOKUP($A154,WH_Aggregte!$E:$E,WH_Aggregte!AH:AH)</f>
        <v>0</v>
      </c>
      <c r="AF154" s="31">
        <f>_xlfn.XLOOKUP($A154,WH_Aggregte!$E:$E,WH_Aggregte!AI:AI)</f>
        <v>0</v>
      </c>
      <c r="AG154" s="31">
        <f>_xlfn.XLOOKUP($A154,WH_Aggregte!$E:$E,WH_Aggregte!AJ:AJ)</f>
        <v>0</v>
      </c>
      <c r="AH154" s="31">
        <f>_xlfn.XLOOKUP($A154,WH_Aggregte!$E:$E,WH_Aggregte!AK:AK)</f>
        <v>0</v>
      </c>
      <c r="AI154" s="31">
        <f>_xlfn.XLOOKUP($A154,WH_Aggregte!$E:$E,WH_Aggregte!AL:AL)</f>
        <v>0</v>
      </c>
      <c r="AJ154" s="31">
        <f>_xlfn.XLOOKUP($A154,SummaryResponses!$A:$A,SummaryResponses!D:D)</f>
        <v>0</v>
      </c>
      <c r="AK154" s="31">
        <f>_xlfn.XLOOKUP($A154,SummaryResponses!$A:$A,SummaryResponses!E:E)</f>
        <v>0</v>
      </c>
      <c r="AL154" s="31">
        <f>_xlfn.XLOOKUP($A154,SummaryResponses!$A:$A,SummaryResponses!F:F)</f>
        <v>0</v>
      </c>
      <c r="AM154" s="31">
        <f>_xlfn.XLOOKUP($A154,SummaryResponses!$A:$A,SummaryResponses!G:G)</f>
        <v>0</v>
      </c>
      <c r="AN154" s="31">
        <f>_xlfn.XLOOKUP($A154,SummaryResponses!$A:$A,SummaryResponses!H:H)</f>
        <v>0</v>
      </c>
      <c r="AO154" s="31">
        <f>_xlfn.XLOOKUP($A154,SummaryResponses!$A:$A,SummaryResponses!I:I)</f>
        <v>0</v>
      </c>
      <c r="AP154" s="31">
        <f>_xlfn.XLOOKUP($A154,SummaryResponses!$A:$A,SummaryResponses!J:J)</f>
        <v>0</v>
      </c>
      <c r="AQ154" s="31">
        <f>_xlfn.XLOOKUP($A154,SummaryResponses!$A:$A,SummaryResponses!K:K)</f>
        <v>0</v>
      </c>
      <c r="AR154" s="31">
        <f>_xlfn.XLOOKUP($A154,SummaryResponses!$A:$A,SummaryResponses!L:L)</f>
        <v>0</v>
      </c>
      <c r="AS154" s="31">
        <f>_xlfn.XLOOKUP($A154,SummaryResponses!$A:$A,SummaryResponses!M:M)</f>
        <v>0</v>
      </c>
      <c r="AT154" s="31">
        <f>_xlfn.XLOOKUP($A154,SummaryResponses!$A:$A,SummaryResponses!N:N)</f>
        <v>0</v>
      </c>
      <c r="AU154" s="31">
        <f>_xlfn.XLOOKUP($A154,SummaryResponses!$A:$A,SummaryResponses!O:O)</f>
        <v>0</v>
      </c>
      <c r="AV154" s="31">
        <f>_xlfn.XLOOKUP($A154,SummaryResponses!$A:$A,SummaryResponses!P:P)</f>
        <v>0</v>
      </c>
      <c r="AW154" s="31">
        <f>_xlfn.XLOOKUP($A154,SummaryResponses!$A:$A,SummaryResponses!Q:Q)</f>
        <v>0</v>
      </c>
      <c r="AX154" s="31">
        <f>_xlfn.XLOOKUP($A154,SummaryResponses!$A:$A,SummaryResponses!R:R)</f>
        <v>0</v>
      </c>
      <c r="AY154" s="31">
        <f>_xlfn.XLOOKUP($A154,SummaryResponses!$A:$A,SummaryResponses!S:S)</f>
        <v>0</v>
      </c>
      <c r="AZ154" s="31">
        <f>_xlfn.XLOOKUP($A154,SummaryResponses!$A:$A,SummaryResponses!T:T)</f>
        <v>0</v>
      </c>
      <c r="BA154" s="31">
        <f>_xlfn.XLOOKUP($A154,SummaryResponses!$A:$A,SummaryResponses!U:U)</f>
        <v>0</v>
      </c>
      <c r="BB154" s="31">
        <f>_xlfn.XLOOKUP($A154,SummaryResponses!$A:$A,SummaryResponses!V:V)</f>
        <v>0</v>
      </c>
      <c r="BC154" s="31">
        <f>_xlfn.XLOOKUP($A154,SummaryResponses!$A:$A,SummaryResponses!W:W)</f>
        <v>0</v>
      </c>
      <c r="BD154" s="31">
        <f>_xlfn.XLOOKUP($A154,SummaryResponses!$A:$A,SummaryResponses!X:X)</f>
        <v>0</v>
      </c>
      <c r="BE154" s="31">
        <f>_xlfn.XLOOKUP($A154,SummaryResponses!$A:$A,SummaryResponses!Y:Y)</f>
        <v>0</v>
      </c>
      <c r="BF154" s="31">
        <f>_xlfn.XLOOKUP($A154,SummaryResponses!$A:$A,SummaryResponses!Z:Z)</f>
        <v>0</v>
      </c>
      <c r="BG154" s="31">
        <f>_xlfn.XLOOKUP($A154,SummaryResponses!$A:$A,SummaryResponses!AA:AA)</f>
        <v>0</v>
      </c>
      <c r="BH154" s="31">
        <f>_xlfn.XLOOKUP($A154,SummaryResponses!$A:$A,SummaryResponses!AB:AB)</f>
        <v>0</v>
      </c>
      <c r="BI154" s="31">
        <f>_xlfn.XLOOKUP($A154,SummaryResponses!$A:$A,SummaryResponses!AC:AC)</f>
        <v>0</v>
      </c>
      <c r="BJ154" s="31">
        <f>_xlfn.XLOOKUP($A154,SummaryResponses!$A:$A,SummaryResponses!AD:AD)</f>
        <v>0</v>
      </c>
      <c r="BK154" s="31">
        <f>_xlfn.XLOOKUP($A154,SummaryResponses!$A:$A,SummaryResponses!AE:AE)</f>
        <v>0</v>
      </c>
    </row>
    <row r="155" spans="1:63" ht="238.5" x14ac:dyDescent="0.35">
      <c r="A155" s="30" t="str">
        <f>SummaryResponses!A155</f>
        <v>10.01.04</v>
      </c>
      <c r="B155" s="31" t="str">
        <f>_xlfn.XLOOKUP($A155,WH_Aggregte!$E:$E,WH_Aggregte!$D:$D)</f>
        <v>Do prime staff provide appropriate training to site supervisors on prohibited activities?</v>
      </c>
      <c r="C155" s="31" t="str">
        <f>_xlfn.XLOOKUP($A155,SummaryResponses!$A:$A,SummaryResponses!$C:$C)</f>
        <v>Prime staff do not provide appropriate training to site supervisors on prohibited activities.</v>
      </c>
      <c r="D155" s="30" t="str">
        <f>_xlfn.SINGLE(IF(ISNUMBER(IFERROR(_xlfn.XLOOKUP($A155,Table1[QNUM],Table1[Answer],"",0),""))*1,"",IFERROR(_xlfn.XLOOKUP($A155,Table1[QNUM],Table1[Answer],"",0),"")))</f>
        <v/>
      </c>
      <c r="E155" s="31" t="str">
        <f>_xlfn.SINGLE(IF(ISNUMBER(IFERROR(_xlfn.XLOOKUP($A155&amp;$E$1&amp;":",Table1[QNUM],Table1[NOTES],"",0),""))*1,"",IFERROR(_xlfn.XLOOKUP($A155&amp;$E$1&amp;":",Table1[QNUM],Table1[NOTES],"",0),"")))</f>
        <v/>
      </c>
      <c r="F155" s="31" t="str">
        <f>_xlfn.SINGLE(IF(ISNUMBER(IFERROR(_xlfn.XLOOKUP($A155&amp;$F$1,Table1[QNUM],Table1[NOTES],"",0),""))*1,"",IFERROR(_xlfn.XLOOKUP($A155&amp;$F$1,Table1[QNUM],Table1[NOTES],"",0),"")))</f>
        <v/>
      </c>
      <c r="G155" s="31" t="str">
        <f>TRIM(_xlfn.XLOOKUP($A155,WH_Aggregte!$E:$E,WH_Aggregte!J:J))</f>
        <v>General Prohibited Activities References 
General: 45 CFR 2540.100; 45 CFR 1226.8; 45 CFR 1226.10 
Exceptions: 45 CFR 1226.9
ASN Prohibited Activities References 
General: 45 CFR 2520.65 
Fundraising: 45 CFR 2520.40; 45 CFR 2520.45
VISTA Prohibited Activities References
General: 45 CFR 2556.710; 45 CFR 2556.745-750; 45 CFR 2556.770-780; 45 CFR 2556.150; 45 CFR 2556.175 
Exceptions: 45 CFR 2556.715-740; 45 CFR 2556.755-760
AmeriCorps Seniors 
FGP: 45 CFR 2552.121 
RSVP: 45 CFR 2553.91 
SCP: 45 CFR 2551.121</v>
      </c>
      <c r="H155" s="31">
        <f>_xlfn.XLOOKUP($A155,WH_Aggregte!$E:$E,WH_Aggregte!K:K)</f>
        <v>0</v>
      </c>
      <c r="I155" s="31">
        <f>_xlfn.XLOOKUP($A155,WH_Aggregte!$E:$E,WH_Aggregte!L:L)</f>
        <v>0</v>
      </c>
      <c r="J155" s="31">
        <f>_xlfn.XLOOKUP($A155,WH_Aggregte!$E:$E,WH_Aggregte!M:M)</f>
        <v>0</v>
      </c>
      <c r="K155" s="31">
        <f>_xlfn.XLOOKUP($A155,WH_Aggregte!$E:$E,WH_Aggregte!N:N)</f>
        <v>0</v>
      </c>
      <c r="L155" s="31">
        <f>_xlfn.XLOOKUP($A155,WH_Aggregte!$E:$E,WH_Aggregte!O:O)</f>
        <v>0</v>
      </c>
      <c r="M155" s="31">
        <f>_xlfn.XLOOKUP($A155,WH_Aggregte!$E:$E,WH_Aggregte!P:P)</f>
        <v>0</v>
      </c>
      <c r="N155" s="31">
        <f>_xlfn.XLOOKUP($A155,WH_Aggregte!$E:$E,WH_Aggregte!Q:Q)</f>
        <v>0</v>
      </c>
      <c r="O155" s="31">
        <f>_xlfn.XLOOKUP($A155,WH_Aggregte!$E:$E,WH_Aggregte!R:R)</f>
        <v>0</v>
      </c>
      <c r="P155" s="31">
        <f>_xlfn.XLOOKUP($A155,WH_Aggregte!$E:$E,WH_Aggregte!S:S)</f>
        <v>0</v>
      </c>
      <c r="Q155" s="31">
        <f>_xlfn.XLOOKUP($A155,WH_Aggregte!$E:$E,WH_Aggregte!T:T)</f>
        <v>0</v>
      </c>
      <c r="R155" s="31">
        <f>_xlfn.XLOOKUP($A155,WH_Aggregte!$E:$E,WH_Aggregte!U:U)</f>
        <v>0</v>
      </c>
      <c r="S155" s="31">
        <f>_xlfn.XLOOKUP($A155,WH_Aggregte!$E:$E,WH_Aggregte!V:V)</f>
        <v>0</v>
      </c>
      <c r="T155" s="31">
        <f>_xlfn.XLOOKUP($A155,WH_Aggregte!$E:$E,WH_Aggregte!W:W)</f>
        <v>0</v>
      </c>
      <c r="U155" s="31">
        <f>_xlfn.XLOOKUP($A155,WH_Aggregte!$E:$E,WH_Aggregte!X:X)</f>
        <v>0</v>
      </c>
      <c r="V155" s="31">
        <f>_xlfn.XLOOKUP($A155,WH_Aggregte!$E:$E,WH_Aggregte!Y:Y)</f>
        <v>0</v>
      </c>
      <c r="W155" s="31">
        <f>_xlfn.XLOOKUP($A155,WH_Aggregte!$E:$E,WH_Aggregte!Z:Z)</f>
        <v>0</v>
      </c>
      <c r="X155" s="31">
        <f>_xlfn.XLOOKUP($A155,WH_Aggregte!$E:$E,WH_Aggregte!AA:AA)</f>
        <v>0</v>
      </c>
      <c r="Y155" s="31">
        <f>_xlfn.XLOOKUP($A155,WH_Aggregte!$E:$E,WH_Aggregte!AB:AB)</f>
        <v>0</v>
      </c>
      <c r="Z155" s="31">
        <f>_xlfn.XLOOKUP($A155,WH_Aggregte!$E:$E,WH_Aggregte!AC:AC)</f>
        <v>0</v>
      </c>
      <c r="AA155" s="31">
        <f>_xlfn.XLOOKUP($A155,WH_Aggregte!$E:$E,WH_Aggregte!AD:AD)</f>
        <v>0</v>
      </c>
      <c r="AB155" s="31">
        <f>_xlfn.XLOOKUP($A155,WH_Aggregte!$E:$E,WH_Aggregte!AE:AE)</f>
        <v>0</v>
      </c>
      <c r="AC155" s="31">
        <f>_xlfn.XLOOKUP($A155,WH_Aggregte!$E:$E,WH_Aggregte!AF:AF)</f>
        <v>0</v>
      </c>
      <c r="AD155" s="31">
        <f>_xlfn.XLOOKUP($A155,WH_Aggregte!$E:$E,WH_Aggregte!AG:AG)</f>
        <v>0</v>
      </c>
      <c r="AE155" s="31">
        <f>_xlfn.XLOOKUP($A155,WH_Aggregte!$E:$E,WH_Aggregte!AH:AH)</f>
        <v>0</v>
      </c>
      <c r="AF155" s="31">
        <f>_xlfn.XLOOKUP($A155,WH_Aggregte!$E:$E,WH_Aggregte!AI:AI)</f>
        <v>0</v>
      </c>
      <c r="AG155" s="31">
        <f>_xlfn.XLOOKUP($A155,WH_Aggregte!$E:$E,WH_Aggregte!AJ:AJ)</f>
        <v>0</v>
      </c>
      <c r="AH155" s="31">
        <f>_xlfn.XLOOKUP($A155,WH_Aggregte!$E:$E,WH_Aggregte!AK:AK)</f>
        <v>0</v>
      </c>
      <c r="AI155" s="31">
        <f>_xlfn.XLOOKUP($A155,WH_Aggregte!$E:$E,WH_Aggregte!AL:AL)</f>
        <v>0</v>
      </c>
      <c r="AJ155" s="31">
        <f>_xlfn.XLOOKUP($A155,SummaryResponses!$A:$A,SummaryResponses!D:D)</f>
        <v>0</v>
      </c>
      <c r="AK155" s="31">
        <f>_xlfn.XLOOKUP($A155,SummaryResponses!$A:$A,SummaryResponses!E:E)</f>
        <v>0</v>
      </c>
      <c r="AL155" s="31">
        <f>_xlfn.XLOOKUP($A155,SummaryResponses!$A:$A,SummaryResponses!F:F)</f>
        <v>0</v>
      </c>
      <c r="AM155" s="31">
        <f>_xlfn.XLOOKUP($A155,SummaryResponses!$A:$A,SummaryResponses!G:G)</f>
        <v>0</v>
      </c>
      <c r="AN155" s="31">
        <f>_xlfn.XLOOKUP($A155,SummaryResponses!$A:$A,SummaryResponses!H:H)</f>
        <v>0</v>
      </c>
      <c r="AO155" s="31">
        <f>_xlfn.XLOOKUP($A155,SummaryResponses!$A:$A,SummaryResponses!I:I)</f>
        <v>0</v>
      </c>
      <c r="AP155" s="31">
        <f>_xlfn.XLOOKUP($A155,SummaryResponses!$A:$A,SummaryResponses!J:J)</f>
        <v>0</v>
      </c>
      <c r="AQ155" s="31">
        <f>_xlfn.XLOOKUP($A155,SummaryResponses!$A:$A,SummaryResponses!K:K)</f>
        <v>0</v>
      </c>
      <c r="AR155" s="31">
        <f>_xlfn.XLOOKUP($A155,SummaryResponses!$A:$A,SummaryResponses!L:L)</f>
        <v>0</v>
      </c>
      <c r="AS155" s="31">
        <f>_xlfn.XLOOKUP($A155,SummaryResponses!$A:$A,SummaryResponses!M:M)</f>
        <v>0</v>
      </c>
      <c r="AT155" s="31">
        <f>_xlfn.XLOOKUP($A155,SummaryResponses!$A:$A,SummaryResponses!N:N)</f>
        <v>0</v>
      </c>
      <c r="AU155" s="31">
        <f>_xlfn.XLOOKUP($A155,SummaryResponses!$A:$A,SummaryResponses!O:O)</f>
        <v>0</v>
      </c>
      <c r="AV155" s="31">
        <f>_xlfn.XLOOKUP($A155,SummaryResponses!$A:$A,SummaryResponses!P:P)</f>
        <v>0</v>
      </c>
      <c r="AW155" s="31">
        <f>_xlfn.XLOOKUP($A155,SummaryResponses!$A:$A,SummaryResponses!Q:Q)</f>
        <v>0</v>
      </c>
      <c r="AX155" s="31">
        <f>_xlfn.XLOOKUP($A155,SummaryResponses!$A:$A,SummaryResponses!R:R)</f>
        <v>0</v>
      </c>
      <c r="AY155" s="31">
        <f>_xlfn.XLOOKUP($A155,SummaryResponses!$A:$A,SummaryResponses!S:S)</f>
        <v>0</v>
      </c>
      <c r="AZ155" s="31">
        <f>_xlfn.XLOOKUP($A155,SummaryResponses!$A:$A,SummaryResponses!T:T)</f>
        <v>0</v>
      </c>
      <c r="BA155" s="31">
        <f>_xlfn.XLOOKUP($A155,SummaryResponses!$A:$A,SummaryResponses!U:U)</f>
        <v>0</v>
      </c>
      <c r="BB155" s="31">
        <f>_xlfn.XLOOKUP($A155,SummaryResponses!$A:$A,SummaryResponses!V:V)</f>
        <v>0</v>
      </c>
      <c r="BC155" s="31">
        <f>_xlfn.XLOOKUP($A155,SummaryResponses!$A:$A,SummaryResponses!W:W)</f>
        <v>0</v>
      </c>
      <c r="BD155" s="31">
        <f>_xlfn.XLOOKUP($A155,SummaryResponses!$A:$A,SummaryResponses!X:X)</f>
        <v>0</v>
      </c>
      <c r="BE155" s="31">
        <f>_xlfn.XLOOKUP($A155,SummaryResponses!$A:$A,SummaryResponses!Y:Y)</f>
        <v>0</v>
      </c>
      <c r="BF155" s="31">
        <f>_xlfn.XLOOKUP($A155,SummaryResponses!$A:$A,SummaryResponses!Z:Z)</f>
        <v>0</v>
      </c>
      <c r="BG155" s="31">
        <f>_xlfn.XLOOKUP($A155,SummaryResponses!$A:$A,SummaryResponses!AA:AA)</f>
        <v>0</v>
      </c>
      <c r="BH155" s="31">
        <f>_xlfn.XLOOKUP($A155,SummaryResponses!$A:$A,SummaryResponses!AB:AB)</f>
        <v>0</v>
      </c>
      <c r="BI155" s="31">
        <f>_xlfn.XLOOKUP($A155,SummaryResponses!$A:$A,SummaryResponses!AC:AC)</f>
        <v>0</v>
      </c>
      <c r="BJ155" s="31">
        <f>_xlfn.XLOOKUP($A155,SummaryResponses!$A:$A,SummaryResponses!AD:AD)</f>
        <v>0</v>
      </c>
      <c r="BK155" s="31">
        <f>_xlfn.XLOOKUP($A155,SummaryResponses!$A:$A,SummaryResponses!AE:AE)</f>
        <v>0</v>
      </c>
    </row>
    <row r="156" spans="1:63" ht="238.5" x14ac:dyDescent="0.35">
      <c r="A156" s="30" t="str">
        <f>SummaryResponses!A156</f>
        <v>10.01.05</v>
      </c>
      <c r="B156" s="31" t="str">
        <f>_xlfn.XLOOKUP($A156,WH_Aggregte!$E:$E,WH_Aggregte!$D:$D)</f>
        <v>Do site supervisors provide appropriate oversight of the members/volunteers with regard to prohibited activities?</v>
      </c>
      <c r="C156" s="31" t="str">
        <f>_xlfn.XLOOKUP($A156,SummaryResponses!$A:$A,SummaryResponses!$C:$C)</f>
        <v>Site supervisors do not provide appropriate oversight of the members/volunteers with regard to prohibited activities.</v>
      </c>
      <c r="D156" s="30" t="str">
        <f>_xlfn.SINGLE(IF(ISNUMBER(IFERROR(_xlfn.XLOOKUP($A156,Table1[QNUM],Table1[Answer],"",0),""))*1,"",IFERROR(_xlfn.XLOOKUP($A156,Table1[QNUM],Table1[Answer],"",0),"")))</f>
        <v/>
      </c>
      <c r="E156" s="31" t="str">
        <f>_xlfn.SINGLE(IF(ISNUMBER(IFERROR(_xlfn.XLOOKUP($A156&amp;$E$1&amp;":",Table1[QNUM],Table1[NOTES],"",0),""))*1,"",IFERROR(_xlfn.XLOOKUP($A156&amp;$E$1&amp;":",Table1[QNUM],Table1[NOTES],"",0),"")))</f>
        <v/>
      </c>
      <c r="F156" s="31" t="str">
        <f>_xlfn.SINGLE(IF(ISNUMBER(IFERROR(_xlfn.XLOOKUP($A156&amp;$F$1,Table1[QNUM],Table1[NOTES],"",0),""))*1,"",IFERROR(_xlfn.XLOOKUP($A156&amp;$F$1,Table1[QNUM],Table1[NOTES],"",0),"")))</f>
        <v/>
      </c>
      <c r="G156" s="31" t="str">
        <f>TRIM(_xlfn.XLOOKUP($A156,WH_Aggregte!$E:$E,WH_Aggregte!J:J))</f>
        <v>General Prohibited Activities References 
General: 45 CFR 2540.100; 45 CFR 1226.8; 45 CFR 1226.10 
Exceptions: 45 CFR 1226.9
ASN Prohibited Activities References 
General: 45 CFR 2520.65 
Fundraising: 45 CFR 2520.40; 45 CFR 2520.45
VISTA Prohibited Activities References
General: 45 CFR 2556.710; 45 CFR 2556.745-750; 45 CFR 2556.770-780; 45 CFR 2556.150; 45 CFR 2556.175 
Exceptions: 45 CFR 2556.715-740; 45 CFR 2556.755-760
AmeriCorps Seniors 
FGP: 45 CFR 2552.121 
RSVP: 45 CFR 2553.91 
SCP: 45 CFR 2551.121</v>
      </c>
      <c r="H156" s="31">
        <f>_xlfn.XLOOKUP($A156,WH_Aggregte!$E:$E,WH_Aggregte!K:K)</f>
        <v>0</v>
      </c>
      <c r="I156" s="31">
        <f>_xlfn.XLOOKUP($A156,WH_Aggregte!$E:$E,WH_Aggregte!L:L)</f>
        <v>0</v>
      </c>
      <c r="J156" s="31">
        <f>_xlfn.XLOOKUP($A156,WH_Aggregte!$E:$E,WH_Aggregte!M:M)</f>
        <v>0</v>
      </c>
      <c r="K156" s="31">
        <f>_xlfn.XLOOKUP($A156,WH_Aggregte!$E:$E,WH_Aggregte!N:N)</f>
        <v>0</v>
      </c>
      <c r="L156" s="31">
        <f>_xlfn.XLOOKUP($A156,WH_Aggregte!$E:$E,WH_Aggregte!O:O)</f>
        <v>0</v>
      </c>
      <c r="M156" s="31">
        <f>_xlfn.XLOOKUP($A156,WH_Aggregte!$E:$E,WH_Aggregte!P:P)</f>
        <v>0</v>
      </c>
      <c r="N156" s="31">
        <f>_xlfn.XLOOKUP($A156,WH_Aggregte!$E:$E,WH_Aggregte!Q:Q)</f>
        <v>0</v>
      </c>
      <c r="O156" s="31">
        <f>_xlfn.XLOOKUP($A156,WH_Aggregte!$E:$E,WH_Aggregte!R:R)</f>
        <v>0</v>
      </c>
      <c r="P156" s="31">
        <f>_xlfn.XLOOKUP($A156,WH_Aggregte!$E:$E,WH_Aggregte!S:S)</f>
        <v>0</v>
      </c>
      <c r="Q156" s="31">
        <f>_xlfn.XLOOKUP($A156,WH_Aggregte!$E:$E,WH_Aggregte!T:T)</f>
        <v>0</v>
      </c>
      <c r="R156" s="31">
        <f>_xlfn.XLOOKUP($A156,WH_Aggregte!$E:$E,WH_Aggregte!U:U)</f>
        <v>0</v>
      </c>
      <c r="S156" s="31">
        <f>_xlfn.XLOOKUP($A156,WH_Aggregte!$E:$E,WH_Aggregte!V:V)</f>
        <v>0</v>
      </c>
      <c r="T156" s="31">
        <f>_xlfn.XLOOKUP($A156,WH_Aggregte!$E:$E,WH_Aggregte!W:W)</f>
        <v>0</v>
      </c>
      <c r="U156" s="31">
        <f>_xlfn.XLOOKUP($A156,WH_Aggregte!$E:$E,WH_Aggregte!X:X)</f>
        <v>0</v>
      </c>
      <c r="V156" s="31">
        <f>_xlfn.XLOOKUP($A156,WH_Aggregte!$E:$E,WH_Aggregte!Y:Y)</f>
        <v>0</v>
      </c>
      <c r="W156" s="31">
        <f>_xlfn.XLOOKUP($A156,WH_Aggregte!$E:$E,WH_Aggregte!Z:Z)</f>
        <v>0</v>
      </c>
      <c r="X156" s="31">
        <f>_xlfn.XLOOKUP($A156,WH_Aggregte!$E:$E,WH_Aggregte!AA:AA)</f>
        <v>0</v>
      </c>
      <c r="Y156" s="31">
        <f>_xlfn.XLOOKUP($A156,WH_Aggregte!$E:$E,WH_Aggregte!AB:AB)</f>
        <v>0</v>
      </c>
      <c r="Z156" s="31">
        <f>_xlfn.XLOOKUP($A156,WH_Aggregte!$E:$E,WH_Aggregte!AC:AC)</f>
        <v>0</v>
      </c>
      <c r="AA156" s="31">
        <f>_xlfn.XLOOKUP($A156,WH_Aggregte!$E:$E,WH_Aggregte!AD:AD)</f>
        <v>0</v>
      </c>
      <c r="AB156" s="31">
        <f>_xlfn.XLOOKUP($A156,WH_Aggregte!$E:$E,WH_Aggregte!AE:AE)</f>
        <v>0</v>
      </c>
      <c r="AC156" s="31">
        <f>_xlfn.XLOOKUP($A156,WH_Aggregte!$E:$E,WH_Aggregte!AF:AF)</f>
        <v>0</v>
      </c>
      <c r="AD156" s="31">
        <f>_xlfn.XLOOKUP($A156,WH_Aggregte!$E:$E,WH_Aggregte!AG:AG)</f>
        <v>0</v>
      </c>
      <c r="AE156" s="31">
        <f>_xlfn.XLOOKUP($A156,WH_Aggregte!$E:$E,WH_Aggregte!AH:AH)</f>
        <v>0</v>
      </c>
      <c r="AF156" s="31">
        <f>_xlfn.XLOOKUP($A156,WH_Aggregte!$E:$E,WH_Aggregte!AI:AI)</f>
        <v>0</v>
      </c>
      <c r="AG156" s="31">
        <f>_xlfn.XLOOKUP($A156,WH_Aggregte!$E:$E,WH_Aggregte!AJ:AJ)</f>
        <v>0</v>
      </c>
      <c r="AH156" s="31">
        <f>_xlfn.XLOOKUP($A156,WH_Aggregte!$E:$E,WH_Aggregte!AK:AK)</f>
        <v>0</v>
      </c>
      <c r="AI156" s="31">
        <f>_xlfn.XLOOKUP($A156,WH_Aggregte!$E:$E,WH_Aggregte!AL:AL)</f>
        <v>0</v>
      </c>
      <c r="AJ156" s="31">
        <f>_xlfn.XLOOKUP($A156,SummaryResponses!$A:$A,SummaryResponses!D:D)</f>
        <v>0</v>
      </c>
      <c r="AK156" s="31">
        <f>_xlfn.XLOOKUP($A156,SummaryResponses!$A:$A,SummaryResponses!E:E)</f>
        <v>0</v>
      </c>
      <c r="AL156" s="31">
        <f>_xlfn.XLOOKUP($A156,SummaryResponses!$A:$A,SummaryResponses!F:F)</f>
        <v>0</v>
      </c>
      <c r="AM156" s="31">
        <f>_xlfn.XLOOKUP($A156,SummaryResponses!$A:$A,SummaryResponses!G:G)</f>
        <v>0</v>
      </c>
      <c r="AN156" s="31">
        <f>_xlfn.XLOOKUP($A156,SummaryResponses!$A:$A,SummaryResponses!H:H)</f>
        <v>0</v>
      </c>
      <c r="AO156" s="31">
        <f>_xlfn.XLOOKUP($A156,SummaryResponses!$A:$A,SummaryResponses!I:I)</f>
        <v>0</v>
      </c>
      <c r="AP156" s="31">
        <f>_xlfn.XLOOKUP($A156,SummaryResponses!$A:$A,SummaryResponses!J:J)</f>
        <v>0</v>
      </c>
      <c r="AQ156" s="31">
        <f>_xlfn.XLOOKUP($A156,SummaryResponses!$A:$A,SummaryResponses!K:K)</f>
        <v>0</v>
      </c>
      <c r="AR156" s="31">
        <f>_xlfn.XLOOKUP($A156,SummaryResponses!$A:$A,SummaryResponses!L:L)</f>
        <v>0</v>
      </c>
      <c r="AS156" s="31">
        <f>_xlfn.XLOOKUP($A156,SummaryResponses!$A:$A,SummaryResponses!M:M)</f>
        <v>0</v>
      </c>
      <c r="AT156" s="31">
        <f>_xlfn.XLOOKUP($A156,SummaryResponses!$A:$A,SummaryResponses!N:N)</f>
        <v>0</v>
      </c>
      <c r="AU156" s="31">
        <f>_xlfn.XLOOKUP($A156,SummaryResponses!$A:$A,SummaryResponses!O:O)</f>
        <v>0</v>
      </c>
      <c r="AV156" s="31">
        <f>_xlfn.XLOOKUP($A156,SummaryResponses!$A:$A,SummaryResponses!P:P)</f>
        <v>0</v>
      </c>
      <c r="AW156" s="31">
        <f>_xlfn.XLOOKUP($A156,SummaryResponses!$A:$A,SummaryResponses!Q:Q)</f>
        <v>0</v>
      </c>
      <c r="AX156" s="31">
        <f>_xlfn.XLOOKUP($A156,SummaryResponses!$A:$A,SummaryResponses!R:R)</f>
        <v>0</v>
      </c>
      <c r="AY156" s="31">
        <f>_xlfn.XLOOKUP($A156,SummaryResponses!$A:$A,SummaryResponses!S:S)</f>
        <v>0</v>
      </c>
      <c r="AZ156" s="31">
        <f>_xlfn.XLOOKUP($A156,SummaryResponses!$A:$A,SummaryResponses!T:T)</f>
        <v>0</v>
      </c>
      <c r="BA156" s="31">
        <f>_xlfn.XLOOKUP($A156,SummaryResponses!$A:$A,SummaryResponses!U:U)</f>
        <v>0</v>
      </c>
      <c r="BB156" s="31">
        <f>_xlfn.XLOOKUP($A156,SummaryResponses!$A:$A,SummaryResponses!V:V)</f>
        <v>0</v>
      </c>
      <c r="BC156" s="31">
        <f>_xlfn.XLOOKUP($A156,SummaryResponses!$A:$A,SummaryResponses!W:W)</f>
        <v>0</v>
      </c>
      <c r="BD156" s="31">
        <f>_xlfn.XLOOKUP($A156,SummaryResponses!$A:$A,SummaryResponses!X:X)</f>
        <v>0</v>
      </c>
      <c r="BE156" s="31">
        <f>_xlfn.XLOOKUP($A156,SummaryResponses!$A:$A,SummaryResponses!Y:Y)</f>
        <v>0</v>
      </c>
      <c r="BF156" s="31">
        <f>_xlfn.XLOOKUP($A156,SummaryResponses!$A:$A,SummaryResponses!Z:Z)</f>
        <v>0</v>
      </c>
      <c r="BG156" s="31">
        <f>_xlfn.XLOOKUP($A156,SummaryResponses!$A:$A,SummaryResponses!AA:AA)</f>
        <v>0</v>
      </c>
      <c r="BH156" s="31">
        <f>_xlfn.XLOOKUP($A156,SummaryResponses!$A:$A,SummaryResponses!AB:AB)</f>
        <v>0</v>
      </c>
      <c r="BI156" s="31">
        <f>_xlfn.XLOOKUP($A156,SummaryResponses!$A:$A,SummaryResponses!AC:AC)</f>
        <v>0</v>
      </c>
      <c r="BJ156" s="31">
        <f>_xlfn.XLOOKUP($A156,SummaryResponses!$A:$A,SummaryResponses!AD:AD)</f>
        <v>0</v>
      </c>
      <c r="BK156" s="31">
        <f>_xlfn.XLOOKUP($A156,SummaryResponses!$A:$A,SummaryResponses!AE:AE)</f>
        <v>0</v>
      </c>
    </row>
    <row r="157" spans="1:63" ht="266.5" x14ac:dyDescent="0.35">
      <c r="A157" s="30" t="str">
        <f>SummaryResponses!A157</f>
        <v>10.01.06</v>
      </c>
      <c r="B157" s="31" t="str">
        <f>_xlfn.XLOOKUP($A157,WH_Aggregte!$E:$E,WH_Aggregte!$D:$D)</f>
        <v>Do prime staff provide appropriate monitoring and oversight of service sites with regard to prohibited activities?</v>
      </c>
      <c r="C157" s="31" t="str">
        <f>_xlfn.XLOOKUP($A157,SummaryResponses!$A:$A,SummaryResponses!$C:$C)</f>
        <v>Prime staff do not provide appropriate monitoring and oversight of the sub-recipients/site supervisors with regard to prohibited activities.</v>
      </c>
      <c r="D157" s="30" t="str">
        <f>_xlfn.SINGLE(IF(ISNUMBER(IFERROR(_xlfn.XLOOKUP($A157,Table1[QNUM],Table1[Answer],"",0),""))*1,"",IFERROR(_xlfn.XLOOKUP($A157,Table1[QNUM],Table1[Answer],"",0),"")))</f>
        <v/>
      </c>
      <c r="E157" s="31" t="str">
        <f>_xlfn.SINGLE(IF(ISNUMBER(IFERROR(_xlfn.XLOOKUP($A157&amp;$E$1&amp;":",Table1[QNUM],Table1[NOTES],"",0),""))*1,"",IFERROR(_xlfn.XLOOKUP($A157&amp;$E$1&amp;":",Table1[QNUM],Table1[NOTES],"",0),"")))</f>
        <v/>
      </c>
      <c r="F157" s="31" t="str">
        <f>_xlfn.SINGLE(IF(ISNUMBER(IFERROR(_xlfn.XLOOKUP($A157&amp;$F$1,Table1[QNUM],Table1[NOTES],"",0),""))*1,"",IFERROR(_xlfn.XLOOKUP($A157&amp;$F$1,Table1[QNUM],Table1[NOTES],"",0),"")))</f>
        <v/>
      </c>
      <c r="G157" s="31" t="str">
        <f>TRIM(_xlfn.XLOOKUP($A157,WH_Aggregte!$E:$E,WH_Aggregte!J:J))</f>
        <v>General Prohibited Activities References 
General: 45 CFR 2540.100; 45 CFR 1226.8; 45 CFR 1226.10 
Exceptions: 45 CFR 1226.9
ASN Prohibited Activities References 
General: 45 CFR 2520.65 
Fundraising: 45 CFR 2520.40; 45 CFR 2520.45
VISTA Prohibited Activities References
General: 45 CFR 2556.710; 45 CFR 2556.745-750; 45 CFR 2556.770-780; 45 CFR 2556.150; 45 CFR 2556.175 
Exceptions: 45 CFR 2556.715-740; 45 CFR 2556.755-760
AmeriCorps Seniors 
FGP: 45 CFR 2552.121 
RSVP: 45 CFR 2553.91 
SCP: 45 CFR 2551.121 
2 CFR 200.303(c) and 2 CFR 200.329(a)</v>
      </c>
      <c r="H157" s="31">
        <f>_xlfn.XLOOKUP($A157,WH_Aggregte!$E:$E,WH_Aggregte!K:K)</f>
        <v>0</v>
      </c>
      <c r="I157" s="31">
        <f>_xlfn.XLOOKUP($A157,WH_Aggregte!$E:$E,WH_Aggregte!L:L)</f>
        <v>0</v>
      </c>
      <c r="J157" s="31">
        <f>_xlfn.XLOOKUP($A157,WH_Aggregte!$E:$E,WH_Aggregte!M:M)</f>
        <v>0</v>
      </c>
      <c r="K157" s="31">
        <f>_xlfn.XLOOKUP($A157,WH_Aggregte!$E:$E,WH_Aggregte!N:N)</f>
        <v>0</v>
      </c>
      <c r="L157" s="31">
        <f>_xlfn.XLOOKUP($A157,WH_Aggregte!$E:$E,WH_Aggregte!O:O)</f>
        <v>0</v>
      </c>
      <c r="M157" s="31">
        <f>_xlfn.XLOOKUP($A157,WH_Aggregte!$E:$E,WH_Aggregte!P:P)</f>
        <v>0</v>
      </c>
      <c r="N157" s="31">
        <f>_xlfn.XLOOKUP($A157,WH_Aggregte!$E:$E,WH_Aggregte!Q:Q)</f>
        <v>0</v>
      </c>
      <c r="O157" s="31">
        <f>_xlfn.XLOOKUP($A157,WH_Aggregte!$E:$E,WH_Aggregte!R:R)</f>
        <v>0</v>
      </c>
      <c r="P157" s="31">
        <f>_xlfn.XLOOKUP($A157,WH_Aggregte!$E:$E,WH_Aggregte!S:S)</f>
        <v>0</v>
      </c>
      <c r="Q157" s="31">
        <f>_xlfn.XLOOKUP($A157,WH_Aggregte!$E:$E,WH_Aggregte!T:T)</f>
        <v>0</v>
      </c>
      <c r="R157" s="31">
        <f>_xlfn.XLOOKUP($A157,WH_Aggregte!$E:$E,WH_Aggregte!U:U)</f>
        <v>0</v>
      </c>
      <c r="S157" s="31">
        <f>_xlfn.XLOOKUP($A157,WH_Aggregte!$E:$E,WH_Aggregte!V:V)</f>
        <v>0</v>
      </c>
      <c r="T157" s="31">
        <f>_xlfn.XLOOKUP($A157,WH_Aggregte!$E:$E,WH_Aggregte!W:W)</f>
        <v>0</v>
      </c>
      <c r="U157" s="31">
        <f>_xlfn.XLOOKUP($A157,WH_Aggregte!$E:$E,WH_Aggregte!X:X)</f>
        <v>0</v>
      </c>
      <c r="V157" s="31">
        <f>_xlfn.XLOOKUP($A157,WH_Aggregte!$E:$E,WH_Aggregte!Y:Y)</f>
        <v>0</v>
      </c>
      <c r="W157" s="31">
        <f>_xlfn.XLOOKUP($A157,WH_Aggregte!$E:$E,WH_Aggregte!Z:Z)</f>
        <v>0</v>
      </c>
      <c r="X157" s="31">
        <f>_xlfn.XLOOKUP($A157,WH_Aggregte!$E:$E,WH_Aggregte!AA:AA)</f>
        <v>0</v>
      </c>
      <c r="Y157" s="31">
        <f>_xlfn.XLOOKUP($A157,WH_Aggregte!$E:$E,WH_Aggregte!AB:AB)</f>
        <v>0</v>
      </c>
      <c r="Z157" s="31">
        <f>_xlfn.XLOOKUP($A157,WH_Aggregte!$E:$E,WH_Aggregte!AC:AC)</f>
        <v>0</v>
      </c>
      <c r="AA157" s="31">
        <f>_xlfn.XLOOKUP($A157,WH_Aggregte!$E:$E,WH_Aggregte!AD:AD)</f>
        <v>0</v>
      </c>
      <c r="AB157" s="31">
        <f>_xlfn.XLOOKUP($A157,WH_Aggregte!$E:$E,WH_Aggregte!AE:AE)</f>
        <v>0</v>
      </c>
      <c r="AC157" s="31">
        <f>_xlfn.XLOOKUP($A157,WH_Aggregte!$E:$E,WH_Aggregte!AF:AF)</f>
        <v>0</v>
      </c>
      <c r="AD157" s="31">
        <f>_xlfn.XLOOKUP($A157,WH_Aggregte!$E:$E,WH_Aggregte!AG:AG)</f>
        <v>0</v>
      </c>
      <c r="AE157" s="31">
        <f>_xlfn.XLOOKUP($A157,WH_Aggregte!$E:$E,WH_Aggregte!AH:AH)</f>
        <v>0</v>
      </c>
      <c r="AF157" s="31">
        <f>_xlfn.XLOOKUP($A157,WH_Aggregte!$E:$E,WH_Aggregte!AI:AI)</f>
        <v>0</v>
      </c>
      <c r="AG157" s="31">
        <f>_xlfn.XLOOKUP($A157,WH_Aggregte!$E:$E,WH_Aggregte!AJ:AJ)</f>
        <v>0</v>
      </c>
      <c r="AH157" s="31">
        <f>_xlfn.XLOOKUP($A157,WH_Aggregte!$E:$E,WH_Aggregte!AK:AK)</f>
        <v>0</v>
      </c>
      <c r="AI157" s="31">
        <f>_xlfn.XLOOKUP($A157,WH_Aggregte!$E:$E,WH_Aggregte!AL:AL)</f>
        <v>0</v>
      </c>
      <c r="AJ157" s="31">
        <f>_xlfn.XLOOKUP($A157,SummaryResponses!$A:$A,SummaryResponses!D:D)</f>
        <v>0</v>
      </c>
      <c r="AK157" s="31">
        <f>_xlfn.XLOOKUP($A157,SummaryResponses!$A:$A,SummaryResponses!E:E)</f>
        <v>0</v>
      </c>
      <c r="AL157" s="31">
        <f>_xlfn.XLOOKUP($A157,SummaryResponses!$A:$A,SummaryResponses!F:F)</f>
        <v>0</v>
      </c>
      <c r="AM157" s="31">
        <f>_xlfn.XLOOKUP($A157,SummaryResponses!$A:$A,SummaryResponses!G:G)</f>
        <v>0</v>
      </c>
      <c r="AN157" s="31">
        <f>_xlfn.XLOOKUP($A157,SummaryResponses!$A:$A,SummaryResponses!H:H)</f>
        <v>0</v>
      </c>
      <c r="AO157" s="31">
        <f>_xlfn.XLOOKUP($A157,SummaryResponses!$A:$A,SummaryResponses!I:I)</f>
        <v>0</v>
      </c>
      <c r="AP157" s="31">
        <f>_xlfn.XLOOKUP($A157,SummaryResponses!$A:$A,SummaryResponses!J:J)</f>
        <v>0</v>
      </c>
      <c r="AQ157" s="31">
        <f>_xlfn.XLOOKUP($A157,SummaryResponses!$A:$A,SummaryResponses!K:K)</f>
        <v>0</v>
      </c>
      <c r="AR157" s="31">
        <f>_xlfn.XLOOKUP($A157,SummaryResponses!$A:$A,SummaryResponses!L:L)</f>
        <v>0</v>
      </c>
      <c r="AS157" s="31">
        <f>_xlfn.XLOOKUP($A157,SummaryResponses!$A:$A,SummaryResponses!M:M)</f>
        <v>0</v>
      </c>
      <c r="AT157" s="31">
        <f>_xlfn.XLOOKUP($A157,SummaryResponses!$A:$A,SummaryResponses!N:N)</f>
        <v>0</v>
      </c>
      <c r="AU157" s="31">
        <f>_xlfn.XLOOKUP($A157,SummaryResponses!$A:$A,SummaryResponses!O:O)</f>
        <v>0</v>
      </c>
      <c r="AV157" s="31">
        <f>_xlfn.XLOOKUP($A157,SummaryResponses!$A:$A,SummaryResponses!P:P)</f>
        <v>0</v>
      </c>
      <c r="AW157" s="31">
        <f>_xlfn.XLOOKUP($A157,SummaryResponses!$A:$A,SummaryResponses!Q:Q)</f>
        <v>0</v>
      </c>
      <c r="AX157" s="31">
        <f>_xlfn.XLOOKUP($A157,SummaryResponses!$A:$A,SummaryResponses!R:R)</f>
        <v>0</v>
      </c>
      <c r="AY157" s="31">
        <f>_xlfn.XLOOKUP($A157,SummaryResponses!$A:$A,SummaryResponses!S:S)</f>
        <v>0</v>
      </c>
      <c r="AZ157" s="31">
        <f>_xlfn.XLOOKUP($A157,SummaryResponses!$A:$A,SummaryResponses!T:T)</f>
        <v>0</v>
      </c>
      <c r="BA157" s="31">
        <f>_xlfn.XLOOKUP($A157,SummaryResponses!$A:$A,SummaryResponses!U:U)</f>
        <v>0</v>
      </c>
      <c r="BB157" s="31">
        <f>_xlfn.XLOOKUP($A157,SummaryResponses!$A:$A,SummaryResponses!V:V)</f>
        <v>0</v>
      </c>
      <c r="BC157" s="31">
        <f>_xlfn.XLOOKUP($A157,SummaryResponses!$A:$A,SummaryResponses!W:W)</f>
        <v>0</v>
      </c>
      <c r="BD157" s="31">
        <f>_xlfn.XLOOKUP($A157,SummaryResponses!$A:$A,SummaryResponses!X:X)</f>
        <v>0</v>
      </c>
      <c r="BE157" s="31">
        <f>_xlfn.XLOOKUP($A157,SummaryResponses!$A:$A,SummaryResponses!Y:Y)</f>
        <v>0</v>
      </c>
      <c r="BF157" s="31">
        <f>_xlfn.XLOOKUP($A157,SummaryResponses!$A:$A,SummaryResponses!Z:Z)</f>
        <v>0</v>
      </c>
      <c r="BG157" s="31">
        <f>_xlfn.XLOOKUP($A157,SummaryResponses!$A:$A,SummaryResponses!AA:AA)</f>
        <v>0</v>
      </c>
      <c r="BH157" s="31">
        <f>_xlfn.XLOOKUP($A157,SummaryResponses!$A:$A,SummaryResponses!AB:AB)</f>
        <v>0</v>
      </c>
      <c r="BI157" s="31">
        <f>_xlfn.XLOOKUP($A157,SummaryResponses!$A:$A,SummaryResponses!AC:AC)</f>
        <v>0</v>
      </c>
      <c r="BJ157" s="31">
        <f>_xlfn.XLOOKUP($A157,SummaryResponses!$A:$A,SummaryResponses!AD:AD)</f>
        <v>0</v>
      </c>
      <c r="BK157" s="31">
        <f>_xlfn.XLOOKUP($A157,SummaryResponses!$A:$A,SummaryResponses!AE:AE)</f>
        <v>0</v>
      </c>
    </row>
    <row r="158" spans="1:63" ht="238.5" x14ac:dyDescent="0.35">
      <c r="A158" s="30" t="str">
        <f>SummaryResponses!A158</f>
        <v>10.01.07</v>
      </c>
      <c r="B158" s="31" t="str">
        <f>_xlfn.XLOOKUP($A158,WH_Aggregte!$E:$E,WH_Aggregte!$D:$D)</f>
        <v>Do interviews indicate that members/volunteers and prime staff do NOT engage in prohibited activities?</v>
      </c>
      <c r="C158" s="31" t="str">
        <f>_xlfn.XLOOKUP($A158,SummaryResponses!$A:$A,SummaryResponses!$C:$C)</f>
        <v>Interviews indicate that members/volunteers and/or prime staff engage in prohibited activities.</v>
      </c>
      <c r="D158" s="30" t="str">
        <f>_xlfn.SINGLE(IF(ISNUMBER(IFERROR(_xlfn.XLOOKUP($A158,Table1[QNUM],Table1[Answer],"",0),""))*1,"",IFERROR(_xlfn.XLOOKUP($A158,Table1[QNUM],Table1[Answer],"",0),"")))</f>
        <v/>
      </c>
      <c r="E158" s="31" t="str">
        <f>_xlfn.SINGLE(IF(ISNUMBER(IFERROR(_xlfn.XLOOKUP($A158&amp;$E$1&amp;":",Table1[QNUM],Table1[NOTES],"",0),""))*1,"",IFERROR(_xlfn.XLOOKUP($A158&amp;$E$1&amp;":",Table1[QNUM],Table1[NOTES],"",0),"")))</f>
        <v/>
      </c>
      <c r="F158" s="31" t="str">
        <f>_xlfn.SINGLE(IF(ISNUMBER(IFERROR(_xlfn.XLOOKUP($A158&amp;$F$1,Table1[QNUM],Table1[NOTES],"",0),""))*1,"",IFERROR(_xlfn.XLOOKUP($A158&amp;$F$1,Table1[QNUM],Table1[NOTES],"",0),"")))</f>
        <v/>
      </c>
      <c r="G158" s="31" t="str">
        <f>TRIM(_xlfn.XLOOKUP($A158,WH_Aggregte!$E:$E,WH_Aggregte!J:J))</f>
        <v>General Prohibited Activities References 
General: 45 CFR 2540.100; 45 CFR 1226.8; 45 CFR 1226.10 
Exceptions: 45 CFR 1226.9
ASN Prohibited Activities References 
General: 45 CFR 2520.65 
Fundraising: 45 CFR 2520.40; 45 CFR 2520.45
VISTA Prohibited Activities References
General: 45 CFR 2556.710; 45 CFR 2556.745-750; 45 CFR 2556.770-780; 45 CFR 2556.150; 45 CFR 2556.175 
Exceptions: 45 CFR 2556.715-740; 45 CFR 2556.755-760
AmeriCorps Seniors 
FGP: 45 CFR 2552.121 
RSVP: 45 CFR 2553.91 
SCP: 45 CFR 2551.121</v>
      </c>
      <c r="H158" s="31">
        <f>_xlfn.XLOOKUP($A158,WH_Aggregte!$E:$E,WH_Aggregte!K:K)</f>
        <v>0</v>
      </c>
      <c r="I158" s="31">
        <f>_xlfn.XLOOKUP($A158,WH_Aggregte!$E:$E,WH_Aggregte!L:L)</f>
        <v>0</v>
      </c>
      <c r="J158" s="31">
        <f>_xlfn.XLOOKUP($A158,WH_Aggregte!$E:$E,WH_Aggregte!M:M)</f>
        <v>0</v>
      </c>
      <c r="K158" s="31">
        <f>_xlfn.XLOOKUP($A158,WH_Aggregte!$E:$E,WH_Aggregte!N:N)</f>
        <v>0</v>
      </c>
      <c r="L158" s="31">
        <f>_xlfn.XLOOKUP($A158,WH_Aggregte!$E:$E,WH_Aggregte!O:O)</f>
        <v>0</v>
      </c>
      <c r="M158" s="31">
        <f>_xlfn.XLOOKUP($A158,WH_Aggregte!$E:$E,WH_Aggregte!P:P)</f>
        <v>0</v>
      </c>
      <c r="N158" s="31">
        <f>_xlfn.XLOOKUP($A158,WH_Aggregte!$E:$E,WH_Aggregte!Q:Q)</f>
        <v>0</v>
      </c>
      <c r="O158" s="31">
        <f>_xlfn.XLOOKUP($A158,WH_Aggregte!$E:$E,WH_Aggregte!R:R)</f>
        <v>0</v>
      </c>
      <c r="P158" s="31">
        <f>_xlfn.XLOOKUP($A158,WH_Aggregte!$E:$E,WH_Aggregte!S:S)</f>
        <v>0</v>
      </c>
      <c r="Q158" s="31">
        <f>_xlfn.XLOOKUP($A158,WH_Aggregte!$E:$E,WH_Aggregte!T:T)</f>
        <v>0</v>
      </c>
      <c r="R158" s="31">
        <f>_xlfn.XLOOKUP($A158,WH_Aggregte!$E:$E,WH_Aggregte!U:U)</f>
        <v>0</v>
      </c>
      <c r="S158" s="31">
        <f>_xlfn.XLOOKUP($A158,WH_Aggregte!$E:$E,WH_Aggregte!V:V)</f>
        <v>0</v>
      </c>
      <c r="T158" s="31">
        <f>_xlfn.XLOOKUP($A158,WH_Aggregte!$E:$E,WH_Aggregte!W:W)</f>
        <v>0</v>
      </c>
      <c r="U158" s="31">
        <f>_xlfn.XLOOKUP($A158,WH_Aggregte!$E:$E,WH_Aggregte!X:X)</f>
        <v>0</v>
      </c>
      <c r="V158" s="31">
        <f>_xlfn.XLOOKUP($A158,WH_Aggregte!$E:$E,WH_Aggregte!Y:Y)</f>
        <v>0</v>
      </c>
      <c r="W158" s="31">
        <f>_xlfn.XLOOKUP($A158,WH_Aggregte!$E:$E,WH_Aggregte!Z:Z)</f>
        <v>0</v>
      </c>
      <c r="X158" s="31">
        <f>_xlfn.XLOOKUP($A158,WH_Aggregte!$E:$E,WH_Aggregte!AA:AA)</f>
        <v>0</v>
      </c>
      <c r="Y158" s="31">
        <f>_xlfn.XLOOKUP($A158,WH_Aggregte!$E:$E,WH_Aggregte!AB:AB)</f>
        <v>0</v>
      </c>
      <c r="Z158" s="31">
        <f>_xlfn.XLOOKUP($A158,WH_Aggregte!$E:$E,WH_Aggregte!AC:AC)</f>
        <v>0</v>
      </c>
      <c r="AA158" s="31">
        <f>_xlfn.XLOOKUP($A158,WH_Aggregte!$E:$E,WH_Aggregte!AD:AD)</f>
        <v>0</v>
      </c>
      <c r="AB158" s="31">
        <f>_xlfn.XLOOKUP($A158,WH_Aggregte!$E:$E,WH_Aggregte!AE:AE)</f>
        <v>0</v>
      </c>
      <c r="AC158" s="31">
        <f>_xlfn.XLOOKUP($A158,WH_Aggregte!$E:$E,WH_Aggregte!AF:AF)</f>
        <v>0</v>
      </c>
      <c r="AD158" s="31">
        <f>_xlfn.XLOOKUP($A158,WH_Aggregte!$E:$E,WH_Aggregte!AG:AG)</f>
        <v>0</v>
      </c>
      <c r="AE158" s="31">
        <f>_xlfn.XLOOKUP($A158,WH_Aggregte!$E:$E,WH_Aggregte!AH:AH)</f>
        <v>0</v>
      </c>
      <c r="AF158" s="31">
        <f>_xlfn.XLOOKUP($A158,WH_Aggregte!$E:$E,WH_Aggregte!AI:AI)</f>
        <v>0</v>
      </c>
      <c r="AG158" s="31">
        <f>_xlfn.XLOOKUP($A158,WH_Aggregte!$E:$E,WH_Aggregte!AJ:AJ)</f>
        <v>0</v>
      </c>
      <c r="AH158" s="31">
        <f>_xlfn.XLOOKUP($A158,WH_Aggregte!$E:$E,WH_Aggregte!AK:AK)</f>
        <v>0</v>
      </c>
      <c r="AI158" s="31">
        <f>_xlfn.XLOOKUP($A158,WH_Aggregte!$E:$E,WH_Aggregte!AL:AL)</f>
        <v>0</v>
      </c>
      <c r="AJ158" s="31">
        <f>_xlfn.XLOOKUP($A158,SummaryResponses!$A:$A,SummaryResponses!D:D)</f>
        <v>0</v>
      </c>
      <c r="AK158" s="31">
        <f>_xlfn.XLOOKUP($A158,SummaryResponses!$A:$A,SummaryResponses!E:E)</f>
        <v>0</v>
      </c>
      <c r="AL158" s="31">
        <f>_xlfn.XLOOKUP($A158,SummaryResponses!$A:$A,SummaryResponses!F:F)</f>
        <v>0</v>
      </c>
      <c r="AM158" s="31">
        <f>_xlfn.XLOOKUP($A158,SummaryResponses!$A:$A,SummaryResponses!G:G)</f>
        <v>0</v>
      </c>
      <c r="AN158" s="31">
        <f>_xlfn.XLOOKUP($A158,SummaryResponses!$A:$A,SummaryResponses!H:H)</f>
        <v>0</v>
      </c>
      <c r="AO158" s="31">
        <f>_xlfn.XLOOKUP($A158,SummaryResponses!$A:$A,SummaryResponses!I:I)</f>
        <v>0</v>
      </c>
      <c r="AP158" s="31">
        <f>_xlfn.XLOOKUP($A158,SummaryResponses!$A:$A,SummaryResponses!J:J)</f>
        <v>0</v>
      </c>
      <c r="AQ158" s="31">
        <f>_xlfn.XLOOKUP($A158,SummaryResponses!$A:$A,SummaryResponses!K:K)</f>
        <v>0</v>
      </c>
      <c r="AR158" s="31">
        <f>_xlfn.XLOOKUP($A158,SummaryResponses!$A:$A,SummaryResponses!L:L)</f>
        <v>0</v>
      </c>
      <c r="AS158" s="31">
        <f>_xlfn.XLOOKUP($A158,SummaryResponses!$A:$A,SummaryResponses!M:M)</f>
        <v>0</v>
      </c>
      <c r="AT158" s="31">
        <f>_xlfn.XLOOKUP($A158,SummaryResponses!$A:$A,SummaryResponses!N:N)</f>
        <v>0</v>
      </c>
      <c r="AU158" s="31">
        <f>_xlfn.XLOOKUP($A158,SummaryResponses!$A:$A,SummaryResponses!O:O)</f>
        <v>0</v>
      </c>
      <c r="AV158" s="31">
        <f>_xlfn.XLOOKUP($A158,SummaryResponses!$A:$A,SummaryResponses!P:P)</f>
        <v>0</v>
      </c>
      <c r="AW158" s="31">
        <f>_xlfn.XLOOKUP($A158,SummaryResponses!$A:$A,SummaryResponses!Q:Q)</f>
        <v>0</v>
      </c>
      <c r="AX158" s="31">
        <f>_xlfn.XLOOKUP($A158,SummaryResponses!$A:$A,SummaryResponses!R:R)</f>
        <v>0</v>
      </c>
      <c r="AY158" s="31">
        <f>_xlfn.XLOOKUP($A158,SummaryResponses!$A:$A,SummaryResponses!S:S)</f>
        <v>0</v>
      </c>
      <c r="AZ158" s="31">
        <f>_xlfn.XLOOKUP($A158,SummaryResponses!$A:$A,SummaryResponses!T:T)</f>
        <v>0</v>
      </c>
      <c r="BA158" s="31">
        <f>_xlfn.XLOOKUP($A158,SummaryResponses!$A:$A,SummaryResponses!U:U)</f>
        <v>0</v>
      </c>
      <c r="BB158" s="31">
        <f>_xlfn.XLOOKUP($A158,SummaryResponses!$A:$A,SummaryResponses!V:V)</f>
        <v>0</v>
      </c>
      <c r="BC158" s="31">
        <f>_xlfn.XLOOKUP($A158,SummaryResponses!$A:$A,SummaryResponses!W:W)</f>
        <v>0</v>
      </c>
      <c r="BD158" s="31">
        <f>_xlfn.XLOOKUP($A158,SummaryResponses!$A:$A,SummaryResponses!X:X)</f>
        <v>0</v>
      </c>
      <c r="BE158" s="31">
        <f>_xlfn.XLOOKUP($A158,SummaryResponses!$A:$A,SummaryResponses!Y:Y)</f>
        <v>0</v>
      </c>
      <c r="BF158" s="31">
        <f>_xlfn.XLOOKUP($A158,SummaryResponses!$A:$A,SummaryResponses!Z:Z)</f>
        <v>0</v>
      </c>
      <c r="BG158" s="31">
        <f>_xlfn.XLOOKUP($A158,SummaryResponses!$A:$A,SummaryResponses!AA:AA)</f>
        <v>0</v>
      </c>
      <c r="BH158" s="31">
        <f>_xlfn.XLOOKUP($A158,SummaryResponses!$A:$A,SummaryResponses!AB:AB)</f>
        <v>0</v>
      </c>
      <c r="BI158" s="31">
        <f>_xlfn.XLOOKUP($A158,SummaryResponses!$A:$A,SummaryResponses!AC:AC)</f>
        <v>0</v>
      </c>
      <c r="BJ158" s="31">
        <f>_xlfn.XLOOKUP($A158,SummaryResponses!$A:$A,SummaryResponses!AD:AD)</f>
        <v>0</v>
      </c>
      <c r="BK158" s="31">
        <f>_xlfn.XLOOKUP($A158,SummaryResponses!$A:$A,SummaryResponses!AE:AE)</f>
        <v>0</v>
      </c>
    </row>
    <row r="159" spans="1:63" ht="196.5" x14ac:dyDescent="0.35">
      <c r="A159" s="30" t="str">
        <f>SummaryResponses!A159</f>
        <v>10.01.08</v>
      </c>
      <c r="B159" s="31" t="str">
        <f>_xlfn.XLOOKUP($A159,WH_Aggregte!$E:$E,WH_Aggregte!$D:$D)</f>
        <v>Does the prime grantee or sponsor have a policy on Prohibited Activities?</v>
      </c>
      <c r="C159" s="31" t="str">
        <f>_xlfn.XLOOKUP($A159,SummaryResponses!$A:$A,SummaryResponses!$C:$C)</f>
        <v>The prime grantee or sponsor does not have a policy on Prohibited Activities.</v>
      </c>
      <c r="D159" s="30" t="str">
        <f>_xlfn.SINGLE(IF(ISNUMBER(IFERROR(_xlfn.XLOOKUP($A159,Table1[QNUM],Table1[Answer],"",0),""))*1,"",IFERROR(_xlfn.XLOOKUP($A159,Table1[QNUM],Table1[Answer],"",0),"")))</f>
        <v/>
      </c>
      <c r="E159" s="31" t="str">
        <f>_xlfn.SINGLE(IF(ISNUMBER(IFERROR(_xlfn.XLOOKUP($A159&amp;$E$1&amp;":",Table1[QNUM],Table1[NOTES],"",0),""))*1,"",IFERROR(_xlfn.XLOOKUP($A159&amp;$E$1&amp;":",Table1[QNUM],Table1[NOTES],"",0),"")))</f>
        <v/>
      </c>
      <c r="F159" s="31" t="str">
        <f>_xlfn.SINGLE(IF(ISNUMBER(IFERROR(_xlfn.XLOOKUP($A159&amp;$F$1,Table1[QNUM],Table1[NOTES],"",0),""))*1,"",IFERROR(_xlfn.XLOOKUP($A159&amp;$F$1,Table1[QNUM],Table1[NOTES],"",0),"")))</f>
        <v/>
      </c>
      <c r="G159" s="31" t="str">
        <f>TRIM(_xlfn.XLOOKUP($A159,WH_Aggregte!$E:$E,WH_Aggregte!J:J))</f>
        <v>General Prohibited Activities References 
General: 45 CFR 2540.100; 45 CFR 1226.8; 45 CFR 1226.10 Exceptions: 45 CFR 1226.9 
ASN Prohibited Activities References General: 45 CFR 2520.65 
Fundraising: 45 CFR 2520.40; 45 CFR 2520.45 
VISTA Prohibited Activities References General: 45 CFR 2556.710; 45 CFR 2556.745-750; 45 CFR 2556.770-780; 45 CFR 2556.150; 45 CFR 2556.175 Exceptions: 45 CFR 2556.715-740; 45 CFR 2556.755-760 
AmeriCorps Seniors FGP: 45 CFR 2552.121 RSVP: 45 CFR 2553.91 SCP: 45 CFR 2551.121</v>
      </c>
      <c r="H159" s="31">
        <f>_xlfn.XLOOKUP($A159,WH_Aggregte!$E:$E,WH_Aggregte!K:K)</f>
        <v>0</v>
      </c>
      <c r="I159" s="31">
        <f>_xlfn.XLOOKUP($A159,WH_Aggregte!$E:$E,WH_Aggregte!L:L)</f>
        <v>0</v>
      </c>
      <c r="J159" s="31">
        <f>_xlfn.XLOOKUP($A159,WH_Aggregte!$E:$E,WH_Aggregte!M:M)</f>
        <v>0</v>
      </c>
      <c r="K159" s="31">
        <f>_xlfn.XLOOKUP($A159,WH_Aggregte!$E:$E,WH_Aggregte!N:N)</f>
        <v>0</v>
      </c>
      <c r="L159" s="31">
        <f>_xlfn.XLOOKUP($A159,WH_Aggregte!$E:$E,WH_Aggregte!O:O)</f>
        <v>0</v>
      </c>
      <c r="M159" s="31">
        <f>_xlfn.XLOOKUP($A159,WH_Aggregte!$E:$E,WH_Aggregte!P:P)</f>
        <v>0</v>
      </c>
      <c r="N159" s="31">
        <f>_xlfn.XLOOKUP($A159,WH_Aggregte!$E:$E,WH_Aggregte!Q:Q)</f>
        <v>0</v>
      </c>
      <c r="O159" s="31">
        <f>_xlfn.XLOOKUP($A159,WH_Aggregte!$E:$E,WH_Aggregte!R:R)</f>
        <v>0</v>
      </c>
      <c r="P159" s="31">
        <f>_xlfn.XLOOKUP($A159,WH_Aggregte!$E:$E,WH_Aggregte!S:S)</f>
        <v>0</v>
      </c>
      <c r="Q159" s="31">
        <f>_xlfn.XLOOKUP($A159,WH_Aggregte!$E:$E,WH_Aggregte!T:T)</f>
        <v>0</v>
      </c>
      <c r="R159" s="31">
        <f>_xlfn.XLOOKUP($A159,WH_Aggregte!$E:$E,WH_Aggregte!U:U)</f>
        <v>0</v>
      </c>
      <c r="S159" s="31">
        <f>_xlfn.XLOOKUP($A159,WH_Aggregte!$E:$E,WH_Aggregte!V:V)</f>
        <v>0</v>
      </c>
      <c r="T159" s="31">
        <f>_xlfn.XLOOKUP($A159,WH_Aggregte!$E:$E,WH_Aggregte!W:W)</f>
        <v>0</v>
      </c>
      <c r="U159" s="31">
        <f>_xlfn.XLOOKUP($A159,WH_Aggregte!$E:$E,WH_Aggregte!X:X)</f>
        <v>0</v>
      </c>
      <c r="V159" s="31">
        <f>_xlfn.XLOOKUP($A159,WH_Aggregte!$E:$E,WH_Aggregte!Y:Y)</f>
        <v>0</v>
      </c>
      <c r="W159" s="31">
        <f>_xlfn.XLOOKUP($A159,WH_Aggregte!$E:$E,WH_Aggregte!Z:Z)</f>
        <v>0</v>
      </c>
      <c r="X159" s="31">
        <f>_xlfn.XLOOKUP($A159,WH_Aggregte!$E:$E,WH_Aggregte!AA:AA)</f>
        <v>0</v>
      </c>
      <c r="Y159" s="31">
        <f>_xlfn.XLOOKUP($A159,WH_Aggregte!$E:$E,WH_Aggregte!AB:AB)</f>
        <v>0</v>
      </c>
      <c r="Z159" s="31">
        <f>_xlfn.XLOOKUP($A159,WH_Aggregte!$E:$E,WH_Aggregte!AC:AC)</f>
        <v>0</v>
      </c>
      <c r="AA159" s="31">
        <f>_xlfn.XLOOKUP($A159,WH_Aggregte!$E:$E,WH_Aggregte!AD:AD)</f>
        <v>0</v>
      </c>
      <c r="AB159" s="31">
        <f>_xlfn.XLOOKUP($A159,WH_Aggregte!$E:$E,WH_Aggregte!AE:AE)</f>
        <v>0</v>
      </c>
      <c r="AC159" s="31">
        <f>_xlfn.XLOOKUP($A159,WH_Aggregte!$E:$E,WH_Aggregte!AF:AF)</f>
        <v>0</v>
      </c>
      <c r="AD159" s="31">
        <f>_xlfn.XLOOKUP($A159,WH_Aggregte!$E:$E,WH_Aggregte!AG:AG)</f>
        <v>0</v>
      </c>
      <c r="AE159" s="31">
        <f>_xlfn.XLOOKUP($A159,WH_Aggregte!$E:$E,WH_Aggregte!AH:AH)</f>
        <v>0</v>
      </c>
      <c r="AF159" s="31">
        <f>_xlfn.XLOOKUP($A159,WH_Aggregte!$E:$E,WH_Aggregte!AI:AI)</f>
        <v>0</v>
      </c>
      <c r="AG159" s="31">
        <f>_xlfn.XLOOKUP($A159,WH_Aggregte!$E:$E,WH_Aggregte!AJ:AJ)</f>
        <v>0</v>
      </c>
      <c r="AH159" s="31">
        <f>_xlfn.XLOOKUP($A159,WH_Aggregte!$E:$E,WH_Aggregte!AK:AK)</f>
        <v>0</v>
      </c>
      <c r="AI159" s="31">
        <f>_xlfn.XLOOKUP($A159,WH_Aggregte!$E:$E,WH_Aggregte!AL:AL)</f>
        <v>0</v>
      </c>
      <c r="AJ159" s="31">
        <f>_xlfn.XLOOKUP($A159,SummaryResponses!$A:$A,SummaryResponses!D:D)</f>
        <v>0</v>
      </c>
      <c r="AK159" s="31">
        <f>_xlfn.XLOOKUP($A159,SummaryResponses!$A:$A,SummaryResponses!E:E)</f>
        <v>0</v>
      </c>
      <c r="AL159" s="31">
        <f>_xlfn.XLOOKUP($A159,SummaryResponses!$A:$A,SummaryResponses!F:F)</f>
        <v>0</v>
      </c>
      <c r="AM159" s="31">
        <f>_xlfn.XLOOKUP($A159,SummaryResponses!$A:$A,SummaryResponses!G:G)</f>
        <v>0</v>
      </c>
      <c r="AN159" s="31">
        <f>_xlfn.XLOOKUP($A159,SummaryResponses!$A:$A,SummaryResponses!H:H)</f>
        <v>0</v>
      </c>
      <c r="AO159" s="31">
        <f>_xlfn.XLOOKUP($A159,SummaryResponses!$A:$A,SummaryResponses!I:I)</f>
        <v>0</v>
      </c>
      <c r="AP159" s="31">
        <f>_xlfn.XLOOKUP($A159,SummaryResponses!$A:$A,SummaryResponses!J:J)</f>
        <v>0</v>
      </c>
      <c r="AQ159" s="31">
        <f>_xlfn.XLOOKUP($A159,SummaryResponses!$A:$A,SummaryResponses!K:K)</f>
        <v>0</v>
      </c>
      <c r="AR159" s="31">
        <f>_xlfn.XLOOKUP($A159,SummaryResponses!$A:$A,SummaryResponses!L:L)</f>
        <v>0</v>
      </c>
      <c r="AS159" s="31">
        <f>_xlfn.XLOOKUP($A159,SummaryResponses!$A:$A,SummaryResponses!M:M)</f>
        <v>0</v>
      </c>
      <c r="AT159" s="31">
        <f>_xlfn.XLOOKUP($A159,SummaryResponses!$A:$A,SummaryResponses!N:N)</f>
        <v>0</v>
      </c>
      <c r="AU159" s="31">
        <f>_xlfn.XLOOKUP($A159,SummaryResponses!$A:$A,SummaryResponses!O:O)</f>
        <v>0</v>
      </c>
      <c r="AV159" s="31">
        <f>_xlfn.XLOOKUP($A159,SummaryResponses!$A:$A,SummaryResponses!P:P)</f>
        <v>0</v>
      </c>
      <c r="AW159" s="31">
        <f>_xlfn.XLOOKUP($A159,SummaryResponses!$A:$A,SummaryResponses!Q:Q)</f>
        <v>0</v>
      </c>
      <c r="AX159" s="31">
        <f>_xlfn.XLOOKUP($A159,SummaryResponses!$A:$A,SummaryResponses!R:R)</f>
        <v>0</v>
      </c>
      <c r="AY159" s="31">
        <f>_xlfn.XLOOKUP($A159,SummaryResponses!$A:$A,SummaryResponses!S:S)</f>
        <v>0</v>
      </c>
      <c r="AZ159" s="31">
        <f>_xlfn.XLOOKUP($A159,SummaryResponses!$A:$A,SummaryResponses!T:T)</f>
        <v>0</v>
      </c>
      <c r="BA159" s="31">
        <f>_xlfn.XLOOKUP($A159,SummaryResponses!$A:$A,SummaryResponses!U:U)</f>
        <v>0</v>
      </c>
      <c r="BB159" s="31">
        <f>_xlfn.XLOOKUP($A159,SummaryResponses!$A:$A,SummaryResponses!V:V)</f>
        <v>0</v>
      </c>
      <c r="BC159" s="31">
        <f>_xlfn.XLOOKUP($A159,SummaryResponses!$A:$A,SummaryResponses!W:W)</f>
        <v>0</v>
      </c>
      <c r="BD159" s="31">
        <f>_xlfn.XLOOKUP($A159,SummaryResponses!$A:$A,SummaryResponses!X:X)</f>
        <v>0</v>
      </c>
      <c r="BE159" s="31">
        <f>_xlfn.XLOOKUP($A159,SummaryResponses!$A:$A,SummaryResponses!Y:Y)</f>
        <v>0</v>
      </c>
      <c r="BF159" s="31">
        <f>_xlfn.XLOOKUP($A159,SummaryResponses!$A:$A,SummaryResponses!Z:Z)</f>
        <v>0</v>
      </c>
      <c r="BG159" s="31">
        <f>_xlfn.XLOOKUP($A159,SummaryResponses!$A:$A,SummaryResponses!AA:AA)</f>
        <v>0</v>
      </c>
      <c r="BH159" s="31">
        <f>_xlfn.XLOOKUP($A159,SummaryResponses!$A:$A,SummaryResponses!AB:AB)</f>
        <v>0</v>
      </c>
      <c r="BI159" s="31">
        <f>_xlfn.XLOOKUP($A159,SummaryResponses!$A:$A,SummaryResponses!AC:AC)</f>
        <v>0</v>
      </c>
      <c r="BJ159" s="31">
        <f>_xlfn.XLOOKUP($A159,SummaryResponses!$A:$A,SummaryResponses!AD:AD)</f>
        <v>0</v>
      </c>
      <c r="BK159" s="31">
        <f>_xlfn.XLOOKUP($A159,SummaryResponses!$A:$A,SummaryResponses!AE:AE)</f>
        <v>0</v>
      </c>
    </row>
    <row r="160" spans="1:63" ht="56.5" x14ac:dyDescent="0.35">
      <c r="A160" s="30" t="str">
        <f>SummaryResponses!A160</f>
        <v>10.01.09</v>
      </c>
      <c r="B160" s="31" t="str">
        <f>_xlfn.XLOOKUP($A160,WH_Aggregte!$E:$E,WH_Aggregte!$D:$D)</f>
        <v>Is there any evidence that individuals involved in the project misuse authority or their position for personal financial gain or the gain of an immediate or close family member or business associate?</v>
      </c>
      <c r="C160" s="31" t="str">
        <f>_xlfn.XLOOKUP($A160,SummaryResponses!$A:$A,SummaryResponses!$C:$C)</f>
        <v>There is evidence individuals involved in the project misuse authority or their position for personal financial gain or the gain of an immediate or close family member or business associate.</v>
      </c>
      <c r="D160" s="30" t="str">
        <f>_xlfn.SINGLE(IF(ISNUMBER(IFERROR(_xlfn.XLOOKUP($A160,Table1[QNUM],Table1[Answer],"",0),""))*1,"",IFERROR(_xlfn.XLOOKUP($A160,Table1[QNUM],Table1[Answer],"",0),"")))</f>
        <v/>
      </c>
      <c r="E160" s="31" t="str">
        <f>_xlfn.SINGLE(IF(ISNUMBER(IFERROR(_xlfn.XLOOKUP($A160&amp;$E$1&amp;":",Table1[QNUM],Table1[NOTES],"",0),""))*1,"",IFERROR(_xlfn.XLOOKUP($A160&amp;$E$1&amp;":",Table1[QNUM],Table1[NOTES],"",0),"")))</f>
        <v/>
      </c>
      <c r="F160" s="31" t="str">
        <f>_xlfn.SINGLE(IF(ISNUMBER(IFERROR(_xlfn.XLOOKUP($A160&amp;$F$1,Table1[QNUM],Table1[NOTES],"",0),""))*1,"",IFERROR(_xlfn.XLOOKUP($A160&amp;$F$1,Table1[QNUM],Table1[NOTES],"",0),"")))</f>
        <v/>
      </c>
      <c r="G160" s="31" t="str">
        <f>TRIM(_xlfn.XLOOKUP($A160,WH_Aggregte!$E:$E,WH_Aggregte!J:J))</f>
        <v>Annual General Terms and Conditions, 2 CFR 200.318(c)(1), FGP and SCP Terms and Conditions, RSVP Terms and Conditions, 45 CFR 2551.121, 45 CFR 2552.121, 45 CFR 2553.91, VISTA Memorandum of Agreement</v>
      </c>
      <c r="H160" s="31">
        <f>_xlfn.XLOOKUP($A160,WH_Aggregte!$E:$E,WH_Aggregte!K:K)</f>
        <v>0</v>
      </c>
      <c r="I160" s="31">
        <f>_xlfn.XLOOKUP($A160,WH_Aggregte!$E:$E,WH_Aggregte!L:L)</f>
        <v>0</v>
      </c>
      <c r="J160" s="31">
        <f>_xlfn.XLOOKUP($A160,WH_Aggregte!$E:$E,WH_Aggregte!M:M)</f>
        <v>0</v>
      </c>
      <c r="K160" s="31">
        <f>_xlfn.XLOOKUP($A160,WH_Aggregte!$E:$E,WH_Aggregte!N:N)</f>
        <v>0</v>
      </c>
      <c r="L160" s="31">
        <f>_xlfn.XLOOKUP($A160,WH_Aggregte!$E:$E,WH_Aggregte!O:O)</f>
        <v>0</v>
      </c>
      <c r="M160" s="31">
        <f>_xlfn.XLOOKUP($A160,WH_Aggregte!$E:$E,WH_Aggregte!P:P)</f>
        <v>0</v>
      </c>
      <c r="N160" s="31">
        <f>_xlfn.XLOOKUP($A160,WH_Aggregte!$E:$E,WH_Aggregte!Q:Q)</f>
        <v>0</v>
      </c>
      <c r="O160" s="31">
        <f>_xlfn.XLOOKUP($A160,WH_Aggregte!$E:$E,WH_Aggregte!R:R)</f>
        <v>0</v>
      </c>
      <c r="P160" s="31">
        <f>_xlfn.XLOOKUP($A160,WH_Aggregte!$E:$E,WH_Aggregte!S:S)</f>
        <v>0</v>
      </c>
      <c r="Q160" s="31">
        <f>_xlfn.XLOOKUP($A160,WH_Aggregte!$E:$E,WH_Aggregte!T:T)</f>
        <v>0</v>
      </c>
      <c r="R160" s="31">
        <f>_xlfn.XLOOKUP($A160,WH_Aggregte!$E:$E,WH_Aggregte!U:U)</f>
        <v>0</v>
      </c>
      <c r="S160" s="31">
        <f>_xlfn.XLOOKUP($A160,WH_Aggregte!$E:$E,WH_Aggregte!V:V)</f>
        <v>0</v>
      </c>
      <c r="T160" s="31">
        <f>_xlfn.XLOOKUP($A160,WH_Aggregte!$E:$E,WH_Aggregte!W:W)</f>
        <v>0</v>
      </c>
      <c r="U160" s="31">
        <f>_xlfn.XLOOKUP($A160,WH_Aggregte!$E:$E,WH_Aggregte!X:X)</f>
        <v>0</v>
      </c>
      <c r="V160" s="31">
        <f>_xlfn.XLOOKUP($A160,WH_Aggregte!$E:$E,WH_Aggregte!Y:Y)</f>
        <v>0</v>
      </c>
      <c r="W160" s="31">
        <f>_xlfn.XLOOKUP($A160,WH_Aggregte!$E:$E,WH_Aggregte!Z:Z)</f>
        <v>0</v>
      </c>
      <c r="X160" s="31">
        <f>_xlfn.XLOOKUP($A160,WH_Aggregte!$E:$E,WH_Aggregte!AA:AA)</f>
        <v>0</v>
      </c>
      <c r="Y160" s="31">
        <f>_xlfn.XLOOKUP($A160,WH_Aggregte!$E:$E,WH_Aggregte!AB:AB)</f>
        <v>0</v>
      </c>
      <c r="Z160" s="31">
        <f>_xlfn.XLOOKUP($A160,WH_Aggregte!$E:$E,WH_Aggregte!AC:AC)</f>
        <v>0</v>
      </c>
      <c r="AA160" s="31">
        <f>_xlfn.XLOOKUP($A160,WH_Aggregte!$E:$E,WH_Aggregte!AD:AD)</f>
        <v>0</v>
      </c>
      <c r="AB160" s="31">
        <f>_xlfn.XLOOKUP($A160,WH_Aggregte!$E:$E,WH_Aggregte!AE:AE)</f>
        <v>0</v>
      </c>
      <c r="AC160" s="31">
        <f>_xlfn.XLOOKUP($A160,WH_Aggregte!$E:$E,WH_Aggregte!AF:AF)</f>
        <v>0</v>
      </c>
      <c r="AD160" s="31">
        <f>_xlfn.XLOOKUP($A160,WH_Aggregte!$E:$E,WH_Aggregte!AG:AG)</f>
        <v>0</v>
      </c>
      <c r="AE160" s="31">
        <f>_xlfn.XLOOKUP($A160,WH_Aggregte!$E:$E,WH_Aggregte!AH:AH)</f>
        <v>0</v>
      </c>
      <c r="AF160" s="31">
        <f>_xlfn.XLOOKUP($A160,WH_Aggregte!$E:$E,WH_Aggregte!AI:AI)</f>
        <v>0</v>
      </c>
      <c r="AG160" s="31">
        <f>_xlfn.XLOOKUP($A160,WH_Aggregte!$E:$E,WH_Aggregte!AJ:AJ)</f>
        <v>0</v>
      </c>
      <c r="AH160" s="31">
        <f>_xlfn.XLOOKUP($A160,WH_Aggregte!$E:$E,WH_Aggregte!AK:AK)</f>
        <v>0</v>
      </c>
      <c r="AI160" s="31">
        <f>_xlfn.XLOOKUP($A160,WH_Aggregte!$E:$E,WH_Aggregte!AL:AL)</f>
        <v>0</v>
      </c>
      <c r="AJ160" s="31">
        <f>_xlfn.XLOOKUP($A160,SummaryResponses!$A:$A,SummaryResponses!D:D)</f>
        <v>0</v>
      </c>
      <c r="AK160" s="31">
        <f>_xlfn.XLOOKUP($A160,SummaryResponses!$A:$A,SummaryResponses!E:E)</f>
        <v>0</v>
      </c>
      <c r="AL160" s="31">
        <f>_xlfn.XLOOKUP($A160,SummaryResponses!$A:$A,SummaryResponses!F:F)</f>
        <v>0</v>
      </c>
      <c r="AM160" s="31">
        <f>_xlfn.XLOOKUP($A160,SummaryResponses!$A:$A,SummaryResponses!G:G)</f>
        <v>0</v>
      </c>
      <c r="AN160" s="31">
        <f>_xlfn.XLOOKUP($A160,SummaryResponses!$A:$A,SummaryResponses!H:H)</f>
        <v>0</v>
      </c>
      <c r="AO160" s="31">
        <f>_xlfn.XLOOKUP($A160,SummaryResponses!$A:$A,SummaryResponses!I:I)</f>
        <v>0</v>
      </c>
      <c r="AP160" s="31">
        <f>_xlfn.XLOOKUP($A160,SummaryResponses!$A:$A,SummaryResponses!J:J)</f>
        <v>0</v>
      </c>
      <c r="AQ160" s="31">
        <f>_xlfn.XLOOKUP($A160,SummaryResponses!$A:$A,SummaryResponses!K:K)</f>
        <v>0</v>
      </c>
      <c r="AR160" s="31">
        <f>_xlfn.XLOOKUP($A160,SummaryResponses!$A:$A,SummaryResponses!L:L)</f>
        <v>0</v>
      </c>
      <c r="AS160" s="31">
        <f>_xlfn.XLOOKUP($A160,SummaryResponses!$A:$A,SummaryResponses!M:M)</f>
        <v>0</v>
      </c>
      <c r="AT160" s="31">
        <f>_xlfn.XLOOKUP($A160,SummaryResponses!$A:$A,SummaryResponses!N:N)</f>
        <v>0</v>
      </c>
      <c r="AU160" s="31">
        <f>_xlfn.XLOOKUP($A160,SummaryResponses!$A:$A,SummaryResponses!O:O)</f>
        <v>0</v>
      </c>
      <c r="AV160" s="31">
        <f>_xlfn.XLOOKUP($A160,SummaryResponses!$A:$A,SummaryResponses!P:P)</f>
        <v>0</v>
      </c>
      <c r="AW160" s="31">
        <f>_xlfn.XLOOKUP($A160,SummaryResponses!$A:$A,SummaryResponses!Q:Q)</f>
        <v>0</v>
      </c>
      <c r="AX160" s="31">
        <f>_xlfn.XLOOKUP($A160,SummaryResponses!$A:$A,SummaryResponses!R:R)</f>
        <v>0</v>
      </c>
      <c r="AY160" s="31">
        <f>_xlfn.XLOOKUP($A160,SummaryResponses!$A:$A,SummaryResponses!S:S)</f>
        <v>0</v>
      </c>
      <c r="AZ160" s="31">
        <f>_xlfn.XLOOKUP($A160,SummaryResponses!$A:$A,SummaryResponses!T:T)</f>
        <v>0</v>
      </c>
      <c r="BA160" s="31">
        <f>_xlfn.XLOOKUP($A160,SummaryResponses!$A:$A,SummaryResponses!U:U)</f>
        <v>0</v>
      </c>
      <c r="BB160" s="31">
        <f>_xlfn.XLOOKUP($A160,SummaryResponses!$A:$A,SummaryResponses!V:V)</f>
        <v>0</v>
      </c>
      <c r="BC160" s="31">
        <f>_xlfn.XLOOKUP($A160,SummaryResponses!$A:$A,SummaryResponses!W:W)</f>
        <v>0</v>
      </c>
      <c r="BD160" s="31">
        <f>_xlfn.XLOOKUP($A160,SummaryResponses!$A:$A,SummaryResponses!X:X)</f>
        <v>0</v>
      </c>
      <c r="BE160" s="31">
        <f>_xlfn.XLOOKUP($A160,SummaryResponses!$A:$A,SummaryResponses!Y:Y)</f>
        <v>0</v>
      </c>
      <c r="BF160" s="31">
        <f>_xlfn.XLOOKUP($A160,SummaryResponses!$A:$A,SummaryResponses!Z:Z)</f>
        <v>0</v>
      </c>
      <c r="BG160" s="31">
        <f>_xlfn.XLOOKUP($A160,SummaryResponses!$A:$A,SummaryResponses!AA:AA)</f>
        <v>0</v>
      </c>
      <c r="BH160" s="31">
        <f>_xlfn.XLOOKUP($A160,SummaryResponses!$A:$A,SummaryResponses!AB:AB)</f>
        <v>0</v>
      </c>
      <c r="BI160" s="31">
        <f>_xlfn.XLOOKUP($A160,SummaryResponses!$A:$A,SummaryResponses!AC:AC)</f>
        <v>0</v>
      </c>
      <c r="BJ160" s="31">
        <f>_xlfn.XLOOKUP($A160,SummaryResponses!$A:$A,SummaryResponses!AD:AD)</f>
        <v>0</v>
      </c>
      <c r="BK160" s="31">
        <f>_xlfn.XLOOKUP($A160,SummaryResponses!$A:$A,SummaryResponses!AE:AE)</f>
        <v>0</v>
      </c>
    </row>
    <row r="161" spans="1:63" ht="28.5" x14ac:dyDescent="0.35">
      <c r="A161" s="30" t="str">
        <f>SummaryResponses!A161</f>
        <v>10.01.10</v>
      </c>
      <c r="B161" s="31" t="str">
        <f>_xlfn.XLOOKUP($A161,WH_Aggregte!$E:$E,WH_Aggregte!$D:$D)</f>
        <v>Is there evidence the grantee is falsely enrolling service members?</v>
      </c>
      <c r="C161" s="31" t="str">
        <f>_xlfn.XLOOKUP($A161,SummaryResponses!$A:$A,SummaryResponses!$C:$C)</f>
        <v>There is evidence the grantee has falsely enrolled service members.</v>
      </c>
      <c r="D161" s="30" t="str">
        <f>_xlfn.SINGLE(IF(ISNUMBER(IFERROR(_xlfn.XLOOKUP($A161,Table1[QNUM],Table1[Answer],"",0),""))*1,"",IFERROR(_xlfn.XLOOKUP($A161,Table1[QNUM],Table1[Answer],"",0),"")))</f>
        <v/>
      </c>
      <c r="E161" s="31" t="str">
        <f>_xlfn.SINGLE(IF(ISNUMBER(IFERROR(_xlfn.XLOOKUP($A161&amp;$E$1&amp;":",Table1[QNUM],Table1[NOTES],"",0),""))*1,"",IFERROR(_xlfn.XLOOKUP($A161&amp;$E$1&amp;":",Table1[QNUM],Table1[NOTES],"",0),"")))</f>
        <v/>
      </c>
      <c r="F161" s="31" t="str">
        <f>_xlfn.SINGLE(IF(ISNUMBER(IFERROR(_xlfn.XLOOKUP($A161&amp;$F$1,Table1[QNUM],Table1[NOTES],"",0),""))*1,"",IFERROR(_xlfn.XLOOKUP($A161&amp;$F$1,Table1[QNUM],Table1[NOTES],"",0),"")))</f>
        <v/>
      </c>
      <c r="G161" s="31" t="str">
        <f>TRIM(_xlfn.XLOOKUP($A161,WH_Aggregte!$E:$E,WH_Aggregte!J:J))</f>
        <v>AmeriCorps Annual General Terms and Conditions; Agency Fraud Risk Priority based on risk assessment</v>
      </c>
      <c r="H161" s="31">
        <f>_xlfn.XLOOKUP($A161,WH_Aggregte!$E:$E,WH_Aggregte!K:K)</f>
        <v>0</v>
      </c>
      <c r="I161" s="31">
        <f>_xlfn.XLOOKUP($A161,WH_Aggregte!$E:$E,WH_Aggregte!L:L)</f>
        <v>0</v>
      </c>
      <c r="J161" s="31">
        <f>_xlfn.XLOOKUP($A161,WH_Aggregte!$E:$E,WH_Aggregte!M:M)</f>
        <v>0</v>
      </c>
      <c r="K161" s="31">
        <f>_xlfn.XLOOKUP($A161,WH_Aggregte!$E:$E,WH_Aggregte!N:N)</f>
        <v>0</v>
      </c>
      <c r="L161" s="31">
        <f>_xlfn.XLOOKUP($A161,WH_Aggregte!$E:$E,WH_Aggregte!O:O)</f>
        <v>0</v>
      </c>
      <c r="M161" s="31">
        <f>_xlfn.XLOOKUP($A161,WH_Aggregte!$E:$E,WH_Aggregte!P:P)</f>
        <v>0</v>
      </c>
      <c r="N161" s="31">
        <f>_xlfn.XLOOKUP($A161,WH_Aggregte!$E:$E,WH_Aggregte!Q:Q)</f>
        <v>0</v>
      </c>
      <c r="O161" s="31">
        <f>_xlfn.XLOOKUP($A161,WH_Aggregte!$E:$E,WH_Aggregte!R:R)</f>
        <v>0</v>
      </c>
      <c r="P161" s="31">
        <f>_xlfn.XLOOKUP($A161,WH_Aggregte!$E:$E,WH_Aggregte!S:S)</f>
        <v>0</v>
      </c>
      <c r="Q161" s="31">
        <f>_xlfn.XLOOKUP($A161,WH_Aggregte!$E:$E,WH_Aggregte!T:T)</f>
        <v>0</v>
      </c>
      <c r="R161" s="31">
        <f>_xlfn.XLOOKUP($A161,WH_Aggregte!$E:$E,WH_Aggregte!U:U)</f>
        <v>0</v>
      </c>
      <c r="S161" s="31">
        <f>_xlfn.XLOOKUP($A161,WH_Aggregte!$E:$E,WH_Aggregte!V:V)</f>
        <v>0</v>
      </c>
      <c r="T161" s="31">
        <f>_xlfn.XLOOKUP($A161,WH_Aggregte!$E:$E,WH_Aggregte!W:W)</f>
        <v>0</v>
      </c>
      <c r="U161" s="31">
        <f>_xlfn.XLOOKUP($A161,WH_Aggregte!$E:$E,WH_Aggregte!X:X)</f>
        <v>0</v>
      </c>
      <c r="V161" s="31">
        <f>_xlfn.XLOOKUP($A161,WH_Aggregte!$E:$E,WH_Aggregte!Y:Y)</f>
        <v>0</v>
      </c>
      <c r="W161" s="31">
        <f>_xlfn.XLOOKUP($A161,WH_Aggregte!$E:$E,WH_Aggregte!Z:Z)</f>
        <v>0</v>
      </c>
      <c r="X161" s="31">
        <f>_xlfn.XLOOKUP($A161,WH_Aggregte!$E:$E,WH_Aggregte!AA:AA)</f>
        <v>0</v>
      </c>
      <c r="Y161" s="31">
        <f>_xlfn.XLOOKUP($A161,WH_Aggregte!$E:$E,WH_Aggregte!AB:AB)</f>
        <v>0</v>
      </c>
      <c r="Z161" s="31">
        <f>_xlfn.XLOOKUP($A161,WH_Aggregte!$E:$E,WH_Aggregte!AC:AC)</f>
        <v>0</v>
      </c>
      <c r="AA161" s="31">
        <f>_xlfn.XLOOKUP($A161,WH_Aggregte!$E:$E,WH_Aggregte!AD:AD)</f>
        <v>0</v>
      </c>
      <c r="AB161" s="31">
        <f>_xlfn.XLOOKUP($A161,WH_Aggregte!$E:$E,WH_Aggregte!AE:AE)</f>
        <v>0</v>
      </c>
      <c r="AC161" s="31">
        <f>_xlfn.XLOOKUP($A161,WH_Aggregte!$E:$E,WH_Aggregte!AF:AF)</f>
        <v>0</v>
      </c>
      <c r="AD161" s="31">
        <f>_xlfn.XLOOKUP($A161,WH_Aggregte!$E:$E,WH_Aggregte!AG:AG)</f>
        <v>0</v>
      </c>
      <c r="AE161" s="31">
        <f>_xlfn.XLOOKUP($A161,WH_Aggregte!$E:$E,WH_Aggregte!AH:AH)</f>
        <v>0</v>
      </c>
      <c r="AF161" s="31">
        <f>_xlfn.XLOOKUP($A161,WH_Aggregte!$E:$E,WH_Aggregte!AI:AI)</f>
        <v>0</v>
      </c>
      <c r="AG161" s="31">
        <f>_xlfn.XLOOKUP($A161,WH_Aggregte!$E:$E,WH_Aggregte!AJ:AJ)</f>
        <v>0</v>
      </c>
      <c r="AH161" s="31">
        <f>_xlfn.XLOOKUP($A161,WH_Aggregte!$E:$E,WH_Aggregte!AK:AK)</f>
        <v>0</v>
      </c>
      <c r="AI161" s="31">
        <f>_xlfn.XLOOKUP($A161,WH_Aggregte!$E:$E,WH_Aggregte!AL:AL)</f>
        <v>0</v>
      </c>
      <c r="AJ161" s="31">
        <f>_xlfn.XLOOKUP($A161,SummaryResponses!$A:$A,SummaryResponses!D:D)</f>
        <v>0</v>
      </c>
      <c r="AK161" s="31">
        <f>_xlfn.XLOOKUP($A161,SummaryResponses!$A:$A,SummaryResponses!E:E)</f>
        <v>0</v>
      </c>
      <c r="AL161" s="31">
        <f>_xlfn.XLOOKUP($A161,SummaryResponses!$A:$A,SummaryResponses!F:F)</f>
        <v>0</v>
      </c>
      <c r="AM161" s="31">
        <f>_xlfn.XLOOKUP($A161,SummaryResponses!$A:$A,SummaryResponses!G:G)</f>
        <v>0</v>
      </c>
      <c r="AN161" s="31">
        <f>_xlfn.XLOOKUP($A161,SummaryResponses!$A:$A,SummaryResponses!H:H)</f>
        <v>0</v>
      </c>
      <c r="AO161" s="31">
        <f>_xlfn.XLOOKUP($A161,SummaryResponses!$A:$A,SummaryResponses!I:I)</f>
        <v>0</v>
      </c>
      <c r="AP161" s="31">
        <f>_xlfn.XLOOKUP($A161,SummaryResponses!$A:$A,SummaryResponses!J:J)</f>
        <v>0</v>
      </c>
      <c r="AQ161" s="31">
        <f>_xlfn.XLOOKUP($A161,SummaryResponses!$A:$A,SummaryResponses!K:K)</f>
        <v>0</v>
      </c>
      <c r="AR161" s="31">
        <f>_xlfn.XLOOKUP($A161,SummaryResponses!$A:$A,SummaryResponses!L:L)</f>
        <v>0</v>
      </c>
      <c r="AS161" s="31">
        <f>_xlfn.XLOOKUP($A161,SummaryResponses!$A:$A,SummaryResponses!M:M)</f>
        <v>0</v>
      </c>
      <c r="AT161" s="31">
        <f>_xlfn.XLOOKUP($A161,SummaryResponses!$A:$A,SummaryResponses!N:N)</f>
        <v>0</v>
      </c>
      <c r="AU161" s="31">
        <f>_xlfn.XLOOKUP($A161,SummaryResponses!$A:$A,SummaryResponses!O:O)</f>
        <v>0</v>
      </c>
      <c r="AV161" s="31">
        <f>_xlfn.XLOOKUP($A161,SummaryResponses!$A:$A,SummaryResponses!P:P)</f>
        <v>0</v>
      </c>
      <c r="AW161" s="31">
        <f>_xlfn.XLOOKUP($A161,SummaryResponses!$A:$A,SummaryResponses!Q:Q)</f>
        <v>0</v>
      </c>
      <c r="AX161" s="31">
        <f>_xlfn.XLOOKUP($A161,SummaryResponses!$A:$A,SummaryResponses!R:R)</f>
        <v>0</v>
      </c>
      <c r="AY161" s="31">
        <f>_xlfn.XLOOKUP($A161,SummaryResponses!$A:$A,SummaryResponses!S:S)</f>
        <v>0</v>
      </c>
      <c r="AZ161" s="31">
        <f>_xlfn.XLOOKUP($A161,SummaryResponses!$A:$A,SummaryResponses!T:T)</f>
        <v>0</v>
      </c>
      <c r="BA161" s="31">
        <f>_xlfn.XLOOKUP($A161,SummaryResponses!$A:$A,SummaryResponses!U:U)</f>
        <v>0</v>
      </c>
      <c r="BB161" s="31">
        <f>_xlfn.XLOOKUP($A161,SummaryResponses!$A:$A,SummaryResponses!V:V)</f>
        <v>0</v>
      </c>
      <c r="BC161" s="31">
        <f>_xlfn.XLOOKUP($A161,SummaryResponses!$A:$A,SummaryResponses!W:W)</f>
        <v>0</v>
      </c>
      <c r="BD161" s="31">
        <f>_xlfn.XLOOKUP($A161,SummaryResponses!$A:$A,SummaryResponses!X:X)</f>
        <v>0</v>
      </c>
      <c r="BE161" s="31">
        <f>_xlfn.XLOOKUP($A161,SummaryResponses!$A:$A,SummaryResponses!Y:Y)</f>
        <v>0</v>
      </c>
      <c r="BF161" s="31">
        <f>_xlfn.XLOOKUP($A161,SummaryResponses!$A:$A,SummaryResponses!Z:Z)</f>
        <v>0</v>
      </c>
      <c r="BG161" s="31">
        <f>_xlfn.XLOOKUP($A161,SummaryResponses!$A:$A,SummaryResponses!AA:AA)</f>
        <v>0</v>
      </c>
      <c r="BH161" s="31">
        <f>_xlfn.XLOOKUP($A161,SummaryResponses!$A:$A,SummaryResponses!AB:AB)</f>
        <v>0</v>
      </c>
      <c r="BI161" s="31">
        <f>_xlfn.XLOOKUP($A161,SummaryResponses!$A:$A,SummaryResponses!AC:AC)</f>
        <v>0</v>
      </c>
      <c r="BJ161" s="31">
        <f>_xlfn.XLOOKUP($A161,SummaryResponses!$A:$A,SummaryResponses!AD:AD)</f>
        <v>0</v>
      </c>
      <c r="BK161" s="31">
        <f>_xlfn.XLOOKUP($A161,SummaryResponses!$A:$A,SummaryResponses!AE:AE)</f>
        <v>0</v>
      </c>
    </row>
    <row r="162" spans="1:63" ht="84.5" x14ac:dyDescent="0.35">
      <c r="A162" s="30" t="str">
        <f>SummaryResponses!A162</f>
        <v>11.01.01</v>
      </c>
      <c r="B162" s="31" t="str">
        <f>_xlfn.XLOOKUP($A162,WH_Aggregte!$E:$E,WH_Aggregte!$D:$D)</f>
        <v>Review the sponsor’s/grantee’s chart of accounts. Can the sponsor/grantee segregate revenue and expenses by project or grant?  
If NO, describe the deficiency in the notes section below.</v>
      </c>
      <c r="C162" s="31" t="str">
        <f>_xlfn.XLOOKUP($A162,SummaryResponses!$A:$A,SummaryResponses!$C:$C)</f>
        <v>As per the provided chart of accounts, the sponsor/grantee cannot segregate revenue and expenses by project or grant</v>
      </c>
      <c r="D162" s="30" t="str">
        <f>_xlfn.SINGLE(IF(ISNUMBER(IFERROR(_xlfn.XLOOKUP($A162,Table1[QNUM],Table1[Answer],"",0),""))*1,"",IFERROR(_xlfn.XLOOKUP($A162,Table1[QNUM],Table1[Answer],"",0),"")))</f>
        <v/>
      </c>
      <c r="E162" s="31" t="str">
        <f>_xlfn.SINGLE(IF(ISNUMBER(IFERROR(_xlfn.XLOOKUP($A162&amp;$E$1&amp;":",Table1[QNUM],Table1[NOTES],"",0),""))*1,"",IFERROR(_xlfn.XLOOKUP($A162&amp;$E$1&amp;":",Table1[QNUM],Table1[NOTES],"",0),"")))</f>
        <v/>
      </c>
      <c r="F162" s="31" t="str">
        <f>_xlfn.SINGLE(IF(ISNUMBER(IFERROR(_xlfn.XLOOKUP($A162&amp;$F$1,Table1[QNUM],Table1[NOTES],"",0),""))*1,"",IFERROR(_xlfn.XLOOKUP($A162&amp;$F$1,Table1[QNUM],Table1[NOTES],"",0),"")))</f>
        <v/>
      </c>
      <c r="G162" s="31" t="str">
        <f>TRIM(_xlfn.XLOOKUP($A162,WH_Aggregte!$E:$E,WH_Aggregte!J:J))</f>
        <v>2 CFR 200.302; 2 CFR 200.328</v>
      </c>
      <c r="H162" s="31">
        <f>_xlfn.XLOOKUP($A162,WH_Aggregte!$E:$E,WH_Aggregte!K:K)</f>
        <v>0</v>
      </c>
      <c r="I162" s="31">
        <f>_xlfn.XLOOKUP($A162,WH_Aggregte!$E:$E,WH_Aggregte!L:L)</f>
        <v>0</v>
      </c>
      <c r="J162" s="31">
        <f>_xlfn.XLOOKUP($A162,WH_Aggregte!$E:$E,WH_Aggregte!M:M)</f>
        <v>0</v>
      </c>
      <c r="K162" s="31">
        <f>_xlfn.XLOOKUP($A162,WH_Aggregte!$E:$E,WH_Aggregte!N:N)</f>
        <v>0</v>
      </c>
      <c r="L162" s="31">
        <f>_xlfn.XLOOKUP($A162,WH_Aggregte!$E:$E,WH_Aggregte!O:O)</f>
        <v>0</v>
      </c>
      <c r="M162" s="31">
        <f>_xlfn.XLOOKUP($A162,WH_Aggregte!$E:$E,WH_Aggregte!P:P)</f>
        <v>0</v>
      </c>
      <c r="N162" s="31">
        <f>_xlfn.XLOOKUP($A162,WH_Aggregte!$E:$E,WH_Aggregte!Q:Q)</f>
        <v>0</v>
      </c>
      <c r="O162" s="31">
        <f>_xlfn.XLOOKUP($A162,WH_Aggregte!$E:$E,WH_Aggregte!R:R)</f>
        <v>0</v>
      </c>
      <c r="P162" s="31">
        <f>_xlfn.XLOOKUP($A162,WH_Aggregte!$E:$E,WH_Aggregte!S:S)</f>
        <v>0</v>
      </c>
      <c r="Q162" s="31">
        <f>_xlfn.XLOOKUP($A162,WH_Aggregte!$E:$E,WH_Aggregte!T:T)</f>
        <v>0</v>
      </c>
      <c r="R162" s="31">
        <f>_xlfn.XLOOKUP($A162,WH_Aggregte!$E:$E,WH_Aggregte!U:U)</f>
        <v>0</v>
      </c>
      <c r="S162" s="31">
        <f>_xlfn.XLOOKUP($A162,WH_Aggregte!$E:$E,WH_Aggregte!V:V)</f>
        <v>0</v>
      </c>
      <c r="T162" s="31">
        <f>_xlfn.XLOOKUP($A162,WH_Aggregte!$E:$E,WH_Aggregte!W:W)</f>
        <v>0</v>
      </c>
      <c r="U162" s="31">
        <f>_xlfn.XLOOKUP($A162,WH_Aggregte!$E:$E,WH_Aggregte!X:X)</f>
        <v>0</v>
      </c>
      <c r="V162" s="31">
        <f>_xlfn.XLOOKUP($A162,WH_Aggregte!$E:$E,WH_Aggregte!Y:Y)</f>
        <v>0</v>
      </c>
      <c r="W162" s="31">
        <f>_xlfn.XLOOKUP($A162,WH_Aggregte!$E:$E,WH_Aggregte!Z:Z)</f>
        <v>0</v>
      </c>
      <c r="X162" s="31">
        <f>_xlfn.XLOOKUP($A162,WH_Aggregte!$E:$E,WH_Aggregte!AA:AA)</f>
        <v>0</v>
      </c>
      <c r="Y162" s="31">
        <f>_xlfn.XLOOKUP($A162,WH_Aggregte!$E:$E,WH_Aggregte!AB:AB)</f>
        <v>0</v>
      </c>
      <c r="Z162" s="31">
        <f>_xlfn.XLOOKUP($A162,WH_Aggregte!$E:$E,WH_Aggregte!AC:AC)</f>
        <v>0</v>
      </c>
      <c r="AA162" s="31">
        <f>_xlfn.XLOOKUP($A162,WH_Aggregte!$E:$E,WH_Aggregte!AD:AD)</f>
        <v>0</v>
      </c>
      <c r="AB162" s="31">
        <f>_xlfn.XLOOKUP($A162,WH_Aggregte!$E:$E,WH_Aggregte!AE:AE)</f>
        <v>0</v>
      </c>
      <c r="AC162" s="31">
        <f>_xlfn.XLOOKUP($A162,WH_Aggregte!$E:$E,WH_Aggregte!AF:AF)</f>
        <v>0</v>
      </c>
      <c r="AD162" s="31">
        <f>_xlfn.XLOOKUP($A162,WH_Aggregte!$E:$E,WH_Aggregte!AG:AG)</f>
        <v>0</v>
      </c>
      <c r="AE162" s="31">
        <f>_xlfn.XLOOKUP($A162,WH_Aggregte!$E:$E,WH_Aggregte!AH:AH)</f>
        <v>0</v>
      </c>
      <c r="AF162" s="31">
        <f>_xlfn.XLOOKUP($A162,WH_Aggregte!$E:$E,WH_Aggregte!AI:AI)</f>
        <v>0</v>
      </c>
      <c r="AG162" s="31">
        <f>_xlfn.XLOOKUP($A162,WH_Aggregte!$E:$E,WH_Aggregte!AJ:AJ)</f>
        <v>0</v>
      </c>
      <c r="AH162" s="31">
        <f>_xlfn.XLOOKUP($A162,WH_Aggregte!$E:$E,WH_Aggregte!AK:AK)</f>
        <v>0</v>
      </c>
      <c r="AI162" s="31">
        <f>_xlfn.XLOOKUP($A162,WH_Aggregte!$E:$E,WH_Aggregte!AL:AL)</f>
        <v>0</v>
      </c>
      <c r="AJ162" s="31">
        <f>_xlfn.XLOOKUP($A162,SummaryResponses!$A:$A,SummaryResponses!D:D)</f>
        <v>0</v>
      </c>
      <c r="AK162" s="31">
        <f>_xlfn.XLOOKUP($A162,SummaryResponses!$A:$A,SummaryResponses!E:E)</f>
        <v>0</v>
      </c>
      <c r="AL162" s="31">
        <f>_xlfn.XLOOKUP($A162,SummaryResponses!$A:$A,SummaryResponses!F:F)</f>
        <v>0</v>
      </c>
      <c r="AM162" s="31">
        <f>_xlfn.XLOOKUP($A162,SummaryResponses!$A:$A,SummaryResponses!G:G)</f>
        <v>0</v>
      </c>
      <c r="AN162" s="31">
        <f>_xlfn.XLOOKUP($A162,SummaryResponses!$A:$A,SummaryResponses!H:H)</f>
        <v>0</v>
      </c>
      <c r="AO162" s="31">
        <f>_xlfn.XLOOKUP($A162,SummaryResponses!$A:$A,SummaryResponses!I:I)</f>
        <v>0</v>
      </c>
      <c r="AP162" s="31">
        <f>_xlfn.XLOOKUP($A162,SummaryResponses!$A:$A,SummaryResponses!J:J)</f>
        <v>0</v>
      </c>
      <c r="AQ162" s="31">
        <f>_xlfn.XLOOKUP($A162,SummaryResponses!$A:$A,SummaryResponses!K:K)</f>
        <v>0</v>
      </c>
      <c r="AR162" s="31">
        <f>_xlfn.XLOOKUP($A162,SummaryResponses!$A:$A,SummaryResponses!L:L)</f>
        <v>0</v>
      </c>
      <c r="AS162" s="31">
        <f>_xlfn.XLOOKUP($A162,SummaryResponses!$A:$A,SummaryResponses!M:M)</f>
        <v>0</v>
      </c>
      <c r="AT162" s="31">
        <f>_xlfn.XLOOKUP($A162,SummaryResponses!$A:$A,SummaryResponses!N:N)</f>
        <v>0</v>
      </c>
      <c r="AU162" s="31">
        <f>_xlfn.XLOOKUP($A162,SummaryResponses!$A:$A,SummaryResponses!O:O)</f>
        <v>0</v>
      </c>
      <c r="AV162" s="31">
        <f>_xlfn.XLOOKUP($A162,SummaryResponses!$A:$A,SummaryResponses!P:P)</f>
        <v>0</v>
      </c>
      <c r="AW162" s="31">
        <f>_xlfn.XLOOKUP($A162,SummaryResponses!$A:$A,SummaryResponses!Q:Q)</f>
        <v>0</v>
      </c>
      <c r="AX162" s="31">
        <f>_xlfn.XLOOKUP($A162,SummaryResponses!$A:$A,SummaryResponses!R:R)</f>
        <v>0</v>
      </c>
      <c r="AY162" s="31">
        <f>_xlfn.XLOOKUP($A162,SummaryResponses!$A:$A,SummaryResponses!S:S)</f>
        <v>0</v>
      </c>
      <c r="AZ162" s="31">
        <f>_xlfn.XLOOKUP($A162,SummaryResponses!$A:$A,SummaryResponses!T:T)</f>
        <v>0</v>
      </c>
      <c r="BA162" s="31">
        <f>_xlfn.XLOOKUP($A162,SummaryResponses!$A:$A,SummaryResponses!U:U)</f>
        <v>0</v>
      </c>
      <c r="BB162" s="31">
        <f>_xlfn.XLOOKUP($A162,SummaryResponses!$A:$A,SummaryResponses!V:V)</f>
        <v>0</v>
      </c>
      <c r="BC162" s="31">
        <f>_xlfn.XLOOKUP($A162,SummaryResponses!$A:$A,SummaryResponses!W:W)</f>
        <v>0</v>
      </c>
      <c r="BD162" s="31">
        <f>_xlfn.XLOOKUP($A162,SummaryResponses!$A:$A,SummaryResponses!X:X)</f>
        <v>0</v>
      </c>
      <c r="BE162" s="31">
        <f>_xlfn.XLOOKUP($A162,SummaryResponses!$A:$A,SummaryResponses!Y:Y)</f>
        <v>0</v>
      </c>
      <c r="BF162" s="31">
        <f>_xlfn.XLOOKUP($A162,SummaryResponses!$A:$A,SummaryResponses!Z:Z)</f>
        <v>0</v>
      </c>
      <c r="BG162" s="31">
        <f>_xlfn.XLOOKUP($A162,SummaryResponses!$A:$A,SummaryResponses!AA:AA)</f>
        <v>0</v>
      </c>
      <c r="BH162" s="31">
        <f>_xlfn.XLOOKUP($A162,SummaryResponses!$A:$A,SummaryResponses!AB:AB)</f>
        <v>0</v>
      </c>
      <c r="BI162" s="31">
        <f>_xlfn.XLOOKUP($A162,SummaryResponses!$A:$A,SummaryResponses!AC:AC)</f>
        <v>0</v>
      </c>
      <c r="BJ162" s="31">
        <f>_xlfn.XLOOKUP($A162,SummaryResponses!$A:$A,SummaryResponses!AD:AD)</f>
        <v>0</v>
      </c>
      <c r="BK162" s="31">
        <f>_xlfn.XLOOKUP($A162,SummaryResponses!$A:$A,SummaryResponses!AE:AE)</f>
        <v>0</v>
      </c>
    </row>
    <row r="163" spans="1:63" ht="28.5" x14ac:dyDescent="0.35">
      <c r="A163" s="30" t="str">
        <f>SummaryResponses!A163</f>
        <v>11.01.02</v>
      </c>
      <c r="B163" s="31" t="str">
        <f>_xlfn.XLOOKUP($A163,WH_Aggregte!$E:$E,WH_Aggregte!$D:$D)</f>
        <v>Does the sponsor/grantee have a policy and procedure to manage Federal cash drawdowns?</v>
      </c>
      <c r="C163" s="31" t="str">
        <f>_xlfn.XLOOKUP($A163,SummaryResponses!$A:$A,SummaryResponses!$C:$C)</f>
        <v>The sponsor/grantee does not have a policy and procedure to manage cash drawdowns.</v>
      </c>
      <c r="D163" s="30" t="str">
        <f>_xlfn.SINGLE(IF(ISNUMBER(IFERROR(_xlfn.XLOOKUP($A163,Table1[QNUM],Table1[Answer],"",0),""))*1,"",IFERROR(_xlfn.XLOOKUP($A163,Table1[QNUM],Table1[Answer],"",0),"")))</f>
        <v/>
      </c>
      <c r="E163" s="31" t="str">
        <f>_xlfn.SINGLE(IF(ISNUMBER(IFERROR(_xlfn.XLOOKUP($A163&amp;$E$1&amp;":",Table1[QNUM],Table1[NOTES],"",0),""))*1,"",IFERROR(_xlfn.XLOOKUP($A163&amp;$E$1&amp;":",Table1[QNUM],Table1[NOTES],"",0),"")))</f>
        <v/>
      </c>
      <c r="F163" s="31" t="str">
        <f>_xlfn.SINGLE(IF(ISNUMBER(IFERROR(_xlfn.XLOOKUP($A163&amp;$F$1,Table1[QNUM],Table1[NOTES],"",0),""))*1,"",IFERROR(_xlfn.XLOOKUP($A163&amp;$F$1,Table1[QNUM],Table1[NOTES],"",0),"")))</f>
        <v/>
      </c>
      <c r="G163" s="31" t="str">
        <f>TRIM(_xlfn.XLOOKUP($A163,WH_Aggregte!$E:$E,WH_Aggregte!J:J))</f>
        <v>2 CFR 200.305</v>
      </c>
      <c r="H163" s="31">
        <f>_xlfn.XLOOKUP($A163,WH_Aggregte!$E:$E,WH_Aggregte!K:K)</f>
        <v>0</v>
      </c>
      <c r="I163" s="31">
        <f>_xlfn.XLOOKUP($A163,WH_Aggregte!$E:$E,WH_Aggregte!L:L)</f>
        <v>0</v>
      </c>
      <c r="J163" s="31">
        <f>_xlfn.XLOOKUP($A163,WH_Aggregte!$E:$E,WH_Aggregte!M:M)</f>
        <v>0</v>
      </c>
      <c r="K163" s="31">
        <f>_xlfn.XLOOKUP($A163,WH_Aggregte!$E:$E,WH_Aggregte!N:N)</f>
        <v>0</v>
      </c>
      <c r="L163" s="31">
        <f>_xlfn.XLOOKUP($A163,WH_Aggregte!$E:$E,WH_Aggregte!O:O)</f>
        <v>0</v>
      </c>
      <c r="M163" s="31">
        <f>_xlfn.XLOOKUP($A163,WH_Aggregte!$E:$E,WH_Aggregte!P:P)</f>
        <v>0</v>
      </c>
      <c r="N163" s="31">
        <f>_xlfn.XLOOKUP($A163,WH_Aggregte!$E:$E,WH_Aggregte!Q:Q)</f>
        <v>0</v>
      </c>
      <c r="O163" s="31">
        <f>_xlfn.XLOOKUP($A163,WH_Aggregte!$E:$E,WH_Aggregte!R:R)</f>
        <v>0</v>
      </c>
      <c r="P163" s="31">
        <f>_xlfn.XLOOKUP($A163,WH_Aggregte!$E:$E,WH_Aggregte!S:S)</f>
        <v>0</v>
      </c>
      <c r="Q163" s="31">
        <f>_xlfn.XLOOKUP($A163,WH_Aggregte!$E:$E,WH_Aggregte!T:T)</f>
        <v>0</v>
      </c>
      <c r="R163" s="31">
        <f>_xlfn.XLOOKUP($A163,WH_Aggregte!$E:$E,WH_Aggregte!U:U)</f>
        <v>0</v>
      </c>
      <c r="S163" s="31">
        <f>_xlfn.XLOOKUP($A163,WH_Aggregte!$E:$E,WH_Aggregte!V:V)</f>
        <v>0</v>
      </c>
      <c r="T163" s="31">
        <f>_xlfn.XLOOKUP($A163,WH_Aggregte!$E:$E,WH_Aggregte!W:W)</f>
        <v>0</v>
      </c>
      <c r="U163" s="31">
        <f>_xlfn.XLOOKUP($A163,WH_Aggregte!$E:$E,WH_Aggregte!X:X)</f>
        <v>0</v>
      </c>
      <c r="V163" s="31">
        <f>_xlfn.XLOOKUP($A163,WH_Aggregte!$E:$E,WH_Aggregte!Y:Y)</f>
        <v>0</v>
      </c>
      <c r="W163" s="31">
        <f>_xlfn.XLOOKUP($A163,WH_Aggregte!$E:$E,WH_Aggregte!Z:Z)</f>
        <v>0</v>
      </c>
      <c r="X163" s="31">
        <f>_xlfn.XLOOKUP($A163,WH_Aggregte!$E:$E,WH_Aggregte!AA:AA)</f>
        <v>0</v>
      </c>
      <c r="Y163" s="31">
        <f>_xlfn.XLOOKUP($A163,WH_Aggregte!$E:$E,WH_Aggregte!AB:AB)</f>
        <v>0</v>
      </c>
      <c r="Z163" s="31">
        <f>_xlfn.XLOOKUP($A163,WH_Aggregte!$E:$E,WH_Aggregte!AC:AC)</f>
        <v>0</v>
      </c>
      <c r="AA163" s="31">
        <f>_xlfn.XLOOKUP($A163,WH_Aggregte!$E:$E,WH_Aggregte!AD:AD)</f>
        <v>0</v>
      </c>
      <c r="AB163" s="31">
        <f>_xlfn.XLOOKUP($A163,WH_Aggregte!$E:$E,WH_Aggregte!AE:AE)</f>
        <v>0</v>
      </c>
      <c r="AC163" s="31">
        <f>_xlfn.XLOOKUP($A163,WH_Aggregte!$E:$E,WH_Aggregte!AF:AF)</f>
        <v>0</v>
      </c>
      <c r="AD163" s="31">
        <f>_xlfn.XLOOKUP($A163,WH_Aggregte!$E:$E,WH_Aggregte!AG:AG)</f>
        <v>0</v>
      </c>
      <c r="AE163" s="31">
        <f>_xlfn.XLOOKUP($A163,WH_Aggregte!$E:$E,WH_Aggregte!AH:AH)</f>
        <v>0</v>
      </c>
      <c r="AF163" s="31">
        <f>_xlfn.XLOOKUP($A163,WH_Aggregte!$E:$E,WH_Aggregte!AI:AI)</f>
        <v>0</v>
      </c>
      <c r="AG163" s="31">
        <f>_xlfn.XLOOKUP($A163,WH_Aggregte!$E:$E,WH_Aggregte!AJ:AJ)</f>
        <v>0</v>
      </c>
      <c r="AH163" s="31">
        <f>_xlfn.XLOOKUP($A163,WH_Aggregte!$E:$E,WH_Aggregte!AK:AK)</f>
        <v>0</v>
      </c>
      <c r="AI163" s="31">
        <f>_xlfn.XLOOKUP($A163,WH_Aggregte!$E:$E,WH_Aggregte!AL:AL)</f>
        <v>0</v>
      </c>
      <c r="AJ163" s="31">
        <f>_xlfn.XLOOKUP($A163,SummaryResponses!$A:$A,SummaryResponses!D:D)</f>
        <v>0</v>
      </c>
      <c r="AK163" s="31">
        <f>_xlfn.XLOOKUP($A163,SummaryResponses!$A:$A,SummaryResponses!E:E)</f>
        <v>0</v>
      </c>
      <c r="AL163" s="31">
        <f>_xlfn.XLOOKUP($A163,SummaryResponses!$A:$A,SummaryResponses!F:F)</f>
        <v>0</v>
      </c>
      <c r="AM163" s="31">
        <f>_xlfn.XLOOKUP($A163,SummaryResponses!$A:$A,SummaryResponses!G:G)</f>
        <v>0</v>
      </c>
      <c r="AN163" s="31">
        <f>_xlfn.XLOOKUP($A163,SummaryResponses!$A:$A,SummaryResponses!H:H)</f>
        <v>0</v>
      </c>
      <c r="AO163" s="31">
        <f>_xlfn.XLOOKUP($A163,SummaryResponses!$A:$A,SummaryResponses!I:I)</f>
        <v>0</v>
      </c>
      <c r="AP163" s="31">
        <f>_xlfn.XLOOKUP($A163,SummaryResponses!$A:$A,SummaryResponses!J:J)</f>
        <v>0</v>
      </c>
      <c r="AQ163" s="31">
        <f>_xlfn.XLOOKUP($A163,SummaryResponses!$A:$A,SummaryResponses!K:K)</f>
        <v>0</v>
      </c>
      <c r="AR163" s="31">
        <f>_xlfn.XLOOKUP($A163,SummaryResponses!$A:$A,SummaryResponses!L:L)</f>
        <v>0</v>
      </c>
      <c r="AS163" s="31">
        <f>_xlfn.XLOOKUP($A163,SummaryResponses!$A:$A,SummaryResponses!M:M)</f>
        <v>0</v>
      </c>
      <c r="AT163" s="31">
        <f>_xlfn.XLOOKUP($A163,SummaryResponses!$A:$A,SummaryResponses!N:N)</f>
        <v>0</v>
      </c>
      <c r="AU163" s="31">
        <f>_xlfn.XLOOKUP($A163,SummaryResponses!$A:$A,SummaryResponses!O:O)</f>
        <v>0</v>
      </c>
      <c r="AV163" s="31">
        <f>_xlfn.XLOOKUP($A163,SummaryResponses!$A:$A,SummaryResponses!P:P)</f>
        <v>0</v>
      </c>
      <c r="AW163" s="31">
        <f>_xlfn.XLOOKUP($A163,SummaryResponses!$A:$A,SummaryResponses!Q:Q)</f>
        <v>0</v>
      </c>
      <c r="AX163" s="31">
        <f>_xlfn.XLOOKUP($A163,SummaryResponses!$A:$A,SummaryResponses!R:R)</f>
        <v>0</v>
      </c>
      <c r="AY163" s="31">
        <f>_xlfn.XLOOKUP($A163,SummaryResponses!$A:$A,SummaryResponses!S:S)</f>
        <v>0</v>
      </c>
      <c r="AZ163" s="31">
        <f>_xlfn.XLOOKUP($A163,SummaryResponses!$A:$A,SummaryResponses!T:T)</f>
        <v>0</v>
      </c>
      <c r="BA163" s="31">
        <f>_xlfn.XLOOKUP($A163,SummaryResponses!$A:$A,SummaryResponses!U:U)</f>
        <v>0</v>
      </c>
      <c r="BB163" s="31">
        <f>_xlfn.XLOOKUP($A163,SummaryResponses!$A:$A,SummaryResponses!V:V)</f>
        <v>0</v>
      </c>
      <c r="BC163" s="31">
        <f>_xlfn.XLOOKUP($A163,SummaryResponses!$A:$A,SummaryResponses!W:W)</f>
        <v>0</v>
      </c>
      <c r="BD163" s="31">
        <f>_xlfn.XLOOKUP($A163,SummaryResponses!$A:$A,SummaryResponses!X:X)</f>
        <v>0</v>
      </c>
      <c r="BE163" s="31">
        <f>_xlfn.XLOOKUP($A163,SummaryResponses!$A:$A,SummaryResponses!Y:Y)</f>
        <v>0</v>
      </c>
      <c r="BF163" s="31">
        <f>_xlfn.XLOOKUP($A163,SummaryResponses!$A:$A,SummaryResponses!Z:Z)</f>
        <v>0</v>
      </c>
      <c r="BG163" s="31">
        <f>_xlfn.XLOOKUP($A163,SummaryResponses!$A:$A,SummaryResponses!AA:AA)</f>
        <v>0</v>
      </c>
      <c r="BH163" s="31">
        <f>_xlfn.XLOOKUP($A163,SummaryResponses!$A:$A,SummaryResponses!AB:AB)</f>
        <v>0</v>
      </c>
      <c r="BI163" s="31">
        <f>_xlfn.XLOOKUP($A163,SummaryResponses!$A:$A,SummaryResponses!AC:AC)</f>
        <v>0</v>
      </c>
      <c r="BJ163" s="31">
        <f>_xlfn.XLOOKUP($A163,SummaryResponses!$A:$A,SummaryResponses!AD:AD)</f>
        <v>0</v>
      </c>
      <c r="BK163" s="31">
        <f>_xlfn.XLOOKUP($A163,SummaryResponses!$A:$A,SummaryResponses!AE:AE)</f>
        <v>0</v>
      </c>
    </row>
    <row r="164" spans="1:63" ht="140.5" x14ac:dyDescent="0.35">
      <c r="A164" s="30" t="str">
        <f>SummaryResponses!A164</f>
        <v>11.01.03</v>
      </c>
      <c r="B164" s="31" t="str">
        <f>_xlfn.XLOOKUP($A164,WH_Aggregte!$E:$E,WH_Aggregte!$D:$D)</f>
        <v>If there is a policy and procedure to manage cash drawdowns, do they include the following minimum elements? 
• Cash is drawn on a reimbursement or 'as-needed' basis, and not drawn in advance of need
• The Non-Federal entity minimizes the time between drawing down and dispersal of cash 
• Procedural steps that outline the approval and drawdown process, including who is responsible for each action</v>
      </c>
      <c r="C164" s="31" t="str">
        <f>_xlfn.XLOOKUP($A164,SummaryResponses!$A:$A,SummaryResponses!$C:$C)</f>
        <v xml:space="preserve">The policy and procedure to manage cash drawdowns do not include the following minimum element(s): </v>
      </c>
      <c r="D164" s="30" t="str">
        <f>_xlfn.SINGLE(IF(ISNUMBER(IFERROR(_xlfn.XLOOKUP($A164,Table1[QNUM],Table1[Answer],"",0),""))*1,"",IFERROR(_xlfn.XLOOKUP($A164,Table1[QNUM],Table1[Answer],"",0),"")))</f>
        <v/>
      </c>
      <c r="E164" s="31" t="str">
        <f>_xlfn.SINGLE(IF(ISNUMBER(IFERROR(_xlfn.XLOOKUP($A164&amp;$E$1&amp;":",Table1[QNUM],Table1[NOTES],"",0),""))*1,"",IFERROR(_xlfn.XLOOKUP($A164&amp;$E$1&amp;":",Table1[QNUM],Table1[NOTES],"",0),"")))</f>
        <v/>
      </c>
      <c r="F164" s="31" t="str">
        <f>_xlfn.SINGLE(IF(ISNUMBER(IFERROR(_xlfn.XLOOKUP($A164&amp;$F$1,Table1[QNUM],Table1[NOTES],"",0),""))*1,"",IFERROR(_xlfn.XLOOKUP($A164&amp;$F$1,Table1[QNUM],Table1[NOTES],"",0),"")))</f>
        <v/>
      </c>
      <c r="G164" s="31" t="str">
        <f>TRIM(_xlfn.XLOOKUP($A164,WH_Aggregte!$E:$E,WH_Aggregte!J:J))</f>
        <v>2 CFR 200.305</v>
      </c>
      <c r="H164" s="31" t="str">
        <f>_xlfn.XLOOKUP($A164,WH_Aggregte!$E:$E,WH_Aggregte!K:K)</f>
        <v/>
      </c>
      <c r="I164" s="31" t="str">
        <f>_xlfn.XLOOKUP($A164,WH_Aggregte!$E:$E,WH_Aggregte!L:L)</f>
        <v/>
      </c>
      <c r="J164" s="31" t="str">
        <f>_xlfn.XLOOKUP($A164,WH_Aggregte!$E:$E,WH_Aggregte!M:M)</f>
        <v/>
      </c>
      <c r="K164" s="31">
        <f>_xlfn.XLOOKUP($A164,WH_Aggregte!$E:$E,WH_Aggregte!N:N)</f>
        <v>0</v>
      </c>
      <c r="L164" s="31">
        <f>_xlfn.XLOOKUP($A164,WH_Aggregte!$E:$E,WH_Aggregte!O:O)</f>
        <v>0</v>
      </c>
      <c r="M164" s="31">
        <f>_xlfn.XLOOKUP($A164,WH_Aggregte!$E:$E,WH_Aggregte!P:P)</f>
        <v>0</v>
      </c>
      <c r="N164" s="31">
        <f>_xlfn.XLOOKUP($A164,WH_Aggregte!$E:$E,WH_Aggregte!Q:Q)</f>
        <v>0</v>
      </c>
      <c r="O164" s="31">
        <f>_xlfn.XLOOKUP($A164,WH_Aggregte!$E:$E,WH_Aggregte!R:R)</f>
        <v>0</v>
      </c>
      <c r="P164" s="31">
        <f>_xlfn.XLOOKUP($A164,WH_Aggregte!$E:$E,WH_Aggregte!S:S)</f>
        <v>0</v>
      </c>
      <c r="Q164" s="31">
        <f>_xlfn.XLOOKUP($A164,WH_Aggregte!$E:$E,WH_Aggregte!T:T)</f>
        <v>0</v>
      </c>
      <c r="R164" s="31">
        <f>_xlfn.XLOOKUP($A164,WH_Aggregte!$E:$E,WH_Aggregte!U:U)</f>
        <v>0</v>
      </c>
      <c r="S164" s="31">
        <f>_xlfn.XLOOKUP($A164,WH_Aggregte!$E:$E,WH_Aggregte!V:V)</f>
        <v>0</v>
      </c>
      <c r="T164" s="31">
        <f>_xlfn.XLOOKUP($A164,WH_Aggregte!$E:$E,WH_Aggregte!W:W)</f>
        <v>0</v>
      </c>
      <c r="U164" s="31">
        <f>_xlfn.XLOOKUP($A164,WH_Aggregte!$E:$E,WH_Aggregte!X:X)</f>
        <v>0</v>
      </c>
      <c r="V164" s="31">
        <f>_xlfn.XLOOKUP($A164,WH_Aggregte!$E:$E,WH_Aggregte!Y:Y)</f>
        <v>0</v>
      </c>
      <c r="W164" s="31">
        <f>_xlfn.XLOOKUP($A164,WH_Aggregte!$E:$E,WH_Aggregte!Z:Z)</f>
        <v>0</v>
      </c>
      <c r="X164" s="31">
        <f>_xlfn.XLOOKUP($A164,WH_Aggregte!$E:$E,WH_Aggregte!AA:AA)</f>
        <v>0</v>
      </c>
      <c r="Y164" s="31">
        <f>_xlfn.XLOOKUP($A164,WH_Aggregte!$E:$E,WH_Aggregte!AB:AB)</f>
        <v>0</v>
      </c>
      <c r="Z164" s="31">
        <f>_xlfn.XLOOKUP($A164,WH_Aggregte!$E:$E,WH_Aggregte!AC:AC)</f>
        <v>0</v>
      </c>
      <c r="AA164" s="31">
        <f>_xlfn.XLOOKUP($A164,WH_Aggregte!$E:$E,WH_Aggregte!AD:AD)</f>
        <v>0</v>
      </c>
      <c r="AB164" s="31">
        <f>_xlfn.XLOOKUP($A164,WH_Aggregte!$E:$E,WH_Aggregte!AE:AE)</f>
        <v>0</v>
      </c>
      <c r="AC164" s="31">
        <f>_xlfn.XLOOKUP($A164,WH_Aggregte!$E:$E,WH_Aggregte!AF:AF)</f>
        <v>0</v>
      </c>
      <c r="AD164" s="31">
        <f>_xlfn.XLOOKUP($A164,WH_Aggregte!$E:$E,WH_Aggregte!AG:AG)</f>
        <v>0</v>
      </c>
      <c r="AE164" s="31">
        <f>_xlfn.XLOOKUP($A164,WH_Aggregte!$E:$E,WH_Aggregte!AH:AH)</f>
        <v>0</v>
      </c>
      <c r="AF164" s="31">
        <f>_xlfn.XLOOKUP($A164,WH_Aggregte!$E:$E,WH_Aggregte!AI:AI)</f>
        <v>0</v>
      </c>
      <c r="AG164" s="31">
        <f>_xlfn.XLOOKUP($A164,WH_Aggregte!$E:$E,WH_Aggregte!AJ:AJ)</f>
        <v>0</v>
      </c>
      <c r="AH164" s="31">
        <f>_xlfn.XLOOKUP($A164,WH_Aggregte!$E:$E,WH_Aggregte!AK:AK)</f>
        <v>0</v>
      </c>
      <c r="AI164" s="31">
        <f>_xlfn.XLOOKUP($A164,WH_Aggregte!$E:$E,WH_Aggregte!AL:AL)</f>
        <v>0</v>
      </c>
      <c r="AJ164" s="31" t="str">
        <f>_xlfn.XLOOKUP($A164,SummaryResponses!$A:$A,SummaryResponses!D:D)</f>
        <v>• Cash is drawn on a reimbursement or ‘as-needed’ basis, and not drawn in advance of need</v>
      </c>
      <c r="AK164" s="31" t="str">
        <f>_xlfn.XLOOKUP($A164,SummaryResponses!$A:$A,SummaryResponses!E:E)</f>
        <v xml:space="preserve"> The Non-Federal entity minimizes the time between drawing down and dispersal of cash 
</v>
      </c>
      <c r="AL164" s="31" t="str">
        <f>_xlfn.XLOOKUP($A164,SummaryResponses!$A:$A,SummaryResponses!F:F)</f>
        <v>• Procedural steps that outline the approval and drawdown process, including who is responsible for each action</v>
      </c>
      <c r="AM164" s="31">
        <f>_xlfn.XLOOKUP($A164,SummaryResponses!$A:$A,SummaryResponses!G:G)</f>
        <v>0</v>
      </c>
      <c r="AN164" s="31">
        <f>_xlfn.XLOOKUP($A164,SummaryResponses!$A:$A,SummaryResponses!H:H)</f>
        <v>0</v>
      </c>
      <c r="AO164" s="31">
        <f>_xlfn.XLOOKUP($A164,SummaryResponses!$A:$A,SummaryResponses!I:I)</f>
        <v>0</v>
      </c>
      <c r="AP164" s="31">
        <f>_xlfn.XLOOKUP($A164,SummaryResponses!$A:$A,SummaryResponses!J:J)</f>
        <v>0</v>
      </c>
      <c r="AQ164" s="31">
        <f>_xlfn.XLOOKUP($A164,SummaryResponses!$A:$A,SummaryResponses!K:K)</f>
        <v>0</v>
      </c>
      <c r="AR164" s="31">
        <f>_xlfn.XLOOKUP($A164,SummaryResponses!$A:$A,SummaryResponses!L:L)</f>
        <v>0</v>
      </c>
      <c r="AS164" s="31">
        <f>_xlfn.XLOOKUP($A164,SummaryResponses!$A:$A,SummaryResponses!M:M)</f>
        <v>0</v>
      </c>
      <c r="AT164" s="31">
        <f>_xlfn.XLOOKUP($A164,SummaryResponses!$A:$A,SummaryResponses!N:N)</f>
        <v>0</v>
      </c>
      <c r="AU164" s="31">
        <f>_xlfn.XLOOKUP($A164,SummaryResponses!$A:$A,SummaryResponses!O:O)</f>
        <v>0</v>
      </c>
      <c r="AV164" s="31">
        <f>_xlfn.XLOOKUP($A164,SummaryResponses!$A:$A,SummaryResponses!P:P)</f>
        <v>0</v>
      </c>
      <c r="AW164" s="31">
        <f>_xlfn.XLOOKUP($A164,SummaryResponses!$A:$A,SummaryResponses!Q:Q)</f>
        <v>0</v>
      </c>
      <c r="AX164" s="31">
        <f>_xlfn.XLOOKUP($A164,SummaryResponses!$A:$A,SummaryResponses!R:R)</f>
        <v>0</v>
      </c>
      <c r="AY164" s="31">
        <f>_xlfn.XLOOKUP($A164,SummaryResponses!$A:$A,SummaryResponses!S:S)</f>
        <v>0</v>
      </c>
      <c r="AZ164" s="31">
        <f>_xlfn.XLOOKUP($A164,SummaryResponses!$A:$A,SummaryResponses!T:T)</f>
        <v>0</v>
      </c>
      <c r="BA164" s="31">
        <f>_xlfn.XLOOKUP($A164,SummaryResponses!$A:$A,SummaryResponses!U:U)</f>
        <v>0</v>
      </c>
      <c r="BB164" s="31">
        <f>_xlfn.XLOOKUP($A164,SummaryResponses!$A:$A,SummaryResponses!V:V)</f>
        <v>0</v>
      </c>
      <c r="BC164" s="31">
        <f>_xlfn.XLOOKUP($A164,SummaryResponses!$A:$A,SummaryResponses!W:W)</f>
        <v>0</v>
      </c>
      <c r="BD164" s="31">
        <f>_xlfn.XLOOKUP($A164,SummaryResponses!$A:$A,SummaryResponses!X:X)</f>
        <v>0</v>
      </c>
      <c r="BE164" s="31">
        <f>_xlfn.XLOOKUP($A164,SummaryResponses!$A:$A,SummaryResponses!Y:Y)</f>
        <v>0</v>
      </c>
      <c r="BF164" s="31">
        <f>_xlfn.XLOOKUP($A164,SummaryResponses!$A:$A,SummaryResponses!Z:Z)</f>
        <v>0</v>
      </c>
      <c r="BG164" s="31">
        <f>_xlfn.XLOOKUP($A164,SummaryResponses!$A:$A,SummaryResponses!AA:AA)</f>
        <v>0</v>
      </c>
      <c r="BH164" s="31">
        <f>_xlfn.XLOOKUP($A164,SummaryResponses!$A:$A,SummaryResponses!AB:AB)</f>
        <v>0</v>
      </c>
      <c r="BI164" s="31">
        <f>_xlfn.XLOOKUP($A164,SummaryResponses!$A:$A,SummaryResponses!AC:AC)</f>
        <v>0</v>
      </c>
      <c r="BJ164" s="31">
        <f>_xlfn.XLOOKUP($A164,SummaryResponses!$A:$A,SummaryResponses!AD:AD)</f>
        <v>0</v>
      </c>
      <c r="BK164" s="31">
        <f>_xlfn.XLOOKUP($A164,SummaryResponses!$A:$A,SummaryResponses!AE:AE)</f>
        <v>0</v>
      </c>
    </row>
    <row r="165" spans="1:63" ht="70.5" x14ac:dyDescent="0.35">
      <c r="A165" s="30" t="str">
        <f>SummaryResponses!A165</f>
        <v>11.01.04</v>
      </c>
      <c r="B165" s="31" t="str">
        <f>_xlfn.XLOOKUP($A165,WH_Aggregte!$E:$E,WH_Aggregte!$D:$D)</f>
        <v>Review the Segregation of Duties Worksheet filled out by the sponsor/grantee. 
Does there appear to be adequate segregation of duties amongst staff for key financial functions?</v>
      </c>
      <c r="C165" s="31" t="str">
        <f>_xlfn.XLOOKUP($A165,SummaryResponses!$A:$A,SummaryResponses!$C:$C)</f>
        <v>There does not appear to be adequate separation of duties amongst staff for key financial functions.</v>
      </c>
      <c r="D165" s="30" t="str">
        <f>_xlfn.SINGLE(IF(ISNUMBER(IFERROR(_xlfn.XLOOKUP($A165,Table1[QNUM],Table1[Answer],"",0),""))*1,"",IFERROR(_xlfn.XLOOKUP($A165,Table1[QNUM],Table1[Answer],"",0),"")))</f>
        <v/>
      </c>
      <c r="E165" s="31" t="str">
        <f>_xlfn.SINGLE(IF(ISNUMBER(IFERROR(_xlfn.XLOOKUP($A165&amp;$E$1&amp;":",Table1[QNUM],Table1[NOTES],"",0),""))*1,"",IFERROR(_xlfn.XLOOKUP($A165&amp;$E$1&amp;":",Table1[QNUM],Table1[NOTES],"",0),"")))</f>
        <v/>
      </c>
      <c r="F165" s="31" t="str">
        <f>_xlfn.SINGLE(IF(ISNUMBER(IFERROR(_xlfn.XLOOKUP($A165&amp;$F$1,Table1[QNUM],Table1[NOTES],"",0),""))*1,"",IFERROR(_xlfn.XLOOKUP($A165&amp;$F$1,Table1[QNUM],Table1[NOTES],"",0),"")))</f>
        <v/>
      </c>
      <c r="G165" s="31" t="str">
        <f>TRIM(_xlfn.XLOOKUP($A165,WH_Aggregte!$E:$E,WH_Aggregte!J:J))</f>
        <v>2 CFR 200.303</v>
      </c>
      <c r="H165" s="31">
        <f>_xlfn.XLOOKUP($A165,WH_Aggregte!$E:$E,WH_Aggregte!K:K)</f>
        <v>0</v>
      </c>
      <c r="I165" s="31">
        <f>_xlfn.XLOOKUP($A165,WH_Aggregte!$E:$E,WH_Aggregte!L:L)</f>
        <v>0</v>
      </c>
      <c r="J165" s="31">
        <f>_xlfn.XLOOKUP($A165,WH_Aggregte!$E:$E,WH_Aggregte!M:M)</f>
        <v>0</v>
      </c>
      <c r="K165" s="31">
        <f>_xlfn.XLOOKUP($A165,WH_Aggregte!$E:$E,WH_Aggregte!N:N)</f>
        <v>0</v>
      </c>
      <c r="L165" s="31">
        <f>_xlfn.XLOOKUP($A165,WH_Aggregte!$E:$E,WH_Aggregte!O:O)</f>
        <v>0</v>
      </c>
      <c r="M165" s="31">
        <f>_xlfn.XLOOKUP($A165,WH_Aggregte!$E:$E,WH_Aggregte!P:P)</f>
        <v>0</v>
      </c>
      <c r="N165" s="31">
        <f>_xlfn.XLOOKUP($A165,WH_Aggregte!$E:$E,WH_Aggregte!Q:Q)</f>
        <v>0</v>
      </c>
      <c r="O165" s="31">
        <f>_xlfn.XLOOKUP($A165,WH_Aggregte!$E:$E,WH_Aggregte!R:R)</f>
        <v>0</v>
      </c>
      <c r="P165" s="31">
        <f>_xlfn.XLOOKUP($A165,WH_Aggregte!$E:$E,WH_Aggregte!S:S)</f>
        <v>0</v>
      </c>
      <c r="Q165" s="31">
        <f>_xlfn.XLOOKUP($A165,WH_Aggregte!$E:$E,WH_Aggregte!T:T)</f>
        <v>0</v>
      </c>
      <c r="R165" s="31">
        <f>_xlfn.XLOOKUP($A165,WH_Aggregte!$E:$E,WH_Aggregte!U:U)</f>
        <v>0</v>
      </c>
      <c r="S165" s="31">
        <f>_xlfn.XLOOKUP($A165,WH_Aggregte!$E:$E,WH_Aggregte!V:V)</f>
        <v>0</v>
      </c>
      <c r="T165" s="31">
        <f>_xlfn.XLOOKUP($A165,WH_Aggregte!$E:$E,WH_Aggregte!W:W)</f>
        <v>0</v>
      </c>
      <c r="U165" s="31">
        <f>_xlfn.XLOOKUP($A165,WH_Aggregte!$E:$E,WH_Aggregte!X:X)</f>
        <v>0</v>
      </c>
      <c r="V165" s="31">
        <f>_xlfn.XLOOKUP($A165,WH_Aggregte!$E:$E,WH_Aggregte!Y:Y)</f>
        <v>0</v>
      </c>
      <c r="W165" s="31">
        <f>_xlfn.XLOOKUP($A165,WH_Aggregte!$E:$E,WH_Aggregte!Z:Z)</f>
        <v>0</v>
      </c>
      <c r="X165" s="31">
        <f>_xlfn.XLOOKUP($A165,WH_Aggregte!$E:$E,WH_Aggregte!AA:AA)</f>
        <v>0</v>
      </c>
      <c r="Y165" s="31">
        <f>_xlfn.XLOOKUP($A165,WH_Aggregte!$E:$E,WH_Aggregte!AB:AB)</f>
        <v>0</v>
      </c>
      <c r="Z165" s="31">
        <f>_xlfn.XLOOKUP($A165,WH_Aggregte!$E:$E,WH_Aggregte!AC:AC)</f>
        <v>0</v>
      </c>
      <c r="AA165" s="31">
        <f>_xlfn.XLOOKUP($A165,WH_Aggregte!$E:$E,WH_Aggregte!AD:AD)</f>
        <v>0</v>
      </c>
      <c r="AB165" s="31">
        <f>_xlfn.XLOOKUP($A165,WH_Aggregte!$E:$E,WH_Aggregte!AE:AE)</f>
        <v>0</v>
      </c>
      <c r="AC165" s="31">
        <f>_xlfn.XLOOKUP($A165,WH_Aggregte!$E:$E,WH_Aggregte!AF:AF)</f>
        <v>0</v>
      </c>
      <c r="AD165" s="31">
        <f>_xlfn.XLOOKUP($A165,WH_Aggregte!$E:$E,WH_Aggregte!AG:AG)</f>
        <v>0</v>
      </c>
      <c r="AE165" s="31">
        <f>_xlfn.XLOOKUP($A165,WH_Aggregte!$E:$E,WH_Aggregte!AH:AH)</f>
        <v>0</v>
      </c>
      <c r="AF165" s="31">
        <f>_xlfn.XLOOKUP($A165,WH_Aggregte!$E:$E,WH_Aggregte!AI:AI)</f>
        <v>0</v>
      </c>
      <c r="AG165" s="31">
        <f>_xlfn.XLOOKUP($A165,WH_Aggregte!$E:$E,WH_Aggregte!AJ:AJ)</f>
        <v>0</v>
      </c>
      <c r="AH165" s="31">
        <f>_xlfn.XLOOKUP($A165,WH_Aggregte!$E:$E,WH_Aggregte!AK:AK)</f>
        <v>0</v>
      </c>
      <c r="AI165" s="31">
        <f>_xlfn.XLOOKUP($A165,WH_Aggregte!$E:$E,WH_Aggregte!AL:AL)</f>
        <v>0</v>
      </c>
      <c r="AJ165" s="31">
        <f>_xlfn.XLOOKUP($A165,SummaryResponses!$A:$A,SummaryResponses!D:D)</f>
        <v>0</v>
      </c>
      <c r="AK165" s="31">
        <f>_xlfn.XLOOKUP($A165,SummaryResponses!$A:$A,SummaryResponses!E:E)</f>
        <v>0</v>
      </c>
      <c r="AL165" s="31">
        <f>_xlfn.XLOOKUP($A165,SummaryResponses!$A:$A,SummaryResponses!F:F)</f>
        <v>0</v>
      </c>
      <c r="AM165" s="31">
        <f>_xlfn.XLOOKUP($A165,SummaryResponses!$A:$A,SummaryResponses!G:G)</f>
        <v>0</v>
      </c>
      <c r="AN165" s="31">
        <f>_xlfn.XLOOKUP($A165,SummaryResponses!$A:$A,SummaryResponses!H:H)</f>
        <v>0</v>
      </c>
      <c r="AO165" s="31">
        <f>_xlfn.XLOOKUP($A165,SummaryResponses!$A:$A,SummaryResponses!I:I)</f>
        <v>0</v>
      </c>
      <c r="AP165" s="31">
        <f>_xlfn.XLOOKUP($A165,SummaryResponses!$A:$A,SummaryResponses!J:J)</f>
        <v>0</v>
      </c>
      <c r="AQ165" s="31">
        <f>_xlfn.XLOOKUP($A165,SummaryResponses!$A:$A,SummaryResponses!K:K)</f>
        <v>0</v>
      </c>
      <c r="AR165" s="31">
        <f>_xlfn.XLOOKUP($A165,SummaryResponses!$A:$A,SummaryResponses!L:L)</f>
        <v>0</v>
      </c>
      <c r="AS165" s="31">
        <f>_xlfn.XLOOKUP($A165,SummaryResponses!$A:$A,SummaryResponses!M:M)</f>
        <v>0</v>
      </c>
      <c r="AT165" s="31">
        <f>_xlfn.XLOOKUP($A165,SummaryResponses!$A:$A,SummaryResponses!N:N)</f>
        <v>0</v>
      </c>
      <c r="AU165" s="31">
        <f>_xlfn.XLOOKUP($A165,SummaryResponses!$A:$A,SummaryResponses!O:O)</f>
        <v>0</v>
      </c>
      <c r="AV165" s="31">
        <f>_xlfn.XLOOKUP($A165,SummaryResponses!$A:$A,SummaryResponses!P:P)</f>
        <v>0</v>
      </c>
      <c r="AW165" s="31">
        <f>_xlfn.XLOOKUP($A165,SummaryResponses!$A:$A,SummaryResponses!Q:Q)</f>
        <v>0</v>
      </c>
      <c r="AX165" s="31">
        <f>_xlfn.XLOOKUP($A165,SummaryResponses!$A:$A,SummaryResponses!R:R)</f>
        <v>0</v>
      </c>
      <c r="AY165" s="31">
        <f>_xlfn.XLOOKUP($A165,SummaryResponses!$A:$A,SummaryResponses!S:S)</f>
        <v>0</v>
      </c>
      <c r="AZ165" s="31">
        <f>_xlfn.XLOOKUP($A165,SummaryResponses!$A:$A,SummaryResponses!T:T)</f>
        <v>0</v>
      </c>
      <c r="BA165" s="31">
        <f>_xlfn.XLOOKUP($A165,SummaryResponses!$A:$A,SummaryResponses!U:U)</f>
        <v>0</v>
      </c>
      <c r="BB165" s="31">
        <f>_xlfn.XLOOKUP($A165,SummaryResponses!$A:$A,SummaryResponses!V:V)</f>
        <v>0</v>
      </c>
      <c r="BC165" s="31">
        <f>_xlfn.XLOOKUP($A165,SummaryResponses!$A:$A,SummaryResponses!W:W)</f>
        <v>0</v>
      </c>
      <c r="BD165" s="31">
        <f>_xlfn.XLOOKUP($A165,SummaryResponses!$A:$A,SummaryResponses!X:X)</f>
        <v>0</v>
      </c>
      <c r="BE165" s="31">
        <f>_xlfn.XLOOKUP($A165,SummaryResponses!$A:$A,SummaryResponses!Y:Y)</f>
        <v>0</v>
      </c>
      <c r="BF165" s="31">
        <f>_xlfn.XLOOKUP($A165,SummaryResponses!$A:$A,SummaryResponses!Z:Z)</f>
        <v>0</v>
      </c>
      <c r="BG165" s="31">
        <f>_xlfn.XLOOKUP($A165,SummaryResponses!$A:$A,SummaryResponses!AA:AA)</f>
        <v>0</v>
      </c>
      <c r="BH165" s="31">
        <f>_xlfn.XLOOKUP($A165,SummaryResponses!$A:$A,SummaryResponses!AB:AB)</f>
        <v>0</v>
      </c>
      <c r="BI165" s="31">
        <f>_xlfn.XLOOKUP($A165,SummaryResponses!$A:$A,SummaryResponses!AC:AC)</f>
        <v>0</v>
      </c>
      <c r="BJ165" s="31">
        <f>_xlfn.XLOOKUP($A165,SummaryResponses!$A:$A,SummaryResponses!AD:AD)</f>
        <v>0</v>
      </c>
      <c r="BK165" s="31">
        <f>_xlfn.XLOOKUP($A165,SummaryResponses!$A:$A,SummaryResponses!AE:AE)</f>
        <v>0</v>
      </c>
    </row>
    <row r="166" spans="1:63" ht="56.5" x14ac:dyDescent="0.35">
      <c r="A166" s="30" t="str">
        <f>SummaryResponses!A166</f>
        <v>11.01.05</v>
      </c>
      <c r="B166" s="31" t="str">
        <f>_xlfn.XLOOKUP($A166,WH_Aggregte!$E:$E,WH_Aggregte!$D:$D)</f>
        <v>Does the sponsor's/grantee's written financial polices explicitly state the internal controls in place, consistent with the workbook's results?</v>
      </c>
      <c r="C166" s="31" t="str">
        <f>_xlfn.XLOOKUP($A166,SummaryResponses!$A:$A,SummaryResponses!$C:$C)</f>
        <v>The sponsor/grantee's written financial policies do not explicitly state the internal controls in place or aren't consistent with the workbook's results and/or with the completed staff interviews.</v>
      </c>
      <c r="D166" s="30" t="str">
        <f>_xlfn.SINGLE(IF(ISNUMBER(IFERROR(_xlfn.XLOOKUP($A166,Table1[QNUM],Table1[Answer],"",0),""))*1,"",IFERROR(_xlfn.XLOOKUP($A166,Table1[QNUM],Table1[Answer],"",0),"")))</f>
        <v/>
      </c>
      <c r="E166" s="31" t="str">
        <f>_xlfn.SINGLE(IF(ISNUMBER(IFERROR(_xlfn.XLOOKUP($A166&amp;$E$1&amp;":",Table1[QNUM],Table1[NOTES],"",0),""))*1,"",IFERROR(_xlfn.XLOOKUP($A166&amp;$E$1&amp;":",Table1[QNUM],Table1[NOTES],"",0),"")))</f>
        <v/>
      </c>
      <c r="F166" s="31" t="str">
        <f>_xlfn.SINGLE(IF(ISNUMBER(IFERROR(_xlfn.XLOOKUP($A166&amp;$F$1,Table1[QNUM],Table1[NOTES],"",0),""))*1,"",IFERROR(_xlfn.XLOOKUP($A166&amp;$F$1,Table1[QNUM],Table1[NOTES],"",0),"")))</f>
        <v/>
      </c>
      <c r="G166" s="31" t="str">
        <f>TRIM(_xlfn.XLOOKUP($A166,WH_Aggregte!$E:$E,WH_Aggregte!J:J))</f>
        <v>2 CFR 200.303</v>
      </c>
      <c r="H166" s="31">
        <f>_xlfn.XLOOKUP($A166,WH_Aggregte!$E:$E,WH_Aggregte!K:K)</f>
        <v>0</v>
      </c>
      <c r="I166" s="31">
        <f>_xlfn.XLOOKUP($A166,WH_Aggregte!$E:$E,WH_Aggregte!L:L)</f>
        <v>0</v>
      </c>
      <c r="J166" s="31">
        <f>_xlfn.XLOOKUP($A166,WH_Aggregte!$E:$E,WH_Aggregte!M:M)</f>
        <v>0</v>
      </c>
      <c r="K166" s="31">
        <f>_xlfn.XLOOKUP($A166,WH_Aggregte!$E:$E,WH_Aggregte!N:N)</f>
        <v>0</v>
      </c>
      <c r="L166" s="31">
        <f>_xlfn.XLOOKUP($A166,WH_Aggregte!$E:$E,WH_Aggregte!O:O)</f>
        <v>0</v>
      </c>
      <c r="M166" s="31">
        <f>_xlfn.XLOOKUP($A166,WH_Aggregte!$E:$E,WH_Aggregte!P:P)</f>
        <v>0</v>
      </c>
      <c r="N166" s="31">
        <f>_xlfn.XLOOKUP($A166,WH_Aggregte!$E:$E,WH_Aggregte!Q:Q)</f>
        <v>0</v>
      </c>
      <c r="O166" s="31">
        <f>_xlfn.XLOOKUP($A166,WH_Aggregte!$E:$E,WH_Aggregte!R:R)</f>
        <v>0</v>
      </c>
      <c r="P166" s="31">
        <f>_xlfn.XLOOKUP($A166,WH_Aggregte!$E:$E,WH_Aggregte!S:S)</f>
        <v>0</v>
      </c>
      <c r="Q166" s="31">
        <f>_xlfn.XLOOKUP($A166,WH_Aggregte!$E:$E,WH_Aggregte!T:T)</f>
        <v>0</v>
      </c>
      <c r="R166" s="31">
        <f>_xlfn.XLOOKUP($A166,WH_Aggregte!$E:$E,WH_Aggregte!U:U)</f>
        <v>0</v>
      </c>
      <c r="S166" s="31">
        <f>_xlfn.XLOOKUP($A166,WH_Aggregte!$E:$E,WH_Aggregte!V:V)</f>
        <v>0</v>
      </c>
      <c r="T166" s="31">
        <f>_xlfn.XLOOKUP($A166,WH_Aggregte!$E:$E,WH_Aggregte!W:W)</f>
        <v>0</v>
      </c>
      <c r="U166" s="31">
        <f>_xlfn.XLOOKUP($A166,WH_Aggregte!$E:$E,WH_Aggregte!X:X)</f>
        <v>0</v>
      </c>
      <c r="V166" s="31">
        <f>_xlfn.XLOOKUP($A166,WH_Aggregte!$E:$E,WH_Aggregte!Y:Y)</f>
        <v>0</v>
      </c>
      <c r="W166" s="31">
        <f>_xlfn.XLOOKUP($A166,WH_Aggregte!$E:$E,WH_Aggregte!Z:Z)</f>
        <v>0</v>
      </c>
      <c r="X166" s="31">
        <f>_xlfn.XLOOKUP($A166,WH_Aggregte!$E:$E,WH_Aggregte!AA:AA)</f>
        <v>0</v>
      </c>
      <c r="Y166" s="31">
        <f>_xlfn.XLOOKUP($A166,WH_Aggregte!$E:$E,WH_Aggregte!AB:AB)</f>
        <v>0</v>
      </c>
      <c r="Z166" s="31">
        <f>_xlfn.XLOOKUP($A166,WH_Aggregte!$E:$E,WH_Aggregte!AC:AC)</f>
        <v>0</v>
      </c>
      <c r="AA166" s="31">
        <f>_xlfn.XLOOKUP($A166,WH_Aggregte!$E:$E,WH_Aggregte!AD:AD)</f>
        <v>0</v>
      </c>
      <c r="AB166" s="31">
        <f>_xlfn.XLOOKUP($A166,WH_Aggregte!$E:$E,WH_Aggregte!AE:AE)</f>
        <v>0</v>
      </c>
      <c r="AC166" s="31">
        <f>_xlfn.XLOOKUP($A166,WH_Aggregte!$E:$E,WH_Aggregte!AF:AF)</f>
        <v>0</v>
      </c>
      <c r="AD166" s="31">
        <f>_xlfn.XLOOKUP($A166,WH_Aggregte!$E:$E,WH_Aggregte!AG:AG)</f>
        <v>0</v>
      </c>
      <c r="AE166" s="31">
        <f>_xlfn.XLOOKUP($A166,WH_Aggregte!$E:$E,WH_Aggregte!AH:AH)</f>
        <v>0</v>
      </c>
      <c r="AF166" s="31">
        <f>_xlfn.XLOOKUP($A166,WH_Aggregte!$E:$E,WH_Aggregte!AI:AI)</f>
        <v>0</v>
      </c>
      <c r="AG166" s="31">
        <f>_xlfn.XLOOKUP($A166,WH_Aggregte!$E:$E,WH_Aggregte!AJ:AJ)</f>
        <v>0</v>
      </c>
      <c r="AH166" s="31">
        <f>_xlfn.XLOOKUP($A166,WH_Aggregte!$E:$E,WH_Aggregte!AK:AK)</f>
        <v>0</v>
      </c>
      <c r="AI166" s="31">
        <f>_xlfn.XLOOKUP($A166,WH_Aggregte!$E:$E,WH_Aggregte!AL:AL)</f>
        <v>0</v>
      </c>
      <c r="AJ166" s="31">
        <f>_xlfn.XLOOKUP($A166,SummaryResponses!$A:$A,SummaryResponses!D:D)</f>
        <v>0</v>
      </c>
      <c r="AK166" s="31">
        <f>_xlfn.XLOOKUP($A166,SummaryResponses!$A:$A,SummaryResponses!E:E)</f>
        <v>0</v>
      </c>
      <c r="AL166" s="31">
        <f>_xlfn.XLOOKUP($A166,SummaryResponses!$A:$A,SummaryResponses!F:F)</f>
        <v>0</v>
      </c>
      <c r="AM166" s="31">
        <f>_xlfn.XLOOKUP($A166,SummaryResponses!$A:$A,SummaryResponses!G:G)</f>
        <v>0</v>
      </c>
      <c r="AN166" s="31">
        <f>_xlfn.XLOOKUP($A166,SummaryResponses!$A:$A,SummaryResponses!H:H)</f>
        <v>0</v>
      </c>
      <c r="AO166" s="31">
        <f>_xlfn.XLOOKUP($A166,SummaryResponses!$A:$A,SummaryResponses!I:I)</f>
        <v>0</v>
      </c>
      <c r="AP166" s="31">
        <f>_xlfn.XLOOKUP($A166,SummaryResponses!$A:$A,SummaryResponses!J:J)</f>
        <v>0</v>
      </c>
      <c r="AQ166" s="31">
        <f>_xlfn.XLOOKUP($A166,SummaryResponses!$A:$A,SummaryResponses!K:K)</f>
        <v>0</v>
      </c>
      <c r="AR166" s="31">
        <f>_xlfn.XLOOKUP($A166,SummaryResponses!$A:$A,SummaryResponses!L:L)</f>
        <v>0</v>
      </c>
      <c r="AS166" s="31">
        <f>_xlfn.XLOOKUP($A166,SummaryResponses!$A:$A,SummaryResponses!M:M)</f>
        <v>0</v>
      </c>
      <c r="AT166" s="31">
        <f>_xlfn.XLOOKUP($A166,SummaryResponses!$A:$A,SummaryResponses!N:N)</f>
        <v>0</v>
      </c>
      <c r="AU166" s="31">
        <f>_xlfn.XLOOKUP($A166,SummaryResponses!$A:$A,SummaryResponses!O:O)</f>
        <v>0</v>
      </c>
      <c r="AV166" s="31">
        <f>_xlfn.XLOOKUP($A166,SummaryResponses!$A:$A,SummaryResponses!P:P)</f>
        <v>0</v>
      </c>
      <c r="AW166" s="31">
        <f>_xlfn.XLOOKUP($A166,SummaryResponses!$A:$A,SummaryResponses!Q:Q)</f>
        <v>0</v>
      </c>
      <c r="AX166" s="31">
        <f>_xlfn.XLOOKUP($A166,SummaryResponses!$A:$A,SummaryResponses!R:R)</f>
        <v>0</v>
      </c>
      <c r="AY166" s="31">
        <f>_xlfn.XLOOKUP($A166,SummaryResponses!$A:$A,SummaryResponses!S:S)</f>
        <v>0</v>
      </c>
      <c r="AZ166" s="31">
        <f>_xlfn.XLOOKUP($A166,SummaryResponses!$A:$A,SummaryResponses!T:T)</f>
        <v>0</v>
      </c>
      <c r="BA166" s="31">
        <f>_xlfn.XLOOKUP($A166,SummaryResponses!$A:$A,SummaryResponses!U:U)</f>
        <v>0</v>
      </c>
      <c r="BB166" s="31">
        <f>_xlfn.XLOOKUP($A166,SummaryResponses!$A:$A,SummaryResponses!V:V)</f>
        <v>0</v>
      </c>
      <c r="BC166" s="31">
        <f>_xlfn.XLOOKUP($A166,SummaryResponses!$A:$A,SummaryResponses!W:W)</f>
        <v>0</v>
      </c>
      <c r="BD166" s="31">
        <f>_xlfn.XLOOKUP($A166,SummaryResponses!$A:$A,SummaryResponses!X:X)</f>
        <v>0</v>
      </c>
      <c r="BE166" s="31">
        <f>_xlfn.XLOOKUP($A166,SummaryResponses!$A:$A,SummaryResponses!Y:Y)</f>
        <v>0</v>
      </c>
      <c r="BF166" s="31">
        <f>_xlfn.XLOOKUP($A166,SummaryResponses!$A:$A,SummaryResponses!Z:Z)</f>
        <v>0</v>
      </c>
      <c r="BG166" s="31">
        <f>_xlfn.XLOOKUP($A166,SummaryResponses!$A:$A,SummaryResponses!AA:AA)</f>
        <v>0</v>
      </c>
      <c r="BH166" s="31">
        <f>_xlfn.XLOOKUP($A166,SummaryResponses!$A:$A,SummaryResponses!AB:AB)</f>
        <v>0</v>
      </c>
      <c r="BI166" s="31">
        <f>_xlfn.XLOOKUP($A166,SummaryResponses!$A:$A,SummaryResponses!AC:AC)</f>
        <v>0</v>
      </c>
      <c r="BJ166" s="31">
        <f>_xlfn.XLOOKUP($A166,SummaryResponses!$A:$A,SummaryResponses!AD:AD)</f>
        <v>0</v>
      </c>
      <c r="BK166" s="31">
        <f>_xlfn.XLOOKUP($A166,SummaryResponses!$A:$A,SummaryResponses!AE:AE)</f>
        <v>0</v>
      </c>
    </row>
    <row r="167" spans="1:63" ht="364.5" x14ac:dyDescent="0.35">
      <c r="A167" s="30" t="str">
        <f>SummaryResponses!A167</f>
        <v>11.01.06</v>
      </c>
      <c r="B167" s="31" t="str">
        <f>_xlfn.XLOOKUP($A167,WH_Aggregte!$E:$E,WH_Aggregte!$D:$D)</f>
        <v>Is the grantee compliant with the Standards for Documentation of Personnel Expenses (e.g. Timekeeping)?  
Consider the sponsor’s/grantee’s policies around documentation of personnel expenses and sample timesheet. Does the combination of the provided information reflect the necessary components for documentation of personnel expenses as outlined below?  
• Charges to the grant for salaries and wages are based on records (e.g., timesheets) that accurately reflect the work performed. These records must:
  o Be supported by a system of internal control that provides reasonable assurance that charges are accurate, allowable, and properly allocated. 
  o Incorporated into the official records of the organization
  o Reasonably reflects the total activity for which employee is compensated
  o Comply with the grantee’s accounting policies and practices
• For an employee who is billed less than 100% to the grant, salary or wages are allocated to specific activities or cost objectives</v>
      </c>
      <c r="C167" s="31" t="str">
        <f>_xlfn.XLOOKUP($A167,SummaryResponses!$A:$A,SummaryResponses!$C:$C)</f>
        <v>The sponsor/grantee's provided information does not reflect the necessary documentation of personnel expenses (e.g. timekeeping):</v>
      </c>
      <c r="D167" s="30" t="str">
        <f>_xlfn.SINGLE(IF(ISNUMBER(IFERROR(_xlfn.XLOOKUP($A167,Table1[QNUM],Table1[Answer],"",0),""))*1,"",IFERROR(_xlfn.XLOOKUP($A167,Table1[QNUM],Table1[Answer],"",0),"")))</f>
        <v/>
      </c>
      <c r="E167" s="31" t="str">
        <f>_xlfn.SINGLE(IF(ISNUMBER(IFERROR(_xlfn.XLOOKUP($A167&amp;$E$1&amp;":",Table1[QNUM],Table1[NOTES],"",0),""))*1,"",IFERROR(_xlfn.XLOOKUP($A167&amp;$E$1&amp;":",Table1[QNUM],Table1[NOTES],"",0),"")))</f>
        <v/>
      </c>
      <c r="F167" s="31" t="str">
        <f>_xlfn.SINGLE(IF(ISNUMBER(IFERROR(_xlfn.XLOOKUP($A167&amp;$F$1,Table1[QNUM],Table1[NOTES],"",0),""))*1,"",IFERROR(_xlfn.XLOOKUP($A167&amp;$F$1,Table1[QNUM],Table1[NOTES],"",0),"")))</f>
        <v/>
      </c>
      <c r="G167" s="31" t="str">
        <f>TRIM(_xlfn.XLOOKUP($A167,WH_Aggregte!$E:$E,WH_Aggregte!J:J))</f>
        <v>2 CFR 200.430, 2 CFR 200.431, 2 CFR 200.413(c), 2 CFR 200.416, 2 CFR 200.430(i)</v>
      </c>
      <c r="H167" s="31" t="str">
        <f>_xlfn.XLOOKUP($A167,WH_Aggregte!$E:$E,WH_Aggregte!K:K)</f>
        <v/>
      </c>
      <c r="I167" s="31" t="str">
        <f>_xlfn.XLOOKUP($A167,WH_Aggregte!$E:$E,WH_Aggregte!L:L)</f>
        <v/>
      </c>
      <c r="J167" s="31" t="str">
        <f>_xlfn.XLOOKUP($A167,WH_Aggregte!$E:$E,WH_Aggregte!M:M)</f>
        <v/>
      </c>
      <c r="K167" s="31" t="str">
        <f>_xlfn.XLOOKUP($A167,WH_Aggregte!$E:$E,WH_Aggregte!N:N)</f>
        <v/>
      </c>
      <c r="L167" s="31" t="str">
        <f>_xlfn.XLOOKUP($A167,WH_Aggregte!$E:$E,WH_Aggregte!O:O)</f>
        <v/>
      </c>
      <c r="M167" s="31">
        <f>_xlfn.XLOOKUP($A167,WH_Aggregte!$E:$E,WH_Aggregte!P:P)</f>
        <v>0</v>
      </c>
      <c r="N167" s="31">
        <f>_xlfn.XLOOKUP($A167,WH_Aggregte!$E:$E,WH_Aggregte!Q:Q)</f>
        <v>0</v>
      </c>
      <c r="O167" s="31">
        <f>_xlfn.XLOOKUP($A167,WH_Aggregte!$E:$E,WH_Aggregte!R:R)</f>
        <v>0</v>
      </c>
      <c r="P167" s="31">
        <f>_xlfn.XLOOKUP($A167,WH_Aggregte!$E:$E,WH_Aggregte!S:S)</f>
        <v>0</v>
      </c>
      <c r="Q167" s="31">
        <f>_xlfn.XLOOKUP($A167,WH_Aggregte!$E:$E,WH_Aggregte!T:T)</f>
        <v>0</v>
      </c>
      <c r="R167" s="31">
        <f>_xlfn.XLOOKUP($A167,WH_Aggregte!$E:$E,WH_Aggregte!U:U)</f>
        <v>0</v>
      </c>
      <c r="S167" s="31">
        <f>_xlfn.XLOOKUP($A167,WH_Aggregte!$E:$E,WH_Aggregte!V:V)</f>
        <v>0</v>
      </c>
      <c r="T167" s="31">
        <f>_xlfn.XLOOKUP($A167,WH_Aggregte!$E:$E,WH_Aggregte!W:W)</f>
        <v>0</v>
      </c>
      <c r="U167" s="31">
        <f>_xlfn.XLOOKUP($A167,WH_Aggregte!$E:$E,WH_Aggregte!X:X)</f>
        <v>0</v>
      </c>
      <c r="V167" s="31">
        <f>_xlfn.XLOOKUP($A167,WH_Aggregte!$E:$E,WH_Aggregte!Y:Y)</f>
        <v>0</v>
      </c>
      <c r="W167" s="31">
        <f>_xlfn.XLOOKUP($A167,WH_Aggregte!$E:$E,WH_Aggregte!Z:Z)</f>
        <v>0</v>
      </c>
      <c r="X167" s="31">
        <f>_xlfn.XLOOKUP($A167,WH_Aggregte!$E:$E,WH_Aggregte!AA:AA)</f>
        <v>0</v>
      </c>
      <c r="Y167" s="31">
        <f>_xlfn.XLOOKUP($A167,WH_Aggregte!$E:$E,WH_Aggregte!AB:AB)</f>
        <v>0</v>
      </c>
      <c r="Z167" s="31">
        <f>_xlfn.XLOOKUP($A167,WH_Aggregte!$E:$E,WH_Aggregte!AC:AC)</f>
        <v>0</v>
      </c>
      <c r="AA167" s="31">
        <f>_xlfn.XLOOKUP($A167,WH_Aggregte!$E:$E,WH_Aggregte!AD:AD)</f>
        <v>0</v>
      </c>
      <c r="AB167" s="31">
        <f>_xlfn.XLOOKUP($A167,WH_Aggregte!$E:$E,WH_Aggregte!AE:AE)</f>
        <v>0</v>
      </c>
      <c r="AC167" s="31">
        <f>_xlfn.XLOOKUP($A167,WH_Aggregte!$E:$E,WH_Aggregte!AF:AF)</f>
        <v>0</v>
      </c>
      <c r="AD167" s="31">
        <f>_xlfn.XLOOKUP($A167,WH_Aggregte!$E:$E,WH_Aggregte!AG:AG)</f>
        <v>0</v>
      </c>
      <c r="AE167" s="31">
        <f>_xlfn.XLOOKUP($A167,WH_Aggregte!$E:$E,WH_Aggregte!AH:AH)</f>
        <v>0</v>
      </c>
      <c r="AF167" s="31">
        <f>_xlfn.XLOOKUP($A167,WH_Aggregte!$E:$E,WH_Aggregte!AI:AI)</f>
        <v>0</v>
      </c>
      <c r="AG167" s="31">
        <f>_xlfn.XLOOKUP($A167,WH_Aggregte!$E:$E,WH_Aggregte!AJ:AJ)</f>
        <v>0</v>
      </c>
      <c r="AH167" s="31">
        <f>_xlfn.XLOOKUP($A167,WH_Aggregte!$E:$E,WH_Aggregte!AK:AK)</f>
        <v>0</v>
      </c>
      <c r="AI167" s="31">
        <f>_xlfn.XLOOKUP($A167,WH_Aggregte!$E:$E,WH_Aggregte!AL:AL)</f>
        <v>0</v>
      </c>
      <c r="AJ167" s="31" t="str">
        <f>_xlfn.XLOOKUP($A167,SummaryResponses!$A:$A,SummaryResponses!D:D)</f>
        <v xml:space="preserve">o Be supported by a system of internal control that provides reasonable assurance that charges are accurate, allowable, and properly allocated. </v>
      </c>
      <c r="AK167" s="31" t="str">
        <f>_xlfn.XLOOKUP($A167,SummaryResponses!$A:$A,SummaryResponses!E:E)</f>
        <v xml:space="preserve">  o Incorporated into the official records of the organization</v>
      </c>
      <c r="AL167" s="31" t="str">
        <f>_xlfn.XLOOKUP($A167,SummaryResponses!$A:$A,SummaryResponses!F:F)</f>
        <v xml:space="preserve">  o Reasonably reflects the total activity for which employee is compensated</v>
      </c>
      <c r="AM167" s="31" t="str">
        <f>_xlfn.XLOOKUP($A167,SummaryResponses!$A:$A,SummaryResponses!G:G)</f>
        <v xml:space="preserve">  o Comply with the grantee’s accounting policies and practices</v>
      </c>
      <c r="AN167" s="31" t="str">
        <f>_xlfn.XLOOKUP($A167,SummaryResponses!$A:$A,SummaryResponses!H:H)</f>
        <v>• For an employee who is billed less than 100% to the grant, salary or wages are allocated to specific activities or cost objectives</v>
      </c>
      <c r="AO167" s="31">
        <f>_xlfn.XLOOKUP($A167,SummaryResponses!$A:$A,SummaryResponses!I:I)</f>
        <v>0</v>
      </c>
      <c r="AP167" s="31">
        <f>_xlfn.XLOOKUP($A167,SummaryResponses!$A:$A,SummaryResponses!J:J)</f>
        <v>0</v>
      </c>
      <c r="AQ167" s="31">
        <f>_xlfn.XLOOKUP($A167,SummaryResponses!$A:$A,SummaryResponses!K:K)</f>
        <v>0</v>
      </c>
      <c r="AR167" s="31">
        <f>_xlfn.XLOOKUP($A167,SummaryResponses!$A:$A,SummaryResponses!L:L)</f>
        <v>0</v>
      </c>
      <c r="AS167" s="31">
        <f>_xlfn.XLOOKUP($A167,SummaryResponses!$A:$A,SummaryResponses!M:M)</f>
        <v>0</v>
      </c>
      <c r="AT167" s="31">
        <f>_xlfn.XLOOKUP($A167,SummaryResponses!$A:$A,SummaryResponses!N:N)</f>
        <v>0</v>
      </c>
      <c r="AU167" s="31">
        <f>_xlfn.XLOOKUP($A167,SummaryResponses!$A:$A,SummaryResponses!O:O)</f>
        <v>0</v>
      </c>
      <c r="AV167" s="31">
        <f>_xlfn.XLOOKUP($A167,SummaryResponses!$A:$A,SummaryResponses!P:P)</f>
        <v>0</v>
      </c>
      <c r="AW167" s="31">
        <f>_xlfn.XLOOKUP($A167,SummaryResponses!$A:$A,SummaryResponses!Q:Q)</f>
        <v>0</v>
      </c>
      <c r="AX167" s="31">
        <f>_xlfn.XLOOKUP($A167,SummaryResponses!$A:$A,SummaryResponses!R:R)</f>
        <v>0</v>
      </c>
      <c r="AY167" s="31">
        <f>_xlfn.XLOOKUP($A167,SummaryResponses!$A:$A,SummaryResponses!S:S)</f>
        <v>0</v>
      </c>
      <c r="AZ167" s="31">
        <f>_xlfn.XLOOKUP($A167,SummaryResponses!$A:$A,SummaryResponses!T:T)</f>
        <v>0</v>
      </c>
      <c r="BA167" s="31">
        <f>_xlfn.XLOOKUP($A167,SummaryResponses!$A:$A,SummaryResponses!U:U)</f>
        <v>0</v>
      </c>
      <c r="BB167" s="31">
        <f>_xlfn.XLOOKUP($A167,SummaryResponses!$A:$A,SummaryResponses!V:V)</f>
        <v>0</v>
      </c>
      <c r="BC167" s="31">
        <f>_xlfn.XLOOKUP($A167,SummaryResponses!$A:$A,SummaryResponses!W:W)</f>
        <v>0</v>
      </c>
      <c r="BD167" s="31">
        <f>_xlfn.XLOOKUP($A167,SummaryResponses!$A:$A,SummaryResponses!X:X)</f>
        <v>0</v>
      </c>
      <c r="BE167" s="31">
        <f>_xlfn.XLOOKUP($A167,SummaryResponses!$A:$A,SummaryResponses!Y:Y)</f>
        <v>0</v>
      </c>
      <c r="BF167" s="31">
        <f>_xlfn.XLOOKUP($A167,SummaryResponses!$A:$A,SummaryResponses!Z:Z)</f>
        <v>0</v>
      </c>
      <c r="BG167" s="31">
        <f>_xlfn.XLOOKUP($A167,SummaryResponses!$A:$A,SummaryResponses!AA:AA)</f>
        <v>0</v>
      </c>
      <c r="BH167" s="31">
        <f>_xlfn.XLOOKUP($A167,SummaryResponses!$A:$A,SummaryResponses!AB:AB)</f>
        <v>0</v>
      </c>
      <c r="BI167" s="31">
        <f>_xlfn.XLOOKUP($A167,SummaryResponses!$A:$A,SummaryResponses!AC:AC)</f>
        <v>0</v>
      </c>
      <c r="BJ167" s="31">
        <f>_xlfn.XLOOKUP($A167,SummaryResponses!$A:$A,SummaryResponses!AD:AD)</f>
        <v>0</v>
      </c>
      <c r="BK167" s="31">
        <f>_xlfn.XLOOKUP($A167,SummaryResponses!$A:$A,SummaryResponses!AE:AE)</f>
        <v>0</v>
      </c>
    </row>
    <row r="168" spans="1:63" ht="140.5" x14ac:dyDescent="0.35">
      <c r="A168" s="30" t="str">
        <f>SummaryResponses!A168</f>
        <v>11.01.07</v>
      </c>
      <c r="B168" s="31" t="str">
        <f>_xlfn.XLOOKUP($A168,WH_Aggregte!$E:$E,WH_Aggregte!$D:$D)</f>
        <v>Does the sponsor/grantee have a procurement policy?</v>
      </c>
      <c r="C168" s="31" t="str">
        <f>_xlfn.XLOOKUP($A168,SummaryResponses!$A:$A,SummaryResponses!$C:$C)</f>
        <v>The grantee/sponsor's procurement policy does not include the following minimum element(s):
• Standards of conduct that cover at minimum conflicts of interest and disciplinary actions to be applied for violations of such standards
 • Delineation of purchase thresholds
 • Single source provisions
 • Necessary affirmative steps to assure minority businesses, women’s business enterprises, and labor surplus area firms are used when possible</v>
      </c>
      <c r="D168" s="30" t="str">
        <f>_xlfn.SINGLE(IF(ISNUMBER(IFERROR(_xlfn.XLOOKUP($A168,Table1[QNUM],Table1[Answer],"",0),""))*1,"",IFERROR(_xlfn.XLOOKUP($A168,Table1[QNUM],Table1[Answer],"",0),"")))</f>
        <v/>
      </c>
      <c r="E168" s="31" t="str">
        <f>_xlfn.SINGLE(IF(ISNUMBER(IFERROR(_xlfn.XLOOKUP($A168&amp;$E$1&amp;":",Table1[QNUM],Table1[NOTES],"",0),""))*1,"",IFERROR(_xlfn.XLOOKUP($A168&amp;$E$1&amp;":",Table1[QNUM],Table1[NOTES],"",0),"")))</f>
        <v/>
      </c>
      <c r="F168" s="31" t="str">
        <f>_xlfn.SINGLE(IF(ISNUMBER(IFERROR(_xlfn.XLOOKUP($A168&amp;$F$1,Table1[QNUM],Table1[NOTES],"",0),""))*1,"",IFERROR(_xlfn.XLOOKUP($A168&amp;$F$1,Table1[QNUM],Table1[NOTES],"",0),"")))</f>
        <v/>
      </c>
      <c r="G168" s="31" t="str">
        <f>TRIM(_xlfn.XLOOKUP($A168,WH_Aggregte!$E:$E,WH_Aggregte!J:J))</f>
        <v>2 CFR 200.317-327</v>
      </c>
      <c r="H168" s="31">
        <f>_xlfn.XLOOKUP($A168,WH_Aggregte!$E:$E,WH_Aggregte!K:K)</f>
        <v>0</v>
      </c>
      <c r="I168" s="31">
        <f>_xlfn.XLOOKUP($A168,WH_Aggregte!$E:$E,WH_Aggregte!L:L)</f>
        <v>0</v>
      </c>
      <c r="J168" s="31">
        <f>_xlfn.XLOOKUP($A168,WH_Aggregte!$E:$E,WH_Aggregte!M:M)</f>
        <v>0</v>
      </c>
      <c r="K168" s="31">
        <f>_xlfn.XLOOKUP($A168,WH_Aggregte!$E:$E,WH_Aggregte!N:N)</f>
        <v>0</v>
      </c>
      <c r="L168" s="31">
        <f>_xlfn.XLOOKUP($A168,WH_Aggregte!$E:$E,WH_Aggregte!O:O)</f>
        <v>0</v>
      </c>
      <c r="M168" s="31">
        <f>_xlfn.XLOOKUP($A168,WH_Aggregte!$E:$E,WH_Aggregte!P:P)</f>
        <v>0</v>
      </c>
      <c r="N168" s="31">
        <f>_xlfn.XLOOKUP($A168,WH_Aggregte!$E:$E,WH_Aggregte!Q:Q)</f>
        <v>0</v>
      </c>
      <c r="O168" s="31">
        <f>_xlfn.XLOOKUP($A168,WH_Aggregte!$E:$E,WH_Aggregte!R:R)</f>
        <v>0</v>
      </c>
      <c r="P168" s="31">
        <f>_xlfn.XLOOKUP($A168,WH_Aggregte!$E:$E,WH_Aggregte!S:S)</f>
        <v>0</v>
      </c>
      <c r="Q168" s="31">
        <f>_xlfn.XLOOKUP($A168,WH_Aggregte!$E:$E,WH_Aggregte!T:T)</f>
        <v>0</v>
      </c>
      <c r="R168" s="31">
        <f>_xlfn.XLOOKUP($A168,WH_Aggregte!$E:$E,WH_Aggregte!U:U)</f>
        <v>0</v>
      </c>
      <c r="S168" s="31">
        <f>_xlfn.XLOOKUP($A168,WH_Aggregte!$E:$E,WH_Aggregte!V:V)</f>
        <v>0</v>
      </c>
      <c r="T168" s="31">
        <f>_xlfn.XLOOKUP($A168,WH_Aggregte!$E:$E,WH_Aggregte!W:W)</f>
        <v>0</v>
      </c>
      <c r="U168" s="31">
        <f>_xlfn.XLOOKUP($A168,WH_Aggregte!$E:$E,WH_Aggregte!X:X)</f>
        <v>0</v>
      </c>
      <c r="V168" s="31">
        <f>_xlfn.XLOOKUP($A168,WH_Aggregte!$E:$E,WH_Aggregte!Y:Y)</f>
        <v>0</v>
      </c>
      <c r="W168" s="31">
        <f>_xlfn.XLOOKUP($A168,WH_Aggregte!$E:$E,WH_Aggregte!Z:Z)</f>
        <v>0</v>
      </c>
      <c r="X168" s="31">
        <f>_xlfn.XLOOKUP($A168,WH_Aggregte!$E:$E,WH_Aggregte!AA:AA)</f>
        <v>0</v>
      </c>
      <c r="Y168" s="31">
        <f>_xlfn.XLOOKUP($A168,WH_Aggregte!$E:$E,WH_Aggregte!AB:AB)</f>
        <v>0</v>
      </c>
      <c r="Z168" s="31">
        <f>_xlfn.XLOOKUP($A168,WH_Aggregte!$E:$E,WH_Aggregte!AC:AC)</f>
        <v>0</v>
      </c>
      <c r="AA168" s="31">
        <f>_xlfn.XLOOKUP($A168,WH_Aggregte!$E:$E,WH_Aggregte!AD:AD)</f>
        <v>0</v>
      </c>
      <c r="AB168" s="31">
        <f>_xlfn.XLOOKUP($A168,WH_Aggregte!$E:$E,WH_Aggregte!AE:AE)</f>
        <v>0</v>
      </c>
      <c r="AC168" s="31">
        <f>_xlfn.XLOOKUP($A168,WH_Aggregte!$E:$E,WH_Aggregte!AF:AF)</f>
        <v>0</v>
      </c>
      <c r="AD168" s="31">
        <f>_xlfn.XLOOKUP($A168,WH_Aggregte!$E:$E,WH_Aggregte!AG:AG)</f>
        <v>0</v>
      </c>
      <c r="AE168" s="31">
        <f>_xlfn.XLOOKUP($A168,WH_Aggregte!$E:$E,WH_Aggregte!AH:AH)</f>
        <v>0</v>
      </c>
      <c r="AF168" s="31">
        <f>_xlfn.XLOOKUP($A168,WH_Aggregte!$E:$E,WH_Aggregte!AI:AI)</f>
        <v>0</v>
      </c>
      <c r="AG168" s="31">
        <f>_xlfn.XLOOKUP($A168,WH_Aggregte!$E:$E,WH_Aggregte!AJ:AJ)</f>
        <v>0</v>
      </c>
      <c r="AH168" s="31">
        <f>_xlfn.XLOOKUP($A168,WH_Aggregte!$E:$E,WH_Aggregte!AK:AK)</f>
        <v>0</v>
      </c>
      <c r="AI168" s="31">
        <f>_xlfn.XLOOKUP($A168,WH_Aggregte!$E:$E,WH_Aggregte!AL:AL)</f>
        <v>0</v>
      </c>
      <c r="AJ168" s="31">
        <f>_xlfn.XLOOKUP($A168,SummaryResponses!$A:$A,SummaryResponses!D:D)</f>
        <v>0</v>
      </c>
      <c r="AK168" s="31">
        <f>_xlfn.XLOOKUP($A168,SummaryResponses!$A:$A,SummaryResponses!E:E)</f>
        <v>0</v>
      </c>
      <c r="AL168" s="31">
        <f>_xlfn.XLOOKUP($A168,SummaryResponses!$A:$A,SummaryResponses!F:F)</f>
        <v>0</v>
      </c>
      <c r="AM168" s="31">
        <f>_xlfn.XLOOKUP($A168,SummaryResponses!$A:$A,SummaryResponses!G:G)</f>
        <v>0</v>
      </c>
      <c r="AN168" s="31">
        <f>_xlfn.XLOOKUP($A168,SummaryResponses!$A:$A,SummaryResponses!H:H)</f>
        <v>0</v>
      </c>
      <c r="AO168" s="31">
        <f>_xlfn.XLOOKUP($A168,SummaryResponses!$A:$A,SummaryResponses!I:I)</f>
        <v>0</v>
      </c>
      <c r="AP168" s="31">
        <f>_xlfn.XLOOKUP($A168,SummaryResponses!$A:$A,SummaryResponses!J:J)</f>
        <v>0</v>
      </c>
      <c r="AQ168" s="31">
        <f>_xlfn.XLOOKUP($A168,SummaryResponses!$A:$A,SummaryResponses!K:K)</f>
        <v>0</v>
      </c>
      <c r="AR168" s="31">
        <f>_xlfn.XLOOKUP($A168,SummaryResponses!$A:$A,SummaryResponses!L:L)</f>
        <v>0</v>
      </c>
      <c r="AS168" s="31">
        <f>_xlfn.XLOOKUP($A168,SummaryResponses!$A:$A,SummaryResponses!M:M)</f>
        <v>0</v>
      </c>
      <c r="AT168" s="31">
        <f>_xlfn.XLOOKUP($A168,SummaryResponses!$A:$A,SummaryResponses!N:N)</f>
        <v>0</v>
      </c>
      <c r="AU168" s="31">
        <f>_xlfn.XLOOKUP($A168,SummaryResponses!$A:$A,SummaryResponses!O:O)</f>
        <v>0</v>
      </c>
      <c r="AV168" s="31">
        <f>_xlfn.XLOOKUP($A168,SummaryResponses!$A:$A,SummaryResponses!P:P)</f>
        <v>0</v>
      </c>
      <c r="AW168" s="31">
        <f>_xlfn.XLOOKUP($A168,SummaryResponses!$A:$A,SummaryResponses!Q:Q)</f>
        <v>0</v>
      </c>
      <c r="AX168" s="31">
        <f>_xlfn.XLOOKUP($A168,SummaryResponses!$A:$A,SummaryResponses!R:R)</f>
        <v>0</v>
      </c>
      <c r="AY168" s="31">
        <f>_xlfn.XLOOKUP($A168,SummaryResponses!$A:$A,SummaryResponses!S:S)</f>
        <v>0</v>
      </c>
      <c r="AZ168" s="31">
        <f>_xlfn.XLOOKUP($A168,SummaryResponses!$A:$A,SummaryResponses!T:T)</f>
        <v>0</v>
      </c>
      <c r="BA168" s="31">
        <f>_xlfn.XLOOKUP($A168,SummaryResponses!$A:$A,SummaryResponses!U:U)</f>
        <v>0</v>
      </c>
      <c r="BB168" s="31">
        <f>_xlfn.XLOOKUP($A168,SummaryResponses!$A:$A,SummaryResponses!V:V)</f>
        <v>0</v>
      </c>
      <c r="BC168" s="31">
        <f>_xlfn.XLOOKUP($A168,SummaryResponses!$A:$A,SummaryResponses!W:W)</f>
        <v>0</v>
      </c>
      <c r="BD168" s="31">
        <f>_xlfn.XLOOKUP($A168,SummaryResponses!$A:$A,SummaryResponses!X:X)</f>
        <v>0</v>
      </c>
      <c r="BE168" s="31">
        <f>_xlfn.XLOOKUP($A168,SummaryResponses!$A:$A,SummaryResponses!Y:Y)</f>
        <v>0</v>
      </c>
      <c r="BF168" s="31">
        <f>_xlfn.XLOOKUP($A168,SummaryResponses!$A:$A,SummaryResponses!Z:Z)</f>
        <v>0</v>
      </c>
      <c r="BG168" s="31">
        <f>_xlfn.XLOOKUP($A168,SummaryResponses!$A:$A,SummaryResponses!AA:AA)</f>
        <v>0</v>
      </c>
      <c r="BH168" s="31">
        <f>_xlfn.XLOOKUP($A168,SummaryResponses!$A:$A,SummaryResponses!AB:AB)</f>
        <v>0</v>
      </c>
      <c r="BI168" s="31">
        <f>_xlfn.XLOOKUP($A168,SummaryResponses!$A:$A,SummaryResponses!AC:AC)</f>
        <v>0</v>
      </c>
      <c r="BJ168" s="31">
        <f>_xlfn.XLOOKUP($A168,SummaryResponses!$A:$A,SummaryResponses!AD:AD)</f>
        <v>0</v>
      </c>
      <c r="BK168" s="31">
        <f>_xlfn.XLOOKUP($A168,SummaryResponses!$A:$A,SummaryResponses!AE:AE)</f>
        <v>0</v>
      </c>
    </row>
    <row r="169" spans="1:63" ht="182.5" x14ac:dyDescent="0.35">
      <c r="A169" s="30" t="str">
        <f>SummaryResponses!A169</f>
        <v>11.01.08</v>
      </c>
      <c r="B169" s="31" t="str">
        <f>_xlfn.XLOOKUP($A169,WH_Aggregte!$E:$E,WH_Aggregte!$D:$D)</f>
        <v xml:space="preserve">If there is a policy, does it include the following minimum elements? 
• Standards of conduct that cover at minimum conflicts of interest and disciplinary actions to be applied for violations of such standards
• Delineation of purchase thresholds,
• Single source provisions, and 
• Necessary affirmative steps to assure minority businesses, women's business enterprises, and labor surplus area firms are used when possible
</v>
      </c>
      <c r="C169" s="31" t="str">
        <f>_xlfn.XLOOKUP($A169,SummaryResponses!$A:$A,SummaryResponses!$C:$C)</f>
        <v xml:space="preserve">The grantee/sponsor's procurement policy does not include the following minimum element(s):
</v>
      </c>
      <c r="D169" s="30" t="str">
        <f>_xlfn.SINGLE(IF(ISNUMBER(IFERROR(_xlfn.XLOOKUP($A169,Table1[QNUM],Table1[Answer],"",0),""))*1,"",IFERROR(_xlfn.XLOOKUP($A169,Table1[QNUM],Table1[Answer],"",0),"")))</f>
        <v/>
      </c>
      <c r="E169" s="31" t="str">
        <f>_xlfn.SINGLE(IF(ISNUMBER(IFERROR(_xlfn.XLOOKUP($A169&amp;$E$1&amp;":",Table1[QNUM],Table1[NOTES],"",0),""))*1,"",IFERROR(_xlfn.XLOOKUP($A169&amp;$E$1&amp;":",Table1[QNUM],Table1[NOTES],"",0),"")))</f>
        <v/>
      </c>
      <c r="F169" s="31" t="str">
        <f>_xlfn.SINGLE(IF(ISNUMBER(IFERROR(_xlfn.XLOOKUP($A169&amp;$F$1,Table1[QNUM],Table1[NOTES],"",0),""))*1,"",IFERROR(_xlfn.XLOOKUP($A169&amp;$F$1,Table1[QNUM],Table1[NOTES],"",0),"")))</f>
        <v/>
      </c>
      <c r="G169" s="31" t="str">
        <f>TRIM(_xlfn.XLOOKUP($A169,WH_Aggregte!$E:$E,WH_Aggregte!J:J))</f>
        <v>2 CFR 200.317-327</v>
      </c>
      <c r="H169" s="31" t="str">
        <f>_xlfn.XLOOKUP($A169,WH_Aggregte!$E:$E,WH_Aggregte!K:K)</f>
        <v/>
      </c>
      <c r="I169" s="31" t="str">
        <f>_xlfn.XLOOKUP($A169,WH_Aggregte!$E:$E,WH_Aggregte!L:L)</f>
        <v/>
      </c>
      <c r="J169" s="31" t="str">
        <f>_xlfn.XLOOKUP($A169,WH_Aggregte!$E:$E,WH_Aggregte!M:M)</f>
        <v/>
      </c>
      <c r="K169" s="31" t="str">
        <f>_xlfn.XLOOKUP($A169,WH_Aggregte!$E:$E,WH_Aggregte!N:N)</f>
        <v/>
      </c>
      <c r="L169" s="31">
        <f>_xlfn.XLOOKUP($A169,WH_Aggregte!$E:$E,WH_Aggregte!O:O)</f>
        <v>0</v>
      </c>
      <c r="M169" s="31">
        <f>_xlfn.XLOOKUP($A169,WH_Aggregte!$E:$E,WH_Aggregte!P:P)</f>
        <v>0</v>
      </c>
      <c r="N169" s="31">
        <f>_xlfn.XLOOKUP($A169,WH_Aggregte!$E:$E,WH_Aggregte!Q:Q)</f>
        <v>0</v>
      </c>
      <c r="O169" s="31">
        <f>_xlfn.XLOOKUP($A169,WH_Aggregte!$E:$E,WH_Aggregte!R:R)</f>
        <v>0</v>
      </c>
      <c r="P169" s="31">
        <f>_xlfn.XLOOKUP($A169,WH_Aggregte!$E:$E,WH_Aggregte!S:S)</f>
        <v>0</v>
      </c>
      <c r="Q169" s="31">
        <f>_xlfn.XLOOKUP($A169,WH_Aggregte!$E:$E,WH_Aggregte!T:T)</f>
        <v>0</v>
      </c>
      <c r="R169" s="31">
        <f>_xlfn.XLOOKUP($A169,WH_Aggregte!$E:$E,WH_Aggregte!U:U)</f>
        <v>0</v>
      </c>
      <c r="S169" s="31">
        <f>_xlfn.XLOOKUP($A169,WH_Aggregte!$E:$E,WH_Aggregte!V:V)</f>
        <v>0</v>
      </c>
      <c r="T169" s="31">
        <f>_xlfn.XLOOKUP($A169,WH_Aggregte!$E:$E,WH_Aggregte!W:W)</f>
        <v>0</v>
      </c>
      <c r="U169" s="31">
        <f>_xlfn.XLOOKUP($A169,WH_Aggregte!$E:$E,WH_Aggregte!X:X)</f>
        <v>0</v>
      </c>
      <c r="V169" s="31">
        <f>_xlfn.XLOOKUP($A169,WH_Aggregte!$E:$E,WH_Aggregte!Y:Y)</f>
        <v>0</v>
      </c>
      <c r="W169" s="31">
        <f>_xlfn.XLOOKUP($A169,WH_Aggregte!$E:$E,WH_Aggregte!Z:Z)</f>
        <v>0</v>
      </c>
      <c r="X169" s="31">
        <f>_xlfn.XLOOKUP($A169,WH_Aggregte!$E:$E,WH_Aggregte!AA:AA)</f>
        <v>0</v>
      </c>
      <c r="Y169" s="31">
        <f>_xlfn.XLOOKUP($A169,WH_Aggregte!$E:$E,WH_Aggregte!AB:AB)</f>
        <v>0</v>
      </c>
      <c r="Z169" s="31">
        <f>_xlfn.XLOOKUP($A169,WH_Aggregte!$E:$E,WH_Aggregte!AC:AC)</f>
        <v>0</v>
      </c>
      <c r="AA169" s="31">
        <f>_xlfn.XLOOKUP($A169,WH_Aggregte!$E:$E,WH_Aggregte!AD:AD)</f>
        <v>0</v>
      </c>
      <c r="AB169" s="31">
        <f>_xlfn.XLOOKUP($A169,WH_Aggregte!$E:$E,WH_Aggregte!AE:AE)</f>
        <v>0</v>
      </c>
      <c r="AC169" s="31">
        <f>_xlfn.XLOOKUP($A169,WH_Aggregte!$E:$E,WH_Aggregte!AF:AF)</f>
        <v>0</v>
      </c>
      <c r="AD169" s="31">
        <f>_xlfn.XLOOKUP($A169,WH_Aggregte!$E:$E,WH_Aggregte!AG:AG)</f>
        <v>0</v>
      </c>
      <c r="AE169" s="31">
        <f>_xlfn.XLOOKUP($A169,WH_Aggregte!$E:$E,WH_Aggregte!AH:AH)</f>
        <v>0</v>
      </c>
      <c r="AF169" s="31">
        <f>_xlfn.XLOOKUP($A169,WH_Aggregte!$E:$E,WH_Aggregte!AI:AI)</f>
        <v>0</v>
      </c>
      <c r="AG169" s="31">
        <f>_xlfn.XLOOKUP($A169,WH_Aggregte!$E:$E,WH_Aggregte!AJ:AJ)</f>
        <v>0</v>
      </c>
      <c r="AH169" s="31">
        <f>_xlfn.XLOOKUP($A169,WH_Aggregte!$E:$E,WH_Aggregte!AK:AK)</f>
        <v>0</v>
      </c>
      <c r="AI169" s="31">
        <f>_xlfn.XLOOKUP($A169,WH_Aggregte!$E:$E,WH_Aggregte!AL:AL)</f>
        <v>0</v>
      </c>
      <c r="AJ169" s="31" t="str">
        <f>_xlfn.XLOOKUP($A169,SummaryResponses!$A:$A,SummaryResponses!D:D)</f>
        <v>• Standards of conduct that cover at minimum conflicts of interest and disciplinary actions to be applied for violations of such standards</v>
      </c>
      <c r="AK169" s="31" t="str">
        <f>_xlfn.XLOOKUP($A169,SummaryResponses!$A:$A,SummaryResponses!E:E)</f>
        <v xml:space="preserve"> • Delineation of purchase thresholds</v>
      </c>
      <c r="AL169" s="31" t="str">
        <f>_xlfn.XLOOKUP($A169,SummaryResponses!$A:$A,SummaryResponses!F:F)</f>
        <v xml:space="preserve"> • Single source provisions</v>
      </c>
      <c r="AM169" s="31" t="str">
        <f>_xlfn.XLOOKUP($A169,SummaryResponses!$A:$A,SummaryResponses!G:G)</f>
        <v xml:space="preserve"> • Necessary affirmative steps to assure minority businesses, women’s business enterprises, and labor surplus area firms are used when possible</v>
      </c>
      <c r="AN169" s="31">
        <f>_xlfn.XLOOKUP($A169,SummaryResponses!$A:$A,SummaryResponses!H:H)</f>
        <v>0</v>
      </c>
      <c r="AO169" s="31">
        <f>_xlfn.XLOOKUP($A169,SummaryResponses!$A:$A,SummaryResponses!I:I)</f>
        <v>0</v>
      </c>
      <c r="AP169" s="31">
        <f>_xlfn.XLOOKUP($A169,SummaryResponses!$A:$A,SummaryResponses!J:J)</f>
        <v>0</v>
      </c>
      <c r="AQ169" s="31">
        <f>_xlfn.XLOOKUP($A169,SummaryResponses!$A:$A,SummaryResponses!K:K)</f>
        <v>0</v>
      </c>
      <c r="AR169" s="31">
        <f>_xlfn.XLOOKUP($A169,SummaryResponses!$A:$A,SummaryResponses!L:L)</f>
        <v>0</v>
      </c>
      <c r="AS169" s="31">
        <f>_xlfn.XLOOKUP($A169,SummaryResponses!$A:$A,SummaryResponses!M:M)</f>
        <v>0</v>
      </c>
      <c r="AT169" s="31">
        <f>_xlfn.XLOOKUP($A169,SummaryResponses!$A:$A,SummaryResponses!N:N)</f>
        <v>0</v>
      </c>
      <c r="AU169" s="31">
        <f>_xlfn.XLOOKUP($A169,SummaryResponses!$A:$A,SummaryResponses!O:O)</f>
        <v>0</v>
      </c>
      <c r="AV169" s="31">
        <f>_xlfn.XLOOKUP($A169,SummaryResponses!$A:$A,SummaryResponses!P:P)</f>
        <v>0</v>
      </c>
      <c r="AW169" s="31">
        <f>_xlfn.XLOOKUP($A169,SummaryResponses!$A:$A,SummaryResponses!Q:Q)</f>
        <v>0</v>
      </c>
      <c r="AX169" s="31">
        <f>_xlfn.XLOOKUP($A169,SummaryResponses!$A:$A,SummaryResponses!R:R)</f>
        <v>0</v>
      </c>
      <c r="AY169" s="31">
        <f>_xlfn.XLOOKUP($A169,SummaryResponses!$A:$A,SummaryResponses!S:S)</f>
        <v>0</v>
      </c>
      <c r="AZ169" s="31">
        <f>_xlfn.XLOOKUP($A169,SummaryResponses!$A:$A,SummaryResponses!T:T)</f>
        <v>0</v>
      </c>
      <c r="BA169" s="31">
        <f>_xlfn.XLOOKUP($A169,SummaryResponses!$A:$A,SummaryResponses!U:U)</f>
        <v>0</v>
      </c>
      <c r="BB169" s="31">
        <f>_xlfn.XLOOKUP($A169,SummaryResponses!$A:$A,SummaryResponses!V:V)</f>
        <v>0</v>
      </c>
      <c r="BC169" s="31">
        <f>_xlfn.XLOOKUP($A169,SummaryResponses!$A:$A,SummaryResponses!W:W)</f>
        <v>0</v>
      </c>
      <c r="BD169" s="31">
        <f>_xlfn.XLOOKUP($A169,SummaryResponses!$A:$A,SummaryResponses!X:X)</f>
        <v>0</v>
      </c>
      <c r="BE169" s="31">
        <f>_xlfn.XLOOKUP($A169,SummaryResponses!$A:$A,SummaryResponses!Y:Y)</f>
        <v>0</v>
      </c>
      <c r="BF169" s="31">
        <f>_xlfn.XLOOKUP($A169,SummaryResponses!$A:$A,SummaryResponses!Z:Z)</f>
        <v>0</v>
      </c>
      <c r="BG169" s="31">
        <f>_xlfn.XLOOKUP($A169,SummaryResponses!$A:$A,SummaryResponses!AA:AA)</f>
        <v>0</v>
      </c>
      <c r="BH169" s="31">
        <f>_xlfn.XLOOKUP($A169,SummaryResponses!$A:$A,SummaryResponses!AB:AB)</f>
        <v>0</v>
      </c>
      <c r="BI169" s="31">
        <f>_xlfn.XLOOKUP($A169,SummaryResponses!$A:$A,SummaryResponses!AC:AC)</f>
        <v>0</v>
      </c>
      <c r="BJ169" s="31">
        <f>_xlfn.XLOOKUP($A169,SummaryResponses!$A:$A,SummaryResponses!AD:AD)</f>
        <v>0</v>
      </c>
      <c r="BK169" s="31">
        <f>_xlfn.XLOOKUP($A169,SummaryResponses!$A:$A,SummaryResponses!AE:AE)</f>
        <v>0</v>
      </c>
    </row>
    <row r="170" spans="1:63" ht="56.5" x14ac:dyDescent="0.35">
      <c r="A170" s="30" t="str">
        <f>SummaryResponses!A170</f>
        <v>11.01.09</v>
      </c>
      <c r="B170" s="31" t="str">
        <f>_xlfn.XLOOKUP($A170,WH_Aggregte!$E:$E,WH_Aggregte!$D:$D)</f>
        <v>Does the grantee have a policy or procedure on how they will monitor their sites (subrecipients, host sites, service locations, operating sites, etc.) to ensure compliance with AmeriCorps and grant regulations?</v>
      </c>
      <c r="C170" s="31" t="str">
        <f>_xlfn.XLOOKUP($A170,SummaryResponses!$A:$A,SummaryResponses!$C:$C)</f>
        <v>The grantee does not have a policy or procedure for monitoring their sites to ensure compliance with AmeriCorps and grant regulations.</v>
      </c>
      <c r="D170" s="30" t="str">
        <f>_xlfn.SINGLE(IF(ISNUMBER(IFERROR(_xlfn.XLOOKUP($A170,Table1[QNUM],Table1[Answer],"",0),""))*1,"",IFERROR(_xlfn.XLOOKUP($A170,Table1[QNUM],Table1[Answer],"",0),"")))</f>
        <v/>
      </c>
      <c r="E170" s="31" t="str">
        <f>_xlfn.SINGLE(IF(ISNUMBER(IFERROR(_xlfn.XLOOKUP($A170&amp;$E$1&amp;":",Table1[QNUM],Table1[NOTES],"",0),""))*1,"",IFERROR(_xlfn.XLOOKUP($A170&amp;$E$1&amp;":",Table1[QNUM],Table1[NOTES],"",0),"")))</f>
        <v/>
      </c>
      <c r="F170" s="31" t="str">
        <f>_xlfn.SINGLE(IF(ISNUMBER(IFERROR(_xlfn.XLOOKUP($A170&amp;$F$1,Table1[QNUM],Table1[NOTES],"",0),""))*1,"",IFERROR(_xlfn.XLOOKUP($A170&amp;$F$1,Table1[QNUM],Table1[NOTES],"",0),"")))</f>
        <v/>
      </c>
      <c r="G170" s="31" t="str">
        <f>TRIM(_xlfn.XLOOKUP($A170,WH_Aggregte!$E:$E,WH_Aggregte!J:J))</f>
        <v>2 CFR 200.332 (b, d, g-h)</v>
      </c>
      <c r="H170" s="31">
        <f>_xlfn.XLOOKUP($A170,WH_Aggregte!$E:$E,WH_Aggregte!K:K)</f>
        <v>0</v>
      </c>
      <c r="I170" s="31">
        <f>_xlfn.XLOOKUP($A170,WH_Aggregte!$E:$E,WH_Aggregte!L:L)</f>
        <v>0</v>
      </c>
      <c r="J170" s="31">
        <f>_xlfn.XLOOKUP($A170,WH_Aggregte!$E:$E,WH_Aggregte!M:M)</f>
        <v>0</v>
      </c>
      <c r="K170" s="31">
        <f>_xlfn.XLOOKUP($A170,WH_Aggregte!$E:$E,WH_Aggregte!N:N)</f>
        <v>0</v>
      </c>
      <c r="L170" s="31">
        <f>_xlfn.XLOOKUP($A170,WH_Aggregte!$E:$E,WH_Aggregte!O:O)</f>
        <v>0</v>
      </c>
      <c r="M170" s="31">
        <f>_xlfn.XLOOKUP($A170,WH_Aggregte!$E:$E,WH_Aggregte!P:P)</f>
        <v>0</v>
      </c>
      <c r="N170" s="31">
        <f>_xlfn.XLOOKUP($A170,WH_Aggregte!$E:$E,WH_Aggregte!Q:Q)</f>
        <v>0</v>
      </c>
      <c r="O170" s="31">
        <f>_xlfn.XLOOKUP($A170,WH_Aggregte!$E:$E,WH_Aggregte!R:R)</f>
        <v>0</v>
      </c>
      <c r="P170" s="31">
        <f>_xlfn.XLOOKUP($A170,WH_Aggregte!$E:$E,WH_Aggregte!S:S)</f>
        <v>0</v>
      </c>
      <c r="Q170" s="31">
        <f>_xlfn.XLOOKUP($A170,WH_Aggregte!$E:$E,WH_Aggregte!T:T)</f>
        <v>0</v>
      </c>
      <c r="R170" s="31">
        <f>_xlfn.XLOOKUP($A170,WH_Aggregte!$E:$E,WH_Aggregte!U:U)</f>
        <v>0</v>
      </c>
      <c r="S170" s="31">
        <f>_xlfn.XLOOKUP($A170,WH_Aggregte!$E:$E,WH_Aggregte!V:V)</f>
        <v>0</v>
      </c>
      <c r="T170" s="31">
        <f>_xlfn.XLOOKUP($A170,WH_Aggregte!$E:$E,WH_Aggregte!W:W)</f>
        <v>0</v>
      </c>
      <c r="U170" s="31">
        <f>_xlfn.XLOOKUP($A170,WH_Aggregte!$E:$E,WH_Aggregte!X:X)</f>
        <v>0</v>
      </c>
      <c r="V170" s="31">
        <f>_xlfn.XLOOKUP($A170,WH_Aggregte!$E:$E,WH_Aggregte!Y:Y)</f>
        <v>0</v>
      </c>
      <c r="W170" s="31">
        <f>_xlfn.XLOOKUP($A170,WH_Aggregte!$E:$E,WH_Aggregte!Z:Z)</f>
        <v>0</v>
      </c>
      <c r="X170" s="31">
        <f>_xlfn.XLOOKUP($A170,WH_Aggregte!$E:$E,WH_Aggregte!AA:AA)</f>
        <v>0</v>
      </c>
      <c r="Y170" s="31">
        <f>_xlfn.XLOOKUP($A170,WH_Aggregte!$E:$E,WH_Aggregte!AB:AB)</f>
        <v>0</v>
      </c>
      <c r="Z170" s="31">
        <f>_xlfn.XLOOKUP($A170,WH_Aggregte!$E:$E,WH_Aggregte!AC:AC)</f>
        <v>0</v>
      </c>
      <c r="AA170" s="31">
        <f>_xlfn.XLOOKUP($A170,WH_Aggregte!$E:$E,WH_Aggregte!AD:AD)</f>
        <v>0</v>
      </c>
      <c r="AB170" s="31">
        <f>_xlfn.XLOOKUP($A170,WH_Aggregte!$E:$E,WH_Aggregte!AE:AE)</f>
        <v>0</v>
      </c>
      <c r="AC170" s="31">
        <f>_xlfn.XLOOKUP($A170,WH_Aggregte!$E:$E,WH_Aggregte!AF:AF)</f>
        <v>0</v>
      </c>
      <c r="AD170" s="31">
        <f>_xlfn.XLOOKUP($A170,WH_Aggregte!$E:$E,WH_Aggregte!AG:AG)</f>
        <v>0</v>
      </c>
      <c r="AE170" s="31">
        <f>_xlfn.XLOOKUP($A170,WH_Aggregte!$E:$E,WH_Aggregte!AH:AH)</f>
        <v>0</v>
      </c>
      <c r="AF170" s="31">
        <f>_xlfn.XLOOKUP($A170,WH_Aggregte!$E:$E,WH_Aggregte!AI:AI)</f>
        <v>0</v>
      </c>
      <c r="AG170" s="31">
        <f>_xlfn.XLOOKUP($A170,WH_Aggregte!$E:$E,WH_Aggregte!AJ:AJ)</f>
        <v>0</v>
      </c>
      <c r="AH170" s="31">
        <f>_xlfn.XLOOKUP($A170,WH_Aggregte!$E:$E,WH_Aggregte!AK:AK)</f>
        <v>0</v>
      </c>
      <c r="AI170" s="31">
        <f>_xlfn.XLOOKUP($A170,WH_Aggregte!$E:$E,WH_Aggregte!AL:AL)</f>
        <v>0</v>
      </c>
      <c r="AJ170" s="31">
        <f>_xlfn.XLOOKUP($A170,SummaryResponses!$A:$A,SummaryResponses!D:D)</f>
        <v>0</v>
      </c>
      <c r="AK170" s="31">
        <f>_xlfn.XLOOKUP($A170,SummaryResponses!$A:$A,SummaryResponses!E:E)</f>
        <v>0</v>
      </c>
      <c r="AL170" s="31">
        <f>_xlfn.XLOOKUP($A170,SummaryResponses!$A:$A,SummaryResponses!F:F)</f>
        <v>0</v>
      </c>
      <c r="AM170" s="31">
        <f>_xlfn.XLOOKUP($A170,SummaryResponses!$A:$A,SummaryResponses!G:G)</f>
        <v>0</v>
      </c>
      <c r="AN170" s="31">
        <f>_xlfn.XLOOKUP($A170,SummaryResponses!$A:$A,SummaryResponses!H:H)</f>
        <v>0</v>
      </c>
      <c r="AO170" s="31">
        <f>_xlfn.XLOOKUP($A170,SummaryResponses!$A:$A,SummaryResponses!I:I)</f>
        <v>0</v>
      </c>
      <c r="AP170" s="31">
        <f>_xlfn.XLOOKUP($A170,SummaryResponses!$A:$A,SummaryResponses!J:J)</f>
        <v>0</v>
      </c>
      <c r="AQ170" s="31">
        <f>_xlfn.XLOOKUP($A170,SummaryResponses!$A:$A,SummaryResponses!K:K)</f>
        <v>0</v>
      </c>
      <c r="AR170" s="31">
        <f>_xlfn.XLOOKUP($A170,SummaryResponses!$A:$A,SummaryResponses!L:L)</f>
        <v>0</v>
      </c>
      <c r="AS170" s="31">
        <f>_xlfn.XLOOKUP($A170,SummaryResponses!$A:$A,SummaryResponses!M:M)</f>
        <v>0</v>
      </c>
      <c r="AT170" s="31">
        <f>_xlfn.XLOOKUP($A170,SummaryResponses!$A:$A,SummaryResponses!N:N)</f>
        <v>0</v>
      </c>
      <c r="AU170" s="31">
        <f>_xlfn.XLOOKUP($A170,SummaryResponses!$A:$A,SummaryResponses!O:O)</f>
        <v>0</v>
      </c>
      <c r="AV170" s="31">
        <f>_xlfn.XLOOKUP($A170,SummaryResponses!$A:$A,SummaryResponses!P:P)</f>
        <v>0</v>
      </c>
      <c r="AW170" s="31">
        <f>_xlfn.XLOOKUP($A170,SummaryResponses!$A:$A,SummaryResponses!Q:Q)</f>
        <v>0</v>
      </c>
      <c r="AX170" s="31">
        <f>_xlfn.XLOOKUP($A170,SummaryResponses!$A:$A,SummaryResponses!R:R)</f>
        <v>0</v>
      </c>
      <c r="AY170" s="31">
        <f>_xlfn.XLOOKUP($A170,SummaryResponses!$A:$A,SummaryResponses!S:S)</f>
        <v>0</v>
      </c>
      <c r="AZ170" s="31">
        <f>_xlfn.XLOOKUP($A170,SummaryResponses!$A:$A,SummaryResponses!T:T)</f>
        <v>0</v>
      </c>
      <c r="BA170" s="31">
        <f>_xlfn.XLOOKUP($A170,SummaryResponses!$A:$A,SummaryResponses!U:U)</f>
        <v>0</v>
      </c>
      <c r="BB170" s="31">
        <f>_xlfn.XLOOKUP($A170,SummaryResponses!$A:$A,SummaryResponses!V:V)</f>
        <v>0</v>
      </c>
      <c r="BC170" s="31">
        <f>_xlfn.XLOOKUP($A170,SummaryResponses!$A:$A,SummaryResponses!W:W)</f>
        <v>0</v>
      </c>
      <c r="BD170" s="31">
        <f>_xlfn.XLOOKUP($A170,SummaryResponses!$A:$A,SummaryResponses!X:X)</f>
        <v>0</v>
      </c>
      <c r="BE170" s="31">
        <f>_xlfn.XLOOKUP($A170,SummaryResponses!$A:$A,SummaryResponses!Y:Y)</f>
        <v>0</v>
      </c>
      <c r="BF170" s="31">
        <f>_xlfn.XLOOKUP($A170,SummaryResponses!$A:$A,SummaryResponses!Z:Z)</f>
        <v>0</v>
      </c>
      <c r="BG170" s="31">
        <f>_xlfn.XLOOKUP($A170,SummaryResponses!$A:$A,SummaryResponses!AA:AA)</f>
        <v>0</v>
      </c>
      <c r="BH170" s="31">
        <f>_xlfn.XLOOKUP($A170,SummaryResponses!$A:$A,SummaryResponses!AB:AB)</f>
        <v>0</v>
      </c>
      <c r="BI170" s="31">
        <f>_xlfn.XLOOKUP($A170,SummaryResponses!$A:$A,SummaryResponses!AC:AC)</f>
        <v>0</v>
      </c>
      <c r="BJ170" s="31">
        <f>_xlfn.XLOOKUP($A170,SummaryResponses!$A:$A,SummaryResponses!AD:AD)</f>
        <v>0</v>
      </c>
      <c r="BK170" s="31">
        <f>_xlfn.XLOOKUP($A170,SummaryResponses!$A:$A,SummaryResponses!AE:AE)</f>
        <v>0</v>
      </c>
    </row>
    <row r="171" spans="1:63" ht="154.5" x14ac:dyDescent="0.35">
      <c r="A171" s="30" t="str">
        <f>SummaryResponses!A171</f>
        <v>11.01.10</v>
      </c>
      <c r="B171" s="31" t="str">
        <f>_xlfn.XLOOKUP($A171,WH_Aggregte!$E:$E,WH_Aggregte!$D:$D)</f>
        <v xml:space="preserve">Does the policy describe:
• The reports, both financial and programmatic, that will be collected and reviewed by the grantee;
• How the grantee will follow-up and ensure that any findings or issues uncovered during an audit, site visit, or by other means are resolved; and
• How management decision are issued for audit findings pertaining to the Federal award provided to the subrecipient from the pass-through entity. 
</v>
      </c>
      <c r="C171" s="31" t="str">
        <f>_xlfn.XLOOKUP($A171,SummaryResponses!$A:$A,SummaryResponses!$C:$C)</f>
        <v xml:space="preserve">The subrecipient monitoring policy/procedure does not describe the following elements:
</v>
      </c>
      <c r="D171" s="30" t="str">
        <f>_xlfn.SINGLE(IF(ISNUMBER(IFERROR(_xlfn.XLOOKUP($A171,Table1[QNUM],Table1[Answer],"",0),""))*1,"",IFERROR(_xlfn.XLOOKUP($A171,Table1[QNUM],Table1[Answer],"",0),"")))</f>
        <v/>
      </c>
      <c r="E171" s="31" t="str">
        <f>_xlfn.SINGLE(IF(ISNUMBER(IFERROR(_xlfn.XLOOKUP($A171&amp;$E$1&amp;":",Table1[QNUM],Table1[NOTES],"",0),""))*1,"",IFERROR(_xlfn.XLOOKUP($A171&amp;$E$1&amp;":",Table1[QNUM],Table1[NOTES],"",0),"")))</f>
        <v/>
      </c>
      <c r="F171" s="31" t="str">
        <f>_xlfn.SINGLE(IF(ISNUMBER(IFERROR(_xlfn.XLOOKUP($A171&amp;$F$1,Table1[QNUM],Table1[NOTES],"",0),""))*1,"",IFERROR(_xlfn.XLOOKUP($A171&amp;$F$1,Table1[QNUM],Table1[NOTES],"",0),"")))</f>
        <v/>
      </c>
      <c r="G171" s="31" t="str">
        <f>TRIM(_xlfn.XLOOKUP($A171,WH_Aggregte!$E:$E,WH_Aggregte!J:J))</f>
        <v>2 CFR §200.332 (d);2 CFR §200.521</v>
      </c>
      <c r="H171" s="31" t="str">
        <f>_xlfn.XLOOKUP($A171,WH_Aggregte!$E:$E,WH_Aggregte!K:K)</f>
        <v/>
      </c>
      <c r="I171" s="31" t="str">
        <f>_xlfn.XLOOKUP($A171,WH_Aggregte!$E:$E,WH_Aggregte!L:L)</f>
        <v/>
      </c>
      <c r="J171" s="31" t="str">
        <f>_xlfn.XLOOKUP($A171,WH_Aggregte!$E:$E,WH_Aggregte!M:M)</f>
        <v/>
      </c>
      <c r="K171" s="31">
        <f>_xlfn.XLOOKUP($A171,WH_Aggregte!$E:$E,WH_Aggregte!N:N)</f>
        <v>0</v>
      </c>
      <c r="L171" s="31">
        <f>_xlfn.XLOOKUP($A171,WH_Aggregte!$E:$E,WH_Aggregte!O:O)</f>
        <v>0</v>
      </c>
      <c r="M171" s="31">
        <f>_xlfn.XLOOKUP($A171,WH_Aggregte!$E:$E,WH_Aggregte!P:P)</f>
        <v>0</v>
      </c>
      <c r="N171" s="31">
        <f>_xlfn.XLOOKUP($A171,WH_Aggregte!$E:$E,WH_Aggregte!Q:Q)</f>
        <v>0</v>
      </c>
      <c r="O171" s="31">
        <f>_xlfn.XLOOKUP($A171,WH_Aggregte!$E:$E,WH_Aggregte!R:R)</f>
        <v>0</v>
      </c>
      <c r="P171" s="31">
        <f>_xlfn.XLOOKUP($A171,WH_Aggregte!$E:$E,WH_Aggregte!S:S)</f>
        <v>0</v>
      </c>
      <c r="Q171" s="31">
        <f>_xlfn.XLOOKUP($A171,WH_Aggregte!$E:$E,WH_Aggregte!T:T)</f>
        <v>0</v>
      </c>
      <c r="R171" s="31">
        <f>_xlfn.XLOOKUP($A171,WH_Aggregte!$E:$E,WH_Aggregte!U:U)</f>
        <v>0</v>
      </c>
      <c r="S171" s="31">
        <f>_xlfn.XLOOKUP($A171,WH_Aggregte!$E:$E,WH_Aggregte!V:V)</f>
        <v>0</v>
      </c>
      <c r="T171" s="31">
        <f>_xlfn.XLOOKUP($A171,WH_Aggregte!$E:$E,WH_Aggregte!W:W)</f>
        <v>0</v>
      </c>
      <c r="U171" s="31">
        <f>_xlfn.XLOOKUP($A171,WH_Aggregte!$E:$E,WH_Aggregte!X:X)</f>
        <v>0</v>
      </c>
      <c r="V171" s="31">
        <f>_xlfn.XLOOKUP($A171,WH_Aggregte!$E:$E,WH_Aggregte!Y:Y)</f>
        <v>0</v>
      </c>
      <c r="W171" s="31">
        <f>_xlfn.XLOOKUP($A171,WH_Aggregte!$E:$E,WH_Aggregte!Z:Z)</f>
        <v>0</v>
      </c>
      <c r="X171" s="31">
        <f>_xlfn.XLOOKUP($A171,WH_Aggregte!$E:$E,WH_Aggregte!AA:AA)</f>
        <v>0</v>
      </c>
      <c r="Y171" s="31">
        <f>_xlfn.XLOOKUP($A171,WH_Aggregte!$E:$E,WH_Aggregte!AB:AB)</f>
        <v>0</v>
      </c>
      <c r="Z171" s="31">
        <f>_xlfn.XLOOKUP($A171,WH_Aggregte!$E:$E,WH_Aggregte!AC:AC)</f>
        <v>0</v>
      </c>
      <c r="AA171" s="31">
        <f>_xlfn.XLOOKUP($A171,WH_Aggregte!$E:$E,WH_Aggregte!AD:AD)</f>
        <v>0</v>
      </c>
      <c r="AB171" s="31">
        <f>_xlfn.XLOOKUP($A171,WH_Aggregte!$E:$E,WH_Aggregte!AE:AE)</f>
        <v>0</v>
      </c>
      <c r="AC171" s="31">
        <f>_xlfn.XLOOKUP($A171,WH_Aggregte!$E:$E,WH_Aggregte!AF:AF)</f>
        <v>0</v>
      </c>
      <c r="AD171" s="31">
        <f>_xlfn.XLOOKUP($A171,WH_Aggregte!$E:$E,WH_Aggregte!AG:AG)</f>
        <v>0</v>
      </c>
      <c r="AE171" s="31">
        <f>_xlfn.XLOOKUP($A171,WH_Aggregte!$E:$E,WH_Aggregte!AH:AH)</f>
        <v>0</v>
      </c>
      <c r="AF171" s="31">
        <f>_xlfn.XLOOKUP($A171,WH_Aggregte!$E:$E,WH_Aggregte!AI:AI)</f>
        <v>0</v>
      </c>
      <c r="AG171" s="31">
        <f>_xlfn.XLOOKUP($A171,WH_Aggregte!$E:$E,WH_Aggregte!AJ:AJ)</f>
        <v>0</v>
      </c>
      <c r="AH171" s="31">
        <f>_xlfn.XLOOKUP($A171,WH_Aggregte!$E:$E,WH_Aggregte!AK:AK)</f>
        <v>0</v>
      </c>
      <c r="AI171" s="31">
        <f>_xlfn.XLOOKUP($A171,WH_Aggregte!$E:$E,WH_Aggregte!AL:AL)</f>
        <v>0</v>
      </c>
      <c r="AJ171" s="31" t="str">
        <f>_xlfn.XLOOKUP($A171,SummaryResponses!$A:$A,SummaryResponses!D:D)</f>
        <v>• The reports, both financial and programmatic, that will be collected and reviewed by the grantee.</v>
      </c>
      <c r="AK171" s="31" t="str">
        <f>_xlfn.XLOOKUP($A171,SummaryResponses!$A:$A,SummaryResponses!E:E)</f>
        <v>• How the grantee will follow-up and ensure that any findings or issues uncovered during an audit, site visit, or by other means are resolved.</v>
      </c>
      <c r="AL171" s="31" t="str">
        <f>_xlfn.XLOOKUP($A171,SummaryResponses!$A:$A,SummaryResponses!F:F)</f>
        <v xml:space="preserve">• How management decisions are issued for audit findings pertaining to the Federal award. </v>
      </c>
      <c r="AM171" s="31">
        <f>_xlfn.XLOOKUP($A171,SummaryResponses!$A:$A,SummaryResponses!G:G)</f>
        <v>0</v>
      </c>
      <c r="AN171" s="31">
        <f>_xlfn.XLOOKUP($A171,SummaryResponses!$A:$A,SummaryResponses!H:H)</f>
        <v>0</v>
      </c>
      <c r="AO171" s="31">
        <f>_xlfn.XLOOKUP($A171,SummaryResponses!$A:$A,SummaryResponses!I:I)</f>
        <v>0</v>
      </c>
      <c r="AP171" s="31">
        <f>_xlfn.XLOOKUP($A171,SummaryResponses!$A:$A,SummaryResponses!J:J)</f>
        <v>0</v>
      </c>
      <c r="AQ171" s="31">
        <f>_xlfn.XLOOKUP($A171,SummaryResponses!$A:$A,SummaryResponses!K:K)</f>
        <v>0</v>
      </c>
      <c r="AR171" s="31">
        <f>_xlfn.XLOOKUP($A171,SummaryResponses!$A:$A,SummaryResponses!L:L)</f>
        <v>0</v>
      </c>
      <c r="AS171" s="31">
        <f>_xlfn.XLOOKUP($A171,SummaryResponses!$A:$A,SummaryResponses!M:M)</f>
        <v>0</v>
      </c>
      <c r="AT171" s="31">
        <f>_xlfn.XLOOKUP($A171,SummaryResponses!$A:$A,SummaryResponses!N:N)</f>
        <v>0</v>
      </c>
      <c r="AU171" s="31">
        <f>_xlfn.XLOOKUP($A171,SummaryResponses!$A:$A,SummaryResponses!O:O)</f>
        <v>0</v>
      </c>
      <c r="AV171" s="31">
        <f>_xlfn.XLOOKUP($A171,SummaryResponses!$A:$A,SummaryResponses!P:P)</f>
        <v>0</v>
      </c>
      <c r="AW171" s="31">
        <f>_xlfn.XLOOKUP($A171,SummaryResponses!$A:$A,SummaryResponses!Q:Q)</f>
        <v>0</v>
      </c>
      <c r="AX171" s="31">
        <f>_xlfn.XLOOKUP($A171,SummaryResponses!$A:$A,SummaryResponses!R:R)</f>
        <v>0</v>
      </c>
      <c r="AY171" s="31">
        <f>_xlfn.XLOOKUP($A171,SummaryResponses!$A:$A,SummaryResponses!S:S)</f>
        <v>0</v>
      </c>
      <c r="AZ171" s="31">
        <f>_xlfn.XLOOKUP($A171,SummaryResponses!$A:$A,SummaryResponses!T:T)</f>
        <v>0</v>
      </c>
      <c r="BA171" s="31">
        <f>_xlfn.XLOOKUP($A171,SummaryResponses!$A:$A,SummaryResponses!U:U)</f>
        <v>0</v>
      </c>
      <c r="BB171" s="31">
        <f>_xlfn.XLOOKUP($A171,SummaryResponses!$A:$A,SummaryResponses!V:V)</f>
        <v>0</v>
      </c>
      <c r="BC171" s="31">
        <f>_xlfn.XLOOKUP($A171,SummaryResponses!$A:$A,SummaryResponses!W:W)</f>
        <v>0</v>
      </c>
      <c r="BD171" s="31">
        <f>_xlfn.XLOOKUP($A171,SummaryResponses!$A:$A,SummaryResponses!X:X)</f>
        <v>0</v>
      </c>
      <c r="BE171" s="31">
        <f>_xlfn.XLOOKUP($A171,SummaryResponses!$A:$A,SummaryResponses!Y:Y)</f>
        <v>0</v>
      </c>
      <c r="BF171" s="31">
        <f>_xlfn.XLOOKUP($A171,SummaryResponses!$A:$A,SummaryResponses!Z:Z)</f>
        <v>0</v>
      </c>
      <c r="BG171" s="31">
        <f>_xlfn.XLOOKUP($A171,SummaryResponses!$A:$A,SummaryResponses!AA:AA)</f>
        <v>0</v>
      </c>
      <c r="BH171" s="31">
        <f>_xlfn.XLOOKUP($A171,SummaryResponses!$A:$A,SummaryResponses!AB:AB)</f>
        <v>0</v>
      </c>
      <c r="BI171" s="31">
        <f>_xlfn.XLOOKUP($A171,SummaryResponses!$A:$A,SummaryResponses!AC:AC)</f>
        <v>0</v>
      </c>
      <c r="BJ171" s="31">
        <f>_xlfn.XLOOKUP($A171,SummaryResponses!$A:$A,SummaryResponses!AD:AD)</f>
        <v>0</v>
      </c>
      <c r="BK171" s="31">
        <f>_xlfn.XLOOKUP($A171,SummaryResponses!$A:$A,SummaryResponses!AE:AE)</f>
        <v>0</v>
      </c>
    </row>
    <row r="172" spans="1:63" ht="238.5" x14ac:dyDescent="0.35">
      <c r="A172" s="30" t="str">
        <f>SummaryResponses!A172</f>
        <v>11.02.01</v>
      </c>
      <c r="B172" s="31" t="str">
        <f>_xlfn.XLOOKUP($A172,WH_Aggregte!$E:$E,WH_Aggregte!$D:$D)</f>
        <v xml:space="preserve">Is there documentation to show that the recipient maintains a procedure for the filing and adjudication of grievances in alignment with 45 CFR § 1225?  
Documentation should outline the following at minimum: 
• Time frames for filing and response  
• Person who receives and responds to the complaints both informal (grantee personnel) and formal (EEOP Director of AmeriCorps or AmeriCorps designee) 
• Documentation required 
• Legal representation is allowed 
• Freedom from retaliation/reprisal 
• The process involved from initial filing, review, decisions made, corrective action, through close out 
If NO, write a brief explanation in the notes section below. </v>
      </c>
      <c r="C172" s="31" t="str">
        <f>_xlfn.XLOOKUP($A172,SummaryResponses!$A:$A,SummaryResponses!$C:$C)</f>
        <v xml:space="preserve">Grantee has not included all of the minimum required elements outlined within 45 CFR § 1225. 
Documentation does not outline the following:
</v>
      </c>
      <c r="D172" s="30" t="str">
        <f>_xlfn.SINGLE(IF(ISNUMBER(IFERROR(_xlfn.XLOOKUP($A172,Table1[QNUM],Table1[Answer],"",0),""))*1,"",IFERROR(_xlfn.XLOOKUP($A172,Table1[QNUM],Table1[Answer],"",0),"")))</f>
        <v/>
      </c>
      <c r="E172" s="31" t="str">
        <f>_xlfn.SINGLE(IF(ISNUMBER(IFERROR(_xlfn.XLOOKUP($A172&amp;$E$1&amp;":",Table1[QNUM],Table1[NOTES],"",0),""))*1,"",IFERROR(_xlfn.XLOOKUP($A172&amp;$E$1&amp;":",Table1[QNUM],Table1[NOTES],"",0),"")))</f>
        <v/>
      </c>
      <c r="F172" s="31" t="str">
        <f>_xlfn.SINGLE(IF(ISNUMBER(IFERROR(_xlfn.XLOOKUP($A172&amp;$F$1,Table1[QNUM],Table1[NOTES],"",0),""))*1,"",IFERROR(_xlfn.XLOOKUP($A172&amp;$F$1,Table1[QNUM],Table1[NOTES],"",0),"")))</f>
        <v/>
      </c>
      <c r="G172" s="31" t="str">
        <f>TRIM(_xlfn.XLOOKUP($A172,WH_Aggregte!$E:$E,WH_Aggregte!J:J))</f>
        <v>45 CFR 1225</v>
      </c>
      <c r="H172" s="31" t="str">
        <f>_xlfn.XLOOKUP($A172,WH_Aggregte!$E:$E,WH_Aggregte!K:K)</f>
        <v/>
      </c>
      <c r="I172" s="31" t="str">
        <f>_xlfn.XLOOKUP($A172,WH_Aggregte!$E:$E,WH_Aggregte!L:L)</f>
        <v/>
      </c>
      <c r="J172" s="31" t="str">
        <f>_xlfn.XLOOKUP($A172,WH_Aggregte!$E:$E,WH_Aggregte!M:M)</f>
        <v/>
      </c>
      <c r="K172" s="31" t="str">
        <f>_xlfn.XLOOKUP($A172,WH_Aggregte!$E:$E,WH_Aggregte!N:N)</f>
        <v/>
      </c>
      <c r="L172" s="31" t="str">
        <f>_xlfn.XLOOKUP($A172,WH_Aggregte!$E:$E,WH_Aggregte!O:O)</f>
        <v/>
      </c>
      <c r="M172" s="31" t="str">
        <f>_xlfn.XLOOKUP($A172,WH_Aggregte!$E:$E,WH_Aggregte!P:P)</f>
        <v/>
      </c>
      <c r="N172" s="31">
        <f>_xlfn.XLOOKUP($A172,WH_Aggregte!$E:$E,WH_Aggregte!Q:Q)</f>
        <v>0</v>
      </c>
      <c r="O172" s="31">
        <f>_xlfn.XLOOKUP($A172,WH_Aggregte!$E:$E,WH_Aggregte!R:R)</f>
        <v>0</v>
      </c>
      <c r="P172" s="31">
        <f>_xlfn.XLOOKUP($A172,WH_Aggregte!$E:$E,WH_Aggregte!S:S)</f>
        <v>0</v>
      </c>
      <c r="Q172" s="31">
        <f>_xlfn.XLOOKUP($A172,WH_Aggregte!$E:$E,WH_Aggregte!T:T)</f>
        <v>0</v>
      </c>
      <c r="R172" s="31">
        <f>_xlfn.XLOOKUP($A172,WH_Aggregte!$E:$E,WH_Aggregte!U:U)</f>
        <v>0</v>
      </c>
      <c r="S172" s="31">
        <f>_xlfn.XLOOKUP($A172,WH_Aggregte!$E:$E,WH_Aggregte!V:V)</f>
        <v>0</v>
      </c>
      <c r="T172" s="31">
        <f>_xlfn.XLOOKUP($A172,WH_Aggregte!$E:$E,WH_Aggregte!W:W)</f>
        <v>0</v>
      </c>
      <c r="U172" s="31">
        <f>_xlfn.XLOOKUP($A172,WH_Aggregte!$E:$E,WH_Aggregte!X:X)</f>
        <v>0</v>
      </c>
      <c r="V172" s="31">
        <f>_xlfn.XLOOKUP($A172,WH_Aggregte!$E:$E,WH_Aggregte!Y:Y)</f>
        <v>0</v>
      </c>
      <c r="W172" s="31">
        <f>_xlfn.XLOOKUP($A172,WH_Aggregte!$E:$E,WH_Aggregte!Z:Z)</f>
        <v>0</v>
      </c>
      <c r="X172" s="31">
        <f>_xlfn.XLOOKUP($A172,WH_Aggregte!$E:$E,WH_Aggregte!AA:AA)</f>
        <v>0</v>
      </c>
      <c r="Y172" s="31">
        <f>_xlfn.XLOOKUP($A172,WH_Aggregte!$E:$E,WH_Aggregte!AB:AB)</f>
        <v>0</v>
      </c>
      <c r="Z172" s="31">
        <f>_xlfn.XLOOKUP($A172,WH_Aggregte!$E:$E,WH_Aggregte!AC:AC)</f>
        <v>0</v>
      </c>
      <c r="AA172" s="31">
        <f>_xlfn.XLOOKUP($A172,WH_Aggregte!$E:$E,WH_Aggregte!AD:AD)</f>
        <v>0</v>
      </c>
      <c r="AB172" s="31">
        <f>_xlfn.XLOOKUP($A172,WH_Aggregte!$E:$E,WH_Aggregte!AE:AE)</f>
        <v>0</v>
      </c>
      <c r="AC172" s="31">
        <f>_xlfn.XLOOKUP($A172,WH_Aggregte!$E:$E,WH_Aggregte!AF:AF)</f>
        <v>0</v>
      </c>
      <c r="AD172" s="31">
        <f>_xlfn.XLOOKUP($A172,WH_Aggregte!$E:$E,WH_Aggregte!AG:AG)</f>
        <v>0</v>
      </c>
      <c r="AE172" s="31">
        <f>_xlfn.XLOOKUP($A172,WH_Aggregte!$E:$E,WH_Aggregte!AH:AH)</f>
        <v>0</v>
      </c>
      <c r="AF172" s="31">
        <f>_xlfn.XLOOKUP($A172,WH_Aggregte!$E:$E,WH_Aggregte!AI:AI)</f>
        <v>0</v>
      </c>
      <c r="AG172" s="31">
        <f>_xlfn.XLOOKUP($A172,WH_Aggregte!$E:$E,WH_Aggregte!AJ:AJ)</f>
        <v>0</v>
      </c>
      <c r="AH172" s="31">
        <f>_xlfn.XLOOKUP($A172,WH_Aggregte!$E:$E,WH_Aggregte!AK:AK)</f>
        <v>0</v>
      </c>
      <c r="AI172" s="31">
        <f>_xlfn.XLOOKUP($A172,WH_Aggregte!$E:$E,WH_Aggregte!AL:AL)</f>
        <v>0</v>
      </c>
      <c r="AJ172" s="31" t="str">
        <f>_xlfn.XLOOKUP($A172,SummaryResponses!$A:$A,SummaryResponses!D:D)</f>
        <v xml:space="preserve">• Time frames for filing and response  </v>
      </c>
      <c r="AK172" s="31" t="str">
        <f>_xlfn.XLOOKUP($A172,SummaryResponses!$A:$A,SummaryResponses!E:E)</f>
        <v xml:space="preserve">• Person who receives and responds to the complaints both informal (grantee personnel) and formal (EEOP Director of AmeriCorps or AmeriCorps designee) </v>
      </c>
      <c r="AL172" s="31" t="str">
        <f>_xlfn.XLOOKUP($A172,SummaryResponses!$A:$A,SummaryResponses!F:F)</f>
        <v xml:space="preserve">• Documentation required </v>
      </c>
      <c r="AM172" s="31" t="str">
        <f>_xlfn.XLOOKUP($A172,SummaryResponses!$A:$A,SummaryResponses!G:G)</f>
        <v xml:space="preserve">• Legal representation is allowed </v>
      </c>
      <c r="AN172" s="31" t="str">
        <f>_xlfn.XLOOKUP($A172,SummaryResponses!$A:$A,SummaryResponses!H:H)</f>
        <v xml:space="preserve">• Freedom from retaliation/reprisal </v>
      </c>
      <c r="AO172" s="31" t="str">
        <f>_xlfn.XLOOKUP($A172,SummaryResponses!$A:$A,SummaryResponses!I:I)</f>
        <v xml:space="preserve">• The process involved from initial filing, review, decisions made, corrective action, through close out </v>
      </c>
      <c r="AP172" s="31">
        <f>_xlfn.XLOOKUP($A172,SummaryResponses!$A:$A,SummaryResponses!J:J)</f>
        <v>0</v>
      </c>
      <c r="AQ172" s="31">
        <f>_xlfn.XLOOKUP($A172,SummaryResponses!$A:$A,SummaryResponses!K:K)</f>
        <v>0</v>
      </c>
      <c r="AR172" s="31">
        <f>_xlfn.XLOOKUP($A172,SummaryResponses!$A:$A,SummaryResponses!L:L)</f>
        <v>0</v>
      </c>
      <c r="AS172" s="31">
        <f>_xlfn.XLOOKUP($A172,SummaryResponses!$A:$A,SummaryResponses!M:M)</f>
        <v>0</v>
      </c>
      <c r="AT172" s="31">
        <f>_xlfn.XLOOKUP($A172,SummaryResponses!$A:$A,SummaryResponses!N:N)</f>
        <v>0</v>
      </c>
      <c r="AU172" s="31">
        <f>_xlfn.XLOOKUP($A172,SummaryResponses!$A:$A,SummaryResponses!O:O)</f>
        <v>0</v>
      </c>
      <c r="AV172" s="31">
        <f>_xlfn.XLOOKUP($A172,SummaryResponses!$A:$A,SummaryResponses!P:P)</f>
        <v>0</v>
      </c>
      <c r="AW172" s="31">
        <f>_xlfn.XLOOKUP($A172,SummaryResponses!$A:$A,SummaryResponses!Q:Q)</f>
        <v>0</v>
      </c>
      <c r="AX172" s="31">
        <f>_xlfn.XLOOKUP($A172,SummaryResponses!$A:$A,SummaryResponses!R:R)</f>
        <v>0</v>
      </c>
      <c r="AY172" s="31">
        <f>_xlfn.XLOOKUP($A172,SummaryResponses!$A:$A,SummaryResponses!S:S)</f>
        <v>0</v>
      </c>
      <c r="AZ172" s="31">
        <f>_xlfn.XLOOKUP($A172,SummaryResponses!$A:$A,SummaryResponses!T:T)</f>
        <v>0</v>
      </c>
      <c r="BA172" s="31">
        <f>_xlfn.XLOOKUP($A172,SummaryResponses!$A:$A,SummaryResponses!U:U)</f>
        <v>0</v>
      </c>
      <c r="BB172" s="31">
        <f>_xlfn.XLOOKUP($A172,SummaryResponses!$A:$A,SummaryResponses!V:V)</f>
        <v>0</v>
      </c>
      <c r="BC172" s="31">
        <f>_xlfn.XLOOKUP($A172,SummaryResponses!$A:$A,SummaryResponses!W:W)</f>
        <v>0</v>
      </c>
      <c r="BD172" s="31">
        <f>_xlfn.XLOOKUP($A172,SummaryResponses!$A:$A,SummaryResponses!X:X)</f>
        <v>0</v>
      </c>
      <c r="BE172" s="31">
        <f>_xlfn.XLOOKUP($A172,SummaryResponses!$A:$A,SummaryResponses!Y:Y)</f>
        <v>0</v>
      </c>
      <c r="BF172" s="31">
        <f>_xlfn.XLOOKUP($A172,SummaryResponses!$A:$A,SummaryResponses!Z:Z)</f>
        <v>0</v>
      </c>
      <c r="BG172" s="31">
        <f>_xlfn.XLOOKUP($A172,SummaryResponses!$A:$A,SummaryResponses!AA:AA)</f>
        <v>0</v>
      </c>
      <c r="BH172" s="31">
        <f>_xlfn.XLOOKUP($A172,SummaryResponses!$A:$A,SummaryResponses!AB:AB)</f>
        <v>0</v>
      </c>
      <c r="BI172" s="31">
        <f>_xlfn.XLOOKUP($A172,SummaryResponses!$A:$A,SummaryResponses!AC:AC)</f>
        <v>0</v>
      </c>
      <c r="BJ172" s="31">
        <f>_xlfn.XLOOKUP($A172,SummaryResponses!$A:$A,SummaryResponses!AD:AD)</f>
        <v>0</v>
      </c>
      <c r="BK172" s="31">
        <f>_xlfn.XLOOKUP($A172,SummaryResponses!$A:$A,SummaryResponses!AE:AE)</f>
        <v>0</v>
      </c>
    </row>
    <row r="173" spans="1:63" ht="364.5" x14ac:dyDescent="0.35">
      <c r="A173" s="30" t="str">
        <f>SummaryResponses!A173</f>
        <v>11.02.02</v>
      </c>
      <c r="B173" s="31" t="str">
        <f>_xlfn.XLOOKUP($A173,WH_Aggregte!$E:$E,WH_Aggregte!$D:$D)</f>
        <v xml:space="preserve">Does the organization have a non-discrimination policy that includes all the federally required protected classes as listed below?   
*NOTE:  Updated in the AmeriCorps Program Civil Rights and Non-Harassment Policy 11/7/23. Compliance should be determined based on grant award requirements. 
•	Race  
•	Color  
•	National origin  
•	Gender/gender identity or expression/sex 
•	Age  
•	Religion   
•	Sexual orientation   
•	Disability   
•	Political affiliation   
•	Marital or parental status  
•	Reprisal*
•	Genetic information  
•	Military service  
•	Pregnancy*
•	Submission of a complaint*
</v>
      </c>
      <c r="C173" s="31" t="str">
        <f>_xlfn.XLOOKUP($A173,SummaryResponses!$A:$A,SummaryResponses!$C:$C)</f>
        <v>The grantee/sponsor does not have a non-discrimination policy in place that includes all of the federally required protected classes. (Specific missing elements listed in MO Notes.)</v>
      </c>
      <c r="D173" s="30" t="str">
        <f>_xlfn.SINGLE(IF(ISNUMBER(IFERROR(_xlfn.XLOOKUP($A173,Table1[QNUM],Table1[Answer],"",0),""))*1,"",IFERROR(_xlfn.XLOOKUP($A173,Table1[QNUM],Table1[Answer],"",0),"")))</f>
        <v/>
      </c>
      <c r="E173" s="31" t="str">
        <f>_xlfn.SINGLE(IF(ISNUMBER(IFERROR(_xlfn.XLOOKUP($A173&amp;$E$1&amp;":",Table1[QNUM],Table1[NOTES],"",0),""))*1,"",IFERROR(_xlfn.XLOOKUP($A173&amp;$E$1&amp;":",Table1[QNUM],Table1[NOTES],"",0),"")))</f>
        <v/>
      </c>
      <c r="F173" s="31" t="str">
        <f>_xlfn.SINGLE(IF(ISNUMBER(IFERROR(_xlfn.XLOOKUP($A173&amp;$F$1,Table1[QNUM],Table1[NOTES],"",0),""))*1,"",IFERROR(_xlfn.XLOOKUP($A173&amp;$F$1,Table1[QNUM],Table1[NOTES],"",0),"")))</f>
        <v/>
      </c>
      <c r="G173" s="31" t="str">
        <f>TRIM(_xlfn.XLOOKUP($A173,WH_Aggregte!$E:$E,WH_Aggregte!J:J))</f>
        <v>AmeriCorps Annual General Terms and Conditions</v>
      </c>
      <c r="H173" s="31" t="str">
        <f>_xlfn.XLOOKUP($A173,WH_Aggregte!$E:$E,WH_Aggregte!K:K)</f>
        <v/>
      </c>
      <c r="I173" s="31" t="str">
        <f>_xlfn.XLOOKUP($A173,WH_Aggregte!$E:$E,WH_Aggregte!L:L)</f>
        <v/>
      </c>
      <c r="J173" s="31" t="str">
        <f>_xlfn.XLOOKUP($A173,WH_Aggregte!$E:$E,WH_Aggregte!M:M)</f>
        <v/>
      </c>
      <c r="K173" s="31" t="str">
        <f>_xlfn.XLOOKUP($A173,WH_Aggregte!$E:$E,WH_Aggregte!N:N)</f>
        <v/>
      </c>
      <c r="L173" s="31" t="str">
        <f>_xlfn.XLOOKUP($A173,WH_Aggregte!$E:$E,WH_Aggregte!O:O)</f>
        <v/>
      </c>
      <c r="M173" s="31" t="str">
        <f>_xlfn.XLOOKUP($A173,WH_Aggregte!$E:$E,WH_Aggregte!P:P)</f>
        <v/>
      </c>
      <c r="N173" s="31" t="str">
        <f>_xlfn.XLOOKUP($A173,WH_Aggregte!$E:$E,WH_Aggregte!Q:Q)</f>
        <v/>
      </c>
      <c r="O173" s="31" t="str">
        <f>_xlfn.XLOOKUP($A173,WH_Aggregte!$E:$E,WH_Aggregte!R:R)</f>
        <v/>
      </c>
      <c r="P173" s="31" t="str">
        <f>_xlfn.XLOOKUP($A173,WH_Aggregte!$E:$E,WH_Aggregte!S:S)</f>
        <v/>
      </c>
      <c r="Q173" s="31" t="str">
        <f>_xlfn.XLOOKUP($A173,WH_Aggregte!$E:$E,WH_Aggregte!T:T)</f>
        <v/>
      </c>
      <c r="R173" s="31" t="str">
        <f>_xlfn.XLOOKUP($A173,WH_Aggregte!$E:$E,WH_Aggregte!U:U)</f>
        <v/>
      </c>
      <c r="S173" s="31" t="str">
        <f>_xlfn.XLOOKUP($A173,WH_Aggregte!$E:$E,WH_Aggregte!V:V)</f>
        <v/>
      </c>
      <c r="T173" s="31" t="str">
        <f>_xlfn.XLOOKUP($A173,WH_Aggregte!$E:$E,WH_Aggregte!W:W)</f>
        <v/>
      </c>
      <c r="U173" s="31" t="str">
        <f>_xlfn.XLOOKUP($A173,WH_Aggregte!$E:$E,WH_Aggregte!X:X)</f>
        <v/>
      </c>
      <c r="V173" s="31" t="str">
        <f>_xlfn.XLOOKUP($A173,WH_Aggregte!$E:$E,WH_Aggregte!Y:Y)</f>
        <v/>
      </c>
      <c r="W173" s="31">
        <f>_xlfn.XLOOKUP($A173,WH_Aggregte!$E:$E,WH_Aggregte!Z:Z)</f>
        <v>0</v>
      </c>
      <c r="X173" s="31">
        <f>_xlfn.XLOOKUP($A173,WH_Aggregte!$E:$E,WH_Aggregte!AA:AA)</f>
        <v>0</v>
      </c>
      <c r="Y173" s="31">
        <f>_xlfn.XLOOKUP($A173,WH_Aggregte!$E:$E,WH_Aggregte!AB:AB)</f>
        <v>0</v>
      </c>
      <c r="Z173" s="31">
        <f>_xlfn.XLOOKUP($A173,WH_Aggregte!$E:$E,WH_Aggregte!AC:AC)</f>
        <v>0</v>
      </c>
      <c r="AA173" s="31">
        <f>_xlfn.XLOOKUP($A173,WH_Aggregte!$E:$E,WH_Aggregte!AD:AD)</f>
        <v>0</v>
      </c>
      <c r="AB173" s="31">
        <f>_xlfn.XLOOKUP($A173,WH_Aggregte!$E:$E,WH_Aggregte!AE:AE)</f>
        <v>0</v>
      </c>
      <c r="AC173" s="31">
        <f>_xlfn.XLOOKUP($A173,WH_Aggregte!$E:$E,WH_Aggregte!AF:AF)</f>
        <v>0</v>
      </c>
      <c r="AD173" s="31">
        <f>_xlfn.XLOOKUP($A173,WH_Aggregte!$E:$E,WH_Aggregte!AG:AG)</f>
        <v>0</v>
      </c>
      <c r="AE173" s="31">
        <f>_xlfn.XLOOKUP($A173,WH_Aggregte!$E:$E,WH_Aggregte!AH:AH)</f>
        <v>0</v>
      </c>
      <c r="AF173" s="31">
        <f>_xlfn.XLOOKUP($A173,WH_Aggregte!$E:$E,WH_Aggregte!AI:AI)</f>
        <v>0</v>
      </c>
      <c r="AG173" s="31">
        <f>_xlfn.XLOOKUP($A173,WH_Aggregte!$E:$E,WH_Aggregte!AJ:AJ)</f>
        <v>0</v>
      </c>
      <c r="AH173" s="31">
        <f>_xlfn.XLOOKUP($A173,WH_Aggregte!$E:$E,WH_Aggregte!AK:AK)</f>
        <v>0</v>
      </c>
      <c r="AI173" s="31">
        <f>_xlfn.XLOOKUP($A173,WH_Aggregte!$E:$E,WH_Aggregte!AL:AL)</f>
        <v>0</v>
      </c>
      <c r="AJ173" s="31" t="str">
        <f>_xlfn.XLOOKUP($A173,SummaryResponses!$A:$A,SummaryResponses!D:D)</f>
        <v xml:space="preserve">•  Race </v>
      </c>
      <c r="AK173" s="31" t="str">
        <f>_xlfn.XLOOKUP($A173,SummaryResponses!$A:$A,SummaryResponses!E:E)</f>
        <v xml:space="preserve">•  Color </v>
      </c>
      <c r="AL173" s="31" t="str">
        <f>_xlfn.XLOOKUP($A173,SummaryResponses!$A:$A,SummaryResponses!F:F)</f>
        <v xml:space="preserve">•  National origin </v>
      </c>
      <c r="AM173" s="31" t="str">
        <f>_xlfn.XLOOKUP($A173,SummaryResponses!$A:$A,SummaryResponses!G:G)</f>
        <v xml:space="preserve">•  Gender/gender identity or expression  </v>
      </c>
      <c r="AN173" s="31" t="str">
        <f>_xlfn.XLOOKUP($A173,SummaryResponses!$A:$A,SummaryResponses!H:H)</f>
        <v xml:space="preserve">•  Age </v>
      </c>
      <c r="AO173" s="31" t="str">
        <f>_xlfn.XLOOKUP($A173,SummaryResponses!$A:$A,SummaryResponses!I:I)</f>
        <v xml:space="preserve">•  Religion  </v>
      </c>
      <c r="AP173" s="31" t="str">
        <f>_xlfn.XLOOKUP($A173,SummaryResponses!$A:$A,SummaryResponses!J:J)</f>
        <v xml:space="preserve">•  Sexual orientation  </v>
      </c>
      <c r="AQ173" s="31" t="str">
        <f>_xlfn.XLOOKUP($A173,SummaryResponses!$A:$A,SummaryResponses!K:K)</f>
        <v xml:space="preserve">•  Disability  </v>
      </c>
      <c r="AR173" s="31" t="str">
        <f>_xlfn.XLOOKUP($A173,SummaryResponses!$A:$A,SummaryResponses!L:L)</f>
        <v xml:space="preserve">•  Political affiliation  </v>
      </c>
      <c r="AS173" s="31" t="str">
        <f>_xlfn.XLOOKUP($A173,SummaryResponses!$A:$A,SummaryResponses!M:M)</f>
        <v xml:space="preserve">•  Marital or parental status  </v>
      </c>
      <c r="AT173" s="31" t="str">
        <f>_xlfn.XLOOKUP($A173,SummaryResponses!$A:$A,SummaryResponses!N:N)</f>
        <v xml:space="preserve">•  Genetic information </v>
      </c>
      <c r="AU173" s="31" t="str">
        <f>_xlfn.XLOOKUP($A173,SummaryResponses!$A:$A,SummaryResponses!O:O)</f>
        <v xml:space="preserve">•  Military service </v>
      </c>
      <c r="AV173" s="31">
        <f>_xlfn.XLOOKUP($A173,SummaryResponses!$A:$A,SummaryResponses!P:P)</f>
        <v>0</v>
      </c>
      <c r="AW173" s="31">
        <f>_xlfn.XLOOKUP($A173,SummaryResponses!$A:$A,SummaryResponses!Q:Q)</f>
        <v>0</v>
      </c>
      <c r="AX173" s="31">
        <f>_xlfn.XLOOKUP($A173,SummaryResponses!$A:$A,SummaryResponses!R:R)</f>
        <v>0</v>
      </c>
      <c r="AY173" s="31">
        <f>_xlfn.XLOOKUP($A173,SummaryResponses!$A:$A,SummaryResponses!S:S)</f>
        <v>0</v>
      </c>
      <c r="AZ173" s="31">
        <f>_xlfn.XLOOKUP($A173,SummaryResponses!$A:$A,SummaryResponses!T:T)</f>
        <v>0</v>
      </c>
      <c r="BA173" s="31">
        <f>_xlfn.XLOOKUP($A173,SummaryResponses!$A:$A,SummaryResponses!U:U)</f>
        <v>0</v>
      </c>
      <c r="BB173" s="31">
        <f>_xlfn.XLOOKUP($A173,SummaryResponses!$A:$A,SummaryResponses!V:V)</f>
        <v>0</v>
      </c>
      <c r="BC173" s="31">
        <f>_xlfn.XLOOKUP($A173,SummaryResponses!$A:$A,SummaryResponses!W:W)</f>
        <v>0</v>
      </c>
      <c r="BD173" s="31">
        <f>_xlfn.XLOOKUP($A173,SummaryResponses!$A:$A,SummaryResponses!X:X)</f>
        <v>0</v>
      </c>
      <c r="BE173" s="31">
        <f>_xlfn.XLOOKUP($A173,SummaryResponses!$A:$A,SummaryResponses!Y:Y)</f>
        <v>0</v>
      </c>
      <c r="BF173" s="31">
        <f>_xlfn.XLOOKUP($A173,SummaryResponses!$A:$A,SummaryResponses!Z:Z)</f>
        <v>0</v>
      </c>
      <c r="BG173" s="31">
        <f>_xlfn.XLOOKUP($A173,SummaryResponses!$A:$A,SummaryResponses!AA:AA)</f>
        <v>0</v>
      </c>
      <c r="BH173" s="31">
        <f>_xlfn.XLOOKUP($A173,SummaryResponses!$A:$A,SummaryResponses!AB:AB)</f>
        <v>0</v>
      </c>
      <c r="BI173" s="31">
        <f>_xlfn.XLOOKUP($A173,SummaryResponses!$A:$A,SummaryResponses!AC:AC)</f>
        <v>0</v>
      </c>
      <c r="BJ173" s="31">
        <f>_xlfn.XLOOKUP($A173,SummaryResponses!$A:$A,SummaryResponses!AD:AD)</f>
        <v>0</v>
      </c>
      <c r="BK173" s="31">
        <f>_xlfn.XLOOKUP($A173,SummaryResponses!$A:$A,SummaryResponses!AE:AE)</f>
        <v>0</v>
      </c>
    </row>
    <row r="174" spans="1:63" ht="280.5" x14ac:dyDescent="0.35">
      <c r="A174" s="30" t="str">
        <f>SummaryResponses!A174</f>
        <v>11.02.03</v>
      </c>
      <c r="B174" s="31" t="str">
        <f>_xlfn.XLOOKUP($A174,WH_Aggregte!$E:$E,WH_Aggregte!$D:$D)</f>
        <v xml:space="preserve">
Does the grantee notify members, community beneficiaries, applicants, program staff, and the public, including those with impaired vision or hearing, that it operates in accordance with federal and program requirements on non-discrimination? 
• Does the policy summarize the requirements, note the availability of compliance history information, and explain the procedures for filing discrimination complaints with AmeriCorps? 
• Does the policy include information on civil rights requirements, complaint procedures and the rights of beneficiaries in member/volunteer service agreements, handbooks, manuals, pamphlets, and post it in prominent locations, as appropriate?
• Does the sponsor/grantee notify the public in recruitment material and application forms that it operates its program or activity subject to nondiscrimination requirements?
</v>
      </c>
      <c r="C174" s="31" t="str">
        <f>_xlfn.XLOOKUP($A174,SummaryResponses!$A:$A,SummaryResponses!$C:$C)</f>
        <v>The sponsor/grantee is not compliant with federal statutory and/or public notice requirements as outlined. (MO to put specifics in Notes.)</v>
      </c>
      <c r="D174" s="30" t="str">
        <f>_xlfn.SINGLE(IF(ISNUMBER(IFERROR(_xlfn.XLOOKUP($A174,Table1[QNUM],Table1[Answer],"",0),""))*1,"",IFERROR(_xlfn.XLOOKUP($A174,Table1[QNUM],Table1[Answer],"",0),"")))</f>
        <v/>
      </c>
      <c r="E174" s="31" t="str">
        <f>_xlfn.SINGLE(IF(ISNUMBER(IFERROR(_xlfn.XLOOKUP($A174&amp;$E$1&amp;":",Table1[QNUM],Table1[NOTES],"",0),""))*1,"",IFERROR(_xlfn.XLOOKUP($A174&amp;$E$1&amp;":",Table1[QNUM],Table1[NOTES],"",0),"")))</f>
        <v/>
      </c>
      <c r="F174" s="31" t="str">
        <f>_xlfn.SINGLE(IF(ISNUMBER(IFERROR(_xlfn.XLOOKUP($A174&amp;$F$1,Table1[QNUM],Table1[NOTES],"",0),""))*1,"",IFERROR(_xlfn.XLOOKUP($A174&amp;$F$1,Table1[QNUM],Table1[NOTES],"",0),"")))</f>
        <v/>
      </c>
      <c r="G174" s="31" t="str">
        <f>TRIM(_xlfn.XLOOKUP($A174,WH_Aggregte!$E:$E,WH_Aggregte!J:J))</f>
        <v>AmeriCorps Annual General Terms and Conditions, relevant program regulations: 45 CFR Parts 2540 (ASN), 45 CFR 2551 (SCP), 45 CFR 2552 (FGP), 45 CFR 2553 (RSVP), and 45 CFR 2556 (VISTA).</v>
      </c>
      <c r="H174" s="31" t="str">
        <f>_xlfn.XLOOKUP($A174,WH_Aggregte!$E:$E,WH_Aggregte!K:K)</f>
        <v/>
      </c>
      <c r="I174" s="31" t="str">
        <f>_xlfn.XLOOKUP($A174,WH_Aggregte!$E:$E,WH_Aggregte!L:L)</f>
        <v/>
      </c>
      <c r="J174" s="31" t="str">
        <f>_xlfn.XLOOKUP($A174,WH_Aggregte!$E:$E,WH_Aggregte!M:M)</f>
        <v/>
      </c>
      <c r="K174" s="31">
        <f>_xlfn.XLOOKUP($A174,WH_Aggregte!$E:$E,WH_Aggregte!N:N)</f>
        <v>0</v>
      </c>
      <c r="L174" s="31">
        <f>_xlfn.XLOOKUP($A174,WH_Aggregte!$E:$E,WH_Aggregte!O:O)</f>
        <v>0</v>
      </c>
      <c r="M174" s="31">
        <f>_xlfn.XLOOKUP($A174,WH_Aggregte!$E:$E,WH_Aggregte!P:P)</f>
        <v>0</v>
      </c>
      <c r="N174" s="31">
        <f>_xlfn.XLOOKUP($A174,WH_Aggregte!$E:$E,WH_Aggregte!Q:Q)</f>
        <v>0</v>
      </c>
      <c r="O174" s="31">
        <f>_xlfn.XLOOKUP($A174,WH_Aggregte!$E:$E,WH_Aggregte!R:R)</f>
        <v>0</v>
      </c>
      <c r="P174" s="31">
        <f>_xlfn.XLOOKUP($A174,WH_Aggregte!$E:$E,WH_Aggregte!S:S)</f>
        <v>0</v>
      </c>
      <c r="Q174" s="31">
        <f>_xlfn.XLOOKUP($A174,WH_Aggregte!$E:$E,WH_Aggregte!T:T)</f>
        <v>0</v>
      </c>
      <c r="R174" s="31">
        <f>_xlfn.XLOOKUP($A174,WH_Aggregte!$E:$E,WH_Aggregte!U:U)</f>
        <v>0</v>
      </c>
      <c r="S174" s="31">
        <f>_xlfn.XLOOKUP($A174,WH_Aggregte!$E:$E,WH_Aggregte!V:V)</f>
        <v>0</v>
      </c>
      <c r="T174" s="31">
        <f>_xlfn.XLOOKUP($A174,WH_Aggregte!$E:$E,WH_Aggregte!W:W)</f>
        <v>0</v>
      </c>
      <c r="U174" s="31">
        <f>_xlfn.XLOOKUP($A174,WH_Aggregte!$E:$E,WH_Aggregte!X:X)</f>
        <v>0</v>
      </c>
      <c r="V174" s="31">
        <f>_xlfn.XLOOKUP($A174,WH_Aggregte!$E:$E,WH_Aggregte!Y:Y)</f>
        <v>0</v>
      </c>
      <c r="W174" s="31">
        <f>_xlfn.XLOOKUP($A174,WH_Aggregte!$E:$E,WH_Aggregte!Z:Z)</f>
        <v>0</v>
      </c>
      <c r="X174" s="31">
        <f>_xlfn.XLOOKUP($A174,WH_Aggregte!$E:$E,WH_Aggregte!AA:AA)</f>
        <v>0</v>
      </c>
      <c r="Y174" s="31">
        <f>_xlfn.XLOOKUP($A174,WH_Aggregte!$E:$E,WH_Aggregte!AB:AB)</f>
        <v>0</v>
      </c>
      <c r="Z174" s="31">
        <f>_xlfn.XLOOKUP($A174,WH_Aggregte!$E:$E,WH_Aggregte!AC:AC)</f>
        <v>0</v>
      </c>
      <c r="AA174" s="31">
        <f>_xlfn.XLOOKUP($A174,WH_Aggregte!$E:$E,WH_Aggregte!AD:AD)</f>
        <v>0</v>
      </c>
      <c r="AB174" s="31">
        <f>_xlfn.XLOOKUP($A174,WH_Aggregte!$E:$E,WH_Aggregte!AE:AE)</f>
        <v>0</v>
      </c>
      <c r="AC174" s="31">
        <f>_xlfn.XLOOKUP($A174,WH_Aggregte!$E:$E,WH_Aggregte!AF:AF)</f>
        <v>0</v>
      </c>
      <c r="AD174" s="31">
        <f>_xlfn.XLOOKUP($A174,WH_Aggregte!$E:$E,WH_Aggregte!AG:AG)</f>
        <v>0</v>
      </c>
      <c r="AE174" s="31">
        <f>_xlfn.XLOOKUP($A174,WH_Aggregte!$E:$E,WH_Aggregte!AH:AH)</f>
        <v>0</v>
      </c>
      <c r="AF174" s="31">
        <f>_xlfn.XLOOKUP($A174,WH_Aggregte!$E:$E,WH_Aggregte!AI:AI)</f>
        <v>0</v>
      </c>
      <c r="AG174" s="31">
        <f>_xlfn.XLOOKUP($A174,WH_Aggregte!$E:$E,WH_Aggregte!AJ:AJ)</f>
        <v>0</v>
      </c>
      <c r="AH174" s="31">
        <f>_xlfn.XLOOKUP($A174,WH_Aggregte!$E:$E,WH_Aggregte!AK:AK)</f>
        <v>0</v>
      </c>
      <c r="AI174" s="31">
        <f>_xlfn.XLOOKUP($A174,WH_Aggregte!$E:$E,WH_Aggregte!AL:AL)</f>
        <v>0</v>
      </c>
      <c r="AJ174" s="31">
        <f>_xlfn.XLOOKUP($A174,SummaryResponses!$A:$A,SummaryResponses!D:D)</f>
        <v>0</v>
      </c>
      <c r="AK174" s="31">
        <f>_xlfn.XLOOKUP($A174,SummaryResponses!$A:$A,SummaryResponses!E:E)</f>
        <v>0</v>
      </c>
      <c r="AL174" s="31">
        <f>_xlfn.XLOOKUP($A174,SummaryResponses!$A:$A,SummaryResponses!F:F)</f>
        <v>0</v>
      </c>
      <c r="AM174" s="31">
        <f>_xlfn.XLOOKUP($A174,SummaryResponses!$A:$A,SummaryResponses!G:G)</f>
        <v>0</v>
      </c>
      <c r="AN174" s="31">
        <f>_xlfn.XLOOKUP($A174,SummaryResponses!$A:$A,SummaryResponses!H:H)</f>
        <v>0</v>
      </c>
      <c r="AO174" s="31">
        <f>_xlfn.XLOOKUP($A174,SummaryResponses!$A:$A,SummaryResponses!I:I)</f>
        <v>0</v>
      </c>
      <c r="AP174" s="31">
        <f>_xlfn.XLOOKUP($A174,SummaryResponses!$A:$A,SummaryResponses!J:J)</f>
        <v>0</v>
      </c>
      <c r="AQ174" s="31">
        <f>_xlfn.XLOOKUP($A174,SummaryResponses!$A:$A,SummaryResponses!K:K)</f>
        <v>0</v>
      </c>
      <c r="AR174" s="31">
        <f>_xlfn.XLOOKUP($A174,SummaryResponses!$A:$A,SummaryResponses!L:L)</f>
        <v>0</v>
      </c>
      <c r="AS174" s="31">
        <f>_xlfn.XLOOKUP($A174,SummaryResponses!$A:$A,SummaryResponses!M:M)</f>
        <v>0</v>
      </c>
      <c r="AT174" s="31">
        <f>_xlfn.XLOOKUP($A174,SummaryResponses!$A:$A,SummaryResponses!N:N)</f>
        <v>0</v>
      </c>
      <c r="AU174" s="31">
        <f>_xlfn.XLOOKUP($A174,SummaryResponses!$A:$A,SummaryResponses!O:O)</f>
        <v>0</v>
      </c>
      <c r="AV174" s="31">
        <f>_xlfn.XLOOKUP($A174,SummaryResponses!$A:$A,SummaryResponses!P:P)</f>
        <v>0</v>
      </c>
      <c r="AW174" s="31">
        <f>_xlfn.XLOOKUP($A174,SummaryResponses!$A:$A,SummaryResponses!Q:Q)</f>
        <v>0</v>
      </c>
      <c r="AX174" s="31">
        <f>_xlfn.XLOOKUP($A174,SummaryResponses!$A:$A,SummaryResponses!R:R)</f>
        <v>0</v>
      </c>
      <c r="AY174" s="31">
        <f>_xlfn.XLOOKUP($A174,SummaryResponses!$A:$A,SummaryResponses!S:S)</f>
        <v>0</v>
      </c>
      <c r="AZ174" s="31">
        <f>_xlfn.XLOOKUP($A174,SummaryResponses!$A:$A,SummaryResponses!T:T)</f>
        <v>0</v>
      </c>
      <c r="BA174" s="31">
        <f>_xlfn.XLOOKUP($A174,SummaryResponses!$A:$A,SummaryResponses!U:U)</f>
        <v>0</v>
      </c>
      <c r="BB174" s="31">
        <f>_xlfn.XLOOKUP($A174,SummaryResponses!$A:$A,SummaryResponses!V:V)</f>
        <v>0</v>
      </c>
      <c r="BC174" s="31">
        <f>_xlfn.XLOOKUP($A174,SummaryResponses!$A:$A,SummaryResponses!W:W)</f>
        <v>0</v>
      </c>
      <c r="BD174" s="31">
        <f>_xlfn.XLOOKUP($A174,SummaryResponses!$A:$A,SummaryResponses!X:X)</f>
        <v>0</v>
      </c>
      <c r="BE174" s="31">
        <f>_xlfn.XLOOKUP($A174,SummaryResponses!$A:$A,SummaryResponses!Y:Y)</f>
        <v>0</v>
      </c>
      <c r="BF174" s="31">
        <f>_xlfn.XLOOKUP($A174,SummaryResponses!$A:$A,SummaryResponses!Z:Z)</f>
        <v>0</v>
      </c>
      <c r="BG174" s="31">
        <f>_xlfn.XLOOKUP($A174,SummaryResponses!$A:$A,SummaryResponses!AA:AA)</f>
        <v>0</v>
      </c>
      <c r="BH174" s="31">
        <f>_xlfn.XLOOKUP($A174,SummaryResponses!$A:$A,SummaryResponses!AB:AB)</f>
        <v>0</v>
      </c>
      <c r="BI174" s="31">
        <f>_xlfn.XLOOKUP($A174,SummaryResponses!$A:$A,SummaryResponses!AC:AC)</f>
        <v>0</v>
      </c>
      <c r="BJ174" s="31">
        <f>_xlfn.XLOOKUP($A174,SummaryResponses!$A:$A,SummaryResponses!AD:AD)</f>
        <v>0</v>
      </c>
      <c r="BK174" s="31">
        <f>_xlfn.XLOOKUP($A174,SummaryResponses!$A:$A,SummaryResponses!AE:AE)</f>
        <v>0</v>
      </c>
    </row>
    <row r="175" spans="1:63" ht="409.6" x14ac:dyDescent="0.35">
      <c r="A175" s="30" t="str">
        <f>SummaryResponses!A175</f>
        <v>11.02.04</v>
      </c>
      <c r="B175" s="31" t="str">
        <f>_xlfn.XLOOKUP($A175,WH_Aggregte!$E:$E,WH_Aggregte!$D:$D)</f>
        <v xml:space="preserve">Does the grantee have a system to follow required timekeeping practices for their members/volunteers? 
For ASN: 
Member fundraising time is limited to 10% of the maximum allowable number of service hours, and member training is limited to 20% or less of the total aggregate agreed-upon member service hours in the program.  Does the program have a process and corresponding timekeeping documentation for ensuring member hours are tracked and do not exceed the percentage limits for:  
• Fundraising 
• Member education and training 
 For VISTA: 
• Is there evidence that VISTAs, Summer Associates, and/or VISTA Leaders are serving full-time, as defined by the host site? (Does the sponsor define full-time service? Does timekeeping documentation reflect full-time service of members?) 
• Is there evidence that the grantee is documenting time attendance in relation to all variations of allowed Leave benefits for VISTA members? (Does timekeeping documentation show a way to document all variations of leave?) 
 For AmeriCorps Seniors: 
Does the grantee maintain timesheets or electronic time and attendance records that: 
• Display the actual hours served by each volunteer 
• Are signed or validated by the individual volunteer and the responsible volunteer station supervisor (on the template, is there a place for signatures / certification?) </v>
      </c>
      <c r="C175" s="31" t="str">
        <f>_xlfn.XLOOKUP($A175,SummaryResponses!$A:$A,SummaryResponses!$C:$C)</f>
        <v>The grantee does not have a system to follow required timekeeping practices for their members/volunteers. (Please review notes on Summary Tab.)</v>
      </c>
      <c r="D175" s="30" t="str">
        <f>_xlfn.SINGLE(IF(ISNUMBER(IFERROR(_xlfn.XLOOKUP($A175,Table1[QNUM],Table1[Answer],"",0),""))*1,"",IFERROR(_xlfn.XLOOKUP($A175,Table1[QNUM],Table1[Answer],"",0),"")))</f>
        <v/>
      </c>
      <c r="E175" s="31" t="str">
        <f>_xlfn.SINGLE(IF(ISNUMBER(IFERROR(_xlfn.XLOOKUP($A175&amp;$E$1&amp;":",Table1[QNUM],Table1[NOTES],"",0),""))*1,"",IFERROR(_xlfn.XLOOKUP($A175&amp;$E$1&amp;":",Table1[QNUM],Table1[NOTES],"",0),"")))</f>
        <v/>
      </c>
      <c r="F175" s="31" t="str">
        <f>_xlfn.SINGLE(IF(ISNUMBER(IFERROR(_xlfn.XLOOKUP($A175&amp;$F$1,Table1[QNUM],Table1[NOTES],"",0),""))*1,"",IFERROR(_xlfn.XLOOKUP($A175&amp;$F$1,Table1[QNUM],Table1[NOTES],"",0),"")))</f>
        <v/>
      </c>
      <c r="G175" s="31" t="str">
        <f>TRIM(_xlfn.XLOOKUP($A175,WH_Aggregte!$E:$E,WH_Aggregte!J:J))</f>
        <v>ASN - 45 CFR 2520.45 and 45 CFR 2530.50
ACS: 45 CFR 2552.51
VISTA: DVSA Sec. 104, 42 U.S.C. § 4954 (a), 45 CFR 2556.205, VISTA Member Handbook Chapter 1</v>
      </c>
      <c r="H175" s="31" t="str">
        <f>_xlfn.XLOOKUP($A175,WH_Aggregte!$E:$E,WH_Aggregte!K:K)</f>
        <v/>
      </c>
      <c r="I175" s="31" t="str">
        <f>_xlfn.XLOOKUP($A175,WH_Aggregte!$E:$E,WH_Aggregte!L:L)</f>
        <v/>
      </c>
      <c r="J175" s="31" t="str">
        <f>_xlfn.XLOOKUP($A175,WH_Aggregte!$E:$E,WH_Aggregte!M:M)</f>
        <v/>
      </c>
      <c r="K175" s="31" t="str">
        <f>_xlfn.XLOOKUP($A175,WH_Aggregte!$E:$E,WH_Aggregte!N:N)</f>
        <v/>
      </c>
      <c r="L175" s="31" t="str">
        <f>_xlfn.XLOOKUP($A175,WH_Aggregte!$E:$E,WH_Aggregte!O:O)</f>
        <v/>
      </c>
      <c r="M175" s="31" t="str">
        <f>_xlfn.XLOOKUP($A175,WH_Aggregte!$E:$E,WH_Aggregte!P:P)</f>
        <v/>
      </c>
      <c r="N175" s="31">
        <f>_xlfn.XLOOKUP($A175,WH_Aggregte!$E:$E,WH_Aggregte!Q:Q)</f>
        <v>0</v>
      </c>
      <c r="O175" s="31">
        <f>_xlfn.XLOOKUP($A175,WH_Aggregte!$E:$E,WH_Aggregte!R:R)</f>
        <v>0</v>
      </c>
      <c r="P175" s="31">
        <f>_xlfn.XLOOKUP($A175,WH_Aggregte!$E:$E,WH_Aggregte!S:S)</f>
        <v>0</v>
      </c>
      <c r="Q175" s="31">
        <f>_xlfn.XLOOKUP($A175,WH_Aggregte!$E:$E,WH_Aggregte!T:T)</f>
        <v>0</v>
      </c>
      <c r="R175" s="31">
        <f>_xlfn.XLOOKUP($A175,WH_Aggregte!$E:$E,WH_Aggregte!U:U)</f>
        <v>0</v>
      </c>
      <c r="S175" s="31">
        <f>_xlfn.XLOOKUP($A175,WH_Aggregte!$E:$E,WH_Aggregte!V:V)</f>
        <v>0</v>
      </c>
      <c r="T175" s="31">
        <f>_xlfn.XLOOKUP($A175,WH_Aggregte!$E:$E,WH_Aggregte!W:W)</f>
        <v>0</v>
      </c>
      <c r="U175" s="31">
        <f>_xlfn.XLOOKUP($A175,WH_Aggregte!$E:$E,WH_Aggregte!X:X)</f>
        <v>0</v>
      </c>
      <c r="V175" s="31">
        <f>_xlfn.XLOOKUP($A175,WH_Aggregte!$E:$E,WH_Aggregte!Y:Y)</f>
        <v>0</v>
      </c>
      <c r="W175" s="31">
        <f>_xlfn.XLOOKUP($A175,WH_Aggregte!$E:$E,WH_Aggregte!Z:Z)</f>
        <v>0</v>
      </c>
      <c r="X175" s="31">
        <f>_xlfn.XLOOKUP($A175,WH_Aggregte!$E:$E,WH_Aggregte!AA:AA)</f>
        <v>0</v>
      </c>
      <c r="Y175" s="31">
        <f>_xlfn.XLOOKUP($A175,WH_Aggregte!$E:$E,WH_Aggregte!AB:AB)</f>
        <v>0</v>
      </c>
      <c r="Z175" s="31">
        <f>_xlfn.XLOOKUP($A175,WH_Aggregte!$E:$E,WH_Aggregte!AC:AC)</f>
        <v>0</v>
      </c>
      <c r="AA175" s="31">
        <f>_xlfn.XLOOKUP($A175,WH_Aggregte!$E:$E,WH_Aggregte!AD:AD)</f>
        <v>0</v>
      </c>
      <c r="AB175" s="31">
        <f>_xlfn.XLOOKUP($A175,WH_Aggregte!$E:$E,WH_Aggregte!AE:AE)</f>
        <v>0</v>
      </c>
      <c r="AC175" s="31">
        <f>_xlfn.XLOOKUP($A175,WH_Aggregte!$E:$E,WH_Aggregte!AF:AF)</f>
        <v>0</v>
      </c>
      <c r="AD175" s="31">
        <f>_xlfn.XLOOKUP($A175,WH_Aggregte!$E:$E,WH_Aggregte!AG:AG)</f>
        <v>0</v>
      </c>
      <c r="AE175" s="31">
        <f>_xlfn.XLOOKUP($A175,WH_Aggregte!$E:$E,WH_Aggregte!AH:AH)</f>
        <v>0</v>
      </c>
      <c r="AF175" s="31">
        <f>_xlfn.XLOOKUP($A175,WH_Aggregte!$E:$E,WH_Aggregte!AI:AI)</f>
        <v>0</v>
      </c>
      <c r="AG175" s="31">
        <f>_xlfn.XLOOKUP($A175,WH_Aggregte!$E:$E,WH_Aggregte!AJ:AJ)</f>
        <v>0</v>
      </c>
      <c r="AH175" s="31">
        <f>_xlfn.XLOOKUP($A175,WH_Aggregte!$E:$E,WH_Aggregte!AK:AK)</f>
        <v>0</v>
      </c>
      <c r="AI175" s="31">
        <f>_xlfn.XLOOKUP($A175,WH_Aggregte!$E:$E,WH_Aggregte!AL:AL)</f>
        <v>0</v>
      </c>
      <c r="AJ175" s="31" t="str">
        <f>_xlfn.XLOOKUP($A175,SummaryResponses!$A:$A,SummaryResponses!D:D)</f>
        <v xml:space="preserve"> • The sponsor/grantee does not have a system to follow required timekeeping practices for their members/volunteers.</v>
      </c>
      <c r="AK175" s="31" t="str">
        <f>_xlfn.XLOOKUP($A175,SummaryResponses!$A:$A,SummaryResponses!E:E)</f>
        <v xml:space="preserve"> • The sponsor/grantee does not have a system to follow required timekeeping practices for their members/volunteers.</v>
      </c>
      <c r="AL175" s="31" t="str">
        <f>_xlfn.XLOOKUP($A175,SummaryResponses!$A:$A,SummaryResponses!F:F)</f>
        <v xml:space="preserve"> • The sponsor/grantee does not have a system to follow required timekeeping practices for their members/volunteers.</v>
      </c>
      <c r="AM175" s="31" t="str">
        <f>_xlfn.XLOOKUP($A175,SummaryResponses!$A:$A,SummaryResponses!G:G)</f>
        <v xml:space="preserve"> • The sponsor/grantee does not have a system to follow required timekeeping practices for their members/volunteers.</v>
      </c>
      <c r="AN175" s="31" t="str">
        <f>_xlfn.XLOOKUP($A175,SummaryResponses!$A:$A,SummaryResponses!H:H)</f>
        <v xml:space="preserve"> • The sponsor/grantee does not have a system to follow required timekeeping practices for their members/volunteers.</v>
      </c>
      <c r="AO175" s="31" t="str">
        <f>_xlfn.XLOOKUP($A175,SummaryResponses!$A:$A,SummaryResponses!I:I)</f>
        <v xml:space="preserve"> • The sponsor/grantee does not have a system to follow required timekeeping practices for their members/volunteers.</v>
      </c>
      <c r="AP175" s="31" t="str">
        <f>_xlfn.XLOOKUP($A175,SummaryResponses!$A:$A,SummaryResponses!J:J)</f>
        <v xml:space="preserve"> • The sponsor/grantee does not have a system to follow required timekeeping practices for their members/volunteers.</v>
      </c>
      <c r="AQ175" s="31" t="str">
        <f>_xlfn.XLOOKUP($A175,SummaryResponses!$A:$A,SummaryResponses!K:K)</f>
        <v xml:space="preserve"> • The sponsor/grantee does not have a system to follow required timekeeping practices for their members/volunteers.</v>
      </c>
      <c r="AR175" s="31" t="str">
        <f>_xlfn.XLOOKUP($A175,SummaryResponses!$A:$A,SummaryResponses!L:L)</f>
        <v xml:space="preserve"> • The sponsor/grantee does not have a system to follow required timekeeping practices for their members/volunteers.</v>
      </c>
      <c r="AS175" s="31">
        <f>_xlfn.XLOOKUP($A175,SummaryResponses!$A:$A,SummaryResponses!M:M)</f>
        <v>0</v>
      </c>
      <c r="AT175" s="31">
        <f>_xlfn.XLOOKUP($A175,SummaryResponses!$A:$A,SummaryResponses!N:N)</f>
        <v>0</v>
      </c>
      <c r="AU175" s="31">
        <f>_xlfn.XLOOKUP($A175,SummaryResponses!$A:$A,SummaryResponses!O:O)</f>
        <v>0</v>
      </c>
      <c r="AV175" s="31">
        <f>_xlfn.XLOOKUP($A175,SummaryResponses!$A:$A,SummaryResponses!P:P)</f>
        <v>0</v>
      </c>
      <c r="AW175" s="31">
        <f>_xlfn.XLOOKUP($A175,SummaryResponses!$A:$A,SummaryResponses!Q:Q)</f>
        <v>0</v>
      </c>
      <c r="AX175" s="31">
        <f>_xlfn.XLOOKUP($A175,SummaryResponses!$A:$A,SummaryResponses!R:R)</f>
        <v>0</v>
      </c>
      <c r="AY175" s="31">
        <f>_xlfn.XLOOKUP($A175,SummaryResponses!$A:$A,SummaryResponses!S:S)</f>
        <v>0</v>
      </c>
      <c r="AZ175" s="31">
        <f>_xlfn.XLOOKUP($A175,SummaryResponses!$A:$A,SummaryResponses!T:T)</f>
        <v>0</v>
      </c>
      <c r="BA175" s="31">
        <f>_xlfn.XLOOKUP($A175,SummaryResponses!$A:$A,SummaryResponses!U:U)</f>
        <v>0</v>
      </c>
      <c r="BB175" s="31">
        <f>_xlfn.XLOOKUP($A175,SummaryResponses!$A:$A,SummaryResponses!V:V)</f>
        <v>0</v>
      </c>
      <c r="BC175" s="31">
        <f>_xlfn.XLOOKUP($A175,SummaryResponses!$A:$A,SummaryResponses!W:W)</f>
        <v>0</v>
      </c>
      <c r="BD175" s="31">
        <f>_xlfn.XLOOKUP($A175,SummaryResponses!$A:$A,SummaryResponses!X:X)</f>
        <v>0</v>
      </c>
      <c r="BE175" s="31">
        <f>_xlfn.XLOOKUP($A175,SummaryResponses!$A:$A,SummaryResponses!Y:Y)</f>
        <v>0</v>
      </c>
      <c r="BF175" s="31">
        <f>_xlfn.XLOOKUP($A175,SummaryResponses!$A:$A,SummaryResponses!Z:Z)</f>
        <v>0</v>
      </c>
      <c r="BG175" s="31">
        <f>_xlfn.XLOOKUP($A175,SummaryResponses!$A:$A,SummaryResponses!AA:AA)</f>
        <v>0</v>
      </c>
      <c r="BH175" s="31">
        <f>_xlfn.XLOOKUP($A175,SummaryResponses!$A:$A,SummaryResponses!AB:AB)</f>
        <v>0</v>
      </c>
      <c r="BI175" s="31">
        <f>_xlfn.XLOOKUP($A175,SummaryResponses!$A:$A,SummaryResponses!AC:AC)</f>
        <v>0</v>
      </c>
      <c r="BJ175" s="31">
        <f>_xlfn.XLOOKUP($A175,SummaryResponses!$A:$A,SummaryResponses!AD:AD)</f>
        <v>0</v>
      </c>
      <c r="BK175" s="31">
        <f>_xlfn.XLOOKUP($A175,SummaryResponses!$A:$A,SummaryResponses!AE:AE)</f>
        <v>0</v>
      </c>
    </row>
    <row r="176" spans="1:63" ht="42.5" x14ac:dyDescent="0.35">
      <c r="A176" s="30" t="str">
        <f>SummaryResponses!A176</f>
        <v>11.02.05</v>
      </c>
      <c r="B176" s="31" t="str">
        <f>_xlfn.XLOOKUP($A176,WH_Aggregte!$E:$E,WH_Aggregte!$D:$D)</f>
        <v>Does the prime sponsor/grantee provide appropriate training to site supervisors regarding prohibited activities?</v>
      </c>
      <c r="C176" s="31" t="str">
        <f>_xlfn.XLOOKUP($A176,SummaryResponses!$A:$A,SummaryResponses!$C:$C)</f>
        <v>The Prime sponsor/grantee does not provide training to on site supervisors regarding prohibited activities.</v>
      </c>
      <c r="D176" s="30" t="str">
        <f>_xlfn.SINGLE(IF(ISNUMBER(IFERROR(_xlfn.XLOOKUP($A176,Table1[QNUM],Table1[Answer],"",0),""))*1,"",IFERROR(_xlfn.XLOOKUP($A176,Table1[QNUM],Table1[Answer],"",0),"")))</f>
        <v/>
      </c>
      <c r="E176" s="31" t="str">
        <f>_xlfn.SINGLE(IF(ISNUMBER(IFERROR(_xlfn.XLOOKUP($A176&amp;$E$1&amp;":",Table1[QNUM],Table1[NOTES],"",0),""))*1,"",IFERROR(_xlfn.XLOOKUP($A176&amp;$E$1&amp;":",Table1[QNUM],Table1[NOTES],"",0),"")))</f>
        <v/>
      </c>
      <c r="F176" s="31" t="str">
        <f>_xlfn.SINGLE(IF(ISNUMBER(IFERROR(_xlfn.XLOOKUP($A176&amp;$F$1,Table1[QNUM],Table1[NOTES],"",0),""))*1,"",IFERROR(_xlfn.XLOOKUP($A176&amp;$F$1,Table1[QNUM],Table1[NOTES],"",0),"")))</f>
        <v/>
      </c>
      <c r="G176" s="31" t="str">
        <f>TRIM(_xlfn.XLOOKUP($A176,WH_Aggregte!$E:$E,WH_Aggregte!J:J))</f>
        <v>General: 45 CFR 2540.100/45 CFR 1226.8; 45 CFR 1226.10; 45 CFR 1226.11 (training); 2 CFR 200.303(c), 2 CFR 200.329(a)
Exceptions: 45 CFR 1226.9</v>
      </c>
      <c r="H176" s="31">
        <f>_xlfn.XLOOKUP($A176,WH_Aggregte!$E:$E,WH_Aggregte!K:K)</f>
        <v>0</v>
      </c>
      <c r="I176" s="31">
        <f>_xlfn.XLOOKUP($A176,WH_Aggregte!$E:$E,WH_Aggregte!L:L)</f>
        <v>0</v>
      </c>
      <c r="J176" s="31">
        <f>_xlfn.XLOOKUP($A176,WH_Aggregte!$E:$E,WH_Aggregte!M:M)</f>
        <v>0</v>
      </c>
      <c r="K176" s="31">
        <f>_xlfn.XLOOKUP($A176,WH_Aggregte!$E:$E,WH_Aggregte!N:N)</f>
        <v>0</v>
      </c>
      <c r="L176" s="31">
        <f>_xlfn.XLOOKUP($A176,WH_Aggregte!$E:$E,WH_Aggregte!O:O)</f>
        <v>0</v>
      </c>
      <c r="M176" s="31">
        <f>_xlfn.XLOOKUP($A176,WH_Aggregte!$E:$E,WH_Aggregte!P:P)</f>
        <v>0</v>
      </c>
      <c r="N176" s="31">
        <f>_xlfn.XLOOKUP($A176,WH_Aggregte!$E:$E,WH_Aggregte!Q:Q)</f>
        <v>0</v>
      </c>
      <c r="O176" s="31">
        <f>_xlfn.XLOOKUP($A176,WH_Aggregte!$E:$E,WH_Aggregte!R:R)</f>
        <v>0</v>
      </c>
      <c r="P176" s="31">
        <f>_xlfn.XLOOKUP($A176,WH_Aggregte!$E:$E,WH_Aggregte!S:S)</f>
        <v>0</v>
      </c>
      <c r="Q176" s="31">
        <f>_xlfn.XLOOKUP($A176,WH_Aggregte!$E:$E,WH_Aggregte!T:T)</f>
        <v>0</v>
      </c>
      <c r="R176" s="31">
        <f>_xlfn.XLOOKUP($A176,WH_Aggregte!$E:$E,WH_Aggregte!U:U)</f>
        <v>0</v>
      </c>
      <c r="S176" s="31">
        <f>_xlfn.XLOOKUP($A176,WH_Aggregte!$E:$E,WH_Aggregte!V:V)</f>
        <v>0</v>
      </c>
      <c r="T176" s="31">
        <f>_xlfn.XLOOKUP($A176,WH_Aggregte!$E:$E,WH_Aggregte!W:W)</f>
        <v>0</v>
      </c>
      <c r="U176" s="31">
        <f>_xlfn.XLOOKUP($A176,WH_Aggregte!$E:$E,WH_Aggregte!X:X)</f>
        <v>0</v>
      </c>
      <c r="V176" s="31">
        <f>_xlfn.XLOOKUP($A176,WH_Aggregte!$E:$E,WH_Aggregte!Y:Y)</f>
        <v>0</v>
      </c>
      <c r="W176" s="31">
        <f>_xlfn.XLOOKUP($A176,WH_Aggregte!$E:$E,WH_Aggregte!Z:Z)</f>
        <v>0</v>
      </c>
      <c r="X176" s="31">
        <f>_xlfn.XLOOKUP($A176,WH_Aggregte!$E:$E,WH_Aggregte!AA:AA)</f>
        <v>0</v>
      </c>
      <c r="Y176" s="31">
        <f>_xlfn.XLOOKUP($A176,WH_Aggregte!$E:$E,WH_Aggregte!AB:AB)</f>
        <v>0</v>
      </c>
      <c r="Z176" s="31">
        <f>_xlfn.XLOOKUP($A176,WH_Aggregte!$E:$E,WH_Aggregte!AC:AC)</f>
        <v>0</v>
      </c>
      <c r="AA176" s="31">
        <f>_xlfn.XLOOKUP($A176,WH_Aggregte!$E:$E,WH_Aggregte!AD:AD)</f>
        <v>0</v>
      </c>
      <c r="AB176" s="31">
        <f>_xlfn.XLOOKUP($A176,WH_Aggregte!$E:$E,WH_Aggregte!AE:AE)</f>
        <v>0</v>
      </c>
      <c r="AC176" s="31">
        <f>_xlfn.XLOOKUP($A176,WH_Aggregte!$E:$E,WH_Aggregte!AF:AF)</f>
        <v>0</v>
      </c>
      <c r="AD176" s="31">
        <f>_xlfn.XLOOKUP($A176,WH_Aggregte!$E:$E,WH_Aggregte!AG:AG)</f>
        <v>0</v>
      </c>
      <c r="AE176" s="31">
        <f>_xlfn.XLOOKUP($A176,WH_Aggregte!$E:$E,WH_Aggregte!AH:AH)</f>
        <v>0</v>
      </c>
      <c r="AF176" s="31">
        <f>_xlfn.XLOOKUP($A176,WH_Aggregte!$E:$E,WH_Aggregte!AI:AI)</f>
        <v>0</v>
      </c>
      <c r="AG176" s="31">
        <f>_xlfn.XLOOKUP($A176,WH_Aggregte!$E:$E,WH_Aggregte!AJ:AJ)</f>
        <v>0</v>
      </c>
      <c r="AH176" s="31">
        <f>_xlfn.XLOOKUP($A176,WH_Aggregte!$E:$E,WH_Aggregte!AK:AK)</f>
        <v>0</v>
      </c>
      <c r="AI176" s="31">
        <f>_xlfn.XLOOKUP($A176,WH_Aggregte!$E:$E,WH_Aggregte!AL:AL)</f>
        <v>0</v>
      </c>
      <c r="AJ176" s="31">
        <f>_xlfn.XLOOKUP($A176,SummaryResponses!$A:$A,SummaryResponses!D:D)</f>
        <v>0</v>
      </c>
      <c r="AK176" s="31">
        <f>_xlfn.XLOOKUP($A176,SummaryResponses!$A:$A,SummaryResponses!E:E)</f>
        <v>0</v>
      </c>
      <c r="AL176" s="31">
        <f>_xlfn.XLOOKUP($A176,SummaryResponses!$A:$A,SummaryResponses!F:F)</f>
        <v>0</v>
      </c>
      <c r="AM176" s="31">
        <f>_xlfn.XLOOKUP($A176,SummaryResponses!$A:$A,SummaryResponses!G:G)</f>
        <v>0</v>
      </c>
      <c r="AN176" s="31">
        <f>_xlfn.XLOOKUP($A176,SummaryResponses!$A:$A,SummaryResponses!H:H)</f>
        <v>0</v>
      </c>
      <c r="AO176" s="31">
        <f>_xlfn.XLOOKUP($A176,SummaryResponses!$A:$A,SummaryResponses!I:I)</f>
        <v>0</v>
      </c>
      <c r="AP176" s="31">
        <f>_xlfn.XLOOKUP($A176,SummaryResponses!$A:$A,SummaryResponses!J:J)</f>
        <v>0</v>
      </c>
      <c r="AQ176" s="31">
        <f>_xlfn.XLOOKUP($A176,SummaryResponses!$A:$A,SummaryResponses!K:K)</f>
        <v>0</v>
      </c>
      <c r="AR176" s="31">
        <f>_xlfn.XLOOKUP($A176,SummaryResponses!$A:$A,SummaryResponses!L:L)</f>
        <v>0</v>
      </c>
      <c r="AS176" s="31">
        <f>_xlfn.XLOOKUP($A176,SummaryResponses!$A:$A,SummaryResponses!M:M)</f>
        <v>0</v>
      </c>
      <c r="AT176" s="31">
        <f>_xlfn.XLOOKUP($A176,SummaryResponses!$A:$A,SummaryResponses!N:N)</f>
        <v>0</v>
      </c>
      <c r="AU176" s="31">
        <f>_xlfn.XLOOKUP($A176,SummaryResponses!$A:$A,SummaryResponses!O:O)</f>
        <v>0</v>
      </c>
      <c r="AV176" s="31">
        <f>_xlfn.XLOOKUP($A176,SummaryResponses!$A:$A,SummaryResponses!P:P)</f>
        <v>0</v>
      </c>
      <c r="AW176" s="31">
        <f>_xlfn.XLOOKUP($A176,SummaryResponses!$A:$A,SummaryResponses!Q:Q)</f>
        <v>0</v>
      </c>
      <c r="AX176" s="31">
        <f>_xlfn.XLOOKUP($A176,SummaryResponses!$A:$A,SummaryResponses!R:R)</f>
        <v>0</v>
      </c>
      <c r="AY176" s="31">
        <f>_xlfn.XLOOKUP($A176,SummaryResponses!$A:$A,SummaryResponses!S:S)</f>
        <v>0</v>
      </c>
      <c r="AZ176" s="31">
        <f>_xlfn.XLOOKUP($A176,SummaryResponses!$A:$A,SummaryResponses!T:T)</f>
        <v>0</v>
      </c>
      <c r="BA176" s="31">
        <f>_xlfn.XLOOKUP($A176,SummaryResponses!$A:$A,SummaryResponses!U:U)</f>
        <v>0</v>
      </c>
      <c r="BB176" s="31">
        <f>_xlfn.XLOOKUP($A176,SummaryResponses!$A:$A,SummaryResponses!V:V)</f>
        <v>0</v>
      </c>
      <c r="BC176" s="31">
        <f>_xlfn.XLOOKUP($A176,SummaryResponses!$A:$A,SummaryResponses!W:W)</f>
        <v>0</v>
      </c>
      <c r="BD176" s="31">
        <f>_xlfn.XLOOKUP($A176,SummaryResponses!$A:$A,SummaryResponses!X:X)</f>
        <v>0</v>
      </c>
      <c r="BE176" s="31">
        <f>_xlfn.XLOOKUP($A176,SummaryResponses!$A:$A,SummaryResponses!Y:Y)</f>
        <v>0</v>
      </c>
      <c r="BF176" s="31">
        <f>_xlfn.XLOOKUP($A176,SummaryResponses!$A:$A,SummaryResponses!Z:Z)</f>
        <v>0</v>
      </c>
      <c r="BG176" s="31">
        <f>_xlfn.XLOOKUP($A176,SummaryResponses!$A:$A,SummaryResponses!AA:AA)</f>
        <v>0</v>
      </c>
      <c r="BH176" s="31">
        <f>_xlfn.XLOOKUP($A176,SummaryResponses!$A:$A,SummaryResponses!AB:AB)</f>
        <v>0</v>
      </c>
      <c r="BI176" s="31">
        <f>_xlfn.XLOOKUP($A176,SummaryResponses!$A:$A,SummaryResponses!AC:AC)</f>
        <v>0</v>
      </c>
      <c r="BJ176" s="31">
        <f>_xlfn.XLOOKUP($A176,SummaryResponses!$A:$A,SummaryResponses!AD:AD)</f>
        <v>0</v>
      </c>
      <c r="BK176" s="31">
        <f>_xlfn.XLOOKUP($A176,SummaryResponses!$A:$A,SummaryResponses!AE:AE)</f>
        <v>0</v>
      </c>
    </row>
    <row r="177" spans="1:63" ht="28.5" x14ac:dyDescent="0.35">
      <c r="A177" s="30" t="str">
        <f>SummaryResponses!A177</f>
        <v>11.02.06</v>
      </c>
      <c r="B177" s="31" t="str">
        <f>_xlfn.XLOOKUP($A177,WH_Aggregte!$E:$E,WH_Aggregte!$D:$D)</f>
        <v>If applicable, does the grantee/sponsor have a finalized template for subrecipient agreements?</v>
      </c>
      <c r="C177" s="31" t="str">
        <f>_xlfn.XLOOKUP($A177,SummaryResponses!$A:$A,SummaryResponses!$C:$C)</f>
        <v xml:space="preserve">The grantee/sponsor does not have a finalized template for subrecipient agreements. </v>
      </c>
      <c r="D177" s="30" t="str">
        <f>_xlfn.SINGLE(IF(ISNUMBER(IFERROR(_xlfn.XLOOKUP($A177,Table1[QNUM],Table1[Answer],"",0),""))*1,"",IFERROR(_xlfn.XLOOKUP($A177,Table1[QNUM],Table1[Answer],"",0),"")))</f>
        <v/>
      </c>
      <c r="E177" s="31" t="str">
        <f>_xlfn.SINGLE(IF(ISNUMBER(IFERROR(_xlfn.XLOOKUP($A177&amp;$E$1&amp;":",Table1[QNUM],Table1[NOTES],"",0),""))*1,"",IFERROR(_xlfn.XLOOKUP($A177&amp;$E$1&amp;":",Table1[QNUM],Table1[NOTES],"",0),"")))</f>
        <v/>
      </c>
      <c r="F177" s="31" t="str">
        <f>_xlfn.SINGLE(IF(ISNUMBER(IFERROR(_xlfn.XLOOKUP($A177&amp;$F$1,Table1[QNUM],Table1[NOTES],"",0),""))*1,"",IFERROR(_xlfn.XLOOKUP($A177&amp;$F$1,Table1[QNUM],Table1[NOTES],"",0),"")))</f>
        <v/>
      </c>
      <c r="G177" s="31" t="str">
        <f>TRIM(_xlfn.XLOOKUP($A177,WH_Aggregte!$E:$E,WH_Aggregte!J:J))</f>
        <v>2 CFR 200.332</v>
      </c>
      <c r="H177" s="31">
        <f>_xlfn.XLOOKUP($A177,WH_Aggregte!$E:$E,WH_Aggregte!K:K)</f>
        <v>0</v>
      </c>
      <c r="I177" s="31">
        <f>_xlfn.XLOOKUP($A177,WH_Aggregte!$E:$E,WH_Aggregte!L:L)</f>
        <v>0</v>
      </c>
      <c r="J177" s="31">
        <f>_xlfn.XLOOKUP($A177,WH_Aggregte!$E:$E,WH_Aggregte!M:M)</f>
        <v>0</v>
      </c>
      <c r="K177" s="31">
        <f>_xlfn.XLOOKUP($A177,WH_Aggregte!$E:$E,WH_Aggregte!N:N)</f>
        <v>0</v>
      </c>
      <c r="L177" s="31">
        <f>_xlfn.XLOOKUP($A177,WH_Aggregte!$E:$E,WH_Aggregte!O:O)</f>
        <v>0</v>
      </c>
      <c r="M177" s="31">
        <f>_xlfn.XLOOKUP($A177,WH_Aggregte!$E:$E,WH_Aggregte!P:P)</f>
        <v>0</v>
      </c>
      <c r="N177" s="31">
        <f>_xlfn.XLOOKUP($A177,WH_Aggregte!$E:$E,WH_Aggregte!Q:Q)</f>
        <v>0</v>
      </c>
      <c r="O177" s="31">
        <f>_xlfn.XLOOKUP($A177,WH_Aggregte!$E:$E,WH_Aggregte!R:R)</f>
        <v>0</v>
      </c>
      <c r="P177" s="31">
        <f>_xlfn.XLOOKUP($A177,WH_Aggregte!$E:$E,WH_Aggregte!S:S)</f>
        <v>0</v>
      </c>
      <c r="Q177" s="31">
        <f>_xlfn.XLOOKUP($A177,WH_Aggregte!$E:$E,WH_Aggregte!T:T)</f>
        <v>0</v>
      </c>
      <c r="R177" s="31">
        <f>_xlfn.XLOOKUP($A177,WH_Aggregte!$E:$E,WH_Aggregte!U:U)</f>
        <v>0</v>
      </c>
      <c r="S177" s="31">
        <f>_xlfn.XLOOKUP($A177,WH_Aggregte!$E:$E,WH_Aggregte!V:V)</f>
        <v>0</v>
      </c>
      <c r="T177" s="31">
        <f>_xlfn.XLOOKUP($A177,WH_Aggregte!$E:$E,WH_Aggregte!W:W)</f>
        <v>0</v>
      </c>
      <c r="U177" s="31">
        <f>_xlfn.XLOOKUP($A177,WH_Aggregte!$E:$E,WH_Aggregte!X:X)</f>
        <v>0</v>
      </c>
      <c r="V177" s="31">
        <f>_xlfn.XLOOKUP($A177,WH_Aggregte!$E:$E,WH_Aggregte!Y:Y)</f>
        <v>0</v>
      </c>
      <c r="W177" s="31">
        <f>_xlfn.XLOOKUP($A177,WH_Aggregte!$E:$E,WH_Aggregte!Z:Z)</f>
        <v>0</v>
      </c>
      <c r="X177" s="31">
        <f>_xlfn.XLOOKUP($A177,WH_Aggregte!$E:$E,WH_Aggregte!AA:AA)</f>
        <v>0</v>
      </c>
      <c r="Y177" s="31">
        <f>_xlfn.XLOOKUP($A177,WH_Aggregte!$E:$E,WH_Aggregte!AB:AB)</f>
        <v>0</v>
      </c>
      <c r="Z177" s="31">
        <f>_xlfn.XLOOKUP($A177,WH_Aggregte!$E:$E,WH_Aggregte!AC:AC)</f>
        <v>0</v>
      </c>
      <c r="AA177" s="31">
        <f>_xlfn.XLOOKUP($A177,WH_Aggregte!$E:$E,WH_Aggregte!AD:AD)</f>
        <v>0</v>
      </c>
      <c r="AB177" s="31">
        <f>_xlfn.XLOOKUP($A177,WH_Aggregte!$E:$E,WH_Aggregte!AE:AE)</f>
        <v>0</v>
      </c>
      <c r="AC177" s="31">
        <f>_xlfn.XLOOKUP($A177,WH_Aggregte!$E:$E,WH_Aggregte!AF:AF)</f>
        <v>0</v>
      </c>
      <c r="AD177" s="31">
        <f>_xlfn.XLOOKUP($A177,WH_Aggregte!$E:$E,WH_Aggregte!AG:AG)</f>
        <v>0</v>
      </c>
      <c r="AE177" s="31">
        <f>_xlfn.XLOOKUP($A177,WH_Aggregte!$E:$E,WH_Aggregte!AH:AH)</f>
        <v>0</v>
      </c>
      <c r="AF177" s="31">
        <f>_xlfn.XLOOKUP($A177,WH_Aggregte!$E:$E,WH_Aggregte!AI:AI)</f>
        <v>0</v>
      </c>
      <c r="AG177" s="31">
        <f>_xlfn.XLOOKUP($A177,WH_Aggregte!$E:$E,WH_Aggregte!AJ:AJ)</f>
        <v>0</v>
      </c>
      <c r="AH177" s="31">
        <f>_xlfn.XLOOKUP($A177,WH_Aggregte!$E:$E,WH_Aggregte!AK:AK)</f>
        <v>0</v>
      </c>
      <c r="AI177" s="31">
        <f>_xlfn.XLOOKUP($A177,WH_Aggregte!$E:$E,WH_Aggregte!AL:AL)</f>
        <v>0</v>
      </c>
      <c r="AJ177" s="31">
        <f>_xlfn.XLOOKUP($A177,SummaryResponses!$A:$A,SummaryResponses!D:D)</f>
        <v>0</v>
      </c>
      <c r="AK177" s="31">
        <f>_xlfn.XLOOKUP($A177,SummaryResponses!$A:$A,SummaryResponses!E:E)</f>
        <v>0</v>
      </c>
      <c r="AL177" s="31">
        <f>_xlfn.XLOOKUP($A177,SummaryResponses!$A:$A,SummaryResponses!F:F)</f>
        <v>0</v>
      </c>
      <c r="AM177" s="31">
        <f>_xlfn.XLOOKUP($A177,SummaryResponses!$A:$A,SummaryResponses!G:G)</f>
        <v>0</v>
      </c>
      <c r="AN177" s="31">
        <f>_xlfn.XLOOKUP($A177,SummaryResponses!$A:$A,SummaryResponses!H:H)</f>
        <v>0</v>
      </c>
      <c r="AO177" s="31">
        <f>_xlfn.XLOOKUP($A177,SummaryResponses!$A:$A,SummaryResponses!I:I)</f>
        <v>0</v>
      </c>
      <c r="AP177" s="31">
        <f>_xlfn.XLOOKUP($A177,SummaryResponses!$A:$A,SummaryResponses!J:J)</f>
        <v>0</v>
      </c>
      <c r="AQ177" s="31">
        <f>_xlfn.XLOOKUP($A177,SummaryResponses!$A:$A,SummaryResponses!K:K)</f>
        <v>0</v>
      </c>
      <c r="AR177" s="31">
        <f>_xlfn.XLOOKUP($A177,SummaryResponses!$A:$A,SummaryResponses!L:L)</f>
        <v>0</v>
      </c>
      <c r="AS177" s="31">
        <f>_xlfn.XLOOKUP($A177,SummaryResponses!$A:$A,SummaryResponses!M:M)</f>
        <v>0</v>
      </c>
      <c r="AT177" s="31">
        <f>_xlfn.XLOOKUP($A177,SummaryResponses!$A:$A,SummaryResponses!N:N)</f>
        <v>0</v>
      </c>
      <c r="AU177" s="31">
        <f>_xlfn.XLOOKUP($A177,SummaryResponses!$A:$A,SummaryResponses!O:O)</f>
        <v>0</v>
      </c>
      <c r="AV177" s="31">
        <f>_xlfn.XLOOKUP($A177,SummaryResponses!$A:$A,SummaryResponses!P:P)</f>
        <v>0</v>
      </c>
      <c r="AW177" s="31">
        <f>_xlfn.XLOOKUP($A177,SummaryResponses!$A:$A,SummaryResponses!Q:Q)</f>
        <v>0</v>
      </c>
      <c r="AX177" s="31">
        <f>_xlfn.XLOOKUP($A177,SummaryResponses!$A:$A,SummaryResponses!R:R)</f>
        <v>0</v>
      </c>
      <c r="AY177" s="31">
        <f>_xlfn.XLOOKUP($A177,SummaryResponses!$A:$A,SummaryResponses!S:S)</f>
        <v>0</v>
      </c>
      <c r="AZ177" s="31">
        <f>_xlfn.XLOOKUP($A177,SummaryResponses!$A:$A,SummaryResponses!T:T)</f>
        <v>0</v>
      </c>
      <c r="BA177" s="31">
        <f>_xlfn.XLOOKUP($A177,SummaryResponses!$A:$A,SummaryResponses!U:U)</f>
        <v>0</v>
      </c>
      <c r="BB177" s="31">
        <f>_xlfn.XLOOKUP($A177,SummaryResponses!$A:$A,SummaryResponses!V:V)</f>
        <v>0</v>
      </c>
      <c r="BC177" s="31">
        <f>_xlfn.XLOOKUP($A177,SummaryResponses!$A:$A,SummaryResponses!W:W)</f>
        <v>0</v>
      </c>
      <c r="BD177" s="31">
        <f>_xlfn.XLOOKUP($A177,SummaryResponses!$A:$A,SummaryResponses!X:X)</f>
        <v>0</v>
      </c>
      <c r="BE177" s="31">
        <f>_xlfn.XLOOKUP($A177,SummaryResponses!$A:$A,SummaryResponses!Y:Y)</f>
        <v>0</v>
      </c>
      <c r="BF177" s="31">
        <f>_xlfn.XLOOKUP($A177,SummaryResponses!$A:$A,SummaryResponses!Z:Z)</f>
        <v>0</v>
      </c>
      <c r="BG177" s="31">
        <f>_xlfn.XLOOKUP($A177,SummaryResponses!$A:$A,SummaryResponses!AA:AA)</f>
        <v>0</v>
      </c>
      <c r="BH177" s="31">
        <f>_xlfn.XLOOKUP($A177,SummaryResponses!$A:$A,SummaryResponses!AB:AB)</f>
        <v>0</v>
      </c>
      <c r="BI177" s="31">
        <f>_xlfn.XLOOKUP($A177,SummaryResponses!$A:$A,SummaryResponses!AC:AC)</f>
        <v>0</v>
      </c>
      <c r="BJ177" s="31">
        <f>_xlfn.XLOOKUP($A177,SummaryResponses!$A:$A,SummaryResponses!AD:AD)</f>
        <v>0</v>
      </c>
      <c r="BK177" s="31">
        <f>_xlfn.XLOOKUP($A177,SummaryResponses!$A:$A,SummaryResponses!AE:AE)</f>
        <v>0</v>
      </c>
    </row>
    <row r="178" spans="1:63" ht="378.5" x14ac:dyDescent="0.35">
      <c r="A178" s="30" t="str">
        <f>SummaryResponses!A178</f>
        <v>11.02.07</v>
      </c>
      <c r="B178" s="31" t="str">
        <f>_xlfn.XLOOKUP($A178,WH_Aggregte!$E:$E,WH_Aggregte!$D:$D)</f>
        <v>Does the subrecipient agreement template contain all the required elements:
• Clear identification as a subaward
• Federal Award Identification
• All requirements imposed by the pass-through entity on the subrecipient so that the Federal award is used in accordance with Federal statutes, regulations and the terms and conditions of the Federal award
• Any additional requirements that the pass-through entity imposes on the subrecipient in order for the pass-through entity to meet its own responsibility to the Federal awarding agency including identification of any required financial and performance reports
• An approved federally recognized indirect cost rate negotiated between the subrecipient and the Federal Government or, if no such rate exists, either a rate negotiated between the pass-through entity and the subrecipient (in compliance with this part), or a de minimis indirect cost rate as defined in §200.414 Indirect (F&amp;A) costs, paragraph (f)
• A requirement that the subrecipient permit the pass-through entity and auditors to have access to the subrecipient's records and financial statements as necessary for the pass-through entity to meet the requirements of this part
• Appropriate terms and conditions concerning closeout of the subaward</v>
      </c>
      <c r="C178" s="31" t="str">
        <f>_xlfn.XLOOKUP($A178,SummaryResponses!$A:$A,SummaryResponses!$C:$C)</f>
        <v>The subrecipient agreement template is missing the following required elements:</v>
      </c>
      <c r="D178" s="30" t="str">
        <f>_xlfn.SINGLE(IF(ISNUMBER(IFERROR(_xlfn.XLOOKUP($A178,Table1[QNUM],Table1[Answer],"",0),""))*1,"",IFERROR(_xlfn.XLOOKUP($A178,Table1[QNUM],Table1[Answer],"",0),"")))</f>
        <v/>
      </c>
      <c r="E178" s="31" t="str">
        <f>_xlfn.SINGLE(IF(ISNUMBER(IFERROR(_xlfn.XLOOKUP($A178&amp;$E$1&amp;":",Table1[QNUM],Table1[NOTES],"",0),""))*1,"",IFERROR(_xlfn.XLOOKUP($A178&amp;$E$1&amp;":",Table1[QNUM],Table1[NOTES],"",0),"")))</f>
        <v/>
      </c>
      <c r="F178" s="31" t="str">
        <f>_xlfn.SINGLE(IF(ISNUMBER(IFERROR(_xlfn.XLOOKUP($A178&amp;$F$1,Table1[QNUM],Table1[NOTES],"",0),""))*1,"",IFERROR(_xlfn.XLOOKUP($A178&amp;$F$1,Table1[QNUM],Table1[NOTES],"",0),"")))</f>
        <v/>
      </c>
      <c r="G178" s="31" t="str">
        <f>TRIM(_xlfn.XLOOKUP($A178,WH_Aggregte!$E:$E,WH_Aggregte!J:J))</f>
        <v>2 CFR §200.332 (a); 2 CFR § 200.344</v>
      </c>
      <c r="H178" s="31" t="str">
        <f>_xlfn.XLOOKUP($A178,WH_Aggregte!$E:$E,WH_Aggregte!K:K)</f>
        <v/>
      </c>
      <c r="I178" s="31" t="str">
        <f>_xlfn.XLOOKUP($A178,WH_Aggregte!$E:$E,WH_Aggregte!L:L)</f>
        <v/>
      </c>
      <c r="J178" s="31" t="str">
        <f>_xlfn.XLOOKUP($A178,WH_Aggregte!$E:$E,WH_Aggregte!M:M)</f>
        <v/>
      </c>
      <c r="K178" s="31" t="str">
        <f>_xlfn.XLOOKUP($A178,WH_Aggregte!$E:$E,WH_Aggregte!N:N)</f>
        <v/>
      </c>
      <c r="L178" s="31" t="str">
        <f>_xlfn.XLOOKUP($A178,WH_Aggregte!$E:$E,WH_Aggregte!O:O)</f>
        <v/>
      </c>
      <c r="M178" s="31" t="str">
        <f>_xlfn.XLOOKUP($A178,WH_Aggregte!$E:$E,WH_Aggregte!P:P)</f>
        <v/>
      </c>
      <c r="N178" s="31" t="str">
        <f>_xlfn.XLOOKUP($A178,WH_Aggregte!$E:$E,WH_Aggregte!Q:Q)</f>
        <v/>
      </c>
      <c r="O178" s="31">
        <f>_xlfn.XLOOKUP($A178,WH_Aggregte!$E:$E,WH_Aggregte!R:R)</f>
        <v>0</v>
      </c>
      <c r="P178" s="31">
        <f>_xlfn.XLOOKUP($A178,WH_Aggregte!$E:$E,WH_Aggregte!S:S)</f>
        <v>0</v>
      </c>
      <c r="Q178" s="31">
        <f>_xlfn.XLOOKUP($A178,WH_Aggregte!$E:$E,WH_Aggregte!T:T)</f>
        <v>0</v>
      </c>
      <c r="R178" s="31">
        <f>_xlfn.XLOOKUP($A178,WH_Aggregte!$E:$E,WH_Aggregte!U:U)</f>
        <v>0</v>
      </c>
      <c r="S178" s="31">
        <f>_xlfn.XLOOKUP($A178,WH_Aggregte!$E:$E,WH_Aggregte!V:V)</f>
        <v>0</v>
      </c>
      <c r="T178" s="31">
        <f>_xlfn.XLOOKUP($A178,WH_Aggregte!$E:$E,WH_Aggregte!W:W)</f>
        <v>0</v>
      </c>
      <c r="U178" s="31">
        <f>_xlfn.XLOOKUP($A178,WH_Aggregte!$E:$E,WH_Aggregte!X:X)</f>
        <v>0</v>
      </c>
      <c r="V178" s="31">
        <f>_xlfn.XLOOKUP($A178,WH_Aggregte!$E:$E,WH_Aggregte!Y:Y)</f>
        <v>0</v>
      </c>
      <c r="W178" s="31">
        <f>_xlfn.XLOOKUP($A178,WH_Aggregte!$E:$E,WH_Aggregte!Z:Z)</f>
        <v>0</v>
      </c>
      <c r="X178" s="31">
        <f>_xlfn.XLOOKUP($A178,WH_Aggregte!$E:$E,WH_Aggregte!AA:AA)</f>
        <v>0</v>
      </c>
      <c r="Y178" s="31">
        <f>_xlfn.XLOOKUP($A178,WH_Aggregte!$E:$E,WH_Aggregte!AB:AB)</f>
        <v>0</v>
      </c>
      <c r="Z178" s="31">
        <f>_xlfn.XLOOKUP($A178,WH_Aggregte!$E:$E,WH_Aggregte!AC:AC)</f>
        <v>0</v>
      </c>
      <c r="AA178" s="31">
        <f>_xlfn.XLOOKUP($A178,WH_Aggregte!$E:$E,WH_Aggregte!AD:AD)</f>
        <v>0</v>
      </c>
      <c r="AB178" s="31">
        <f>_xlfn.XLOOKUP($A178,WH_Aggregte!$E:$E,WH_Aggregte!AE:AE)</f>
        <v>0</v>
      </c>
      <c r="AC178" s="31">
        <f>_xlfn.XLOOKUP($A178,WH_Aggregte!$E:$E,WH_Aggregte!AF:AF)</f>
        <v>0</v>
      </c>
      <c r="AD178" s="31">
        <f>_xlfn.XLOOKUP($A178,WH_Aggregte!$E:$E,WH_Aggregte!AG:AG)</f>
        <v>0</v>
      </c>
      <c r="AE178" s="31">
        <f>_xlfn.XLOOKUP($A178,WH_Aggregte!$E:$E,WH_Aggregte!AH:AH)</f>
        <v>0</v>
      </c>
      <c r="AF178" s="31">
        <f>_xlfn.XLOOKUP($A178,WH_Aggregte!$E:$E,WH_Aggregte!AI:AI)</f>
        <v>0</v>
      </c>
      <c r="AG178" s="31">
        <f>_xlfn.XLOOKUP($A178,WH_Aggregte!$E:$E,WH_Aggregte!AJ:AJ)</f>
        <v>0</v>
      </c>
      <c r="AH178" s="31">
        <f>_xlfn.XLOOKUP($A178,WH_Aggregte!$E:$E,WH_Aggregte!AK:AK)</f>
        <v>0</v>
      </c>
      <c r="AI178" s="31">
        <f>_xlfn.XLOOKUP($A178,WH_Aggregte!$E:$E,WH_Aggregte!AL:AL)</f>
        <v>0</v>
      </c>
      <c r="AJ178" s="31" t="str">
        <f>_xlfn.XLOOKUP($A178,SummaryResponses!$A:$A,SummaryResponses!D:D)</f>
        <v>• Clear identification as a subaward</v>
      </c>
      <c r="AK178" s="31" t="str">
        <f>_xlfn.XLOOKUP($A178,SummaryResponses!$A:$A,SummaryResponses!E:E)</f>
        <v>• Federal Award Identification</v>
      </c>
      <c r="AL178" s="31" t="str">
        <f>_xlfn.XLOOKUP($A178,SummaryResponses!$A:$A,SummaryResponses!F:F)</f>
        <v>• All requirements imposed by the pass-through entity on the subrecipient so that the Federal award is used in accordance with Federal statutes, regulations and the terms and conditions of the Federal award</v>
      </c>
      <c r="AM178" s="31" t="str">
        <f>_xlfn.XLOOKUP($A178,SummaryResponses!$A:$A,SummaryResponses!G:G)</f>
        <v>• Any additional requirements that the pass-through entity imposes on the subrecipient in order for the pass-through entity to meet its own responsibility to the Federal awarding agency including identification of any required financial and performance reports</v>
      </c>
      <c r="AN178" s="31" t="str">
        <f>_xlfn.XLOOKUP($A178,SummaryResponses!$A:$A,SummaryResponses!H:H)</f>
        <v>• An approved federally recognized indirect cost rate negotiated between the subrecipient and the Federal Government or, if no such rate exists, either a rate negotiated between the pass-through entity and the subrecipient (in compliance with this part), or a de minimis indirect cost rate as defined in Â§200.414 Indirect (F&amp;A) costs, paragraph (f)</v>
      </c>
      <c r="AO178" s="31" t="str">
        <f>_xlfn.XLOOKUP($A178,SummaryResponses!$A:$A,SummaryResponses!I:I)</f>
        <v xml:space="preserve">• A requirement that the subrecipient permit the pass-through entity and auditors to have access to the subrecipient's records and financial statements as necessary for the pass-through entity to meet the requirements of this part; and  </v>
      </c>
      <c r="AP178" s="31" t="str">
        <f>_xlfn.XLOOKUP($A178,SummaryResponses!$A:$A,SummaryResponses!J:J)</f>
        <v xml:space="preserve">• Appropriate terms and conditions concerning closeout of the subaward.  </v>
      </c>
      <c r="AQ178" s="31">
        <f>_xlfn.XLOOKUP($A178,SummaryResponses!$A:$A,SummaryResponses!K:K)</f>
        <v>0</v>
      </c>
      <c r="AR178" s="31">
        <f>_xlfn.XLOOKUP($A178,SummaryResponses!$A:$A,SummaryResponses!L:L)</f>
        <v>0</v>
      </c>
      <c r="AS178" s="31">
        <f>_xlfn.XLOOKUP($A178,SummaryResponses!$A:$A,SummaryResponses!M:M)</f>
        <v>0</v>
      </c>
      <c r="AT178" s="31">
        <f>_xlfn.XLOOKUP($A178,SummaryResponses!$A:$A,SummaryResponses!N:N)</f>
        <v>0</v>
      </c>
      <c r="AU178" s="31">
        <f>_xlfn.XLOOKUP($A178,SummaryResponses!$A:$A,SummaryResponses!O:O)</f>
        <v>0</v>
      </c>
      <c r="AV178" s="31">
        <f>_xlfn.XLOOKUP($A178,SummaryResponses!$A:$A,SummaryResponses!P:P)</f>
        <v>0</v>
      </c>
      <c r="AW178" s="31">
        <f>_xlfn.XLOOKUP($A178,SummaryResponses!$A:$A,SummaryResponses!Q:Q)</f>
        <v>0</v>
      </c>
      <c r="AX178" s="31">
        <f>_xlfn.XLOOKUP($A178,SummaryResponses!$A:$A,SummaryResponses!R:R)</f>
        <v>0</v>
      </c>
      <c r="AY178" s="31">
        <f>_xlfn.XLOOKUP($A178,SummaryResponses!$A:$A,SummaryResponses!S:S)</f>
        <v>0</v>
      </c>
      <c r="AZ178" s="31">
        <f>_xlfn.XLOOKUP($A178,SummaryResponses!$A:$A,SummaryResponses!T:T)</f>
        <v>0</v>
      </c>
      <c r="BA178" s="31">
        <f>_xlfn.XLOOKUP($A178,SummaryResponses!$A:$A,SummaryResponses!U:U)</f>
        <v>0</v>
      </c>
      <c r="BB178" s="31">
        <f>_xlfn.XLOOKUP($A178,SummaryResponses!$A:$A,SummaryResponses!V:V)</f>
        <v>0</v>
      </c>
      <c r="BC178" s="31">
        <f>_xlfn.XLOOKUP($A178,SummaryResponses!$A:$A,SummaryResponses!W:W)</f>
        <v>0</v>
      </c>
      <c r="BD178" s="31">
        <f>_xlfn.XLOOKUP($A178,SummaryResponses!$A:$A,SummaryResponses!X:X)</f>
        <v>0</v>
      </c>
      <c r="BE178" s="31">
        <f>_xlfn.XLOOKUP($A178,SummaryResponses!$A:$A,SummaryResponses!Y:Y)</f>
        <v>0</v>
      </c>
      <c r="BF178" s="31">
        <f>_xlfn.XLOOKUP($A178,SummaryResponses!$A:$A,SummaryResponses!Z:Z)</f>
        <v>0</v>
      </c>
      <c r="BG178" s="31">
        <f>_xlfn.XLOOKUP($A178,SummaryResponses!$A:$A,SummaryResponses!AA:AA)</f>
        <v>0</v>
      </c>
      <c r="BH178" s="31">
        <f>_xlfn.XLOOKUP($A178,SummaryResponses!$A:$A,SummaryResponses!AB:AB)</f>
        <v>0</v>
      </c>
      <c r="BI178" s="31">
        <f>_xlfn.XLOOKUP($A178,SummaryResponses!$A:$A,SummaryResponses!AC:AC)</f>
        <v>0</v>
      </c>
      <c r="BJ178" s="31">
        <f>_xlfn.XLOOKUP($A178,SummaryResponses!$A:$A,SummaryResponses!AD:AD)</f>
        <v>0</v>
      </c>
      <c r="BK178" s="31">
        <f>_xlfn.XLOOKUP($A178,SummaryResponses!$A:$A,SummaryResponses!AE:AE)</f>
        <v>0</v>
      </c>
    </row>
    <row r="179" spans="1:63" ht="70.5" x14ac:dyDescent="0.35">
      <c r="A179" s="30" t="str">
        <f>SummaryResponses!A179</f>
        <v>11.02.08</v>
      </c>
      <c r="B179" s="31" t="str">
        <f>_xlfn.XLOOKUP($A179,WH_Aggregte!$E:$E,WH_Aggregte!$D:$D)</f>
        <v>If applicable, does the grantee/sponsor have a finalized template for service site/volunteer station agreements/MOU’s? (For ASN select Compliant; if there is no template, select Compliant and write in a Recommendation for Improvement.)</v>
      </c>
      <c r="C179" s="31" t="str">
        <f>_xlfn.XLOOKUP($A179,SummaryResponses!$A:$A,SummaryResponses!$C:$C)</f>
        <v>The grantee/sponsor have a finalized template for service site/volunteer station agreements/MOU’s.</v>
      </c>
      <c r="D179" s="30" t="str">
        <f>_xlfn.SINGLE(IF(ISNUMBER(IFERROR(_xlfn.XLOOKUP($A179,Table1[QNUM],Table1[Answer],"",0),""))*1,"",IFERROR(_xlfn.XLOOKUP($A179,Table1[QNUM],Table1[Answer],"",0),"")))</f>
        <v/>
      </c>
      <c r="E179" s="31" t="str">
        <f>_xlfn.SINGLE(IF(ISNUMBER(IFERROR(_xlfn.XLOOKUP($A179&amp;$E$1&amp;":",Table1[QNUM],Table1[NOTES],"",0),""))*1,"",IFERROR(_xlfn.XLOOKUP($A179&amp;$E$1&amp;":",Table1[QNUM],Table1[NOTES],"",0),"")))</f>
        <v/>
      </c>
      <c r="F179" s="31" t="str">
        <f>_xlfn.SINGLE(IF(ISNUMBER(IFERROR(_xlfn.XLOOKUP($A179&amp;$F$1,Table1[QNUM],Table1[NOTES],"",0),""))*1,"",IFERROR(_xlfn.XLOOKUP($A179&amp;$F$1,Table1[QNUM],Table1[NOTES],"",0),"")))</f>
        <v/>
      </c>
      <c r="G179" s="31" t="str">
        <f>TRIM(_xlfn.XLOOKUP($A179,WH_Aggregte!$E:$E,WH_Aggregte!J:J))</f>
        <v>45 CFR 2551.23
45 CFR 2552.23
45 CFR 2553.23</v>
      </c>
      <c r="H179" s="31">
        <f>_xlfn.XLOOKUP($A179,WH_Aggregte!$E:$E,WH_Aggregte!K:K)</f>
        <v>0</v>
      </c>
      <c r="I179" s="31">
        <f>_xlfn.XLOOKUP($A179,WH_Aggregte!$E:$E,WH_Aggregte!L:L)</f>
        <v>0</v>
      </c>
      <c r="J179" s="31">
        <f>_xlfn.XLOOKUP($A179,WH_Aggregte!$E:$E,WH_Aggregte!M:M)</f>
        <v>0</v>
      </c>
      <c r="K179" s="31">
        <f>_xlfn.XLOOKUP($A179,WH_Aggregte!$E:$E,WH_Aggregte!N:N)</f>
        <v>0</v>
      </c>
      <c r="L179" s="31">
        <f>_xlfn.XLOOKUP($A179,WH_Aggregte!$E:$E,WH_Aggregte!O:O)</f>
        <v>0</v>
      </c>
      <c r="M179" s="31">
        <f>_xlfn.XLOOKUP($A179,WH_Aggregte!$E:$E,WH_Aggregte!P:P)</f>
        <v>0</v>
      </c>
      <c r="N179" s="31">
        <f>_xlfn.XLOOKUP($A179,WH_Aggregte!$E:$E,WH_Aggregte!Q:Q)</f>
        <v>0</v>
      </c>
      <c r="O179" s="31">
        <f>_xlfn.XLOOKUP($A179,WH_Aggregte!$E:$E,WH_Aggregte!R:R)</f>
        <v>0</v>
      </c>
      <c r="P179" s="31">
        <f>_xlfn.XLOOKUP($A179,WH_Aggregte!$E:$E,WH_Aggregte!S:S)</f>
        <v>0</v>
      </c>
      <c r="Q179" s="31">
        <f>_xlfn.XLOOKUP($A179,WH_Aggregte!$E:$E,WH_Aggregte!T:T)</f>
        <v>0</v>
      </c>
      <c r="R179" s="31">
        <f>_xlfn.XLOOKUP($A179,WH_Aggregte!$E:$E,WH_Aggregte!U:U)</f>
        <v>0</v>
      </c>
      <c r="S179" s="31">
        <f>_xlfn.XLOOKUP($A179,WH_Aggregte!$E:$E,WH_Aggregte!V:V)</f>
        <v>0</v>
      </c>
      <c r="T179" s="31">
        <f>_xlfn.XLOOKUP($A179,WH_Aggregte!$E:$E,WH_Aggregte!W:W)</f>
        <v>0</v>
      </c>
      <c r="U179" s="31">
        <f>_xlfn.XLOOKUP($A179,WH_Aggregte!$E:$E,WH_Aggregte!X:X)</f>
        <v>0</v>
      </c>
      <c r="V179" s="31">
        <f>_xlfn.XLOOKUP($A179,WH_Aggregte!$E:$E,WH_Aggregte!Y:Y)</f>
        <v>0</v>
      </c>
      <c r="W179" s="31">
        <f>_xlfn.XLOOKUP($A179,WH_Aggregte!$E:$E,WH_Aggregte!Z:Z)</f>
        <v>0</v>
      </c>
      <c r="X179" s="31">
        <f>_xlfn.XLOOKUP($A179,WH_Aggregte!$E:$E,WH_Aggregte!AA:AA)</f>
        <v>0</v>
      </c>
      <c r="Y179" s="31">
        <f>_xlfn.XLOOKUP($A179,WH_Aggregte!$E:$E,WH_Aggregte!AB:AB)</f>
        <v>0</v>
      </c>
      <c r="Z179" s="31">
        <f>_xlfn.XLOOKUP($A179,WH_Aggregte!$E:$E,WH_Aggregte!AC:AC)</f>
        <v>0</v>
      </c>
      <c r="AA179" s="31">
        <f>_xlfn.XLOOKUP($A179,WH_Aggregte!$E:$E,WH_Aggregte!AD:AD)</f>
        <v>0</v>
      </c>
      <c r="AB179" s="31">
        <f>_xlfn.XLOOKUP($A179,WH_Aggregte!$E:$E,WH_Aggregte!AE:AE)</f>
        <v>0</v>
      </c>
      <c r="AC179" s="31">
        <f>_xlfn.XLOOKUP($A179,WH_Aggregte!$E:$E,WH_Aggregte!AF:AF)</f>
        <v>0</v>
      </c>
      <c r="AD179" s="31">
        <f>_xlfn.XLOOKUP($A179,WH_Aggregte!$E:$E,WH_Aggregte!AG:AG)</f>
        <v>0</v>
      </c>
      <c r="AE179" s="31">
        <f>_xlfn.XLOOKUP($A179,WH_Aggregte!$E:$E,WH_Aggregte!AH:AH)</f>
        <v>0</v>
      </c>
      <c r="AF179" s="31">
        <f>_xlfn.XLOOKUP($A179,WH_Aggregte!$E:$E,WH_Aggregte!AI:AI)</f>
        <v>0</v>
      </c>
      <c r="AG179" s="31">
        <f>_xlfn.XLOOKUP($A179,WH_Aggregte!$E:$E,WH_Aggregte!AJ:AJ)</f>
        <v>0</v>
      </c>
      <c r="AH179" s="31">
        <f>_xlfn.XLOOKUP($A179,WH_Aggregte!$E:$E,WH_Aggregte!AK:AK)</f>
        <v>0</v>
      </c>
      <c r="AI179" s="31">
        <f>_xlfn.XLOOKUP($A179,WH_Aggregte!$E:$E,WH_Aggregte!AL:AL)</f>
        <v>0</v>
      </c>
      <c r="AJ179" s="31">
        <f>_xlfn.XLOOKUP($A179,SummaryResponses!$A:$A,SummaryResponses!D:D)</f>
        <v>0</v>
      </c>
      <c r="AK179" s="31">
        <f>_xlfn.XLOOKUP($A179,SummaryResponses!$A:$A,SummaryResponses!E:E)</f>
        <v>0</v>
      </c>
      <c r="AL179" s="31">
        <f>_xlfn.XLOOKUP($A179,SummaryResponses!$A:$A,SummaryResponses!F:F)</f>
        <v>0</v>
      </c>
      <c r="AM179" s="31">
        <f>_xlfn.XLOOKUP($A179,SummaryResponses!$A:$A,SummaryResponses!G:G)</f>
        <v>0</v>
      </c>
      <c r="AN179" s="31">
        <f>_xlfn.XLOOKUP($A179,SummaryResponses!$A:$A,SummaryResponses!H:H)</f>
        <v>0</v>
      </c>
      <c r="AO179" s="31">
        <f>_xlfn.XLOOKUP($A179,SummaryResponses!$A:$A,SummaryResponses!I:I)</f>
        <v>0</v>
      </c>
      <c r="AP179" s="31">
        <f>_xlfn.XLOOKUP($A179,SummaryResponses!$A:$A,SummaryResponses!J:J)</f>
        <v>0</v>
      </c>
      <c r="AQ179" s="31">
        <f>_xlfn.XLOOKUP($A179,SummaryResponses!$A:$A,SummaryResponses!K:K)</f>
        <v>0</v>
      </c>
      <c r="AR179" s="31">
        <f>_xlfn.XLOOKUP($A179,SummaryResponses!$A:$A,SummaryResponses!L:L)</f>
        <v>0</v>
      </c>
      <c r="AS179" s="31">
        <f>_xlfn.XLOOKUP($A179,SummaryResponses!$A:$A,SummaryResponses!M:M)</f>
        <v>0</v>
      </c>
      <c r="AT179" s="31">
        <f>_xlfn.XLOOKUP($A179,SummaryResponses!$A:$A,SummaryResponses!N:N)</f>
        <v>0</v>
      </c>
      <c r="AU179" s="31">
        <f>_xlfn.XLOOKUP($A179,SummaryResponses!$A:$A,SummaryResponses!O:O)</f>
        <v>0</v>
      </c>
      <c r="AV179" s="31">
        <f>_xlfn.XLOOKUP($A179,SummaryResponses!$A:$A,SummaryResponses!P:P)</f>
        <v>0</v>
      </c>
      <c r="AW179" s="31">
        <f>_xlfn.XLOOKUP($A179,SummaryResponses!$A:$A,SummaryResponses!Q:Q)</f>
        <v>0</v>
      </c>
      <c r="AX179" s="31">
        <f>_xlfn.XLOOKUP($A179,SummaryResponses!$A:$A,SummaryResponses!R:R)</f>
        <v>0</v>
      </c>
      <c r="AY179" s="31">
        <f>_xlfn.XLOOKUP($A179,SummaryResponses!$A:$A,SummaryResponses!S:S)</f>
        <v>0</v>
      </c>
      <c r="AZ179" s="31">
        <f>_xlfn.XLOOKUP($A179,SummaryResponses!$A:$A,SummaryResponses!T:T)</f>
        <v>0</v>
      </c>
      <c r="BA179" s="31">
        <f>_xlfn.XLOOKUP($A179,SummaryResponses!$A:$A,SummaryResponses!U:U)</f>
        <v>0</v>
      </c>
      <c r="BB179" s="31">
        <f>_xlfn.XLOOKUP($A179,SummaryResponses!$A:$A,SummaryResponses!V:V)</f>
        <v>0</v>
      </c>
      <c r="BC179" s="31">
        <f>_xlfn.XLOOKUP($A179,SummaryResponses!$A:$A,SummaryResponses!W:W)</f>
        <v>0</v>
      </c>
      <c r="BD179" s="31">
        <f>_xlfn.XLOOKUP($A179,SummaryResponses!$A:$A,SummaryResponses!X:X)</f>
        <v>0</v>
      </c>
      <c r="BE179" s="31">
        <f>_xlfn.XLOOKUP($A179,SummaryResponses!$A:$A,SummaryResponses!Y:Y)</f>
        <v>0</v>
      </c>
      <c r="BF179" s="31">
        <f>_xlfn.XLOOKUP($A179,SummaryResponses!$A:$A,SummaryResponses!Z:Z)</f>
        <v>0</v>
      </c>
      <c r="BG179" s="31">
        <f>_xlfn.XLOOKUP($A179,SummaryResponses!$A:$A,SummaryResponses!AA:AA)</f>
        <v>0</v>
      </c>
      <c r="BH179" s="31">
        <f>_xlfn.XLOOKUP($A179,SummaryResponses!$A:$A,SummaryResponses!AB:AB)</f>
        <v>0</v>
      </c>
      <c r="BI179" s="31">
        <f>_xlfn.XLOOKUP($A179,SummaryResponses!$A:$A,SummaryResponses!AC:AC)</f>
        <v>0</v>
      </c>
      <c r="BJ179" s="31">
        <f>_xlfn.XLOOKUP($A179,SummaryResponses!$A:$A,SummaryResponses!AD:AD)</f>
        <v>0</v>
      </c>
      <c r="BK179" s="31">
        <f>_xlfn.XLOOKUP($A179,SummaryResponses!$A:$A,SummaryResponses!AE:AE)</f>
        <v>0</v>
      </c>
    </row>
    <row r="180" spans="1:63" ht="112.5" x14ac:dyDescent="0.35">
      <c r="A180" s="30" t="str">
        <f>SummaryResponses!A180</f>
        <v>11.02.09</v>
      </c>
      <c r="B180" s="31" t="str">
        <f>_xlfn.XLOOKUP($A180,WH_Aggregte!$E:$E,WH_Aggregte!$D:$D)</f>
        <v>Does the service site agreement template contain all the required elements (compliant and recommendation for improvement for ASN if no)? 
Please refer to the guide for requirements for each stream of service. If any elements are missing for ACS or VISTA, mark non-compliant, and indicate what is missing in the MO notes section.</v>
      </c>
      <c r="C180" s="31" t="str">
        <f>_xlfn.XLOOKUP($A180,SummaryResponses!$A:$A,SummaryResponses!$C:$C)</f>
        <v xml:space="preserve">The service site agreement template does not contain all of the required elements. Please see Summary Tab for notes. </v>
      </c>
      <c r="D180" s="30" t="str">
        <f>_xlfn.SINGLE(IF(ISNUMBER(IFERROR(_xlfn.XLOOKUP($A180,Table1[QNUM],Table1[Answer],"",0),""))*1,"",IFERROR(_xlfn.XLOOKUP($A180,Table1[QNUM],Table1[Answer],"",0),"")))</f>
        <v/>
      </c>
      <c r="E180" s="31" t="str">
        <f>_xlfn.SINGLE(IF(ISNUMBER(IFERROR(_xlfn.XLOOKUP($A180&amp;$E$1&amp;":",Table1[QNUM],Table1[NOTES],"",0),""))*1,"",IFERROR(_xlfn.XLOOKUP($A180&amp;$E$1&amp;":",Table1[QNUM],Table1[NOTES],"",0),"")))</f>
        <v/>
      </c>
      <c r="F180" s="31" t="str">
        <f>_xlfn.SINGLE(IF(ISNUMBER(IFERROR(_xlfn.XLOOKUP($A180&amp;$F$1,Table1[QNUM],Table1[NOTES],"",0),""))*1,"",IFERROR(_xlfn.XLOOKUP($A180&amp;$F$1,Table1[QNUM],Table1[NOTES],"",0),"")))</f>
        <v/>
      </c>
      <c r="G180" s="31" t="str">
        <f>TRIM(_xlfn.XLOOKUP($A180,WH_Aggregte!$E:$E,WH_Aggregte!J:J))</f>
        <v>45 CFR §2551.23(c)(2)
45 CFR 2552.23
45 CFR 2553.23</v>
      </c>
      <c r="H180" s="31">
        <f>_xlfn.XLOOKUP($A180,WH_Aggregte!$E:$E,WH_Aggregte!K:K)</f>
        <v>0</v>
      </c>
      <c r="I180" s="31">
        <f>_xlfn.XLOOKUP($A180,WH_Aggregte!$E:$E,WH_Aggregte!L:L)</f>
        <v>0</v>
      </c>
      <c r="J180" s="31">
        <f>_xlfn.XLOOKUP($A180,WH_Aggregte!$E:$E,WH_Aggregte!M:M)</f>
        <v>0</v>
      </c>
      <c r="K180" s="31">
        <f>_xlfn.XLOOKUP($A180,WH_Aggregte!$E:$E,WH_Aggregte!N:N)</f>
        <v>0</v>
      </c>
      <c r="L180" s="31">
        <f>_xlfn.XLOOKUP($A180,WH_Aggregte!$E:$E,WH_Aggregte!O:O)</f>
        <v>0</v>
      </c>
      <c r="M180" s="31">
        <f>_xlfn.XLOOKUP($A180,WH_Aggregte!$E:$E,WH_Aggregte!P:P)</f>
        <v>0</v>
      </c>
      <c r="N180" s="31">
        <f>_xlfn.XLOOKUP($A180,WH_Aggregte!$E:$E,WH_Aggregte!Q:Q)</f>
        <v>0</v>
      </c>
      <c r="O180" s="31">
        <f>_xlfn.XLOOKUP($A180,WH_Aggregte!$E:$E,WH_Aggregte!R:R)</f>
        <v>0</v>
      </c>
      <c r="P180" s="31">
        <f>_xlfn.XLOOKUP($A180,WH_Aggregte!$E:$E,WH_Aggregte!S:S)</f>
        <v>0</v>
      </c>
      <c r="Q180" s="31">
        <f>_xlfn.XLOOKUP($A180,WH_Aggregte!$E:$E,WH_Aggregte!T:T)</f>
        <v>0</v>
      </c>
      <c r="R180" s="31">
        <f>_xlfn.XLOOKUP($A180,WH_Aggregte!$E:$E,WH_Aggregte!U:U)</f>
        <v>0</v>
      </c>
      <c r="S180" s="31">
        <f>_xlfn.XLOOKUP($A180,WH_Aggregte!$E:$E,WH_Aggregte!V:V)</f>
        <v>0</v>
      </c>
      <c r="T180" s="31">
        <f>_xlfn.XLOOKUP($A180,WH_Aggregte!$E:$E,WH_Aggregte!W:W)</f>
        <v>0</v>
      </c>
      <c r="U180" s="31">
        <f>_xlfn.XLOOKUP($A180,WH_Aggregte!$E:$E,WH_Aggregte!X:X)</f>
        <v>0</v>
      </c>
      <c r="V180" s="31">
        <f>_xlfn.XLOOKUP($A180,WH_Aggregte!$E:$E,WH_Aggregte!Y:Y)</f>
        <v>0</v>
      </c>
      <c r="W180" s="31">
        <f>_xlfn.XLOOKUP($A180,WH_Aggregte!$E:$E,WH_Aggregte!Z:Z)</f>
        <v>0</v>
      </c>
      <c r="X180" s="31">
        <f>_xlfn.XLOOKUP($A180,WH_Aggregte!$E:$E,WH_Aggregte!AA:AA)</f>
        <v>0</v>
      </c>
      <c r="Y180" s="31">
        <f>_xlfn.XLOOKUP($A180,WH_Aggregte!$E:$E,WH_Aggregte!AB:AB)</f>
        <v>0</v>
      </c>
      <c r="Z180" s="31">
        <f>_xlfn.XLOOKUP($A180,WH_Aggregte!$E:$E,WH_Aggregte!AC:AC)</f>
        <v>0</v>
      </c>
      <c r="AA180" s="31">
        <f>_xlfn.XLOOKUP($A180,WH_Aggregte!$E:$E,WH_Aggregte!AD:AD)</f>
        <v>0</v>
      </c>
      <c r="AB180" s="31">
        <f>_xlfn.XLOOKUP($A180,WH_Aggregte!$E:$E,WH_Aggregte!AE:AE)</f>
        <v>0</v>
      </c>
      <c r="AC180" s="31">
        <f>_xlfn.XLOOKUP($A180,WH_Aggregte!$E:$E,WH_Aggregte!AF:AF)</f>
        <v>0</v>
      </c>
      <c r="AD180" s="31">
        <f>_xlfn.XLOOKUP($A180,WH_Aggregte!$E:$E,WH_Aggregte!AG:AG)</f>
        <v>0</v>
      </c>
      <c r="AE180" s="31">
        <f>_xlfn.XLOOKUP($A180,WH_Aggregte!$E:$E,WH_Aggregte!AH:AH)</f>
        <v>0</v>
      </c>
      <c r="AF180" s="31">
        <f>_xlfn.XLOOKUP($A180,WH_Aggregte!$E:$E,WH_Aggregte!AI:AI)</f>
        <v>0</v>
      </c>
      <c r="AG180" s="31">
        <f>_xlfn.XLOOKUP($A180,WH_Aggregte!$E:$E,WH_Aggregte!AJ:AJ)</f>
        <v>0</v>
      </c>
      <c r="AH180" s="31">
        <f>_xlfn.XLOOKUP($A180,WH_Aggregte!$E:$E,WH_Aggregte!AK:AK)</f>
        <v>0</v>
      </c>
      <c r="AI180" s="31">
        <f>_xlfn.XLOOKUP($A180,WH_Aggregte!$E:$E,WH_Aggregte!AL:AL)</f>
        <v>0</v>
      </c>
      <c r="AJ180" s="31">
        <f>_xlfn.XLOOKUP($A180,SummaryResponses!$A:$A,SummaryResponses!D:D)</f>
        <v>0</v>
      </c>
      <c r="AK180" s="31">
        <f>_xlfn.XLOOKUP($A180,SummaryResponses!$A:$A,SummaryResponses!E:E)</f>
        <v>0</v>
      </c>
      <c r="AL180" s="31">
        <f>_xlfn.XLOOKUP($A180,SummaryResponses!$A:$A,SummaryResponses!F:F)</f>
        <v>0</v>
      </c>
      <c r="AM180" s="31">
        <f>_xlfn.XLOOKUP($A180,SummaryResponses!$A:$A,SummaryResponses!G:G)</f>
        <v>0</v>
      </c>
      <c r="AN180" s="31">
        <f>_xlfn.XLOOKUP($A180,SummaryResponses!$A:$A,SummaryResponses!H:H)</f>
        <v>0</v>
      </c>
      <c r="AO180" s="31">
        <f>_xlfn.XLOOKUP($A180,SummaryResponses!$A:$A,SummaryResponses!I:I)</f>
        <v>0</v>
      </c>
      <c r="AP180" s="31">
        <f>_xlfn.XLOOKUP($A180,SummaryResponses!$A:$A,SummaryResponses!J:J)</f>
        <v>0</v>
      </c>
      <c r="AQ180" s="31">
        <f>_xlfn.XLOOKUP($A180,SummaryResponses!$A:$A,SummaryResponses!K:K)</f>
        <v>0</v>
      </c>
      <c r="AR180" s="31">
        <f>_xlfn.XLOOKUP($A180,SummaryResponses!$A:$A,SummaryResponses!L:L)</f>
        <v>0</v>
      </c>
      <c r="AS180" s="31">
        <f>_xlfn.XLOOKUP($A180,SummaryResponses!$A:$A,SummaryResponses!M:M)</f>
        <v>0</v>
      </c>
      <c r="AT180" s="31">
        <f>_xlfn.XLOOKUP($A180,SummaryResponses!$A:$A,SummaryResponses!N:N)</f>
        <v>0</v>
      </c>
      <c r="AU180" s="31">
        <f>_xlfn.XLOOKUP($A180,SummaryResponses!$A:$A,SummaryResponses!O:O)</f>
        <v>0</v>
      </c>
      <c r="AV180" s="31">
        <f>_xlfn.XLOOKUP($A180,SummaryResponses!$A:$A,SummaryResponses!P:P)</f>
        <v>0</v>
      </c>
      <c r="AW180" s="31">
        <f>_xlfn.XLOOKUP($A180,SummaryResponses!$A:$A,SummaryResponses!Q:Q)</f>
        <v>0</v>
      </c>
      <c r="AX180" s="31">
        <f>_xlfn.XLOOKUP($A180,SummaryResponses!$A:$A,SummaryResponses!R:R)</f>
        <v>0</v>
      </c>
      <c r="AY180" s="31">
        <f>_xlfn.XLOOKUP($A180,SummaryResponses!$A:$A,SummaryResponses!S:S)</f>
        <v>0</v>
      </c>
      <c r="AZ180" s="31">
        <f>_xlfn.XLOOKUP($A180,SummaryResponses!$A:$A,SummaryResponses!T:T)</f>
        <v>0</v>
      </c>
      <c r="BA180" s="31">
        <f>_xlfn.XLOOKUP($A180,SummaryResponses!$A:$A,SummaryResponses!U:U)</f>
        <v>0</v>
      </c>
      <c r="BB180" s="31">
        <f>_xlfn.XLOOKUP($A180,SummaryResponses!$A:$A,SummaryResponses!V:V)</f>
        <v>0</v>
      </c>
      <c r="BC180" s="31">
        <f>_xlfn.XLOOKUP($A180,SummaryResponses!$A:$A,SummaryResponses!W:W)</f>
        <v>0</v>
      </c>
      <c r="BD180" s="31">
        <f>_xlfn.XLOOKUP($A180,SummaryResponses!$A:$A,SummaryResponses!X:X)</f>
        <v>0</v>
      </c>
      <c r="BE180" s="31">
        <f>_xlfn.XLOOKUP($A180,SummaryResponses!$A:$A,SummaryResponses!Y:Y)</f>
        <v>0</v>
      </c>
      <c r="BF180" s="31">
        <f>_xlfn.XLOOKUP($A180,SummaryResponses!$A:$A,SummaryResponses!Z:Z)</f>
        <v>0</v>
      </c>
      <c r="BG180" s="31">
        <f>_xlfn.XLOOKUP($A180,SummaryResponses!$A:$A,SummaryResponses!AA:AA)</f>
        <v>0</v>
      </c>
      <c r="BH180" s="31">
        <f>_xlfn.XLOOKUP($A180,SummaryResponses!$A:$A,SummaryResponses!AB:AB)</f>
        <v>0</v>
      </c>
      <c r="BI180" s="31">
        <f>_xlfn.XLOOKUP($A180,SummaryResponses!$A:$A,SummaryResponses!AC:AC)</f>
        <v>0</v>
      </c>
      <c r="BJ180" s="31">
        <f>_xlfn.XLOOKUP($A180,SummaryResponses!$A:$A,SummaryResponses!AD:AD)</f>
        <v>0</v>
      </c>
      <c r="BK180" s="31">
        <f>_xlfn.XLOOKUP($A180,SummaryResponses!$A:$A,SummaryResponses!AE:AE)</f>
        <v>0</v>
      </c>
    </row>
    <row r="181" spans="1:63" ht="28.5" x14ac:dyDescent="0.35">
      <c r="A181" s="30" t="str">
        <f>SummaryResponses!A181</f>
        <v>11.02.10</v>
      </c>
      <c r="B181" s="31" t="str">
        <f>_xlfn.XLOOKUP($A181,WH_Aggregte!$E:$E,WH_Aggregte!$D:$D)</f>
        <v xml:space="preserve">(ASN Only) Does the grantee have a template for member service agreements? </v>
      </c>
      <c r="C181" s="31" t="str">
        <f>_xlfn.XLOOKUP($A181,SummaryResponses!$A:$A,SummaryResponses!$C:$C)</f>
        <v>The grantee does not have a template for member service agreements.</v>
      </c>
      <c r="D181" s="30" t="str">
        <f>_xlfn.SINGLE(IF(ISNUMBER(IFERROR(_xlfn.XLOOKUP($A181,Table1[QNUM],Table1[Answer],"",0),""))*1,"",IFERROR(_xlfn.XLOOKUP($A181,Table1[QNUM],Table1[Answer],"",0),"")))</f>
        <v/>
      </c>
      <c r="E181" s="31" t="str">
        <f>_xlfn.SINGLE(IF(ISNUMBER(IFERROR(_xlfn.XLOOKUP($A181&amp;$E$1&amp;":",Table1[QNUM],Table1[NOTES],"",0),""))*1,"",IFERROR(_xlfn.XLOOKUP($A181&amp;$E$1&amp;":",Table1[QNUM],Table1[NOTES],"",0),"")))</f>
        <v/>
      </c>
      <c r="F181" s="31" t="str">
        <f>_xlfn.SINGLE(IF(ISNUMBER(IFERROR(_xlfn.XLOOKUP($A181&amp;$F$1,Table1[QNUM],Table1[NOTES],"",0),""))*1,"",IFERROR(_xlfn.XLOOKUP($A181&amp;$F$1,Table1[QNUM],Table1[NOTES],"",0),"")))</f>
        <v/>
      </c>
      <c r="G181" s="31" t="str">
        <f>TRIM(_xlfn.XLOOKUP($A181,WH_Aggregte!$E:$E,WH_Aggregte!J:J))</f>
        <v>ASN Terms and Conditions</v>
      </c>
      <c r="H181" s="31">
        <f>_xlfn.XLOOKUP($A181,WH_Aggregte!$E:$E,WH_Aggregte!K:K)</f>
        <v>0</v>
      </c>
      <c r="I181" s="31">
        <f>_xlfn.XLOOKUP($A181,WH_Aggregte!$E:$E,WH_Aggregte!L:L)</f>
        <v>0</v>
      </c>
      <c r="J181" s="31">
        <f>_xlfn.XLOOKUP($A181,WH_Aggregte!$E:$E,WH_Aggregte!M:M)</f>
        <v>0</v>
      </c>
      <c r="K181" s="31">
        <f>_xlfn.XLOOKUP($A181,WH_Aggregte!$E:$E,WH_Aggregte!N:N)</f>
        <v>0</v>
      </c>
      <c r="L181" s="31">
        <f>_xlfn.XLOOKUP($A181,WH_Aggregte!$E:$E,WH_Aggregte!O:O)</f>
        <v>0</v>
      </c>
      <c r="M181" s="31">
        <f>_xlfn.XLOOKUP($A181,WH_Aggregte!$E:$E,WH_Aggregte!P:P)</f>
        <v>0</v>
      </c>
      <c r="N181" s="31">
        <f>_xlfn.XLOOKUP($A181,WH_Aggregte!$E:$E,WH_Aggregte!Q:Q)</f>
        <v>0</v>
      </c>
      <c r="O181" s="31">
        <f>_xlfn.XLOOKUP($A181,WH_Aggregte!$E:$E,WH_Aggregte!R:R)</f>
        <v>0</v>
      </c>
      <c r="P181" s="31">
        <f>_xlfn.XLOOKUP($A181,WH_Aggregte!$E:$E,WH_Aggregte!S:S)</f>
        <v>0</v>
      </c>
      <c r="Q181" s="31">
        <f>_xlfn.XLOOKUP($A181,WH_Aggregte!$E:$E,WH_Aggregte!T:T)</f>
        <v>0</v>
      </c>
      <c r="R181" s="31">
        <f>_xlfn.XLOOKUP($A181,WH_Aggregte!$E:$E,WH_Aggregte!U:U)</f>
        <v>0</v>
      </c>
      <c r="S181" s="31">
        <f>_xlfn.XLOOKUP($A181,WH_Aggregte!$E:$E,WH_Aggregte!V:V)</f>
        <v>0</v>
      </c>
      <c r="T181" s="31">
        <f>_xlfn.XLOOKUP($A181,WH_Aggregte!$E:$E,WH_Aggregte!W:W)</f>
        <v>0</v>
      </c>
      <c r="U181" s="31">
        <f>_xlfn.XLOOKUP($A181,WH_Aggregte!$E:$E,WH_Aggregte!X:X)</f>
        <v>0</v>
      </c>
      <c r="V181" s="31">
        <f>_xlfn.XLOOKUP($A181,WH_Aggregte!$E:$E,WH_Aggregte!Y:Y)</f>
        <v>0</v>
      </c>
      <c r="W181" s="31">
        <f>_xlfn.XLOOKUP($A181,WH_Aggregte!$E:$E,WH_Aggregte!Z:Z)</f>
        <v>0</v>
      </c>
      <c r="X181" s="31">
        <f>_xlfn.XLOOKUP($A181,WH_Aggregte!$E:$E,WH_Aggregte!AA:AA)</f>
        <v>0</v>
      </c>
      <c r="Y181" s="31">
        <f>_xlfn.XLOOKUP($A181,WH_Aggregte!$E:$E,WH_Aggregte!AB:AB)</f>
        <v>0</v>
      </c>
      <c r="Z181" s="31">
        <f>_xlfn.XLOOKUP($A181,WH_Aggregte!$E:$E,WH_Aggregte!AC:AC)</f>
        <v>0</v>
      </c>
      <c r="AA181" s="31">
        <f>_xlfn.XLOOKUP($A181,WH_Aggregte!$E:$E,WH_Aggregte!AD:AD)</f>
        <v>0</v>
      </c>
      <c r="AB181" s="31">
        <f>_xlfn.XLOOKUP($A181,WH_Aggregte!$E:$E,WH_Aggregte!AE:AE)</f>
        <v>0</v>
      </c>
      <c r="AC181" s="31">
        <f>_xlfn.XLOOKUP($A181,WH_Aggregte!$E:$E,WH_Aggregte!AF:AF)</f>
        <v>0</v>
      </c>
      <c r="AD181" s="31">
        <f>_xlfn.XLOOKUP($A181,WH_Aggregte!$E:$E,WH_Aggregte!AG:AG)</f>
        <v>0</v>
      </c>
      <c r="AE181" s="31">
        <f>_xlfn.XLOOKUP($A181,WH_Aggregte!$E:$E,WH_Aggregte!AH:AH)</f>
        <v>0</v>
      </c>
      <c r="AF181" s="31">
        <f>_xlfn.XLOOKUP($A181,WH_Aggregte!$E:$E,WH_Aggregte!AI:AI)</f>
        <v>0</v>
      </c>
      <c r="AG181" s="31">
        <f>_xlfn.XLOOKUP($A181,WH_Aggregte!$E:$E,WH_Aggregte!AJ:AJ)</f>
        <v>0</v>
      </c>
      <c r="AH181" s="31">
        <f>_xlfn.XLOOKUP($A181,WH_Aggregte!$E:$E,WH_Aggregte!AK:AK)</f>
        <v>0</v>
      </c>
      <c r="AI181" s="31">
        <f>_xlfn.XLOOKUP($A181,WH_Aggregte!$E:$E,WH_Aggregte!AL:AL)</f>
        <v>0</v>
      </c>
      <c r="AJ181" s="31">
        <f>_xlfn.XLOOKUP($A181,SummaryResponses!$A:$A,SummaryResponses!D:D)</f>
        <v>0</v>
      </c>
      <c r="AK181" s="31">
        <f>_xlfn.XLOOKUP($A181,SummaryResponses!$A:$A,SummaryResponses!E:E)</f>
        <v>0</v>
      </c>
      <c r="AL181" s="31">
        <f>_xlfn.XLOOKUP($A181,SummaryResponses!$A:$A,SummaryResponses!F:F)</f>
        <v>0</v>
      </c>
      <c r="AM181" s="31">
        <f>_xlfn.XLOOKUP($A181,SummaryResponses!$A:$A,SummaryResponses!G:G)</f>
        <v>0</v>
      </c>
      <c r="AN181" s="31">
        <f>_xlfn.XLOOKUP($A181,SummaryResponses!$A:$A,SummaryResponses!H:H)</f>
        <v>0</v>
      </c>
      <c r="AO181" s="31">
        <f>_xlfn.XLOOKUP($A181,SummaryResponses!$A:$A,SummaryResponses!I:I)</f>
        <v>0</v>
      </c>
      <c r="AP181" s="31">
        <f>_xlfn.XLOOKUP($A181,SummaryResponses!$A:$A,SummaryResponses!J:J)</f>
        <v>0</v>
      </c>
      <c r="AQ181" s="31">
        <f>_xlfn.XLOOKUP($A181,SummaryResponses!$A:$A,SummaryResponses!K:K)</f>
        <v>0</v>
      </c>
      <c r="AR181" s="31">
        <f>_xlfn.XLOOKUP($A181,SummaryResponses!$A:$A,SummaryResponses!L:L)</f>
        <v>0</v>
      </c>
      <c r="AS181" s="31">
        <f>_xlfn.XLOOKUP($A181,SummaryResponses!$A:$A,SummaryResponses!M:M)</f>
        <v>0</v>
      </c>
      <c r="AT181" s="31">
        <f>_xlfn.XLOOKUP($A181,SummaryResponses!$A:$A,SummaryResponses!N:N)</f>
        <v>0</v>
      </c>
      <c r="AU181" s="31">
        <f>_xlfn.XLOOKUP($A181,SummaryResponses!$A:$A,SummaryResponses!O:O)</f>
        <v>0</v>
      </c>
      <c r="AV181" s="31">
        <f>_xlfn.XLOOKUP($A181,SummaryResponses!$A:$A,SummaryResponses!P:P)</f>
        <v>0</v>
      </c>
      <c r="AW181" s="31">
        <f>_xlfn.XLOOKUP($A181,SummaryResponses!$A:$A,SummaryResponses!Q:Q)</f>
        <v>0</v>
      </c>
      <c r="AX181" s="31">
        <f>_xlfn.XLOOKUP($A181,SummaryResponses!$A:$A,SummaryResponses!R:R)</f>
        <v>0</v>
      </c>
      <c r="AY181" s="31">
        <f>_xlfn.XLOOKUP($A181,SummaryResponses!$A:$A,SummaryResponses!S:S)</f>
        <v>0</v>
      </c>
      <c r="AZ181" s="31">
        <f>_xlfn.XLOOKUP($A181,SummaryResponses!$A:$A,SummaryResponses!T:T)</f>
        <v>0</v>
      </c>
      <c r="BA181" s="31">
        <f>_xlfn.XLOOKUP($A181,SummaryResponses!$A:$A,SummaryResponses!U:U)</f>
        <v>0</v>
      </c>
      <c r="BB181" s="31">
        <f>_xlfn.XLOOKUP($A181,SummaryResponses!$A:$A,SummaryResponses!V:V)</f>
        <v>0</v>
      </c>
      <c r="BC181" s="31">
        <f>_xlfn.XLOOKUP($A181,SummaryResponses!$A:$A,SummaryResponses!W:W)</f>
        <v>0</v>
      </c>
      <c r="BD181" s="31">
        <f>_xlfn.XLOOKUP($A181,SummaryResponses!$A:$A,SummaryResponses!X:X)</f>
        <v>0</v>
      </c>
      <c r="BE181" s="31">
        <f>_xlfn.XLOOKUP($A181,SummaryResponses!$A:$A,SummaryResponses!Y:Y)</f>
        <v>0</v>
      </c>
      <c r="BF181" s="31">
        <f>_xlfn.XLOOKUP($A181,SummaryResponses!$A:$A,SummaryResponses!Z:Z)</f>
        <v>0</v>
      </c>
      <c r="BG181" s="31">
        <f>_xlfn.XLOOKUP($A181,SummaryResponses!$A:$A,SummaryResponses!AA:AA)</f>
        <v>0</v>
      </c>
      <c r="BH181" s="31">
        <f>_xlfn.XLOOKUP($A181,SummaryResponses!$A:$A,SummaryResponses!AB:AB)</f>
        <v>0</v>
      </c>
      <c r="BI181" s="31">
        <f>_xlfn.XLOOKUP($A181,SummaryResponses!$A:$A,SummaryResponses!AC:AC)</f>
        <v>0</v>
      </c>
      <c r="BJ181" s="31">
        <f>_xlfn.XLOOKUP($A181,SummaryResponses!$A:$A,SummaryResponses!AD:AD)</f>
        <v>0</v>
      </c>
      <c r="BK181" s="31">
        <f>_xlfn.XLOOKUP($A181,SummaryResponses!$A:$A,SummaryResponses!AE:AE)</f>
        <v>0</v>
      </c>
    </row>
    <row r="182" spans="1:63" ht="409.6" x14ac:dyDescent="0.35">
      <c r="A182" s="30" t="str">
        <f>SummaryResponses!A182</f>
        <v>11.02.11</v>
      </c>
      <c r="B182" s="31" t="str">
        <f>_xlfn.XLOOKUP($A182,WH_Aggregte!$E:$E,WH_Aggregte!$D:$D)</f>
        <v xml:space="preserve">Does the service agreement template contain all the required elements as follows (ASN only - N/A for VISTA and ASC)? 
• Description of the member’s role 
• The minimum number of service hours (as required by statute) and other requirements (as developed by the recipient) necessary to successfully complete the term of service and to be eligible for the education award 
• The amount of the education award being offered for successful completion of the terms of service in which the individual is enrolling  
• Standards of conduct, as developed by the recipient or sub recipient;
• The list of prohibited activities, including those specified in the regulations at 45 CFR § 2520.65 (see paragraph C, below);
• The text of 45 CFR §§ 2540.100(e)-(f), which relates to Nonduplication and
Nondisplacement;
• The text of 45 CFR §§ 2520.40-.45, which relates to fundraising by members;
• Requirements under the Drug-Free Workplace Act (41 U.S.C. § 701 et seq.);
• Civil rights requirements, complaint procedures, and rights of beneficiaries;
• Suspension and termination rules;
• The specific circumstances under which a member may be released for cause;
• Grievance procedures; and
• Other requirements established by the recipient. </v>
      </c>
      <c r="C182" s="31" t="str">
        <f>_xlfn.XLOOKUP($A182,SummaryResponses!$A:$A,SummaryResponses!$C:$C)</f>
        <v>The grantee does not have a compliant template for a member service agreement.
See MO Notes for missing elements.</v>
      </c>
      <c r="D182" s="30" t="str">
        <f>_xlfn.SINGLE(IF(ISNUMBER(IFERROR(_xlfn.XLOOKUP($A182,Table1[QNUM],Table1[Answer],"",0),""))*1,"",IFERROR(_xlfn.XLOOKUP($A182,Table1[QNUM],Table1[Answer],"",0),"")))</f>
        <v/>
      </c>
      <c r="E182" s="31" t="str">
        <f>_xlfn.SINGLE(IF(ISNUMBER(IFERROR(_xlfn.XLOOKUP($A182&amp;$E$1&amp;":",Table1[QNUM],Table1[NOTES],"",0),""))*1,"",IFERROR(_xlfn.XLOOKUP($A182&amp;$E$1&amp;":",Table1[QNUM],Table1[NOTES],"",0),"")))</f>
        <v/>
      </c>
      <c r="F182" s="31" t="str">
        <f>_xlfn.SINGLE(IF(ISNUMBER(IFERROR(_xlfn.XLOOKUP($A182&amp;$F$1,Table1[QNUM],Table1[NOTES],"",0),""))*1,"",IFERROR(_xlfn.XLOOKUP($A182&amp;$F$1,Table1[QNUM],Table1[NOTES],"",0),"")))</f>
        <v/>
      </c>
      <c r="G182" s="31" t="str">
        <f>TRIM(_xlfn.XLOOKUP($A182,WH_Aggregte!$E:$E,WH_Aggregte!J:J))</f>
        <v>ASN Terms and Conditions</v>
      </c>
      <c r="H182" s="31" t="str">
        <f>_xlfn.XLOOKUP($A182,WH_Aggregte!$E:$E,WH_Aggregte!K:K)</f>
        <v/>
      </c>
      <c r="I182" s="31" t="str">
        <f>_xlfn.XLOOKUP($A182,WH_Aggregte!$E:$E,WH_Aggregte!L:L)</f>
        <v/>
      </c>
      <c r="J182" s="31" t="str">
        <f>_xlfn.XLOOKUP($A182,WH_Aggregte!$E:$E,WH_Aggregte!M:M)</f>
        <v/>
      </c>
      <c r="K182" s="31" t="str">
        <f>_xlfn.XLOOKUP($A182,WH_Aggregte!$E:$E,WH_Aggregte!N:N)</f>
        <v/>
      </c>
      <c r="L182" s="31" t="str">
        <f>_xlfn.XLOOKUP($A182,WH_Aggregte!$E:$E,WH_Aggregte!O:O)</f>
        <v/>
      </c>
      <c r="M182" s="31" t="str">
        <f>_xlfn.XLOOKUP($A182,WH_Aggregte!$E:$E,WH_Aggregte!P:P)</f>
        <v/>
      </c>
      <c r="N182" s="31" t="str">
        <f>_xlfn.XLOOKUP($A182,WH_Aggregte!$E:$E,WH_Aggregte!Q:Q)</f>
        <v/>
      </c>
      <c r="O182" s="31" t="str">
        <f>_xlfn.XLOOKUP($A182,WH_Aggregte!$E:$E,WH_Aggregte!R:R)</f>
        <v/>
      </c>
      <c r="P182" s="31" t="str">
        <f>_xlfn.XLOOKUP($A182,WH_Aggregte!$E:$E,WH_Aggregte!S:S)</f>
        <v/>
      </c>
      <c r="Q182" s="31" t="str">
        <f>_xlfn.XLOOKUP($A182,WH_Aggregte!$E:$E,WH_Aggregte!T:T)</f>
        <v/>
      </c>
      <c r="R182" s="31" t="str">
        <f>_xlfn.XLOOKUP($A182,WH_Aggregte!$E:$E,WH_Aggregte!U:U)</f>
        <v/>
      </c>
      <c r="S182" s="31" t="str">
        <f>_xlfn.XLOOKUP($A182,WH_Aggregte!$E:$E,WH_Aggregte!V:V)</f>
        <v/>
      </c>
      <c r="T182" s="31" t="str">
        <f>_xlfn.XLOOKUP($A182,WH_Aggregte!$E:$E,WH_Aggregte!W:W)</f>
        <v/>
      </c>
      <c r="U182" s="31">
        <f>_xlfn.XLOOKUP($A182,WH_Aggregte!$E:$E,WH_Aggregte!X:X)</f>
        <v>0</v>
      </c>
      <c r="V182" s="31">
        <f>_xlfn.XLOOKUP($A182,WH_Aggregte!$E:$E,WH_Aggregte!Y:Y)</f>
        <v>0</v>
      </c>
      <c r="W182" s="31">
        <f>_xlfn.XLOOKUP($A182,WH_Aggregte!$E:$E,WH_Aggregte!Z:Z)</f>
        <v>0</v>
      </c>
      <c r="X182" s="31">
        <f>_xlfn.XLOOKUP($A182,WH_Aggregte!$E:$E,WH_Aggregte!AA:AA)</f>
        <v>0</v>
      </c>
      <c r="Y182" s="31">
        <f>_xlfn.XLOOKUP($A182,WH_Aggregte!$E:$E,WH_Aggregte!AB:AB)</f>
        <v>0</v>
      </c>
      <c r="Z182" s="31">
        <f>_xlfn.XLOOKUP($A182,WH_Aggregte!$E:$E,WH_Aggregte!AC:AC)</f>
        <v>0</v>
      </c>
      <c r="AA182" s="31">
        <f>_xlfn.XLOOKUP($A182,WH_Aggregte!$E:$E,WH_Aggregte!AD:AD)</f>
        <v>0</v>
      </c>
      <c r="AB182" s="31">
        <f>_xlfn.XLOOKUP($A182,WH_Aggregte!$E:$E,WH_Aggregte!AE:AE)</f>
        <v>0</v>
      </c>
      <c r="AC182" s="31">
        <f>_xlfn.XLOOKUP($A182,WH_Aggregte!$E:$E,WH_Aggregte!AF:AF)</f>
        <v>0</v>
      </c>
      <c r="AD182" s="31">
        <f>_xlfn.XLOOKUP($A182,WH_Aggregte!$E:$E,WH_Aggregte!AG:AG)</f>
        <v>0</v>
      </c>
      <c r="AE182" s="31">
        <f>_xlfn.XLOOKUP($A182,WH_Aggregte!$E:$E,WH_Aggregte!AH:AH)</f>
        <v>0</v>
      </c>
      <c r="AF182" s="31">
        <f>_xlfn.XLOOKUP($A182,WH_Aggregte!$E:$E,WH_Aggregte!AI:AI)</f>
        <v>0</v>
      </c>
      <c r="AG182" s="31">
        <f>_xlfn.XLOOKUP($A182,WH_Aggregte!$E:$E,WH_Aggregte!AJ:AJ)</f>
        <v>0</v>
      </c>
      <c r="AH182" s="31">
        <f>_xlfn.XLOOKUP($A182,WH_Aggregte!$E:$E,WH_Aggregte!AK:AK)</f>
        <v>0</v>
      </c>
      <c r="AI182" s="31">
        <f>_xlfn.XLOOKUP($A182,WH_Aggregte!$E:$E,WH_Aggregte!AL:AL)</f>
        <v>0</v>
      </c>
      <c r="AJ182" s="31" t="str">
        <f>_xlfn.XLOOKUP($A182,SummaryResponses!$A:$A,SummaryResponses!D:D)</f>
        <v>• Description of the member’s role</v>
      </c>
      <c r="AK182" s="31" t="str">
        <f>_xlfn.XLOOKUP($A182,SummaryResponses!$A:$A,SummaryResponses!E:E)</f>
        <v>• The minimum number of service hours (as required by statute) and other requirements (as developed by the recipient) necessary to successfully complete the term of service and to be eligible for the education award</v>
      </c>
      <c r="AL182" s="31" t="str">
        <f>_xlfn.XLOOKUP($A182,SummaryResponses!$A:$A,SummaryResponses!F:F)</f>
        <v>• The amount of the education award being offered for successful completion of the terms of service in which the individual is enrolling</v>
      </c>
      <c r="AM182" s="31" t="str">
        <f>_xlfn.XLOOKUP($A182,SummaryResponses!$A:$A,SummaryResponses!G:G)</f>
        <v>• Standards of conduct, as developed by the recipient or sub recipient</v>
      </c>
      <c r="AN182" s="31" t="str">
        <f>_xlfn.XLOOKUP($A182,SummaryResponses!$A:$A,SummaryResponses!H:H)</f>
        <v>• The list of prohibited activities, including those specified in the regulations at 45 CFR § 2520.66</v>
      </c>
      <c r="AO182" s="31" t="str">
        <f>_xlfn.XLOOKUP($A182,SummaryResponses!$A:$A,SummaryResponses!I:I)</f>
        <v>• The text of 45 CFR §§ 2540.100(e)-(f), which relates to Nonduplication and Nondisplacement</v>
      </c>
      <c r="AP182" s="31" t="str">
        <f>_xlfn.XLOOKUP($A182,SummaryResponses!$A:$A,SummaryResponses!J:J)</f>
        <v xml:space="preserve">• The text of 45 CFR §§ 2520.40-.45, which relates to fundraising by members; </v>
      </c>
      <c r="AQ182" s="31" t="str">
        <f>_xlfn.XLOOKUP($A182,SummaryResponses!$A:$A,SummaryResponses!K:K)</f>
        <v>• Requirements under the Drug-Free Workplace Act (41 U.S.C. § 701 et seq.)</v>
      </c>
      <c r="AR182" s="31" t="str">
        <f>_xlfn.XLOOKUP($A182,SummaryResponses!$A:$A,SummaryResponses!L:L)</f>
        <v>• Civil rights requirements, complaint procedures, and rights of beneficiaries</v>
      </c>
      <c r="AS182" s="31" t="str">
        <f>_xlfn.XLOOKUP($A182,SummaryResponses!$A:$A,SummaryResponses!M:M)</f>
        <v>• Suspension and termination rules</v>
      </c>
      <c r="AT182" s="31" t="str">
        <f>_xlfn.XLOOKUP($A182,SummaryResponses!$A:$A,SummaryResponses!N:N)</f>
        <v>• The specific circumstances under which a member may be released for cause</v>
      </c>
      <c r="AU182" s="31" t="str">
        <f>_xlfn.XLOOKUP($A182,SummaryResponses!$A:$A,SummaryResponses!O:O)</f>
        <v xml:space="preserve">• Grievance procedures; and </v>
      </c>
      <c r="AV182" s="31" t="str">
        <f>_xlfn.XLOOKUP($A182,SummaryResponses!$A:$A,SummaryResponses!P:P)</f>
        <v>• Other requirements established by the recipient.</v>
      </c>
      <c r="AW182" s="31">
        <f>_xlfn.XLOOKUP($A182,SummaryResponses!$A:$A,SummaryResponses!Q:Q)</f>
        <v>0</v>
      </c>
      <c r="AX182" s="31">
        <f>_xlfn.XLOOKUP($A182,SummaryResponses!$A:$A,SummaryResponses!R:R)</f>
        <v>0</v>
      </c>
      <c r="AY182" s="31">
        <f>_xlfn.XLOOKUP($A182,SummaryResponses!$A:$A,SummaryResponses!S:S)</f>
        <v>0</v>
      </c>
      <c r="AZ182" s="31">
        <f>_xlfn.XLOOKUP($A182,SummaryResponses!$A:$A,SummaryResponses!T:T)</f>
        <v>0</v>
      </c>
      <c r="BA182" s="31">
        <f>_xlfn.XLOOKUP($A182,SummaryResponses!$A:$A,SummaryResponses!U:U)</f>
        <v>0</v>
      </c>
      <c r="BB182" s="31">
        <f>_xlfn.XLOOKUP($A182,SummaryResponses!$A:$A,SummaryResponses!V:V)</f>
        <v>0</v>
      </c>
      <c r="BC182" s="31">
        <f>_xlfn.XLOOKUP($A182,SummaryResponses!$A:$A,SummaryResponses!W:W)</f>
        <v>0</v>
      </c>
      <c r="BD182" s="31">
        <f>_xlfn.XLOOKUP($A182,SummaryResponses!$A:$A,SummaryResponses!X:X)</f>
        <v>0</v>
      </c>
      <c r="BE182" s="31">
        <f>_xlfn.XLOOKUP($A182,SummaryResponses!$A:$A,SummaryResponses!Y:Y)</f>
        <v>0</v>
      </c>
      <c r="BF182" s="31">
        <f>_xlfn.XLOOKUP($A182,SummaryResponses!$A:$A,SummaryResponses!Z:Z)</f>
        <v>0</v>
      </c>
      <c r="BG182" s="31">
        <f>_xlfn.XLOOKUP($A182,SummaryResponses!$A:$A,SummaryResponses!AA:AA)</f>
        <v>0</v>
      </c>
      <c r="BH182" s="31">
        <f>_xlfn.XLOOKUP($A182,SummaryResponses!$A:$A,SummaryResponses!AB:AB)</f>
        <v>0</v>
      </c>
      <c r="BI182" s="31">
        <f>_xlfn.XLOOKUP($A182,SummaryResponses!$A:$A,SummaryResponses!AC:AC)</f>
        <v>0</v>
      </c>
      <c r="BJ182" s="31">
        <f>_xlfn.XLOOKUP($A182,SummaryResponses!$A:$A,SummaryResponses!AD:AD)</f>
        <v>0</v>
      </c>
      <c r="BK182" s="31">
        <f>_xlfn.XLOOKUP($A182,SummaryResponses!$A:$A,SummaryResponses!AE:AE)</f>
        <v>0</v>
      </c>
    </row>
    <row r="183" spans="1:63" ht="168.5" x14ac:dyDescent="0.35">
      <c r="A183" s="30" t="str">
        <f>SummaryResponses!A183</f>
        <v>11.02.12</v>
      </c>
      <c r="B183" s="31" t="str">
        <f>_xlfn.XLOOKUP($A183,WH_Aggregte!$E:$E,WH_Aggregte!$D:$D)</f>
        <v>Does the grantee recognize AmeriCorps support? 
• Are projects visually identified as AmeriCorps (including, but not limited to logos, websites, social media, service gear and clothing) and following AmeriCorps brand guidelines?
• Are members provided information that projects are part of AmeriCorps?
• Are there alterations to AmeriCorps logos or other brand identities? If yes, did the grantee receive prior written approval from AmeriCorps?
• If applicable, do agreements with subsites explicitly state the program is an AmeriCorps program?</v>
      </c>
      <c r="C183" s="31" t="str">
        <f>_xlfn.XLOOKUP($A183,SummaryResponses!$A:$A,SummaryResponses!$C:$C)</f>
        <v>Grantee is not compliant in meeting AmeriCorps recognition compliance requirements.</v>
      </c>
      <c r="D183" s="30" t="str">
        <f>_xlfn.SINGLE(IF(ISNUMBER(IFERROR(_xlfn.XLOOKUP($A183,Table1[QNUM],Table1[Answer],"",0),""))*1,"",IFERROR(_xlfn.XLOOKUP($A183,Table1[QNUM],Table1[Answer],"",0),"")))</f>
        <v/>
      </c>
      <c r="E183" s="31" t="str">
        <f>_xlfn.SINGLE(IF(ISNUMBER(IFERROR(_xlfn.XLOOKUP($A183&amp;$E$1&amp;":",Table1[QNUM],Table1[NOTES],"",0),""))*1,"",IFERROR(_xlfn.XLOOKUP($A183&amp;$E$1&amp;":",Table1[QNUM],Table1[NOTES],"",0),"")))</f>
        <v/>
      </c>
      <c r="F183" s="31" t="str">
        <f>_xlfn.SINGLE(IF(ISNUMBER(IFERROR(_xlfn.XLOOKUP($A183&amp;$F$1,Table1[QNUM],Table1[NOTES],"",0),""))*1,"",IFERROR(_xlfn.XLOOKUP($A183&amp;$F$1,Table1[QNUM],Table1[NOTES],"",0),"")))</f>
        <v/>
      </c>
      <c r="G183" s="31" t="str">
        <f>TRIM(_xlfn.XLOOKUP($A183,WH_Aggregte!$E:$E,WH_Aggregte!J:J))</f>
        <v>General Terms and Conditions</v>
      </c>
      <c r="H183" s="31" t="str">
        <f>_xlfn.XLOOKUP($A183,WH_Aggregte!$E:$E,WH_Aggregte!K:K)</f>
        <v/>
      </c>
      <c r="I183" s="31" t="str">
        <f>_xlfn.XLOOKUP($A183,WH_Aggregte!$E:$E,WH_Aggregte!L:L)</f>
        <v/>
      </c>
      <c r="J183" s="31" t="str">
        <f>_xlfn.XLOOKUP($A183,WH_Aggregte!$E:$E,WH_Aggregte!M:M)</f>
        <v/>
      </c>
      <c r="K183" s="31" t="str">
        <f>_xlfn.XLOOKUP($A183,WH_Aggregte!$E:$E,WH_Aggregte!N:N)</f>
        <v/>
      </c>
      <c r="L183" s="31">
        <f>_xlfn.XLOOKUP($A183,WH_Aggregte!$E:$E,WH_Aggregte!O:O)</f>
        <v>0</v>
      </c>
      <c r="M183" s="31">
        <f>_xlfn.XLOOKUP($A183,WH_Aggregte!$E:$E,WH_Aggregte!P:P)</f>
        <v>0</v>
      </c>
      <c r="N183" s="31">
        <f>_xlfn.XLOOKUP($A183,WH_Aggregte!$E:$E,WH_Aggregte!Q:Q)</f>
        <v>0</v>
      </c>
      <c r="O183" s="31">
        <f>_xlfn.XLOOKUP($A183,WH_Aggregte!$E:$E,WH_Aggregte!R:R)</f>
        <v>0</v>
      </c>
      <c r="P183" s="31">
        <f>_xlfn.XLOOKUP($A183,WH_Aggregte!$E:$E,WH_Aggregte!S:S)</f>
        <v>0</v>
      </c>
      <c r="Q183" s="31">
        <f>_xlfn.XLOOKUP($A183,WH_Aggregte!$E:$E,WH_Aggregte!T:T)</f>
        <v>0</v>
      </c>
      <c r="R183" s="31">
        <f>_xlfn.XLOOKUP($A183,WH_Aggregte!$E:$E,WH_Aggregte!U:U)</f>
        <v>0</v>
      </c>
      <c r="S183" s="31">
        <f>_xlfn.XLOOKUP($A183,WH_Aggregte!$E:$E,WH_Aggregte!V:V)</f>
        <v>0</v>
      </c>
      <c r="T183" s="31">
        <f>_xlfn.XLOOKUP($A183,WH_Aggregte!$E:$E,WH_Aggregte!W:W)</f>
        <v>0</v>
      </c>
      <c r="U183" s="31">
        <f>_xlfn.XLOOKUP($A183,WH_Aggregte!$E:$E,WH_Aggregte!X:X)</f>
        <v>0</v>
      </c>
      <c r="V183" s="31">
        <f>_xlfn.XLOOKUP($A183,WH_Aggregte!$E:$E,WH_Aggregte!Y:Y)</f>
        <v>0</v>
      </c>
      <c r="W183" s="31">
        <f>_xlfn.XLOOKUP($A183,WH_Aggregte!$E:$E,WH_Aggregte!Z:Z)</f>
        <v>0</v>
      </c>
      <c r="X183" s="31">
        <f>_xlfn.XLOOKUP($A183,WH_Aggregte!$E:$E,WH_Aggregte!AA:AA)</f>
        <v>0</v>
      </c>
      <c r="Y183" s="31">
        <f>_xlfn.XLOOKUP($A183,WH_Aggregte!$E:$E,WH_Aggregte!AB:AB)</f>
        <v>0</v>
      </c>
      <c r="Z183" s="31">
        <f>_xlfn.XLOOKUP($A183,WH_Aggregte!$E:$E,WH_Aggregte!AC:AC)</f>
        <v>0</v>
      </c>
      <c r="AA183" s="31">
        <f>_xlfn.XLOOKUP($A183,WH_Aggregte!$E:$E,WH_Aggregte!AD:AD)</f>
        <v>0</v>
      </c>
      <c r="AB183" s="31">
        <f>_xlfn.XLOOKUP($A183,WH_Aggregte!$E:$E,WH_Aggregte!AE:AE)</f>
        <v>0</v>
      </c>
      <c r="AC183" s="31">
        <f>_xlfn.XLOOKUP($A183,WH_Aggregte!$E:$E,WH_Aggregte!AF:AF)</f>
        <v>0</v>
      </c>
      <c r="AD183" s="31">
        <f>_xlfn.XLOOKUP($A183,WH_Aggregte!$E:$E,WH_Aggregte!AG:AG)</f>
        <v>0</v>
      </c>
      <c r="AE183" s="31">
        <f>_xlfn.XLOOKUP($A183,WH_Aggregte!$E:$E,WH_Aggregte!AH:AH)</f>
        <v>0</v>
      </c>
      <c r="AF183" s="31">
        <f>_xlfn.XLOOKUP($A183,WH_Aggregte!$E:$E,WH_Aggregte!AI:AI)</f>
        <v>0</v>
      </c>
      <c r="AG183" s="31">
        <f>_xlfn.XLOOKUP($A183,WH_Aggregte!$E:$E,WH_Aggregte!AJ:AJ)</f>
        <v>0</v>
      </c>
      <c r="AH183" s="31">
        <f>_xlfn.XLOOKUP($A183,WH_Aggregte!$E:$E,WH_Aggregte!AK:AK)</f>
        <v>0</v>
      </c>
      <c r="AI183" s="31">
        <f>_xlfn.XLOOKUP($A183,WH_Aggregte!$E:$E,WH_Aggregte!AL:AL)</f>
        <v>0</v>
      </c>
      <c r="AJ183" s="31" t="str">
        <f>_xlfn.XLOOKUP($A183,SummaryResponses!$A:$A,SummaryResponses!D:D)</f>
        <v>• Are projects visually identified as AmeriCorps (including, but not limited to logos, websites, social media, service gear and clothing) and following AmeriCorps brand guidelines?</v>
      </c>
      <c r="AK183" s="31" t="str">
        <f>_xlfn.XLOOKUP($A183,SummaryResponses!$A:$A,SummaryResponses!E:E)</f>
        <v>• Are members provided information that projects are part of AmeriCorps?</v>
      </c>
      <c r="AL183" s="31" t="str">
        <f>_xlfn.XLOOKUP($A183,SummaryResponses!$A:$A,SummaryResponses!F:F)</f>
        <v>• Are there alterations to AmeriCorps logos or other brand identities? If yes, did the grantee receive prior written approval from AmeriCorps?</v>
      </c>
      <c r="AM183" s="31" t="str">
        <f>_xlfn.XLOOKUP($A183,SummaryResponses!$A:$A,SummaryResponses!G:G)</f>
        <v>• If applicable, do agreements with subsites explicitly state the program is an AmeriCorps program?</v>
      </c>
      <c r="AN183" s="31">
        <f>_xlfn.XLOOKUP($A183,SummaryResponses!$A:$A,SummaryResponses!H:H)</f>
        <v>0</v>
      </c>
      <c r="AO183" s="31">
        <f>_xlfn.XLOOKUP($A183,SummaryResponses!$A:$A,SummaryResponses!I:I)</f>
        <v>0</v>
      </c>
      <c r="AP183" s="31">
        <f>_xlfn.XLOOKUP($A183,SummaryResponses!$A:$A,SummaryResponses!J:J)</f>
        <v>0</v>
      </c>
      <c r="AQ183" s="31">
        <f>_xlfn.XLOOKUP($A183,SummaryResponses!$A:$A,SummaryResponses!K:K)</f>
        <v>0</v>
      </c>
      <c r="AR183" s="31">
        <f>_xlfn.XLOOKUP($A183,SummaryResponses!$A:$A,SummaryResponses!L:L)</f>
        <v>0</v>
      </c>
      <c r="AS183" s="31">
        <f>_xlfn.XLOOKUP($A183,SummaryResponses!$A:$A,SummaryResponses!M:M)</f>
        <v>0</v>
      </c>
      <c r="AT183" s="31">
        <f>_xlfn.XLOOKUP($A183,SummaryResponses!$A:$A,SummaryResponses!N:N)</f>
        <v>0</v>
      </c>
      <c r="AU183" s="31">
        <f>_xlfn.XLOOKUP($A183,SummaryResponses!$A:$A,SummaryResponses!O:O)</f>
        <v>0</v>
      </c>
      <c r="AV183" s="31">
        <f>_xlfn.XLOOKUP($A183,SummaryResponses!$A:$A,SummaryResponses!P:P)</f>
        <v>0</v>
      </c>
      <c r="AW183" s="31">
        <f>_xlfn.XLOOKUP($A183,SummaryResponses!$A:$A,SummaryResponses!Q:Q)</f>
        <v>0</v>
      </c>
      <c r="AX183" s="31">
        <f>_xlfn.XLOOKUP($A183,SummaryResponses!$A:$A,SummaryResponses!R:R)</f>
        <v>0</v>
      </c>
      <c r="AY183" s="31">
        <f>_xlfn.XLOOKUP($A183,SummaryResponses!$A:$A,SummaryResponses!S:S)</f>
        <v>0</v>
      </c>
      <c r="AZ183" s="31">
        <f>_xlfn.XLOOKUP($A183,SummaryResponses!$A:$A,SummaryResponses!T:T)</f>
        <v>0</v>
      </c>
      <c r="BA183" s="31">
        <f>_xlfn.XLOOKUP($A183,SummaryResponses!$A:$A,SummaryResponses!U:U)</f>
        <v>0</v>
      </c>
      <c r="BB183" s="31">
        <f>_xlfn.XLOOKUP($A183,SummaryResponses!$A:$A,SummaryResponses!V:V)</f>
        <v>0</v>
      </c>
      <c r="BC183" s="31">
        <f>_xlfn.XLOOKUP($A183,SummaryResponses!$A:$A,SummaryResponses!W:W)</f>
        <v>0</v>
      </c>
      <c r="BD183" s="31">
        <f>_xlfn.XLOOKUP($A183,SummaryResponses!$A:$A,SummaryResponses!X:X)</f>
        <v>0</v>
      </c>
      <c r="BE183" s="31">
        <f>_xlfn.XLOOKUP($A183,SummaryResponses!$A:$A,SummaryResponses!Y:Y)</f>
        <v>0</v>
      </c>
      <c r="BF183" s="31">
        <f>_xlfn.XLOOKUP($A183,SummaryResponses!$A:$A,SummaryResponses!Z:Z)</f>
        <v>0</v>
      </c>
      <c r="BG183" s="31">
        <f>_xlfn.XLOOKUP($A183,SummaryResponses!$A:$A,SummaryResponses!AA:AA)</f>
        <v>0</v>
      </c>
      <c r="BH183" s="31">
        <f>_xlfn.XLOOKUP($A183,SummaryResponses!$A:$A,SummaryResponses!AB:AB)</f>
        <v>0</v>
      </c>
      <c r="BI183" s="31">
        <f>_xlfn.XLOOKUP($A183,SummaryResponses!$A:$A,SummaryResponses!AC:AC)</f>
        <v>0</v>
      </c>
      <c r="BJ183" s="31">
        <f>_xlfn.XLOOKUP($A183,SummaryResponses!$A:$A,SummaryResponses!AD:AD)</f>
        <v>0</v>
      </c>
      <c r="BK183" s="31">
        <f>_xlfn.XLOOKUP($A183,SummaryResponses!$A:$A,SummaryResponses!AE:AE)</f>
        <v>0</v>
      </c>
    </row>
    <row r="184" spans="1:63" ht="98.5" x14ac:dyDescent="0.35">
      <c r="A184" s="30" t="str">
        <f>SummaryResponses!A184</f>
        <v>11.02.13</v>
      </c>
      <c r="B184" s="31" t="str">
        <f>_xlfn.XLOOKUP($A184,WH_Aggregte!$E:$E,WH_Aggregte!$D:$D)</f>
        <v>Has the VISTA Project Director completed the VISTA Sponsor Orientation and have site supervisors been adequately trained  to manage members by the sponsor?
If NO, write a brief explanation in the notes section below.</v>
      </c>
      <c r="C184" s="31" t="str">
        <f>_xlfn.XLOOKUP($A184,SummaryResponses!$A:$A,SummaryResponses!$C:$C)</f>
        <v>The VISTA Projector Director has not completed the VISTA Sponsor Orientation and/or site supervisors have not been adequately trained to manage members by the sponsor.</v>
      </c>
      <c r="D184" s="30" t="str">
        <f>_xlfn.SINGLE(IF(ISNUMBER(IFERROR(_xlfn.XLOOKUP($A184,Table1[QNUM],Table1[Answer],"",0),""))*1,"",IFERROR(_xlfn.XLOOKUP($A184,Table1[QNUM],Table1[Answer],"",0),"")))</f>
        <v/>
      </c>
      <c r="E184" s="31" t="str">
        <f>_xlfn.SINGLE(IF(ISNUMBER(IFERROR(_xlfn.XLOOKUP($A184&amp;$E$1&amp;":",Table1[QNUM],Table1[NOTES],"",0),""))*1,"",IFERROR(_xlfn.XLOOKUP($A184&amp;$E$1&amp;":",Table1[QNUM],Table1[NOTES],"",0),"")))</f>
        <v/>
      </c>
      <c r="F184" s="31" t="str">
        <f>_xlfn.SINGLE(IF(ISNUMBER(IFERROR(_xlfn.XLOOKUP($A184&amp;$F$1,Table1[QNUM],Table1[NOTES],"",0),""))*1,"",IFERROR(_xlfn.XLOOKUP($A184&amp;$F$1,Table1[QNUM],Table1[NOTES],"",0),"")))</f>
        <v/>
      </c>
      <c r="G184" s="31" t="str">
        <f>TRIM(_xlfn.XLOOKUP($A184,WH_Aggregte!$E:$E,WH_Aggregte!J:J))</f>
        <v>Memorandum of Agreement</v>
      </c>
      <c r="H184" s="31">
        <f>_xlfn.XLOOKUP($A184,WH_Aggregte!$E:$E,WH_Aggregte!K:K)</f>
        <v>0</v>
      </c>
      <c r="I184" s="31">
        <f>_xlfn.XLOOKUP($A184,WH_Aggregte!$E:$E,WH_Aggregte!L:L)</f>
        <v>0</v>
      </c>
      <c r="J184" s="31">
        <f>_xlfn.XLOOKUP($A184,WH_Aggregte!$E:$E,WH_Aggregte!M:M)</f>
        <v>0</v>
      </c>
      <c r="K184" s="31">
        <f>_xlfn.XLOOKUP($A184,WH_Aggregte!$E:$E,WH_Aggregte!N:N)</f>
        <v>0</v>
      </c>
      <c r="L184" s="31">
        <f>_xlfn.XLOOKUP($A184,WH_Aggregte!$E:$E,WH_Aggregte!O:O)</f>
        <v>0</v>
      </c>
      <c r="M184" s="31">
        <f>_xlfn.XLOOKUP($A184,WH_Aggregte!$E:$E,WH_Aggregte!P:P)</f>
        <v>0</v>
      </c>
      <c r="N184" s="31">
        <f>_xlfn.XLOOKUP($A184,WH_Aggregte!$E:$E,WH_Aggregte!Q:Q)</f>
        <v>0</v>
      </c>
      <c r="O184" s="31">
        <f>_xlfn.XLOOKUP($A184,WH_Aggregte!$E:$E,WH_Aggregte!R:R)</f>
        <v>0</v>
      </c>
      <c r="P184" s="31">
        <f>_xlfn.XLOOKUP($A184,WH_Aggregte!$E:$E,WH_Aggregte!S:S)</f>
        <v>0</v>
      </c>
      <c r="Q184" s="31">
        <f>_xlfn.XLOOKUP($A184,WH_Aggregte!$E:$E,WH_Aggregte!T:T)</f>
        <v>0</v>
      </c>
      <c r="R184" s="31">
        <f>_xlfn.XLOOKUP($A184,WH_Aggregte!$E:$E,WH_Aggregte!U:U)</f>
        <v>0</v>
      </c>
      <c r="S184" s="31">
        <f>_xlfn.XLOOKUP($A184,WH_Aggregte!$E:$E,WH_Aggregte!V:V)</f>
        <v>0</v>
      </c>
      <c r="T184" s="31">
        <f>_xlfn.XLOOKUP($A184,WH_Aggregte!$E:$E,WH_Aggregte!W:W)</f>
        <v>0</v>
      </c>
      <c r="U184" s="31">
        <f>_xlfn.XLOOKUP($A184,WH_Aggregte!$E:$E,WH_Aggregte!X:X)</f>
        <v>0</v>
      </c>
      <c r="V184" s="31">
        <f>_xlfn.XLOOKUP($A184,WH_Aggregte!$E:$E,WH_Aggregte!Y:Y)</f>
        <v>0</v>
      </c>
      <c r="W184" s="31">
        <f>_xlfn.XLOOKUP($A184,WH_Aggregte!$E:$E,WH_Aggregte!Z:Z)</f>
        <v>0</v>
      </c>
      <c r="X184" s="31">
        <f>_xlfn.XLOOKUP($A184,WH_Aggregte!$E:$E,WH_Aggregte!AA:AA)</f>
        <v>0</v>
      </c>
      <c r="Y184" s="31">
        <f>_xlfn.XLOOKUP($A184,WH_Aggregte!$E:$E,WH_Aggregte!AB:AB)</f>
        <v>0</v>
      </c>
      <c r="Z184" s="31">
        <f>_xlfn.XLOOKUP($A184,WH_Aggregte!$E:$E,WH_Aggregte!AC:AC)</f>
        <v>0</v>
      </c>
      <c r="AA184" s="31">
        <f>_xlfn.XLOOKUP($A184,WH_Aggregte!$E:$E,WH_Aggregte!AD:AD)</f>
        <v>0</v>
      </c>
      <c r="AB184" s="31">
        <f>_xlfn.XLOOKUP($A184,WH_Aggregte!$E:$E,WH_Aggregte!AE:AE)</f>
        <v>0</v>
      </c>
      <c r="AC184" s="31">
        <f>_xlfn.XLOOKUP($A184,WH_Aggregte!$E:$E,WH_Aggregte!AF:AF)</f>
        <v>0</v>
      </c>
      <c r="AD184" s="31">
        <f>_xlfn.XLOOKUP($A184,WH_Aggregte!$E:$E,WH_Aggregte!AG:AG)</f>
        <v>0</v>
      </c>
      <c r="AE184" s="31">
        <f>_xlfn.XLOOKUP($A184,WH_Aggregte!$E:$E,WH_Aggregte!AH:AH)</f>
        <v>0</v>
      </c>
      <c r="AF184" s="31">
        <f>_xlfn.XLOOKUP($A184,WH_Aggregte!$E:$E,WH_Aggregte!AI:AI)</f>
        <v>0</v>
      </c>
      <c r="AG184" s="31">
        <f>_xlfn.XLOOKUP($A184,WH_Aggregte!$E:$E,WH_Aggregte!AJ:AJ)</f>
        <v>0</v>
      </c>
      <c r="AH184" s="31">
        <f>_xlfn.XLOOKUP($A184,WH_Aggregte!$E:$E,WH_Aggregte!AK:AK)</f>
        <v>0</v>
      </c>
      <c r="AI184" s="31">
        <f>_xlfn.XLOOKUP($A184,WH_Aggregte!$E:$E,WH_Aggregte!AL:AL)</f>
        <v>0</v>
      </c>
      <c r="AJ184" s="31">
        <f>_xlfn.XLOOKUP($A184,SummaryResponses!$A:$A,SummaryResponses!D:D)</f>
        <v>0</v>
      </c>
      <c r="AK184" s="31">
        <f>_xlfn.XLOOKUP($A184,SummaryResponses!$A:$A,SummaryResponses!E:E)</f>
        <v>0</v>
      </c>
      <c r="AL184" s="31">
        <f>_xlfn.XLOOKUP($A184,SummaryResponses!$A:$A,SummaryResponses!F:F)</f>
        <v>0</v>
      </c>
      <c r="AM184" s="31">
        <f>_xlfn.XLOOKUP($A184,SummaryResponses!$A:$A,SummaryResponses!G:G)</f>
        <v>0</v>
      </c>
      <c r="AN184" s="31">
        <f>_xlfn.XLOOKUP($A184,SummaryResponses!$A:$A,SummaryResponses!H:H)</f>
        <v>0</v>
      </c>
      <c r="AO184" s="31">
        <f>_xlfn.XLOOKUP($A184,SummaryResponses!$A:$A,SummaryResponses!I:I)</f>
        <v>0</v>
      </c>
      <c r="AP184" s="31">
        <f>_xlfn.XLOOKUP($A184,SummaryResponses!$A:$A,SummaryResponses!J:J)</f>
        <v>0</v>
      </c>
      <c r="AQ184" s="31">
        <f>_xlfn.XLOOKUP($A184,SummaryResponses!$A:$A,SummaryResponses!K:K)</f>
        <v>0</v>
      </c>
      <c r="AR184" s="31">
        <f>_xlfn.XLOOKUP($A184,SummaryResponses!$A:$A,SummaryResponses!L:L)</f>
        <v>0</v>
      </c>
      <c r="AS184" s="31">
        <f>_xlfn.XLOOKUP($A184,SummaryResponses!$A:$A,SummaryResponses!M:M)</f>
        <v>0</v>
      </c>
      <c r="AT184" s="31">
        <f>_xlfn.XLOOKUP($A184,SummaryResponses!$A:$A,SummaryResponses!N:N)</f>
        <v>0</v>
      </c>
      <c r="AU184" s="31">
        <f>_xlfn.XLOOKUP($A184,SummaryResponses!$A:$A,SummaryResponses!O:O)</f>
        <v>0</v>
      </c>
      <c r="AV184" s="31">
        <f>_xlfn.XLOOKUP($A184,SummaryResponses!$A:$A,SummaryResponses!P:P)</f>
        <v>0</v>
      </c>
      <c r="AW184" s="31">
        <f>_xlfn.XLOOKUP($A184,SummaryResponses!$A:$A,SummaryResponses!Q:Q)</f>
        <v>0</v>
      </c>
      <c r="AX184" s="31">
        <f>_xlfn.XLOOKUP($A184,SummaryResponses!$A:$A,SummaryResponses!R:R)</f>
        <v>0</v>
      </c>
      <c r="AY184" s="31">
        <f>_xlfn.XLOOKUP($A184,SummaryResponses!$A:$A,SummaryResponses!S:S)</f>
        <v>0</v>
      </c>
      <c r="AZ184" s="31">
        <f>_xlfn.XLOOKUP($A184,SummaryResponses!$A:$A,SummaryResponses!T:T)</f>
        <v>0</v>
      </c>
      <c r="BA184" s="31">
        <f>_xlfn.XLOOKUP($A184,SummaryResponses!$A:$A,SummaryResponses!U:U)</f>
        <v>0</v>
      </c>
      <c r="BB184" s="31">
        <f>_xlfn.XLOOKUP($A184,SummaryResponses!$A:$A,SummaryResponses!V:V)</f>
        <v>0</v>
      </c>
      <c r="BC184" s="31">
        <f>_xlfn.XLOOKUP($A184,SummaryResponses!$A:$A,SummaryResponses!W:W)</f>
        <v>0</v>
      </c>
      <c r="BD184" s="31">
        <f>_xlfn.XLOOKUP($A184,SummaryResponses!$A:$A,SummaryResponses!X:X)</f>
        <v>0</v>
      </c>
      <c r="BE184" s="31">
        <f>_xlfn.XLOOKUP($A184,SummaryResponses!$A:$A,SummaryResponses!Y:Y)</f>
        <v>0</v>
      </c>
      <c r="BF184" s="31">
        <f>_xlfn.XLOOKUP($A184,SummaryResponses!$A:$A,SummaryResponses!Z:Z)</f>
        <v>0</v>
      </c>
      <c r="BG184" s="31">
        <f>_xlfn.XLOOKUP($A184,SummaryResponses!$A:$A,SummaryResponses!AA:AA)</f>
        <v>0</v>
      </c>
      <c r="BH184" s="31">
        <f>_xlfn.XLOOKUP($A184,SummaryResponses!$A:$A,SummaryResponses!AB:AB)</f>
        <v>0</v>
      </c>
      <c r="BI184" s="31">
        <f>_xlfn.XLOOKUP($A184,SummaryResponses!$A:$A,SummaryResponses!AC:AC)</f>
        <v>0</v>
      </c>
      <c r="BJ184" s="31">
        <f>_xlfn.XLOOKUP($A184,SummaryResponses!$A:$A,SummaryResponses!AD:AD)</f>
        <v>0</v>
      </c>
      <c r="BK184" s="31">
        <f>_xlfn.XLOOKUP($A184,SummaryResponses!$A:$A,SummaryResponses!AE:AE)</f>
        <v>0</v>
      </c>
    </row>
    <row r="185" spans="1:63" ht="56.5" x14ac:dyDescent="0.35">
      <c r="A185" s="30" t="str">
        <f>SummaryResponses!A185</f>
        <v>11.02.14</v>
      </c>
      <c r="B185" s="31" t="str">
        <f>_xlfn.XLOOKUP($A185,WH_Aggregte!$E:$E,WH_Aggregte!$D:$D)</f>
        <v>Does the grantee/sponsor have a policy and procedure in place regarding the provision of reasonable accommodation for members and staff to ensure accessibility as per the federal requirements?</v>
      </c>
      <c r="C185" s="31" t="str">
        <f>_xlfn.XLOOKUP($A185,SummaryResponses!$A:$A,SummaryResponses!$C:$C)</f>
        <v>The grantee/sponsor does not have a policy and procedure in place regarding the provision of reasonable accommodation for members and staff to ensure accessibility as per the federal requirements.</v>
      </c>
      <c r="D185" s="30" t="str">
        <f>_xlfn.SINGLE(IF(ISNUMBER(IFERROR(_xlfn.XLOOKUP($A185,Table1[QNUM],Table1[Answer],"",0),""))*1,"",IFERROR(_xlfn.XLOOKUP($A185,Table1[QNUM],Table1[Answer],"",0),"")))</f>
        <v/>
      </c>
      <c r="E185" s="31" t="str">
        <f>_xlfn.SINGLE(IF(ISNUMBER(IFERROR(_xlfn.XLOOKUP($A185&amp;$E$1&amp;":",Table1[QNUM],Table1[NOTES],"",0),""))*1,"",IFERROR(_xlfn.XLOOKUP($A185&amp;$E$1&amp;":",Table1[QNUM],Table1[NOTES],"",0),"")))</f>
        <v/>
      </c>
      <c r="F185" s="31" t="str">
        <f>_xlfn.SINGLE(IF(ISNUMBER(IFERROR(_xlfn.XLOOKUP($A185&amp;$F$1,Table1[QNUM],Table1[NOTES],"",0),""))*1,"",IFERROR(_xlfn.XLOOKUP($A185&amp;$F$1,Table1[QNUM],Table1[NOTES],"",0),"")))</f>
        <v/>
      </c>
      <c r="G185" s="31" t="str">
        <f>TRIM(_xlfn.XLOOKUP($A185,WH_Aggregte!$E:$E,WH_Aggregte!J:J))</f>
        <v>45 CFR 1203, 45 CFR 1214, 45 CFR 1232, Rehabilitation Act of 1973: Sections 504, 508, Program Specific Terms and Conditions, Americans with Disabilities Act of 1990</v>
      </c>
      <c r="H185" s="31">
        <f>_xlfn.XLOOKUP($A185,WH_Aggregte!$E:$E,WH_Aggregte!K:K)</f>
        <v>0</v>
      </c>
      <c r="I185" s="31">
        <f>_xlfn.XLOOKUP($A185,WH_Aggregte!$E:$E,WH_Aggregte!L:L)</f>
        <v>0</v>
      </c>
      <c r="J185" s="31">
        <f>_xlfn.XLOOKUP($A185,WH_Aggregte!$E:$E,WH_Aggregte!M:M)</f>
        <v>0</v>
      </c>
      <c r="K185" s="31">
        <f>_xlfn.XLOOKUP($A185,WH_Aggregte!$E:$E,WH_Aggregte!N:N)</f>
        <v>0</v>
      </c>
      <c r="L185" s="31">
        <f>_xlfn.XLOOKUP($A185,WH_Aggregte!$E:$E,WH_Aggregte!O:O)</f>
        <v>0</v>
      </c>
      <c r="M185" s="31">
        <f>_xlfn.XLOOKUP($A185,WH_Aggregte!$E:$E,WH_Aggregte!P:P)</f>
        <v>0</v>
      </c>
      <c r="N185" s="31">
        <f>_xlfn.XLOOKUP($A185,WH_Aggregte!$E:$E,WH_Aggregte!Q:Q)</f>
        <v>0</v>
      </c>
      <c r="O185" s="31">
        <f>_xlfn.XLOOKUP($A185,WH_Aggregte!$E:$E,WH_Aggregte!R:R)</f>
        <v>0</v>
      </c>
      <c r="P185" s="31">
        <f>_xlfn.XLOOKUP($A185,WH_Aggregte!$E:$E,WH_Aggregte!S:S)</f>
        <v>0</v>
      </c>
      <c r="Q185" s="31">
        <f>_xlfn.XLOOKUP($A185,WH_Aggregte!$E:$E,WH_Aggregte!T:T)</f>
        <v>0</v>
      </c>
      <c r="R185" s="31">
        <f>_xlfn.XLOOKUP($A185,WH_Aggregte!$E:$E,WH_Aggregte!U:U)</f>
        <v>0</v>
      </c>
      <c r="S185" s="31">
        <f>_xlfn.XLOOKUP($A185,WH_Aggregte!$E:$E,WH_Aggregte!V:V)</f>
        <v>0</v>
      </c>
      <c r="T185" s="31">
        <f>_xlfn.XLOOKUP($A185,WH_Aggregte!$E:$E,WH_Aggregte!W:W)</f>
        <v>0</v>
      </c>
      <c r="U185" s="31">
        <f>_xlfn.XLOOKUP($A185,WH_Aggregte!$E:$E,WH_Aggregte!X:X)</f>
        <v>0</v>
      </c>
      <c r="V185" s="31">
        <f>_xlfn.XLOOKUP($A185,WH_Aggregte!$E:$E,WH_Aggregte!Y:Y)</f>
        <v>0</v>
      </c>
      <c r="W185" s="31">
        <f>_xlfn.XLOOKUP($A185,WH_Aggregte!$E:$E,WH_Aggregte!Z:Z)</f>
        <v>0</v>
      </c>
      <c r="X185" s="31">
        <f>_xlfn.XLOOKUP($A185,WH_Aggregte!$E:$E,WH_Aggregte!AA:AA)</f>
        <v>0</v>
      </c>
      <c r="Y185" s="31">
        <f>_xlfn.XLOOKUP($A185,WH_Aggregte!$E:$E,WH_Aggregte!AB:AB)</f>
        <v>0</v>
      </c>
      <c r="Z185" s="31">
        <f>_xlfn.XLOOKUP($A185,WH_Aggregte!$E:$E,WH_Aggregte!AC:AC)</f>
        <v>0</v>
      </c>
      <c r="AA185" s="31">
        <f>_xlfn.XLOOKUP($A185,WH_Aggregte!$E:$E,WH_Aggregte!AD:AD)</f>
        <v>0</v>
      </c>
      <c r="AB185" s="31">
        <f>_xlfn.XLOOKUP($A185,WH_Aggregte!$E:$E,WH_Aggregte!AE:AE)</f>
        <v>0</v>
      </c>
      <c r="AC185" s="31">
        <f>_xlfn.XLOOKUP($A185,WH_Aggregte!$E:$E,WH_Aggregte!AF:AF)</f>
        <v>0</v>
      </c>
      <c r="AD185" s="31">
        <f>_xlfn.XLOOKUP($A185,WH_Aggregte!$E:$E,WH_Aggregte!AG:AG)</f>
        <v>0</v>
      </c>
      <c r="AE185" s="31">
        <f>_xlfn.XLOOKUP($A185,WH_Aggregte!$E:$E,WH_Aggregte!AH:AH)</f>
        <v>0</v>
      </c>
      <c r="AF185" s="31">
        <f>_xlfn.XLOOKUP($A185,WH_Aggregte!$E:$E,WH_Aggregte!AI:AI)</f>
        <v>0</v>
      </c>
      <c r="AG185" s="31">
        <f>_xlfn.XLOOKUP($A185,WH_Aggregte!$E:$E,WH_Aggregte!AJ:AJ)</f>
        <v>0</v>
      </c>
      <c r="AH185" s="31">
        <f>_xlfn.XLOOKUP($A185,WH_Aggregte!$E:$E,WH_Aggregte!AK:AK)</f>
        <v>0</v>
      </c>
      <c r="AI185" s="31">
        <f>_xlfn.XLOOKUP($A185,WH_Aggregte!$E:$E,WH_Aggregte!AL:AL)</f>
        <v>0</v>
      </c>
      <c r="AJ185" s="31">
        <f>_xlfn.XLOOKUP($A185,SummaryResponses!$A:$A,SummaryResponses!D:D)</f>
        <v>0</v>
      </c>
      <c r="AK185" s="31">
        <f>_xlfn.XLOOKUP($A185,SummaryResponses!$A:$A,SummaryResponses!E:E)</f>
        <v>0</v>
      </c>
      <c r="AL185" s="31">
        <f>_xlfn.XLOOKUP($A185,SummaryResponses!$A:$A,SummaryResponses!F:F)</f>
        <v>0</v>
      </c>
      <c r="AM185" s="31">
        <f>_xlfn.XLOOKUP($A185,SummaryResponses!$A:$A,SummaryResponses!G:G)</f>
        <v>0</v>
      </c>
      <c r="AN185" s="31">
        <f>_xlfn.XLOOKUP($A185,SummaryResponses!$A:$A,SummaryResponses!H:H)</f>
        <v>0</v>
      </c>
      <c r="AO185" s="31">
        <f>_xlfn.XLOOKUP($A185,SummaryResponses!$A:$A,SummaryResponses!I:I)</f>
        <v>0</v>
      </c>
      <c r="AP185" s="31">
        <f>_xlfn.XLOOKUP($A185,SummaryResponses!$A:$A,SummaryResponses!J:J)</f>
        <v>0</v>
      </c>
      <c r="AQ185" s="31">
        <f>_xlfn.XLOOKUP($A185,SummaryResponses!$A:$A,SummaryResponses!K:K)</f>
        <v>0</v>
      </c>
      <c r="AR185" s="31">
        <f>_xlfn.XLOOKUP($A185,SummaryResponses!$A:$A,SummaryResponses!L:L)</f>
        <v>0</v>
      </c>
      <c r="AS185" s="31">
        <f>_xlfn.XLOOKUP($A185,SummaryResponses!$A:$A,SummaryResponses!M:M)</f>
        <v>0</v>
      </c>
      <c r="AT185" s="31">
        <f>_xlfn.XLOOKUP($A185,SummaryResponses!$A:$A,SummaryResponses!N:N)</f>
        <v>0</v>
      </c>
      <c r="AU185" s="31">
        <f>_xlfn.XLOOKUP($A185,SummaryResponses!$A:$A,SummaryResponses!O:O)</f>
        <v>0</v>
      </c>
      <c r="AV185" s="31">
        <f>_xlfn.XLOOKUP($A185,SummaryResponses!$A:$A,SummaryResponses!P:P)</f>
        <v>0</v>
      </c>
      <c r="AW185" s="31">
        <f>_xlfn.XLOOKUP($A185,SummaryResponses!$A:$A,SummaryResponses!Q:Q)</f>
        <v>0</v>
      </c>
      <c r="AX185" s="31">
        <f>_xlfn.XLOOKUP($A185,SummaryResponses!$A:$A,SummaryResponses!R:R)</f>
        <v>0</v>
      </c>
      <c r="AY185" s="31">
        <f>_xlfn.XLOOKUP($A185,SummaryResponses!$A:$A,SummaryResponses!S:S)</f>
        <v>0</v>
      </c>
      <c r="AZ185" s="31">
        <f>_xlfn.XLOOKUP($A185,SummaryResponses!$A:$A,SummaryResponses!T:T)</f>
        <v>0</v>
      </c>
      <c r="BA185" s="31">
        <f>_xlfn.XLOOKUP($A185,SummaryResponses!$A:$A,SummaryResponses!U:U)</f>
        <v>0</v>
      </c>
      <c r="BB185" s="31">
        <f>_xlfn.XLOOKUP($A185,SummaryResponses!$A:$A,SummaryResponses!V:V)</f>
        <v>0</v>
      </c>
      <c r="BC185" s="31">
        <f>_xlfn.XLOOKUP($A185,SummaryResponses!$A:$A,SummaryResponses!W:W)</f>
        <v>0</v>
      </c>
      <c r="BD185" s="31">
        <f>_xlfn.XLOOKUP($A185,SummaryResponses!$A:$A,SummaryResponses!X:X)</f>
        <v>0</v>
      </c>
      <c r="BE185" s="31">
        <f>_xlfn.XLOOKUP($A185,SummaryResponses!$A:$A,SummaryResponses!Y:Y)</f>
        <v>0</v>
      </c>
      <c r="BF185" s="31">
        <f>_xlfn.XLOOKUP($A185,SummaryResponses!$A:$A,SummaryResponses!Z:Z)</f>
        <v>0</v>
      </c>
      <c r="BG185" s="31">
        <f>_xlfn.XLOOKUP($A185,SummaryResponses!$A:$A,SummaryResponses!AA:AA)</f>
        <v>0</v>
      </c>
      <c r="BH185" s="31">
        <f>_xlfn.XLOOKUP($A185,SummaryResponses!$A:$A,SummaryResponses!AB:AB)</f>
        <v>0</v>
      </c>
      <c r="BI185" s="31">
        <f>_xlfn.XLOOKUP($A185,SummaryResponses!$A:$A,SummaryResponses!AC:AC)</f>
        <v>0</v>
      </c>
      <c r="BJ185" s="31">
        <f>_xlfn.XLOOKUP($A185,SummaryResponses!$A:$A,SummaryResponses!AD:AD)</f>
        <v>0</v>
      </c>
      <c r="BK185" s="31">
        <f>_xlfn.XLOOKUP($A185,SummaryResponses!$A:$A,SummaryResponses!AE:AE)</f>
        <v>0</v>
      </c>
    </row>
    <row r="186" spans="1:63" ht="42.5" x14ac:dyDescent="0.35">
      <c r="A186" s="30" t="str">
        <f>SummaryResponses!A186</f>
        <v>11.02.15</v>
      </c>
      <c r="B186" s="31" t="str">
        <f>_xlfn.XLOOKUP($A186,WH_Aggregte!$E:$E,WH_Aggregte!$D:$D)</f>
        <v xml:space="preserve">Does the sponsor/grantee have a system (a plan or process) in place for ensuring accessibility to persons with Limited English Proficiency?  </v>
      </c>
      <c r="C186" s="31" t="str">
        <f>_xlfn.XLOOKUP($A186,SummaryResponses!$A:$A,SummaryResponses!$C:$C)</f>
        <v>The grantee/sponsor does not have a policy and procedure in place for ensuring accesssibility to persons with Limited English Proficiency.</v>
      </c>
      <c r="D186" s="30" t="str">
        <f>_xlfn.SINGLE(IF(ISNUMBER(IFERROR(_xlfn.XLOOKUP($A186,Table1[QNUM],Table1[Answer],"",0),""))*1,"",IFERROR(_xlfn.XLOOKUP($A186,Table1[QNUM],Table1[Answer],"",0),"")))</f>
        <v/>
      </c>
      <c r="E186" s="31" t="str">
        <f>_xlfn.SINGLE(IF(ISNUMBER(IFERROR(_xlfn.XLOOKUP($A186&amp;$E$1&amp;":",Table1[QNUM],Table1[NOTES],"",0),""))*1,"",IFERROR(_xlfn.XLOOKUP($A186&amp;$E$1&amp;":",Table1[QNUM],Table1[NOTES],"",0),"")))</f>
        <v/>
      </c>
      <c r="F186" s="31" t="str">
        <f>_xlfn.SINGLE(IF(ISNUMBER(IFERROR(_xlfn.XLOOKUP($A186&amp;$F$1,Table1[QNUM],Table1[NOTES],"",0),""))*1,"",IFERROR(_xlfn.XLOOKUP($A186&amp;$F$1,Table1[QNUM],Table1[NOTES],"",0),"")))</f>
        <v/>
      </c>
      <c r="G186" s="31" t="str">
        <f>TRIM(_xlfn.XLOOKUP($A186,WH_Aggregte!$E:$E,WH_Aggregte!J:J))</f>
        <v>General Terms and Conditions, Executive Order 13166, 67 FR 64604, Title VI, Civil Rights Act 1964: Prohibition Against National Origin Discrimination Affecting Limited English Proficient Persons</v>
      </c>
      <c r="H186" s="31">
        <f>_xlfn.XLOOKUP($A186,WH_Aggregte!$E:$E,WH_Aggregte!K:K)</f>
        <v>0</v>
      </c>
      <c r="I186" s="31">
        <f>_xlfn.XLOOKUP($A186,WH_Aggregte!$E:$E,WH_Aggregte!L:L)</f>
        <v>0</v>
      </c>
      <c r="J186" s="31">
        <f>_xlfn.XLOOKUP($A186,WH_Aggregte!$E:$E,WH_Aggregte!M:M)</f>
        <v>0</v>
      </c>
      <c r="K186" s="31">
        <f>_xlfn.XLOOKUP($A186,WH_Aggregte!$E:$E,WH_Aggregte!N:N)</f>
        <v>0</v>
      </c>
      <c r="L186" s="31">
        <f>_xlfn.XLOOKUP($A186,WH_Aggregte!$E:$E,WH_Aggregte!O:O)</f>
        <v>0</v>
      </c>
      <c r="M186" s="31">
        <f>_xlfn.XLOOKUP($A186,WH_Aggregte!$E:$E,WH_Aggregte!P:P)</f>
        <v>0</v>
      </c>
      <c r="N186" s="31">
        <f>_xlfn.XLOOKUP($A186,WH_Aggregte!$E:$E,WH_Aggregte!Q:Q)</f>
        <v>0</v>
      </c>
      <c r="O186" s="31">
        <f>_xlfn.XLOOKUP($A186,WH_Aggregte!$E:$E,WH_Aggregte!R:R)</f>
        <v>0</v>
      </c>
      <c r="P186" s="31">
        <f>_xlfn.XLOOKUP($A186,WH_Aggregte!$E:$E,WH_Aggregte!S:S)</f>
        <v>0</v>
      </c>
      <c r="Q186" s="31">
        <f>_xlfn.XLOOKUP($A186,WH_Aggregte!$E:$E,WH_Aggregte!T:T)</f>
        <v>0</v>
      </c>
      <c r="R186" s="31">
        <f>_xlfn.XLOOKUP($A186,WH_Aggregte!$E:$E,WH_Aggregte!U:U)</f>
        <v>0</v>
      </c>
      <c r="S186" s="31">
        <f>_xlfn.XLOOKUP($A186,WH_Aggregte!$E:$E,WH_Aggregte!V:V)</f>
        <v>0</v>
      </c>
      <c r="T186" s="31">
        <f>_xlfn.XLOOKUP($A186,WH_Aggregte!$E:$E,WH_Aggregte!W:W)</f>
        <v>0</v>
      </c>
      <c r="U186" s="31">
        <f>_xlfn.XLOOKUP($A186,WH_Aggregte!$E:$E,WH_Aggregte!X:X)</f>
        <v>0</v>
      </c>
      <c r="V186" s="31">
        <f>_xlfn.XLOOKUP($A186,WH_Aggregte!$E:$E,WH_Aggregte!Y:Y)</f>
        <v>0</v>
      </c>
      <c r="W186" s="31">
        <f>_xlfn.XLOOKUP($A186,WH_Aggregte!$E:$E,WH_Aggregte!Z:Z)</f>
        <v>0</v>
      </c>
      <c r="X186" s="31">
        <f>_xlfn.XLOOKUP($A186,WH_Aggregte!$E:$E,WH_Aggregte!AA:AA)</f>
        <v>0</v>
      </c>
      <c r="Y186" s="31">
        <f>_xlfn.XLOOKUP($A186,WH_Aggregte!$E:$E,WH_Aggregte!AB:AB)</f>
        <v>0</v>
      </c>
      <c r="Z186" s="31">
        <f>_xlfn.XLOOKUP($A186,WH_Aggregte!$E:$E,WH_Aggregte!AC:AC)</f>
        <v>0</v>
      </c>
      <c r="AA186" s="31">
        <f>_xlfn.XLOOKUP($A186,WH_Aggregte!$E:$E,WH_Aggregte!AD:AD)</f>
        <v>0</v>
      </c>
      <c r="AB186" s="31">
        <f>_xlfn.XLOOKUP($A186,WH_Aggregte!$E:$E,WH_Aggregte!AE:AE)</f>
        <v>0</v>
      </c>
      <c r="AC186" s="31">
        <f>_xlfn.XLOOKUP($A186,WH_Aggregte!$E:$E,WH_Aggregte!AF:AF)</f>
        <v>0</v>
      </c>
      <c r="AD186" s="31">
        <f>_xlfn.XLOOKUP($A186,WH_Aggregte!$E:$E,WH_Aggregte!AG:AG)</f>
        <v>0</v>
      </c>
      <c r="AE186" s="31">
        <f>_xlfn.XLOOKUP($A186,WH_Aggregte!$E:$E,WH_Aggregte!AH:AH)</f>
        <v>0</v>
      </c>
      <c r="AF186" s="31">
        <f>_xlfn.XLOOKUP($A186,WH_Aggregte!$E:$E,WH_Aggregte!AI:AI)</f>
        <v>0</v>
      </c>
      <c r="AG186" s="31">
        <f>_xlfn.XLOOKUP($A186,WH_Aggregte!$E:$E,WH_Aggregte!AJ:AJ)</f>
        <v>0</v>
      </c>
      <c r="AH186" s="31">
        <f>_xlfn.XLOOKUP($A186,WH_Aggregte!$E:$E,WH_Aggregte!AK:AK)</f>
        <v>0</v>
      </c>
      <c r="AI186" s="31">
        <f>_xlfn.XLOOKUP($A186,WH_Aggregte!$E:$E,WH_Aggregte!AL:AL)</f>
        <v>0</v>
      </c>
      <c r="AJ186" s="31">
        <f>_xlfn.XLOOKUP($A186,SummaryResponses!$A:$A,SummaryResponses!D:D)</f>
        <v>0</v>
      </c>
      <c r="AK186" s="31">
        <f>_xlfn.XLOOKUP($A186,SummaryResponses!$A:$A,SummaryResponses!E:E)</f>
        <v>0</v>
      </c>
      <c r="AL186" s="31">
        <f>_xlfn.XLOOKUP($A186,SummaryResponses!$A:$A,SummaryResponses!F:F)</f>
        <v>0</v>
      </c>
      <c r="AM186" s="31">
        <f>_xlfn.XLOOKUP($A186,SummaryResponses!$A:$A,SummaryResponses!G:G)</f>
        <v>0</v>
      </c>
      <c r="AN186" s="31">
        <f>_xlfn.XLOOKUP($A186,SummaryResponses!$A:$A,SummaryResponses!H:H)</f>
        <v>0</v>
      </c>
      <c r="AO186" s="31">
        <f>_xlfn.XLOOKUP($A186,SummaryResponses!$A:$A,SummaryResponses!I:I)</f>
        <v>0</v>
      </c>
      <c r="AP186" s="31">
        <f>_xlfn.XLOOKUP($A186,SummaryResponses!$A:$A,SummaryResponses!J:J)</f>
        <v>0</v>
      </c>
      <c r="AQ186" s="31">
        <f>_xlfn.XLOOKUP($A186,SummaryResponses!$A:$A,SummaryResponses!K:K)</f>
        <v>0</v>
      </c>
      <c r="AR186" s="31">
        <f>_xlfn.XLOOKUP($A186,SummaryResponses!$A:$A,SummaryResponses!L:L)</f>
        <v>0</v>
      </c>
      <c r="AS186" s="31">
        <f>_xlfn.XLOOKUP($A186,SummaryResponses!$A:$A,SummaryResponses!M:M)</f>
        <v>0</v>
      </c>
      <c r="AT186" s="31">
        <f>_xlfn.XLOOKUP($A186,SummaryResponses!$A:$A,SummaryResponses!N:N)</f>
        <v>0</v>
      </c>
      <c r="AU186" s="31">
        <f>_xlfn.XLOOKUP($A186,SummaryResponses!$A:$A,SummaryResponses!O:O)</f>
        <v>0</v>
      </c>
      <c r="AV186" s="31">
        <f>_xlfn.XLOOKUP($A186,SummaryResponses!$A:$A,SummaryResponses!P:P)</f>
        <v>0</v>
      </c>
      <c r="AW186" s="31">
        <f>_xlfn.XLOOKUP($A186,SummaryResponses!$A:$A,SummaryResponses!Q:Q)</f>
        <v>0</v>
      </c>
      <c r="AX186" s="31">
        <f>_xlfn.XLOOKUP($A186,SummaryResponses!$A:$A,SummaryResponses!R:R)</f>
        <v>0</v>
      </c>
      <c r="AY186" s="31">
        <f>_xlfn.XLOOKUP($A186,SummaryResponses!$A:$A,SummaryResponses!S:S)</f>
        <v>0</v>
      </c>
      <c r="AZ186" s="31">
        <f>_xlfn.XLOOKUP($A186,SummaryResponses!$A:$A,SummaryResponses!T:T)</f>
        <v>0</v>
      </c>
      <c r="BA186" s="31">
        <f>_xlfn.XLOOKUP($A186,SummaryResponses!$A:$A,SummaryResponses!U:U)</f>
        <v>0</v>
      </c>
      <c r="BB186" s="31">
        <f>_xlfn.XLOOKUP($A186,SummaryResponses!$A:$A,SummaryResponses!V:V)</f>
        <v>0</v>
      </c>
      <c r="BC186" s="31">
        <f>_xlfn.XLOOKUP($A186,SummaryResponses!$A:$A,SummaryResponses!W:W)</f>
        <v>0</v>
      </c>
      <c r="BD186" s="31">
        <f>_xlfn.XLOOKUP($A186,SummaryResponses!$A:$A,SummaryResponses!X:X)</f>
        <v>0</v>
      </c>
      <c r="BE186" s="31">
        <f>_xlfn.XLOOKUP($A186,SummaryResponses!$A:$A,SummaryResponses!Y:Y)</f>
        <v>0</v>
      </c>
      <c r="BF186" s="31">
        <f>_xlfn.XLOOKUP($A186,SummaryResponses!$A:$A,SummaryResponses!Z:Z)</f>
        <v>0</v>
      </c>
      <c r="BG186" s="31">
        <f>_xlfn.XLOOKUP($A186,SummaryResponses!$A:$A,SummaryResponses!AA:AA)</f>
        <v>0</v>
      </c>
      <c r="BH186" s="31">
        <f>_xlfn.XLOOKUP($A186,SummaryResponses!$A:$A,SummaryResponses!AB:AB)</f>
        <v>0</v>
      </c>
      <c r="BI186" s="31">
        <f>_xlfn.XLOOKUP($A186,SummaryResponses!$A:$A,SummaryResponses!AC:AC)</f>
        <v>0</v>
      </c>
      <c r="BJ186" s="31">
        <f>_xlfn.XLOOKUP($A186,SummaryResponses!$A:$A,SummaryResponses!AD:AD)</f>
        <v>0</v>
      </c>
      <c r="BK186" s="31">
        <f>_xlfn.XLOOKUP($A186,SummaryResponses!$A:$A,SummaryResponses!AE:AE)</f>
        <v>0</v>
      </c>
    </row>
    <row r="187" spans="1:63" ht="42.5" x14ac:dyDescent="0.35">
      <c r="A187" s="30" t="str">
        <f>SummaryResponses!A187</f>
        <v>11.03.01</v>
      </c>
      <c r="B187" s="31" t="str">
        <f>_xlfn.XLOOKUP($A187,WH_Aggregte!$E:$E,WH_Aggregte!$D:$D)</f>
        <v>Does the organization have a policy or procedure describing the internal process for conducting NSCHC?</v>
      </c>
      <c r="C187" s="31" t="str">
        <f>_xlfn.XLOOKUP($A187,SummaryResponses!$A:$A,SummaryResponses!$C:$C)</f>
        <v>The grantee does not have a policy or procedure describing the internal process for conducting NSCHC.</v>
      </c>
      <c r="D187" s="30" t="str">
        <f>_xlfn.SINGLE(IF(ISNUMBER(IFERROR(_xlfn.XLOOKUP($A187,Table1[QNUM],Table1[Answer],"",0),""))*1,"",IFERROR(_xlfn.XLOOKUP($A187,Table1[QNUM],Table1[Answer],"",0),"")))</f>
        <v/>
      </c>
      <c r="E187" s="31" t="str">
        <f>_xlfn.SINGLE(IF(ISNUMBER(IFERROR(_xlfn.XLOOKUP($A187&amp;$E$1&amp;":",Table1[QNUM],Table1[NOTES],"",0),""))*1,"",IFERROR(_xlfn.XLOOKUP($A187&amp;$E$1&amp;":",Table1[QNUM],Table1[NOTES],"",0),"")))</f>
        <v/>
      </c>
      <c r="F187" s="31" t="str">
        <f>_xlfn.SINGLE(IF(ISNUMBER(IFERROR(_xlfn.XLOOKUP($A187&amp;$F$1,Table1[QNUM],Table1[NOTES],"",0),""))*1,"",IFERROR(_xlfn.XLOOKUP($A187&amp;$F$1,Table1[QNUM],Table1[NOTES],"",0),"")))</f>
        <v/>
      </c>
      <c r="G187" s="31" t="str">
        <f>TRIM(_xlfn.XLOOKUP($A187,WH_Aggregte!$E:$E,WH_Aggregte!J:J))</f>
        <v/>
      </c>
      <c r="H187" s="31">
        <f>_xlfn.XLOOKUP($A187,WH_Aggregte!$E:$E,WH_Aggregte!K:K)</f>
        <v>0</v>
      </c>
      <c r="I187" s="31">
        <f>_xlfn.XLOOKUP($A187,WH_Aggregte!$E:$E,WH_Aggregte!L:L)</f>
        <v>0</v>
      </c>
      <c r="J187" s="31">
        <f>_xlfn.XLOOKUP($A187,WH_Aggregte!$E:$E,WH_Aggregte!M:M)</f>
        <v>0</v>
      </c>
      <c r="K187" s="31">
        <f>_xlfn.XLOOKUP($A187,WH_Aggregte!$E:$E,WH_Aggregte!N:N)</f>
        <v>0</v>
      </c>
      <c r="L187" s="31">
        <f>_xlfn.XLOOKUP($A187,WH_Aggregte!$E:$E,WH_Aggregte!O:O)</f>
        <v>0</v>
      </c>
      <c r="M187" s="31">
        <f>_xlfn.XLOOKUP($A187,WH_Aggregte!$E:$E,WH_Aggregte!P:P)</f>
        <v>0</v>
      </c>
      <c r="N187" s="31">
        <f>_xlfn.XLOOKUP($A187,WH_Aggregte!$E:$E,WH_Aggregte!Q:Q)</f>
        <v>0</v>
      </c>
      <c r="O187" s="31">
        <f>_xlfn.XLOOKUP($A187,WH_Aggregte!$E:$E,WH_Aggregte!R:R)</f>
        <v>0</v>
      </c>
      <c r="P187" s="31">
        <f>_xlfn.XLOOKUP($A187,WH_Aggregte!$E:$E,WH_Aggregte!S:S)</f>
        <v>0</v>
      </c>
      <c r="Q187" s="31">
        <f>_xlfn.XLOOKUP($A187,WH_Aggregte!$E:$E,WH_Aggregte!T:T)</f>
        <v>0</v>
      </c>
      <c r="R187" s="31">
        <f>_xlfn.XLOOKUP($A187,WH_Aggregte!$E:$E,WH_Aggregte!U:U)</f>
        <v>0</v>
      </c>
      <c r="S187" s="31">
        <f>_xlfn.XLOOKUP($A187,WH_Aggregte!$E:$E,WH_Aggregte!V:V)</f>
        <v>0</v>
      </c>
      <c r="T187" s="31">
        <f>_xlfn.XLOOKUP($A187,WH_Aggregte!$E:$E,WH_Aggregte!W:W)</f>
        <v>0</v>
      </c>
      <c r="U187" s="31">
        <f>_xlfn.XLOOKUP($A187,WH_Aggregte!$E:$E,WH_Aggregte!X:X)</f>
        <v>0</v>
      </c>
      <c r="V187" s="31">
        <f>_xlfn.XLOOKUP($A187,WH_Aggregte!$E:$E,WH_Aggregte!Y:Y)</f>
        <v>0</v>
      </c>
      <c r="W187" s="31">
        <f>_xlfn.XLOOKUP($A187,WH_Aggregte!$E:$E,WH_Aggregte!Z:Z)</f>
        <v>0</v>
      </c>
      <c r="X187" s="31">
        <f>_xlfn.XLOOKUP($A187,WH_Aggregte!$E:$E,WH_Aggregte!AA:AA)</f>
        <v>0</v>
      </c>
      <c r="Y187" s="31">
        <f>_xlfn.XLOOKUP($A187,WH_Aggregte!$E:$E,WH_Aggregte!AB:AB)</f>
        <v>0</v>
      </c>
      <c r="Z187" s="31">
        <f>_xlfn.XLOOKUP($A187,WH_Aggregte!$E:$E,WH_Aggregte!AC:AC)</f>
        <v>0</v>
      </c>
      <c r="AA187" s="31">
        <f>_xlfn.XLOOKUP($A187,WH_Aggregte!$E:$E,WH_Aggregte!AD:AD)</f>
        <v>0</v>
      </c>
      <c r="AB187" s="31">
        <f>_xlfn.XLOOKUP($A187,WH_Aggregte!$E:$E,WH_Aggregte!AE:AE)</f>
        <v>0</v>
      </c>
      <c r="AC187" s="31">
        <f>_xlfn.XLOOKUP($A187,WH_Aggregte!$E:$E,WH_Aggregte!AF:AF)</f>
        <v>0</v>
      </c>
      <c r="AD187" s="31">
        <f>_xlfn.XLOOKUP($A187,WH_Aggregte!$E:$E,WH_Aggregte!AG:AG)</f>
        <v>0</v>
      </c>
      <c r="AE187" s="31">
        <f>_xlfn.XLOOKUP($A187,WH_Aggregte!$E:$E,WH_Aggregte!AH:AH)</f>
        <v>0</v>
      </c>
      <c r="AF187" s="31">
        <f>_xlfn.XLOOKUP($A187,WH_Aggregte!$E:$E,WH_Aggregte!AI:AI)</f>
        <v>0</v>
      </c>
      <c r="AG187" s="31">
        <f>_xlfn.XLOOKUP($A187,WH_Aggregte!$E:$E,WH_Aggregte!AJ:AJ)</f>
        <v>0</v>
      </c>
      <c r="AH187" s="31">
        <f>_xlfn.XLOOKUP($A187,WH_Aggregte!$E:$E,WH_Aggregte!AK:AK)</f>
        <v>0</v>
      </c>
      <c r="AI187" s="31">
        <f>_xlfn.XLOOKUP($A187,WH_Aggregte!$E:$E,WH_Aggregte!AL:AL)</f>
        <v>0</v>
      </c>
      <c r="AJ187" s="31">
        <f>_xlfn.XLOOKUP($A187,SummaryResponses!$A:$A,SummaryResponses!D:D)</f>
        <v>0</v>
      </c>
      <c r="AK187" s="31">
        <f>_xlfn.XLOOKUP($A187,SummaryResponses!$A:$A,SummaryResponses!E:E)</f>
        <v>0</v>
      </c>
      <c r="AL187" s="31">
        <f>_xlfn.XLOOKUP($A187,SummaryResponses!$A:$A,SummaryResponses!F:F)</f>
        <v>0</v>
      </c>
      <c r="AM187" s="31">
        <f>_xlfn.XLOOKUP($A187,SummaryResponses!$A:$A,SummaryResponses!G:G)</f>
        <v>0</v>
      </c>
      <c r="AN187" s="31">
        <f>_xlfn.XLOOKUP($A187,SummaryResponses!$A:$A,SummaryResponses!H:H)</f>
        <v>0</v>
      </c>
      <c r="AO187" s="31">
        <f>_xlfn.XLOOKUP($A187,SummaryResponses!$A:$A,SummaryResponses!I:I)</f>
        <v>0</v>
      </c>
      <c r="AP187" s="31">
        <f>_xlfn.XLOOKUP($A187,SummaryResponses!$A:$A,SummaryResponses!J:J)</f>
        <v>0</v>
      </c>
      <c r="AQ187" s="31">
        <f>_xlfn.XLOOKUP($A187,SummaryResponses!$A:$A,SummaryResponses!K:K)</f>
        <v>0</v>
      </c>
      <c r="AR187" s="31">
        <f>_xlfn.XLOOKUP($A187,SummaryResponses!$A:$A,SummaryResponses!L:L)</f>
        <v>0</v>
      </c>
      <c r="AS187" s="31">
        <f>_xlfn.XLOOKUP($A187,SummaryResponses!$A:$A,SummaryResponses!M:M)</f>
        <v>0</v>
      </c>
      <c r="AT187" s="31">
        <f>_xlfn.XLOOKUP($A187,SummaryResponses!$A:$A,SummaryResponses!N:N)</f>
        <v>0</v>
      </c>
      <c r="AU187" s="31">
        <f>_xlfn.XLOOKUP($A187,SummaryResponses!$A:$A,SummaryResponses!O:O)</f>
        <v>0</v>
      </c>
      <c r="AV187" s="31">
        <f>_xlfn.XLOOKUP($A187,SummaryResponses!$A:$A,SummaryResponses!P:P)</f>
        <v>0</v>
      </c>
      <c r="AW187" s="31">
        <f>_xlfn.XLOOKUP($A187,SummaryResponses!$A:$A,SummaryResponses!Q:Q)</f>
        <v>0</v>
      </c>
      <c r="AX187" s="31">
        <f>_xlfn.XLOOKUP($A187,SummaryResponses!$A:$A,SummaryResponses!R:R)</f>
        <v>0</v>
      </c>
      <c r="AY187" s="31">
        <f>_xlfn.XLOOKUP($A187,SummaryResponses!$A:$A,SummaryResponses!S:S)</f>
        <v>0</v>
      </c>
      <c r="AZ187" s="31">
        <f>_xlfn.XLOOKUP($A187,SummaryResponses!$A:$A,SummaryResponses!T:T)</f>
        <v>0</v>
      </c>
      <c r="BA187" s="31">
        <f>_xlfn.XLOOKUP($A187,SummaryResponses!$A:$A,SummaryResponses!U:U)</f>
        <v>0</v>
      </c>
      <c r="BB187" s="31">
        <f>_xlfn.XLOOKUP($A187,SummaryResponses!$A:$A,SummaryResponses!V:V)</f>
        <v>0</v>
      </c>
      <c r="BC187" s="31">
        <f>_xlfn.XLOOKUP($A187,SummaryResponses!$A:$A,SummaryResponses!W:W)</f>
        <v>0</v>
      </c>
      <c r="BD187" s="31">
        <f>_xlfn.XLOOKUP($A187,SummaryResponses!$A:$A,SummaryResponses!X:X)</f>
        <v>0</v>
      </c>
      <c r="BE187" s="31">
        <f>_xlfn.XLOOKUP($A187,SummaryResponses!$A:$A,SummaryResponses!Y:Y)</f>
        <v>0</v>
      </c>
      <c r="BF187" s="31">
        <f>_xlfn.XLOOKUP($A187,SummaryResponses!$A:$A,SummaryResponses!Z:Z)</f>
        <v>0</v>
      </c>
      <c r="BG187" s="31">
        <f>_xlfn.XLOOKUP($A187,SummaryResponses!$A:$A,SummaryResponses!AA:AA)</f>
        <v>0</v>
      </c>
      <c r="BH187" s="31">
        <f>_xlfn.XLOOKUP($A187,SummaryResponses!$A:$A,SummaryResponses!AB:AB)</f>
        <v>0</v>
      </c>
      <c r="BI187" s="31">
        <f>_xlfn.XLOOKUP($A187,SummaryResponses!$A:$A,SummaryResponses!AC:AC)</f>
        <v>0</v>
      </c>
      <c r="BJ187" s="31">
        <f>_xlfn.XLOOKUP($A187,SummaryResponses!$A:$A,SummaryResponses!AD:AD)</f>
        <v>0</v>
      </c>
      <c r="BK187" s="31">
        <f>_xlfn.XLOOKUP($A187,SummaryResponses!$A:$A,SummaryResponses!AE:AE)</f>
        <v>0</v>
      </c>
    </row>
    <row r="188" spans="1:63" ht="238.5" x14ac:dyDescent="0.35">
      <c r="A188" s="30" t="str">
        <f>SummaryResponses!A188</f>
        <v>11.03.02</v>
      </c>
      <c r="B188" s="31" t="str">
        <f>_xlfn.XLOOKUP($A188,WH_Aggregte!$E:$E,WH_Aggregte!$D:$D)</f>
        <v>Does the NSCHC policy or procedure cover all recommended topics, as applicable?</v>
      </c>
      <c r="C188" s="31" t="str">
        <f>_xlfn.XLOOKUP($A188,SummaryResponses!$A:$A,SummaryResponses!$C:$C)</f>
        <v>N/A</v>
      </c>
      <c r="D188" s="30" t="str">
        <f>_xlfn.SINGLE(IF(ISNUMBER(IFERROR(_xlfn.XLOOKUP($A188,Table1[QNUM],Table1[Answer],"",0),""))*1,"",IFERROR(_xlfn.XLOOKUP($A188,Table1[QNUM],Table1[Answer],"",0),"")))</f>
        <v/>
      </c>
      <c r="E188" s="31" t="str">
        <f>_xlfn.SINGLE(IF(ISNUMBER(IFERROR(_xlfn.XLOOKUP($A188&amp;$E$1&amp;":",Table1[QNUM],Table1[NOTES],"",0),""))*1,"",IFERROR(_xlfn.XLOOKUP($A188&amp;$E$1&amp;":",Table1[QNUM],Table1[NOTES],"",0),"")))</f>
        <v/>
      </c>
      <c r="F188" s="31" t="str">
        <f>_xlfn.SINGLE(IF(ISNUMBER(IFERROR(_xlfn.XLOOKUP($A188&amp;$F$1,Table1[QNUM],Table1[NOTES],"",0),""))*1,"",IFERROR(_xlfn.XLOOKUP($A188&amp;$F$1,Table1[QNUM],Table1[NOTES],"",0),"")))</f>
        <v/>
      </c>
      <c r="G188" s="31" t="str">
        <f>TRIM(_xlfn.XLOOKUP($A188,WH_Aggregte!$E:$E,WH_Aggregte!J:J))</f>
        <v/>
      </c>
      <c r="H188" s="31" t="str">
        <f>_xlfn.XLOOKUP($A188,WH_Aggregte!$E:$E,WH_Aggregte!K:K)</f>
        <v/>
      </c>
      <c r="I188" s="31" t="str">
        <f>_xlfn.XLOOKUP($A188,WH_Aggregte!$E:$E,WH_Aggregte!L:L)</f>
        <v/>
      </c>
      <c r="J188" s="31" t="str">
        <f>_xlfn.XLOOKUP($A188,WH_Aggregte!$E:$E,WH_Aggregte!M:M)</f>
        <v/>
      </c>
      <c r="K188" s="31" t="str">
        <f>_xlfn.XLOOKUP($A188,WH_Aggregte!$E:$E,WH_Aggregte!N:N)</f>
        <v/>
      </c>
      <c r="L188" s="31" t="str">
        <f>_xlfn.XLOOKUP($A188,WH_Aggregte!$E:$E,WH_Aggregte!O:O)</f>
        <v/>
      </c>
      <c r="M188" s="31" t="str">
        <f>_xlfn.XLOOKUP($A188,WH_Aggregte!$E:$E,WH_Aggregte!P:P)</f>
        <v/>
      </c>
      <c r="N188" s="31" t="str">
        <f>_xlfn.XLOOKUP($A188,WH_Aggregte!$E:$E,WH_Aggregte!Q:Q)</f>
        <v/>
      </c>
      <c r="O188" s="31" t="str">
        <f>_xlfn.XLOOKUP($A188,WH_Aggregte!$E:$E,WH_Aggregte!R:R)</f>
        <v/>
      </c>
      <c r="P188" s="31" t="str">
        <f>_xlfn.XLOOKUP($A188,WH_Aggregte!$E:$E,WH_Aggregte!S:S)</f>
        <v/>
      </c>
      <c r="Q188" s="31" t="str">
        <f>_xlfn.XLOOKUP($A188,WH_Aggregte!$E:$E,WH_Aggregte!T:T)</f>
        <v/>
      </c>
      <c r="R188" s="31" t="str">
        <f>_xlfn.XLOOKUP($A188,WH_Aggregte!$E:$E,WH_Aggregte!U:U)</f>
        <v/>
      </c>
      <c r="S188" s="31" t="str">
        <f>_xlfn.XLOOKUP($A188,WH_Aggregte!$E:$E,WH_Aggregte!V:V)</f>
        <v/>
      </c>
      <c r="T188" s="31" t="str">
        <f>_xlfn.XLOOKUP($A188,WH_Aggregte!$E:$E,WH_Aggregte!W:W)</f>
        <v/>
      </c>
      <c r="U188" s="31" t="str">
        <f>_xlfn.XLOOKUP($A188,WH_Aggregte!$E:$E,WH_Aggregte!X:X)</f>
        <v/>
      </c>
      <c r="V188" s="31" t="str">
        <f>_xlfn.XLOOKUP($A188,WH_Aggregte!$E:$E,WH_Aggregte!Y:Y)</f>
        <v/>
      </c>
      <c r="W188" s="31" t="str">
        <f>_xlfn.XLOOKUP($A188,WH_Aggregte!$E:$E,WH_Aggregte!Z:Z)</f>
        <v/>
      </c>
      <c r="X188" s="31" t="str">
        <f>_xlfn.XLOOKUP($A188,WH_Aggregte!$E:$E,WH_Aggregte!AA:AA)</f>
        <v/>
      </c>
      <c r="Y188" s="31" t="str">
        <f>_xlfn.XLOOKUP($A188,WH_Aggregte!$E:$E,WH_Aggregte!AB:AB)</f>
        <v/>
      </c>
      <c r="Z188" s="31" t="str">
        <f>_xlfn.XLOOKUP($A188,WH_Aggregte!$E:$E,WH_Aggregte!AC:AC)</f>
        <v/>
      </c>
      <c r="AA188" s="31" t="str">
        <f>_xlfn.XLOOKUP($A188,WH_Aggregte!$E:$E,WH_Aggregte!AD:AD)</f>
        <v/>
      </c>
      <c r="AB188" s="31" t="str">
        <f>_xlfn.XLOOKUP($A188,WH_Aggregte!$E:$E,WH_Aggregte!AE:AE)</f>
        <v/>
      </c>
      <c r="AC188" s="31" t="str">
        <f>_xlfn.XLOOKUP($A188,WH_Aggregte!$E:$E,WH_Aggregte!AF:AF)</f>
        <v/>
      </c>
      <c r="AD188" s="31" t="str">
        <f>_xlfn.XLOOKUP($A188,WH_Aggregte!$E:$E,WH_Aggregte!AG:AG)</f>
        <v/>
      </c>
      <c r="AE188" s="31" t="str">
        <f>_xlfn.XLOOKUP($A188,WH_Aggregte!$E:$E,WH_Aggregte!AH:AH)</f>
        <v/>
      </c>
      <c r="AF188" s="31" t="str">
        <f>_xlfn.XLOOKUP($A188,WH_Aggregte!$E:$E,WH_Aggregte!AI:AI)</f>
        <v/>
      </c>
      <c r="AG188" s="31" t="str">
        <f>_xlfn.XLOOKUP($A188,WH_Aggregte!$E:$E,WH_Aggregte!AJ:AJ)</f>
        <v/>
      </c>
      <c r="AH188" s="31" t="str">
        <f>_xlfn.XLOOKUP($A188,WH_Aggregte!$E:$E,WH_Aggregte!AK:AK)</f>
        <v/>
      </c>
      <c r="AI188" s="31">
        <f>_xlfn.XLOOKUP($A188,WH_Aggregte!$E:$E,WH_Aggregte!AL:AL)</f>
        <v>0</v>
      </c>
      <c r="AJ188" s="31" t="str">
        <f>_xlfn.XLOOKUP($A188,SummaryResponses!$A:$A,SummaryResponses!D:D)</f>
        <v>The policy correctly explains who is subject to the NSCHC process (as applicable to the grant/program).</v>
      </c>
      <c r="AK188" s="31" t="str">
        <f>_xlfn.XLOOKUP($A188,SummaryResponses!$A:$A,SummaryResponses!E:E)</f>
        <v>The policy correctly outlines the eligibility criteria / describes ineligible individuals as listed in 45 CFR § 2540.202.</v>
      </c>
      <c r="AL188" s="31" t="str">
        <f>_xlfn.XLOOKUP($A188,SummaryResponses!$A:$A,SummaryResponses!F:F)</f>
        <v>Grantees may establish screening criteria beyond the NSCHC eligibility requirements specified in 45 CFR § 2540.202. If establishing screening criteria beyond the NSCHC eligibility requirements, the policy requires that the program ensure suitability criteria are consistent with state and Federal Civil Rights and nondiscrimination laws.</v>
      </c>
      <c r="AM188" s="31" t="str">
        <f>_xlfn.XLOOKUP($A188,SummaryResponses!$A:$A,SummaryResponses!G:G)</f>
        <v>The policy correctly specifies what NSCHC components are required: (1) a nationwide check of the NSOPW.gov, (2) a check of the individual's state of residence and state of service, and (3) a fingerprint-based check of the FBI.</v>
      </c>
      <c r="AN188" s="31" t="str">
        <f>_xlfn.XLOOKUP($A188,SummaryResponses!$A:$A,SummaryResponses!H:H)</f>
        <v>The policy identifies which AmeriCorps-approved sources will be used for all levels of NSCHC as listed in 45 CFR § 2540.204.</v>
      </c>
      <c r="AO188" s="31" t="str">
        <f>_xlfn.XLOOKUP($A188,SummaryResponses!$A:$A,SummaryResponses!I:I)</f>
        <v>The policy explains the process used to determine the current first and last name used on a name-based check.</v>
      </c>
      <c r="AP188" s="31" t="str">
        <f>_xlfn.XLOOKUP($A188,SummaryResponses!$A:$A,SummaryResponses!J:J)</f>
        <v>The policy describes how the program determines the applicant's state of residence.</v>
      </c>
      <c r="AQ188" s="31" t="str">
        <f>_xlfn.XLOOKUP($A188,SummaryResponses!$A:$A,SummaryResponses!K:K)</f>
        <v>If not using Truescreen, the policy includes a requirement to conduct a subsequent NSOPW.gov check if states/territories are not reporting when the initial check is run, OR a requirement to run statewide sex offender checks in the states/territories not reporting.</v>
      </c>
      <c r="AR188" s="31" t="str">
        <f>_xlfn.XLOOKUP($A188,SummaryResponses!$A:$A,SummaryResponses!L:L)</f>
        <v>The policy explains the timing requirement: that all checks are conducted, reviewed, and an eligibility determination made by the recipient no later than the day before the start date of work or service.</v>
      </c>
      <c r="AS188" s="31" t="str">
        <f>_xlfn.XLOOKUP($A188,SummaryResponses!$A:$A,SummaryResponses!M:M)</f>
        <v>The policy requires the full NSCHC to be conducted again if an individual's relationship with the organization is terminated (break in work or service) for a period of more than 180 days.</v>
      </c>
      <c r="AT188" s="31" t="str">
        <f>_xlfn.XLOOKUP($A188,SummaryResponses!$A:$A,SummaryResponses!N:N)</f>
        <v>The policy describes the process for staff to review results and make an eligibility determination, including documenting when this takes place.</v>
      </c>
      <c r="AU188" s="31" t="str">
        <f>_xlfn.XLOOKUP($A188,SummaryResponses!$A:$A,SummaryResponses!O:O)</f>
        <v>The policy ensures that staff requiring NSCHC are not responsible for reviewing and adjudicating their own check results.</v>
      </c>
      <c r="AV188" s="31" t="str">
        <f>_xlfn.XLOOKUP($A188,SummaryResponses!$A:$A,SummaryResponses!P:P)</f>
        <v>If using the AmeriCorps-approved vendors, the policy describes the process to determine eligibility if a vendor’s adjudication recommendation is 'not to recommend'.</v>
      </c>
      <c r="AW188" s="31" t="str">
        <f>_xlfn.XLOOKUP($A188,SummaryResponses!$A:$A,SummaryResponses!Q:Q)</f>
        <v>If not using Truescreen, the policy describes the process for resolving any hits that have the same name as the applicant on the NSOPW.gov check.</v>
      </c>
      <c r="AX188" s="31" t="str">
        <f>_xlfn.XLOOKUP($A188,SummaryResponses!$A:$A,SummaryResponses!R:R)</f>
        <v>The policy requires the program to obtain a person's consent before conducting the state and FBI components of the National Service Criminal History Check.</v>
      </c>
      <c r="AY188" s="31" t="str">
        <f>_xlfn.XLOOKUP($A188,SummaryResponses!$A:$A,SummaryResponses!S:S)</f>
        <v>The policy describes how notice is provided to the individual that selection into the program is contingent upon the organization’s review of the individual's NSCHC results.</v>
      </c>
      <c r="AZ188" s="31" t="str">
        <f>_xlfn.XLOOKUP($A188,SummaryResponses!$A:$A,SummaryResponses!T:T)</f>
        <v>The policy requires that a program provide a reasonable opportunity for the individual to review and challenge the factual accuracy of a result before action is taken to exclude the individual from the position.</v>
      </c>
      <c r="BA188" s="31" t="str">
        <f>_xlfn.XLOOKUP($A188,SummaryResponses!$A:$A,SummaryResponses!U:U)</f>
        <v>The policy requires the program to provide safeguards to ensure the confidentiality of any information relating to the criminal history check, consistent with authorization provided by the applicant.</v>
      </c>
      <c r="BB188" s="31" t="str">
        <f>_xlfn.XLOOKUP($A188,SummaryResponses!$A:$A,SummaryResponses!V:V)</f>
        <v>The policy requires the program to maintain documentation of the NSCHC as grant records.</v>
      </c>
      <c r="BC188" s="31" t="str">
        <f>_xlfn.XLOOKUP($A188,SummaryResponses!$A:$A,SummaryResponses!W:W)</f>
        <v>The policy ensures that the individual is not charged for the cost of any component of a NSCHC, unless specifically approved by AmeriCorps.</v>
      </c>
      <c r="BD188" s="31" t="str">
        <f>_xlfn.XLOOKUP($A188,SummaryResponses!$A:$A,SummaryResponses!X:X)</f>
        <v>If the program uses any AmeriCorps' pre-approved NSCHC waivers (as listed in the NSCHC Manual, effective May 1, 2021), the policy correctly describes the terms of the pre-approved waivers used, and are the references current.</v>
      </c>
      <c r="BE188" s="31" t="str">
        <f>_xlfn.XLOOKUP($A188,SummaryResponses!$A:$A,SummaryResponses!Y:Y)</f>
        <v>If the program has any individual- or program-level waivers approved by AmeriCorps, whether expired or current, the policy references such waivers and requires that appropriate documentation be retained.</v>
      </c>
      <c r="BF188" s="31" t="str">
        <f>_xlfn.XLOOKUP($A188,SummaryResponses!$A:$A,SummaryResponses!Z:Z)</f>
        <v>The policy requires that at minimum one staff person who has some responsibility for NSCHC compliance take the AmeriCorps-designated e-Course annually on behalf of the organization and retain documentation of e-Course completion.</v>
      </c>
      <c r="BG188" s="31" t="str">
        <f>_xlfn.XLOOKUP($A188,SummaryResponses!$A:$A,SummaryResponses!AA:AA)</f>
        <v>The policy identifies staff position(s) with responsibility for the NSCHC process.</v>
      </c>
      <c r="BH188" s="31" t="str">
        <f>_xlfn.XLOOKUP($A188,SummaryResponses!$A:$A,SummaryResponses!AB:AB)</f>
        <v>If using an AmeriCorps-approved vendor Truescreen or Fieldprint, the policy supports management and continuity of the account(s), i.e. lists the individuals with account access, ensures access is transferred from exiting employees, references vendor contact information, etc.</v>
      </c>
      <c r="BI188" s="31" t="str">
        <f>_xlfn.XLOOKUP($A188,SummaryResponses!$A:$A,SummaryResponses!AC:AC)</f>
        <v>If applicable, the policy includes a process for monitoring sub-recipients and/or service locations if they are responsible for any part of the NSCHC process.</v>
      </c>
      <c r="BJ188" s="31" t="str">
        <f>_xlfn.XLOOKUP($A188,SummaryResponses!$A:$A,SummaryResponses!AD:AD)</f>
        <v>The policy includes a process for being updated to ensure it reflects current regulations, guidance, and program practices, including the staff position(s) responsible.</v>
      </c>
      <c r="BK188" s="31">
        <f>_xlfn.XLOOKUP($A188,SummaryResponses!$A:$A,SummaryResponses!AE:AE)</f>
        <v>0</v>
      </c>
    </row>
    <row r="189" spans="1:63" ht="84.5" x14ac:dyDescent="0.35">
      <c r="A189" s="30" t="str">
        <f>SummaryResponses!A189</f>
        <v>11.03.03</v>
      </c>
      <c r="B189" s="31" t="str">
        <f>_xlfn.XLOOKUP($A189,WH_Aggregte!$E:$E,WH_Aggregte!$D:$D)</f>
        <v>Do the grantee’s responses to the NSCHC Record Review Form align with the submitted NSCHC policy when it comes to the following NSCHC components? 
• Process for obtaining consent 
• Process for running each check (vendor / repository)
• Process for documenting adjudication</v>
      </c>
      <c r="C189" s="31" t="str">
        <f>_xlfn.XLOOKUP($A189,SummaryResponses!$A:$A,SummaryResponses!$C:$C)</f>
        <v xml:space="preserve">The grantee’s responses to the NSCHC Record Review Form do not align with the submitted NSCHC policy when it comes to the following NSCHC components: </v>
      </c>
      <c r="D189" s="30" t="str">
        <f>_xlfn.SINGLE(IF(ISNUMBER(IFERROR(_xlfn.XLOOKUP($A189,Table1[QNUM],Table1[Answer],"",0),""))*1,"",IFERROR(_xlfn.XLOOKUP($A189,Table1[QNUM],Table1[Answer],"",0),"")))</f>
        <v/>
      </c>
      <c r="E189" s="31" t="str">
        <f>_xlfn.SINGLE(IF(ISNUMBER(IFERROR(_xlfn.XLOOKUP($A189&amp;$E$1&amp;":",Table1[QNUM],Table1[NOTES],"",0),""))*1,"",IFERROR(_xlfn.XLOOKUP($A189&amp;$E$1&amp;":",Table1[QNUM],Table1[NOTES],"",0),"")))</f>
        <v/>
      </c>
      <c r="F189" s="31" t="str">
        <f>_xlfn.SINGLE(IF(ISNUMBER(IFERROR(_xlfn.XLOOKUP($A189&amp;$F$1,Table1[QNUM],Table1[NOTES],"",0),""))*1,"",IFERROR(_xlfn.XLOOKUP($A189&amp;$F$1,Table1[QNUM],Table1[NOTES],"",0),"")))</f>
        <v/>
      </c>
      <c r="G189" s="31" t="str">
        <f>TRIM(_xlfn.XLOOKUP($A189,WH_Aggregte!$E:$E,WH_Aggregte!J:J))</f>
        <v/>
      </c>
      <c r="H189" s="31" t="str">
        <f>_xlfn.XLOOKUP($A189,WH_Aggregte!$E:$E,WH_Aggregte!K:K)</f>
        <v/>
      </c>
      <c r="I189" s="31" t="str">
        <f>_xlfn.XLOOKUP($A189,WH_Aggregte!$E:$E,WH_Aggregte!L:L)</f>
        <v/>
      </c>
      <c r="J189" s="31" t="str">
        <f>_xlfn.XLOOKUP($A189,WH_Aggregte!$E:$E,WH_Aggregte!M:M)</f>
        <v/>
      </c>
      <c r="K189" s="31">
        <f>_xlfn.XLOOKUP($A189,WH_Aggregte!$E:$E,WH_Aggregte!N:N)</f>
        <v>0</v>
      </c>
      <c r="L189" s="31">
        <f>_xlfn.XLOOKUP($A189,WH_Aggregte!$E:$E,WH_Aggregte!O:O)</f>
        <v>0</v>
      </c>
      <c r="M189" s="31">
        <f>_xlfn.XLOOKUP($A189,WH_Aggregte!$E:$E,WH_Aggregte!P:P)</f>
        <v>0</v>
      </c>
      <c r="N189" s="31">
        <f>_xlfn.XLOOKUP($A189,WH_Aggregte!$E:$E,WH_Aggregte!Q:Q)</f>
        <v>0</v>
      </c>
      <c r="O189" s="31">
        <f>_xlfn.XLOOKUP($A189,WH_Aggregte!$E:$E,WH_Aggregte!R:R)</f>
        <v>0</v>
      </c>
      <c r="P189" s="31">
        <f>_xlfn.XLOOKUP($A189,WH_Aggregte!$E:$E,WH_Aggregte!S:S)</f>
        <v>0</v>
      </c>
      <c r="Q189" s="31">
        <f>_xlfn.XLOOKUP($A189,WH_Aggregte!$E:$E,WH_Aggregte!T:T)</f>
        <v>0</v>
      </c>
      <c r="R189" s="31">
        <f>_xlfn.XLOOKUP($A189,WH_Aggregte!$E:$E,WH_Aggregte!U:U)</f>
        <v>0</v>
      </c>
      <c r="S189" s="31">
        <f>_xlfn.XLOOKUP($A189,WH_Aggregte!$E:$E,WH_Aggregte!V:V)</f>
        <v>0</v>
      </c>
      <c r="T189" s="31">
        <f>_xlfn.XLOOKUP($A189,WH_Aggregte!$E:$E,WH_Aggregte!W:W)</f>
        <v>0</v>
      </c>
      <c r="U189" s="31">
        <f>_xlfn.XLOOKUP($A189,WH_Aggregte!$E:$E,WH_Aggregte!X:X)</f>
        <v>0</v>
      </c>
      <c r="V189" s="31">
        <f>_xlfn.XLOOKUP($A189,WH_Aggregte!$E:$E,WH_Aggregte!Y:Y)</f>
        <v>0</v>
      </c>
      <c r="W189" s="31">
        <f>_xlfn.XLOOKUP($A189,WH_Aggregte!$E:$E,WH_Aggregte!Z:Z)</f>
        <v>0</v>
      </c>
      <c r="X189" s="31">
        <f>_xlfn.XLOOKUP($A189,WH_Aggregte!$E:$E,WH_Aggregte!AA:AA)</f>
        <v>0</v>
      </c>
      <c r="Y189" s="31">
        <f>_xlfn.XLOOKUP($A189,WH_Aggregte!$E:$E,WH_Aggregte!AB:AB)</f>
        <v>0</v>
      </c>
      <c r="Z189" s="31">
        <f>_xlfn.XLOOKUP($A189,WH_Aggregte!$E:$E,WH_Aggregte!AC:AC)</f>
        <v>0</v>
      </c>
      <c r="AA189" s="31">
        <f>_xlfn.XLOOKUP($A189,WH_Aggregte!$E:$E,WH_Aggregte!AD:AD)</f>
        <v>0</v>
      </c>
      <c r="AB189" s="31">
        <f>_xlfn.XLOOKUP($A189,WH_Aggregte!$E:$E,WH_Aggregte!AE:AE)</f>
        <v>0</v>
      </c>
      <c r="AC189" s="31">
        <f>_xlfn.XLOOKUP($A189,WH_Aggregte!$E:$E,WH_Aggregte!AF:AF)</f>
        <v>0</v>
      </c>
      <c r="AD189" s="31">
        <f>_xlfn.XLOOKUP($A189,WH_Aggregte!$E:$E,WH_Aggregte!AG:AG)</f>
        <v>0</v>
      </c>
      <c r="AE189" s="31">
        <f>_xlfn.XLOOKUP($A189,WH_Aggregte!$E:$E,WH_Aggregte!AH:AH)</f>
        <v>0</v>
      </c>
      <c r="AF189" s="31">
        <f>_xlfn.XLOOKUP($A189,WH_Aggregte!$E:$E,WH_Aggregte!AI:AI)</f>
        <v>0</v>
      </c>
      <c r="AG189" s="31">
        <f>_xlfn.XLOOKUP($A189,WH_Aggregte!$E:$E,WH_Aggregte!AJ:AJ)</f>
        <v>0</v>
      </c>
      <c r="AH189" s="31">
        <f>_xlfn.XLOOKUP($A189,WH_Aggregte!$E:$E,WH_Aggregte!AK:AK)</f>
        <v>0</v>
      </c>
      <c r="AI189" s="31">
        <f>_xlfn.XLOOKUP($A189,WH_Aggregte!$E:$E,WH_Aggregte!AL:AL)</f>
        <v>0</v>
      </c>
      <c r="AJ189" s="31" t="str">
        <f>_xlfn.XLOOKUP($A189,SummaryResponses!$A:$A,SummaryResponses!D:D)</f>
        <v>• Process for obtaining consent </v>
      </c>
      <c r="AK189" s="31" t="str">
        <f>_xlfn.XLOOKUP($A189,SummaryResponses!$A:$A,SummaryResponses!E:E)</f>
        <v>• Process for running each check (vendor / repository) </v>
      </c>
      <c r="AL189" s="31" t="str">
        <f>_xlfn.XLOOKUP($A189,SummaryResponses!$A:$A,SummaryResponses!F:F)</f>
        <v>• Process for documenting adjudication</v>
      </c>
      <c r="AM189" s="31">
        <f>_xlfn.XLOOKUP($A189,SummaryResponses!$A:$A,SummaryResponses!G:G)</f>
        <v>0</v>
      </c>
      <c r="AN189" s="31">
        <f>_xlfn.XLOOKUP($A189,SummaryResponses!$A:$A,SummaryResponses!H:H)</f>
        <v>0</v>
      </c>
      <c r="AO189" s="31">
        <f>_xlfn.XLOOKUP($A189,SummaryResponses!$A:$A,SummaryResponses!I:I)</f>
        <v>0</v>
      </c>
      <c r="AP189" s="31">
        <f>_xlfn.XLOOKUP($A189,SummaryResponses!$A:$A,SummaryResponses!J:J)</f>
        <v>0</v>
      </c>
      <c r="AQ189" s="31">
        <f>_xlfn.XLOOKUP($A189,SummaryResponses!$A:$A,SummaryResponses!K:K)</f>
        <v>0</v>
      </c>
      <c r="AR189" s="31">
        <f>_xlfn.XLOOKUP($A189,SummaryResponses!$A:$A,SummaryResponses!L:L)</f>
        <v>0</v>
      </c>
      <c r="AS189" s="31">
        <f>_xlfn.XLOOKUP($A189,SummaryResponses!$A:$A,SummaryResponses!M:M)</f>
        <v>0</v>
      </c>
      <c r="AT189" s="31">
        <f>_xlfn.XLOOKUP($A189,SummaryResponses!$A:$A,SummaryResponses!N:N)</f>
        <v>0</v>
      </c>
      <c r="AU189" s="31">
        <f>_xlfn.XLOOKUP($A189,SummaryResponses!$A:$A,SummaryResponses!O:O)</f>
        <v>0</v>
      </c>
      <c r="AV189" s="31">
        <f>_xlfn.XLOOKUP($A189,SummaryResponses!$A:$A,SummaryResponses!P:P)</f>
        <v>0</v>
      </c>
      <c r="AW189" s="31">
        <f>_xlfn.XLOOKUP($A189,SummaryResponses!$A:$A,SummaryResponses!Q:Q)</f>
        <v>0</v>
      </c>
      <c r="AX189" s="31">
        <f>_xlfn.XLOOKUP($A189,SummaryResponses!$A:$A,SummaryResponses!R:R)</f>
        <v>0</v>
      </c>
      <c r="AY189" s="31">
        <f>_xlfn.XLOOKUP($A189,SummaryResponses!$A:$A,SummaryResponses!S:S)</f>
        <v>0</v>
      </c>
      <c r="AZ189" s="31">
        <f>_xlfn.XLOOKUP($A189,SummaryResponses!$A:$A,SummaryResponses!T:T)</f>
        <v>0</v>
      </c>
      <c r="BA189" s="31">
        <f>_xlfn.XLOOKUP($A189,SummaryResponses!$A:$A,SummaryResponses!U:U)</f>
        <v>0</v>
      </c>
      <c r="BB189" s="31">
        <f>_xlfn.XLOOKUP($A189,SummaryResponses!$A:$A,SummaryResponses!V:V)</f>
        <v>0</v>
      </c>
      <c r="BC189" s="31">
        <f>_xlfn.XLOOKUP($A189,SummaryResponses!$A:$A,SummaryResponses!W:W)</f>
        <v>0</v>
      </c>
      <c r="BD189" s="31">
        <f>_xlfn.XLOOKUP($A189,SummaryResponses!$A:$A,SummaryResponses!X:X)</f>
        <v>0</v>
      </c>
      <c r="BE189" s="31">
        <f>_xlfn.XLOOKUP($A189,SummaryResponses!$A:$A,SummaryResponses!Y:Y)</f>
        <v>0</v>
      </c>
      <c r="BF189" s="31">
        <f>_xlfn.XLOOKUP($A189,SummaryResponses!$A:$A,SummaryResponses!Z:Z)</f>
        <v>0</v>
      </c>
      <c r="BG189" s="31">
        <f>_xlfn.XLOOKUP($A189,SummaryResponses!$A:$A,SummaryResponses!AA:AA)</f>
        <v>0</v>
      </c>
      <c r="BH189" s="31">
        <f>_xlfn.XLOOKUP($A189,SummaryResponses!$A:$A,SummaryResponses!AB:AB)</f>
        <v>0</v>
      </c>
      <c r="BI189" s="31">
        <f>_xlfn.XLOOKUP($A189,SummaryResponses!$A:$A,SummaryResponses!AC:AC)</f>
        <v>0</v>
      </c>
      <c r="BJ189" s="31">
        <f>_xlfn.XLOOKUP($A189,SummaryResponses!$A:$A,SummaryResponses!AD:AD)</f>
        <v>0</v>
      </c>
      <c r="BK189" s="31">
        <f>_xlfn.XLOOKUP($A189,SummaryResponses!$A:$A,SummaryResponses!AE:AE)</f>
        <v>0</v>
      </c>
    </row>
    <row r="190" spans="1:63" ht="98.5" x14ac:dyDescent="0.35">
      <c r="A190" s="30" t="str">
        <f>SummaryResponses!A190</f>
        <v>11.03.04</v>
      </c>
      <c r="B190" s="31" t="str">
        <f>_xlfn.XLOOKUP($A190,WH_Aggregte!$E:$E,WH_Aggregte!$D:$D)</f>
        <v>Does the submitted NSCHC record demonstrate implementation of the organization’s NSCHC policy when it comes to the following NSCHC components?  
• Process for obtaining consent 
• Process for running each check (vendor / repository)
• Process for documenting adjudication</v>
      </c>
      <c r="C190" s="31" t="str">
        <f>_xlfn.XLOOKUP($A190,SummaryResponses!$A:$A,SummaryResponses!$C:$C)</f>
        <v>The submitted NSCHC record does not demonstrate implementation of the organization’s NSCHC policy when it comes to the following NSCHC components:</v>
      </c>
      <c r="D190" s="30" t="str">
        <f>_xlfn.SINGLE(IF(ISNUMBER(IFERROR(_xlfn.XLOOKUP($A190,Table1[QNUM],Table1[Answer],"",0),""))*1,"",IFERROR(_xlfn.XLOOKUP($A190,Table1[QNUM],Table1[Answer],"",0),"")))</f>
        <v/>
      </c>
      <c r="E190" s="31" t="str">
        <f>_xlfn.SINGLE(IF(ISNUMBER(IFERROR(_xlfn.XLOOKUP($A190&amp;$E$1&amp;":",Table1[QNUM],Table1[NOTES],"",0),""))*1,"",IFERROR(_xlfn.XLOOKUP($A190&amp;$E$1&amp;":",Table1[QNUM],Table1[NOTES],"",0),"")))</f>
        <v/>
      </c>
      <c r="F190" s="31" t="str">
        <f>_xlfn.SINGLE(IF(ISNUMBER(IFERROR(_xlfn.XLOOKUP($A190&amp;$F$1,Table1[QNUM],Table1[NOTES],"",0),""))*1,"",IFERROR(_xlfn.XLOOKUP($A190&amp;$F$1,Table1[QNUM],Table1[NOTES],"",0),"")))</f>
        <v/>
      </c>
      <c r="G190" s="31" t="str">
        <f>TRIM(_xlfn.XLOOKUP($A190,WH_Aggregte!$E:$E,WH_Aggregte!J:J))</f>
        <v/>
      </c>
      <c r="H190" s="31" t="str">
        <f>_xlfn.XLOOKUP($A190,WH_Aggregte!$E:$E,WH_Aggregte!K:K)</f>
        <v/>
      </c>
      <c r="I190" s="31" t="str">
        <f>_xlfn.XLOOKUP($A190,WH_Aggregte!$E:$E,WH_Aggregte!L:L)</f>
        <v/>
      </c>
      <c r="J190" s="31" t="str">
        <f>_xlfn.XLOOKUP($A190,WH_Aggregte!$E:$E,WH_Aggregte!M:M)</f>
        <v/>
      </c>
      <c r="K190" s="31">
        <f>_xlfn.XLOOKUP($A190,WH_Aggregte!$E:$E,WH_Aggregte!N:N)</f>
        <v>0</v>
      </c>
      <c r="L190" s="31">
        <f>_xlfn.XLOOKUP($A190,WH_Aggregte!$E:$E,WH_Aggregte!O:O)</f>
        <v>0</v>
      </c>
      <c r="M190" s="31">
        <f>_xlfn.XLOOKUP($A190,WH_Aggregte!$E:$E,WH_Aggregte!P:P)</f>
        <v>0</v>
      </c>
      <c r="N190" s="31">
        <f>_xlfn.XLOOKUP($A190,WH_Aggregte!$E:$E,WH_Aggregte!Q:Q)</f>
        <v>0</v>
      </c>
      <c r="O190" s="31">
        <f>_xlfn.XLOOKUP($A190,WH_Aggregte!$E:$E,WH_Aggregte!R:R)</f>
        <v>0</v>
      </c>
      <c r="P190" s="31">
        <f>_xlfn.XLOOKUP($A190,WH_Aggregte!$E:$E,WH_Aggregte!S:S)</f>
        <v>0</v>
      </c>
      <c r="Q190" s="31">
        <f>_xlfn.XLOOKUP($A190,WH_Aggregte!$E:$E,WH_Aggregte!T:T)</f>
        <v>0</v>
      </c>
      <c r="R190" s="31">
        <f>_xlfn.XLOOKUP($A190,WH_Aggregte!$E:$E,WH_Aggregte!U:U)</f>
        <v>0</v>
      </c>
      <c r="S190" s="31">
        <f>_xlfn.XLOOKUP($A190,WH_Aggregte!$E:$E,WH_Aggregte!V:V)</f>
        <v>0</v>
      </c>
      <c r="T190" s="31">
        <f>_xlfn.XLOOKUP($A190,WH_Aggregte!$E:$E,WH_Aggregte!W:W)</f>
        <v>0</v>
      </c>
      <c r="U190" s="31">
        <f>_xlfn.XLOOKUP($A190,WH_Aggregte!$E:$E,WH_Aggregte!X:X)</f>
        <v>0</v>
      </c>
      <c r="V190" s="31">
        <f>_xlfn.XLOOKUP($A190,WH_Aggregte!$E:$E,WH_Aggregte!Y:Y)</f>
        <v>0</v>
      </c>
      <c r="W190" s="31">
        <f>_xlfn.XLOOKUP($A190,WH_Aggregte!$E:$E,WH_Aggregte!Z:Z)</f>
        <v>0</v>
      </c>
      <c r="X190" s="31">
        <f>_xlfn.XLOOKUP($A190,WH_Aggregte!$E:$E,WH_Aggregte!AA:AA)</f>
        <v>0</v>
      </c>
      <c r="Y190" s="31">
        <f>_xlfn.XLOOKUP($A190,WH_Aggregte!$E:$E,WH_Aggregte!AB:AB)</f>
        <v>0</v>
      </c>
      <c r="Z190" s="31">
        <f>_xlfn.XLOOKUP($A190,WH_Aggregte!$E:$E,WH_Aggregte!AC:AC)</f>
        <v>0</v>
      </c>
      <c r="AA190" s="31">
        <f>_xlfn.XLOOKUP($A190,WH_Aggregte!$E:$E,WH_Aggregte!AD:AD)</f>
        <v>0</v>
      </c>
      <c r="AB190" s="31">
        <f>_xlfn.XLOOKUP($A190,WH_Aggregte!$E:$E,WH_Aggregte!AE:AE)</f>
        <v>0</v>
      </c>
      <c r="AC190" s="31">
        <f>_xlfn.XLOOKUP($A190,WH_Aggregte!$E:$E,WH_Aggregte!AF:AF)</f>
        <v>0</v>
      </c>
      <c r="AD190" s="31">
        <f>_xlfn.XLOOKUP($A190,WH_Aggregte!$E:$E,WH_Aggregte!AG:AG)</f>
        <v>0</v>
      </c>
      <c r="AE190" s="31">
        <f>_xlfn.XLOOKUP($A190,WH_Aggregte!$E:$E,WH_Aggregte!AH:AH)</f>
        <v>0</v>
      </c>
      <c r="AF190" s="31">
        <f>_xlfn.XLOOKUP($A190,WH_Aggregte!$E:$E,WH_Aggregte!AI:AI)</f>
        <v>0</v>
      </c>
      <c r="AG190" s="31">
        <f>_xlfn.XLOOKUP($A190,WH_Aggregte!$E:$E,WH_Aggregte!AJ:AJ)</f>
        <v>0</v>
      </c>
      <c r="AH190" s="31">
        <f>_xlfn.XLOOKUP($A190,WH_Aggregte!$E:$E,WH_Aggregte!AK:AK)</f>
        <v>0</v>
      </c>
      <c r="AI190" s="31">
        <f>_xlfn.XLOOKUP($A190,WH_Aggregte!$E:$E,WH_Aggregte!AL:AL)</f>
        <v>0</v>
      </c>
      <c r="AJ190" s="31" t="str">
        <f>_xlfn.XLOOKUP($A190,SummaryResponses!$A:$A,SummaryResponses!D:D)</f>
        <v>• Process for obtaining consent </v>
      </c>
      <c r="AK190" s="31" t="str">
        <f>_xlfn.XLOOKUP($A190,SummaryResponses!$A:$A,SummaryResponses!E:E)</f>
        <v>• Process for running each check (vendor / repository) </v>
      </c>
      <c r="AL190" s="31" t="str">
        <f>_xlfn.XLOOKUP($A190,SummaryResponses!$A:$A,SummaryResponses!F:F)</f>
        <v>• Process for documenting adjudication </v>
      </c>
      <c r="AM190" s="31">
        <f>_xlfn.XLOOKUP($A190,SummaryResponses!$A:$A,SummaryResponses!G:G)</f>
        <v>0</v>
      </c>
      <c r="AN190" s="31">
        <f>_xlfn.XLOOKUP($A190,SummaryResponses!$A:$A,SummaryResponses!H:H)</f>
        <v>0</v>
      </c>
      <c r="AO190" s="31">
        <f>_xlfn.XLOOKUP($A190,SummaryResponses!$A:$A,SummaryResponses!I:I)</f>
        <v>0</v>
      </c>
      <c r="AP190" s="31">
        <f>_xlfn.XLOOKUP($A190,SummaryResponses!$A:$A,SummaryResponses!J:J)</f>
        <v>0</v>
      </c>
      <c r="AQ190" s="31">
        <f>_xlfn.XLOOKUP($A190,SummaryResponses!$A:$A,SummaryResponses!K:K)</f>
        <v>0</v>
      </c>
      <c r="AR190" s="31">
        <f>_xlfn.XLOOKUP($A190,SummaryResponses!$A:$A,SummaryResponses!L:L)</f>
        <v>0</v>
      </c>
      <c r="AS190" s="31">
        <f>_xlfn.XLOOKUP($A190,SummaryResponses!$A:$A,SummaryResponses!M:M)</f>
        <v>0</v>
      </c>
      <c r="AT190" s="31">
        <f>_xlfn.XLOOKUP($A190,SummaryResponses!$A:$A,SummaryResponses!N:N)</f>
        <v>0</v>
      </c>
      <c r="AU190" s="31">
        <f>_xlfn.XLOOKUP($A190,SummaryResponses!$A:$A,SummaryResponses!O:O)</f>
        <v>0</v>
      </c>
      <c r="AV190" s="31">
        <f>_xlfn.XLOOKUP($A190,SummaryResponses!$A:$A,SummaryResponses!P:P)</f>
        <v>0</v>
      </c>
      <c r="AW190" s="31">
        <f>_xlfn.XLOOKUP($A190,SummaryResponses!$A:$A,SummaryResponses!Q:Q)</f>
        <v>0</v>
      </c>
      <c r="AX190" s="31">
        <f>_xlfn.XLOOKUP($A190,SummaryResponses!$A:$A,SummaryResponses!R:R)</f>
        <v>0</v>
      </c>
      <c r="AY190" s="31">
        <f>_xlfn.XLOOKUP($A190,SummaryResponses!$A:$A,SummaryResponses!S:S)</f>
        <v>0</v>
      </c>
      <c r="AZ190" s="31">
        <f>_xlfn.XLOOKUP($A190,SummaryResponses!$A:$A,SummaryResponses!T:T)</f>
        <v>0</v>
      </c>
      <c r="BA190" s="31">
        <f>_xlfn.XLOOKUP($A190,SummaryResponses!$A:$A,SummaryResponses!U:U)</f>
        <v>0</v>
      </c>
      <c r="BB190" s="31">
        <f>_xlfn.XLOOKUP($A190,SummaryResponses!$A:$A,SummaryResponses!V:V)</f>
        <v>0</v>
      </c>
      <c r="BC190" s="31">
        <f>_xlfn.XLOOKUP($A190,SummaryResponses!$A:$A,SummaryResponses!W:W)</f>
        <v>0</v>
      </c>
      <c r="BD190" s="31">
        <f>_xlfn.XLOOKUP($A190,SummaryResponses!$A:$A,SummaryResponses!X:X)</f>
        <v>0</v>
      </c>
      <c r="BE190" s="31">
        <f>_xlfn.XLOOKUP($A190,SummaryResponses!$A:$A,SummaryResponses!Y:Y)</f>
        <v>0</v>
      </c>
      <c r="BF190" s="31">
        <f>_xlfn.XLOOKUP($A190,SummaryResponses!$A:$A,SummaryResponses!Z:Z)</f>
        <v>0</v>
      </c>
      <c r="BG190" s="31">
        <f>_xlfn.XLOOKUP($A190,SummaryResponses!$A:$A,SummaryResponses!AA:AA)</f>
        <v>0</v>
      </c>
      <c r="BH190" s="31">
        <f>_xlfn.XLOOKUP($A190,SummaryResponses!$A:$A,SummaryResponses!AB:AB)</f>
        <v>0</v>
      </c>
      <c r="BI190" s="31">
        <f>_xlfn.XLOOKUP($A190,SummaryResponses!$A:$A,SummaryResponses!AC:AC)</f>
        <v>0</v>
      </c>
      <c r="BJ190" s="31">
        <f>_xlfn.XLOOKUP($A190,SummaryResponses!$A:$A,SummaryResponses!AD:AD)</f>
        <v>0</v>
      </c>
      <c r="BK190" s="31">
        <f>_xlfn.XLOOKUP($A190,SummaryResponses!$A:$A,SummaryResponses!AE:AE)</f>
        <v>0</v>
      </c>
    </row>
    <row r="191" spans="1:63" ht="28.5" x14ac:dyDescent="0.35">
      <c r="A191" s="30" t="str">
        <f>SummaryResponses!A191</f>
        <v>11.03.05</v>
      </c>
      <c r="B191" s="31" t="str">
        <f>_xlfn.XLOOKUP($A191,WH_Aggregte!$E:$E,WH_Aggregte!$D:$D)</f>
        <v>Are all components of the submitted NSCHC record compliant?</v>
      </c>
      <c r="C191" s="31" t="str">
        <f>_xlfn.XLOOKUP($A191,SummaryResponses!$A:$A,SummaryResponses!$C:$C)</f>
        <v xml:space="preserve">All components of the submitted NSCHC record are not compliant. </v>
      </c>
      <c r="D191" s="30" t="str">
        <f>_xlfn.SINGLE(IF(ISNUMBER(IFERROR(_xlfn.XLOOKUP($A191,Table1[QNUM],Table1[Answer],"",0),""))*1,"",IFERROR(_xlfn.XLOOKUP($A191,Table1[QNUM],Table1[Answer],"",0),"")))</f>
        <v/>
      </c>
      <c r="E191" s="31" t="str">
        <f>_xlfn.SINGLE(IF(ISNUMBER(IFERROR(_xlfn.XLOOKUP($A191&amp;$E$1&amp;":",Table1[QNUM],Table1[NOTES],"",0),""))*1,"",IFERROR(_xlfn.XLOOKUP($A191&amp;$E$1&amp;":",Table1[QNUM],Table1[NOTES],"",0),"")))</f>
        <v/>
      </c>
      <c r="F191" s="31" t="str">
        <f>_xlfn.SINGLE(IF(ISNUMBER(IFERROR(_xlfn.XLOOKUP($A191&amp;$F$1,Table1[QNUM],Table1[NOTES],"",0),""))*1,"",IFERROR(_xlfn.XLOOKUP($A191&amp;$F$1,Table1[QNUM],Table1[NOTES],"",0),"")))</f>
        <v/>
      </c>
      <c r="G191" s="31" t="str">
        <f>TRIM(_xlfn.XLOOKUP($A191,WH_Aggregte!$E:$E,WH_Aggregte!J:J))</f>
        <v>45 CFR 2540 200-207</v>
      </c>
      <c r="H191" s="31" t="str">
        <f>_xlfn.XLOOKUP($A191,WH_Aggregte!$E:$E,WH_Aggregte!K:K)</f>
        <v/>
      </c>
      <c r="I191" s="31" t="str">
        <f>_xlfn.XLOOKUP($A191,WH_Aggregte!$E:$E,WH_Aggregte!L:L)</f>
        <v/>
      </c>
      <c r="J191" s="31" t="str">
        <f>_xlfn.XLOOKUP($A191,WH_Aggregte!$E:$E,WH_Aggregte!M:M)</f>
        <v/>
      </c>
      <c r="K191" s="31" t="str">
        <f>_xlfn.XLOOKUP($A191,WH_Aggregte!$E:$E,WH_Aggregte!N:N)</f>
        <v/>
      </c>
      <c r="L191" s="31" t="str">
        <f>_xlfn.XLOOKUP($A191,WH_Aggregte!$E:$E,WH_Aggregte!O:O)</f>
        <v/>
      </c>
      <c r="M191" s="31" t="str">
        <f>_xlfn.XLOOKUP($A191,WH_Aggregte!$E:$E,WH_Aggregte!P:P)</f>
        <v/>
      </c>
      <c r="N191" s="31" t="str">
        <f>_xlfn.XLOOKUP($A191,WH_Aggregte!$E:$E,WH_Aggregte!Q:Q)</f>
        <v/>
      </c>
      <c r="O191" s="31" t="str">
        <f>_xlfn.XLOOKUP($A191,WH_Aggregte!$E:$E,WH_Aggregte!R:R)</f>
        <v/>
      </c>
      <c r="P191" s="31" t="str">
        <f>_xlfn.XLOOKUP($A191,WH_Aggregte!$E:$E,WH_Aggregte!S:S)</f>
        <v/>
      </c>
      <c r="Q191" s="31" t="str">
        <f>_xlfn.XLOOKUP($A191,WH_Aggregte!$E:$E,WH_Aggregte!T:T)</f>
        <v/>
      </c>
      <c r="R191" s="31" t="str">
        <f>_xlfn.XLOOKUP($A191,WH_Aggregte!$E:$E,WH_Aggregte!U:U)</f>
        <v/>
      </c>
      <c r="S191" s="31" t="str">
        <f>_xlfn.XLOOKUP($A191,WH_Aggregte!$E:$E,WH_Aggregte!V:V)</f>
        <v/>
      </c>
      <c r="T191" s="31" t="str">
        <f>_xlfn.XLOOKUP($A191,WH_Aggregte!$E:$E,WH_Aggregte!W:W)</f>
        <v/>
      </c>
      <c r="U191" s="31" t="str">
        <f>_xlfn.XLOOKUP($A191,WH_Aggregte!$E:$E,WH_Aggregte!X:X)</f>
        <v/>
      </c>
      <c r="V191" s="31" t="str">
        <f>_xlfn.XLOOKUP($A191,WH_Aggregte!$E:$E,WH_Aggregte!Y:Y)</f>
        <v/>
      </c>
      <c r="W191" s="31" t="str">
        <f>_xlfn.XLOOKUP($A191,WH_Aggregte!$E:$E,WH_Aggregte!Z:Z)</f>
        <v/>
      </c>
      <c r="X191" s="31" t="str">
        <f>_xlfn.XLOOKUP($A191,WH_Aggregte!$E:$E,WH_Aggregte!AA:AA)</f>
        <v/>
      </c>
      <c r="Y191" s="31" t="str">
        <f>_xlfn.XLOOKUP($A191,WH_Aggregte!$E:$E,WH_Aggregte!AB:AB)</f>
        <v/>
      </c>
      <c r="Z191" s="31" t="str">
        <f>_xlfn.XLOOKUP($A191,WH_Aggregte!$E:$E,WH_Aggregte!AC:AC)</f>
        <v/>
      </c>
      <c r="AA191" s="31" t="str">
        <f>_xlfn.XLOOKUP($A191,WH_Aggregte!$E:$E,WH_Aggregte!AD:AD)</f>
        <v/>
      </c>
      <c r="AB191" s="31" t="str">
        <f>_xlfn.XLOOKUP($A191,WH_Aggregte!$E:$E,WH_Aggregte!AE:AE)</f>
        <v/>
      </c>
      <c r="AC191" s="31" t="str">
        <f>_xlfn.XLOOKUP($A191,WH_Aggregte!$E:$E,WH_Aggregte!AF:AF)</f>
        <v/>
      </c>
      <c r="AD191" s="31" t="str">
        <f>_xlfn.XLOOKUP($A191,WH_Aggregte!$E:$E,WH_Aggregte!AG:AG)</f>
        <v/>
      </c>
      <c r="AE191" s="31" t="str">
        <f>_xlfn.XLOOKUP($A191,WH_Aggregte!$E:$E,WH_Aggregte!AH:AH)</f>
        <v/>
      </c>
      <c r="AF191" s="31" t="str">
        <f>_xlfn.XLOOKUP($A191,WH_Aggregte!$E:$E,WH_Aggregte!AI:AI)</f>
        <v/>
      </c>
      <c r="AG191" s="31" t="str">
        <f>_xlfn.XLOOKUP($A191,WH_Aggregte!$E:$E,WH_Aggregte!AJ:AJ)</f>
        <v/>
      </c>
      <c r="AH191" s="31" t="str">
        <f>_xlfn.XLOOKUP($A191,WH_Aggregte!$E:$E,WH_Aggregte!AK:AK)</f>
        <v/>
      </c>
      <c r="AI191" s="31" t="str">
        <f>_xlfn.XLOOKUP($A191,WH_Aggregte!$E:$E,WH_Aggregte!AL:AL)</f>
        <v/>
      </c>
      <c r="AJ191" s="31">
        <f>_xlfn.XLOOKUP($A191,SummaryResponses!$A:$A,SummaryResponses!D:D)</f>
        <v>0</v>
      </c>
      <c r="AK191" s="31">
        <f>_xlfn.XLOOKUP($A191,SummaryResponses!$A:$A,SummaryResponses!E:E)</f>
        <v>0</v>
      </c>
      <c r="AL191" s="31">
        <f>_xlfn.XLOOKUP($A191,SummaryResponses!$A:$A,SummaryResponses!F:F)</f>
        <v>0</v>
      </c>
      <c r="AM191" s="31">
        <f>_xlfn.XLOOKUP($A191,SummaryResponses!$A:$A,SummaryResponses!G:G)</f>
        <v>0</v>
      </c>
      <c r="AN191" s="31">
        <f>_xlfn.XLOOKUP($A191,SummaryResponses!$A:$A,SummaryResponses!H:H)</f>
        <v>0</v>
      </c>
      <c r="AO191" s="31">
        <f>_xlfn.XLOOKUP($A191,SummaryResponses!$A:$A,SummaryResponses!I:I)</f>
        <v>0</v>
      </c>
      <c r="AP191" s="31">
        <f>_xlfn.XLOOKUP($A191,SummaryResponses!$A:$A,SummaryResponses!J:J)</f>
        <v>0</v>
      </c>
      <c r="AQ191" s="31">
        <f>_xlfn.XLOOKUP($A191,SummaryResponses!$A:$A,SummaryResponses!K:K)</f>
        <v>0</v>
      </c>
      <c r="AR191" s="31">
        <f>_xlfn.XLOOKUP($A191,SummaryResponses!$A:$A,SummaryResponses!L:L)</f>
        <v>0</v>
      </c>
      <c r="AS191" s="31">
        <f>_xlfn.XLOOKUP($A191,SummaryResponses!$A:$A,SummaryResponses!M:M)</f>
        <v>0</v>
      </c>
      <c r="AT191" s="31">
        <f>_xlfn.XLOOKUP($A191,SummaryResponses!$A:$A,SummaryResponses!N:N)</f>
        <v>0</v>
      </c>
      <c r="AU191" s="31">
        <f>_xlfn.XLOOKUP($A191,SummaryResponses!$A:$A,SummaryResponses!O:O)</f>
        <v>0</v>
      </c>
      <c r="AV191" s="31">
        <f>_xlfn.XLOOKUP($A191,SummaryResponses!$A:$A,SummaryResponses!P:P)</f>
        <v>0</v>
      </c>
      <c r="AW191" s="31">
        <f>_xlfn.XLOOKUP($A191,SummaryResponses!$A:$A,SummaryResponses!Q:Q)</f>
        <v>0</v>
      </c>
      <c r="AX191" s="31">
        <f>_xlfn.XLOOKUP($A191,SummaryResponses!$A:$A,SummaryResponses!R:R)</f>
        <v>0</v>
      </c>
      <c r="AY191" s="31">
        <f>_xlfn.XLOOKUP($A191,SummaryResponses!$A:$A,SummaryResponses!S:S)</f>
        <v>0</v>
      </c>
      <c r="AZ191" s="31">
        <f>_xlfn.XLOOKUP($A191,SummaryResponses!$A:$A,SummaryResponses!T:T)</f>
        <v>0</v>
      </c>
      <c r="BA191" s="31">
        <f>_xlfn.XLOOKUP($A191,SummaryResponses!$A:$A,SummaryResponses!U:U)</f>
        <v>0</v>
      </c>
      <c r="BB191" s="31">
        <f>_xlfn.XLOOKUP($A191,SummaryResponses!$A:$A,SummaryResponses!V:V)</f>
        <v>0</v>
      </c>
      <c r="BC191" s="31">
        <f>_xlfn.XLOOKUP($A191,SummaryResponses!$A:$A,SummaryResponses!W:W)</f>
        <v>0</v>
      </c>
      <c r="BD191" s="31">
        <f>_xlfn.XLOOKUP($A191,SummaryResponses!$A:$A,SummaryResponses!X:X)</f>
        <v>0</v>
      </c>
      <c r="BE191" s="31">
        <f>_xlfn.XLOOKUP($A191,SummaryResponses!$A:$A,SummaryResponses!Y:Y)</f>
        <v>0</v>
      </c>
      <c r="BF191" s="31">
        <f>_xlfn.XLOOKUP($A191,SummaryResponses!$A:$A,SummaryResponses!Z:Z)</f>
        <v>0</v>
      </c>
      <c r="BG191" s="31">
        <f>_xlfn.XLOOKUP($A191,SummaryResponses!$A:$A,SummaryResponses!AA:AA)</f>
        <v>0</v>
      </c>
      <c r="BH191" s="31">
        <f>_xlfn.XLOOKUP($A191,SummaryResponses!$A:$A,SummaryResponses!AB:AB)</f>
        <v>0</v>
      </c>
      <c r="BI191" s="31">
        <f>_xlfn.XLOOKUP($A191,SummaryResponses!$A:$A,SummaryResponses!AC:AC)</f>
        <v>0</v>
      </c>
      <c r="BJ191" s="31">
        <f>_xlfn.XLOOKUP($A191,SummaryResponses!$A:$A,SummaryResponses!AD:AD)</f>
        <v>0</v>
      </c>
      <c r="BK191" s="31">
        <f>_xlfn.XLOOKUP($A191,SummaryResponses!$A:$A,SummaryResponses!AE:AE)</f>
        <v>0</v>
      </c>
    </row>
    <row r="192" spans="1:63" ht="126.5" x14ac:dyDescent="0.35">
      <c r="A192" s="30" t="s">
        <v>707</v>
      </c>
      <c r="B192" s="31" t="str">
        <f>_xlfn.XLOOKUP($A192,WH_Aggregte!$E:$E,WH_Aggregte!$D:$D)</f>
        <v>Has at least one staff member completed the required NSCHC e-course training within the past year?
The grant recipient and, if applicable, any sampled subrecipients must each provide at least one staff person’s e-Course certificate demonstrating that the course was completed within the year leading up to the request for documentation under this monitoring activity.</v>
      </c>
      <c r="C192" s="31" t="str">
        <f>_xlfn.XLOOKUP($A192,SummaryResponses!$A:$A,SummaryResponses!$C:$C)</f>
        <v>No staff member has completed the required NSCHC e-course training within the past year.</v>
      </c>
      <c r="D192" s="30" t="str">
        <f>_xlfn.SINGLE(IF(ISNUMBER(IFERROR(_xlfn.XLOOKUP($A192,Table1[QNUM],Table1[Answer],"",0),""))*1,"",IFERROR(_xlfn.XLOOKUP($A192,Table1[QNUM],Table1[Answer],"",0),"")))</f>
        <v/>
      </c>
      <c r="E192" s="31" t="str">
        <f>_xlfn.SINGLE(IF(ISNUMBER(IFERROR(_xlfn.XLOOKUP($A192&amp;$E$1&amp;":",Table1[QNUM],Table1[NOTES],"",0),""))*1,"",IFERROR(_xlfn.XLOOKUP($A192&amp;$E$1&amp;":",Table1[QNUM],Table1[NOTES],"",0),"")))</f>
        <v/>
      </c>
      <c r="F192" s="31" t="str">
        <f>_xlfn.SINGLE(IF(ISNUMBER(IFERROR(_xlfn.XLOOKUP($A192&amp;$F$1,Table1[QNUM],Table1[NOTES],"",0),""))*1,"",IFERROR(_xlfn.XLOOKUP($A192&amp;$F$1,Table1[QNUM],Table1[NOTES],"",0),"")))</f>
        <v/>
      </c>
      <c r="G192" s="31" t="str">
        <f>TRIM(_xlfn.XLOOKUP($A192,WH_Aggregte!$E:$E,WH_Aggregte!J:J))</f>
        <v>Grant Specific Terms and Conditions: National Service Criminal History Check Training</v>
      </c>
      <c r="H192" s="31">
        <f>_xlfn.XLOOKUP($A192,WH_Aggregte!$E:$E,WH_Aggregte!K:K)</f>
        <v>0</v>
      </c>
      <c r="I192" s="31">
        <f>_xlfn.XLOOKUP($A192,WH_Aggregte!$E:$E,WH_Aggregte!L:L)</f>
        <v>0</v>
      </c>
      <c r="J192" s="31">
        <f>_xlfn.XLOOKUP($A192,WH_Aggregte!$E:$E,WH_Aggregte!M:M)</f>
        <v>0</v>
      </c>
      <c r="K192" s="31">
        <f>_xlfn.XLOOKUP($A192,WH_Aggregte!$E:$E,WH_Aggregte!N:N)</f>
        <v>0</v>
      </c>
      <c r="L192" s="31">
        <f>_xlfn.XLOOKUP($A192,WH_Aggregte!$E:$E,WH_Aggregte!O:O)</f>
        <v>0</v>
      </c>
      <c r="M192" s="31">
        <f>_xlfn.XLOOKUP($A192,WH_Aggregte!$E:$E,WH_Aggregte!P:P)</f>
        <v>0</v>
      </c>
      <c r="N192" s="31">
        <f>_xlfn.XLOOKUP($A192,WH_Aggregte!$E:$E,WH_Aggregte!Q:Q)</f>
        <v>0</v>
      </c>
      <c r="O192" s="31">
        <f>_xlfn.XLOOKUP($A192,WH_Aggregte!$E:$E,WH_Aggregte!R:R)</f>
        <v>0</v>
      </c>
      <c r="P192" s="31">
        <f>_xlfn.XLOOKUP($A192,WH_Aggregte!$E:$E,WH_Aggregte!S:S)</f>
        <v>0</v>
      </c>
      <c r="Q192" s="31">
        <f>_xlfn.XLOOKUP($A192,WH_Aggregte!$E:$E,WH_Aggregte!T:T)</f>
        <v>0</v>
      </c>
      <c r="R192" s="31">
        <f>_xlfn.XLOOKUP($A192,WH_Aggregte!$E:$E,WH_Aggregte!U:U)</f>
        <v>0</v>
      </c>
      <c r="S192" s="31">
        <f>_xlfn.XLOOKUP($A192,WH_Aggregte!$E:$E,WH_Aggregte!V:V)</f>
        <v>0</v>
      </c>
      <c r="T192" s="31">
        <f>_xlfn.XLOOKUP($A192,WH_Aggregte!$E:$E,WH_Aggregte!W:W)</f>
        <v>0</v>
      </c>
      <c r="U192" s="31">
        <f>_xlfn.XLOOKUP($A192,WH_Aggregte!$E:$E,WH_Aggregte!X:X)</f>
        <v>0</v>
      </c>
      <c r="V192" s="31">
        <f>_xlfn.XLOOKUP($A192,WH_Aggregte!$E:$E,WH_Aggregte!Y:Y)</f>
        <v>0</v>
      </c>
      <c r="W192" s="31">
        <f>_xlfn.XLOOKUP($A192,WH_Aggregte!$E:$E,WH_Aggregte!Z:Z)</f>
        <v>0</v>
      </c>
      <c r="X192" s="31">
        <f>_xlfn.XLOOKUP($A192,WH_Aggregte!$E:$E,WH_Aggregte!AA:AA)</f>
        <v>0</v>
      </c>
      <c r="Y192" s="31">
        <f>_xlfn.XLOOKUP($A192,WH_Aggregte!$E:$E,WH_Aggregte!AB:AB)</f>
        <v>0</v>
      </c>
      <c r="Z192" s="31">
        <f>_xlfn.XLOOKUP($A192,WH_Aggregte!$E:$E,WH_Aggregte!AC:AC)</f>
        <v>0</v>
      </c>
      <c r="AA192" s="31">
        <f>_xlfn.XLOOKUP($A192,WH_Aggregte!$E:$E,WH_Aggregte!AD:AD)</f>
        <v>0</v>
      </c>
      <c r="AB192" s="31">
        <f>_xlfn.XLOOKUP($A192,WH_Aggregte!$E:$E,WH_Aggregte!AE:AE)</f>
        <v>0</v>
      </c>
      <c r="AC192" s="31">
        <f>_xlfn.XLOOKUP($A192,WH_Aggregte!$E:$E,WH_Aggregte!AF:AF)</f>
        <v>0</v>
      </c>
      <c r="AD192" s="31">
        <f>_xlfn.XLOOKUP($A192,WH_Aggregte!$E:$E,WH_Aggregte!AG:AG)</f>
        <v>0</v>
      </c>
      <c r="AE192" s="31">
        <f>_xlfn.XLOOKUP($A192,WH_Aggregte!$E:$E,WH_Aggregte!AH:AH)</f>
        <v>0</v>
      </c>
      <c r="AF192" s="31">
        <f>_xlfn.XLOOKUP($A192,WH_Aggregte!$E:$E,WH_Aggregte!AI:AI)</f>
        <v>0</v>
      </c>
      <c r="AG192" s="31">
        <f>_xlfn.XLOOKUP($A192,WH_Aggregte!$E:$E,WH_Aggregte!AJ:AJ)</f>
        <v>0</v>
      </c>
      <c r="AH192" s="31">
        <f>_xlfn.XLOOKUP($A192,WH_Aggregte!$E:$E,WH_Aggregte!AK:AK)</f>
        <v>0</v>
      </c>
      <c r="AI192" s="31">
        <f>_xlfn.XLOOKUP($A192,WH_Aggregte!$E:$E,WH_Aggregte!AL:AL)</f>
        <v>0</v>
      </c>
      <c r="AJ192" s="31">
        <f>_xlfn.XLOOKUP($A192,SummaryResponses!$A:$A,SummaryResponses!D:D)</f>
        <v>0</v>
      </c>
      <c r="AK192" s="31">
        <f>_xlfn.XLOOKUP($A192,SummaryResponses!$A:$A,SummaryResponses!E:E)</f>
        <v>0</v>
      </c>
      <c r="AL192" s="31">
        <f>_xlfn.XLOOKUP($A192,SummaryResponses!$A:$A,SummaryResponses!F:F)</f>
        <v>0</v>
      </c>
      <c r="AM192" s="31">
        <f>_xlfn.XLOOKUP($A192,SummaryResponses!$A:$A,SummaryResponses!G:G)</f>
        <v>0</v>
      </c>
      <c r="AN192" s="31">
        <f>_xlfn.XLOOKUP($A192,SummaryResponses!$A:$A,SummaryResponses!H:H)</f>
        <v>0</v>
      </c>
      <c r="AO192" s="31">
        <f>_xlfn.XLOOKUP($A192,SummaryResponses!$A:$A,SummaryResponses!I:I)</f>
        <v>0</v>
      </c>
      <c r="AP192" s="31">
        <f>_xlfn.XLOOKUP($A192,SummaryResponses!$A:$A,SummaryResponses!J:J)</f>
        <v>0</v>
      </c>
      <c r="AQ192" s="31">
        <f>_xlfn.XLOOKUP($A192,SummaryResponses!$A:$A,SummaryResponses!K:K)</f>
        <v>0</v>
      </c>
      <c r="AR192" s="31">
        <f>_xlfn.XLOOKUP($A192,SummaryResponses!$A:$A,SummaryResponses!L:L)</f>
        <v>0</v>
      </c>
      <c r="AS192" s="31">
        <f>_xlfn.XLOOKUP($A192,SummaryResponses!$A:$A,SummaryResponses!M:M)</f>
        <v>0</v>
      </c>
      <c r="AT192" s="31">
        <f>_xlfn.XLOOKUP($A192,SummaryResponses!$A:$A,SummaryResponses!N:N)</f>
        <v>0</v>
      </c>
      <c r="AU192" s="31">
        <f>_xlfn.XLOOKUP($A192,SummaryResponses!$A:$A,SummaryResponses!O:O)</f>
        <v>0</v>
      </c>
      <c r="AV192" s="31">
        <f>_xlfn.XLOOKUP($A192,SummaryResponses!$A:$A,SummaryResponses!P:P)</f>
        <v>0</v>
      </c>
      <c r="AW192" s="31">
        <f>_xlfn.XLOOKUP($A192,SummaryResponses!$A:$A,SummaryResponses!Q:Q)</f>
        <v>0</v>
      </c>
      <c r="AX192" s="31">
        <f>_xlfn.XLOOKUP($A192,SummaryResponses!$A:$A,SummaryResponses!R:R)</f>
        <v>0</v>
      </c>
      <c r="AY192" s="31">
        <f>_xlfn.XLOOKUP($A192,SummaryResponses!$A:$A,SummaryResponses!S:S)</f>
        <v>0</v>
      </c>
      <c r="AZ192" s="31">
        <f>_xlfn.XLOOKUP($A192,SummaryResponses!$A:$A,SummaryResponses!T:T)</f>
        <v>0</v>
      </c>
      <c r="BA192" s="31">
        <f>_xlfn.XLOOKUP($A192,SummaryResponses!$A:$A,SummaryResponses!U:U)</f>
        <v>0</v>
      </c>
      <c r="BB192" s="31">
        <f>_xlfn.XLOOKUP($A192,SummaryResponses!$A:$A,SummaryResponses!V:V)</f>
        <v>0</v>
      </c>
      <c r="BC192" s="31">
        <f>_xlfn.XLOOKUP($A192,SummaryResponses!$A:$A,SummaryResponses!W:W)</f>
        <v>0</v>
      </c>
      <c r="BD192" s="31">
        <f>_xlfn.XLOOKUP($A192,SummaryResponses!$A:$A,SummaryResponses!X:X)</f>
        <v>0</v>
      </c>
      <c r="BE192" s="31">
        <f>_xlfn.XLOOKUP($A192,SummaryResponses!$A:$A,SummaryResponses!Y:Y)</f>
        <v>0</v>
      </c>
      <c r="BF192" s="31">
        <f>_xlfn.XLOOKUP($A192,SummaryResponses!$A:$A,SummaryResponses!Z:Z)</f>
        <v>0</v>
      </c>
      <c r="BG192" s="31">
        <f>_xlfn.XLOOKUP($A192,SummaryResponses!$A:$A,SummaryResponses!AA:AA)</f>
        <v>0</v>
      </c>
      <c r="BH192" s="31">
        <f>_xlfn.XLOOKUP($A192,SummaryResponses!$A:$A,SummaryResponses!AB:AB)</f>
        <v>0</v>
      </c>
      <c r="BI192" s="31">
        <f>_xlfn.XLOOKUP($A192,SummaryResponses!$A:$A,SummaryResponses!AC:AC)</f>
        <v>0</v>
      </c>
      <c r="BJ192" s="31">
        <f>_xlfn.XLOOKUP($A192,SummaryResponses!$A:$A,SummaryResponses!AD:AD)</f>
        <v>0</v>
      </c>
      <c r="BK192" s="31">
        <f>_xlfn.XLOOKUP($A192,SummaryResponses!$A:$A,SummaryResponses!AE:AE)</f>
        <v>0</v>
      </c>
    </row>
    <row r="193" spans="1:63" ht="28.5" x14ac:dyDescent="0.35">
      <c r="A193" s="30" t="s">
        <v>708</v>
      </c>
      <c r="B193" s="31" t="str">
        <f>_xlfn.XLOOKUP($A193,WH_Aggregte!$E:$E,WH_Aggregte!$D:$D)</f>
        <v>Does the grantee utilize the AmeriCorps approved vendors Fieldprint and TrueScreen?</v>
      </c>
      <c r="C193" s="31" t="str">
        <f>_xlfn.XLOOKUP($A193,SummaryResponses!$A:$A,SummaryResponses!$C:$C)</f>
        <v xml:space="preserve">This is not a compliance question and is being asked for data collection purposes only. </v>
      </c>
      <c r="D193" s="30" t="str">
        <f>_xlfn.SINGLE(IF(ISNUMBER(IFERROR(_xlfn.XLOOKUP($A193,Table1[QNUM],Table1[Answer],"",0),""))*1,"",IFERROR(_xlfn.XLOOKUP($A193,Table1[QNUM],Table1[Answer],"",0),"")))</f>
        <v/>
      </c>
      <c r="E193" s="31" t="str">
        <f>_xlfn.SINGLE(IF(ISNUMBER(IFERROR(_xlfn.XLOOKUP($A193&amp;$E$1&amp;":",Table1[QNUM],Table1[NOTES],"",0),""))*1,"",IFERROR(_xlfn.XLOOKUP($A193&amp;$E$1&amp;":",Table1[QNUM],Table1[NOTES],"",0),"")))</f>
        <v/>
      </c>
      <c r="F193" s="31" t="str">
        <f>_xlfn.SINGLE(IF(ISNUMBER(IFERROR(_xlfn.XLOOKUP($A193&amp;$F$1,Table1[QNUM],Table1[NOTES],"",0),""))*1,"",IFERROR(_xlfn.XLOOKUP($A193&amp;$F$1,Table1[QNUM],Table1[NOTES],"",0),"")))</f>
        <v/>
      </c>
      <c r="G193" s="31" t="str">
        <f>TRIM(_xlfn.XLOOKUP($A193,WH_Aggregte!$E:$E,WH_Aggregte!J:J))</f>
        <v/>
      </c>
      <c r="H193" s="31">
        <f>_xlfn.XLOOKUP($A193,WH_Aggregte!$E:$E,WH_Aggregte!K:K)</f>
        <v>0</v>
      </c>
      <c r="I193" s="31">
        <f>_xlfn.XLOOKUP($A193,WH_Aggregte!$E:$E,WH_Aggregte!L:L)</f>
        <v>0</v>
      </c>
      <c r="J193" s="31">
        <f>_xlfn.XLOOKUP($A193,WH_Aggregte!$E:$E,WH_Aggregte!M:M)</f>
        <v>0</v>
      </c>
      <c r="K193" s="31">
        <f>_xlfn.XLOOKUP($A193,WH_Aggregte!$E:$E,WH_Aggregte!N:N)</f>
        <v>0</v>
      </c>
      <c r="L193" s="31">
        <f>_xlfn.XLOOKUP($A193,WH_Aggregte!$E:$E,WH_Aggregte!O:O)</f>
        <v>0</v>
      </c>
      <c r="M193" s="31">
        <f>_xlfn.XLOOKUP($A193,WH_Aggregte!$E:$E,WH_Aggregte!P:P)</f>
        <v>0</v>
      </c>
      <c r="N193" s="31">
        <f>_xlfn.XLOOKUP($A193,WH_Aggregte!$E:$E,WH_Aggregte!Q:Q)</f>
        <v>0</v>
      </c>
      <c r="O193" s="31">
        <f>_xlfn.XLOOKUP($A193,WH_Aggregte!$E:$E,WH_Aggregte!R:R)</f>
        <v>0</v>
      </c>
      <c r="P193" s="31">
        <f>_xlfn.XLOOKUP($A193,WH_Aggregte!$E:$E,WH_Aggregte!S:S)</f>
        <v>0</v>
      </c>
      <c r="Q193" s="31">
        <f>_xlfn.XLOOKUP($A193,WH_Aggregte!$E:$E,WH_Aggregte!T:T)</f>
        <v>0</v>
      </c>
      <c r="R193" s="31">
        <f>_xlfn.XLOOKUP($A193,WH_Aggregte!$E:$E,WH_Aggregte!U:U)</f>
        <v>0</v>
      </c>
      <c r="S193" s="31">
        <f>_xlfn.XLOOKUP($A193,WH_Aggregte!$E:$E,WH_Aggregte!V:V)</f>
        <v>0</v>
      </c>
      <c r="T193" s="31">
        <f>_xlfn.XLOOKUP($A193,WH_Aggregte!$E:$E,WH_Aggregte!W:W)</f>
        <v>0</v>
      </c>
      <c r="U193" s="31">
        <f>_xlfn.XLOOKUP($A193,WH_Aggregte!$E:$E,WH_Aggregte!X:X)</f>
        <v>0</v>
      </c>
      <c r="V193" s="31">
        <f>_xlfn.XLOOKUP($A193,WH_Aggregte!$E:$E,WH_Aggregte!Y:Y)</f>
        <v>0</v>
      </c>
      <c r="W193" s="31">
        <f>_xlfn.XLOOKUP($A193,WH_Aggregte!$E:$E,WH_Aggregte!Z:Z)</f>
        <v>0</v>
      </c>
      <c r="X193" s="31">
        <f>_xlfn.XLOOKUP($A193,WH_Aggregte!$E:$E,WH_Aggregte!AA:AA)</f>
        <v>0</v>
      </c>
      <c r="Y193" s="31">
        <f>_xlfn.XLOOKUP($A193,WH_Aggregte!$E:$E,WH_Aggregte!AB:AB)</f>
        <v>0</v>
      </c>
      <c r="Z193" s="31">
        <f>_xlfn.XLOOKUP($A193,WH_Aggregte!$E:$E,WH_Aggregte!AC:AC)</f>
        <v>0</v>
      </c>
      <c r="AA193" s="31">
        <f>_xlfn.XLOOKUP($A193,WH_Aggregte!$E:$E,WH_Aggregte!AD:AD)</f>
        <v>0</v>
      </c>
      <c r="AB193" s="31">
        <f>_xlfn.XLOOKUP($A193,WH_Aggregte!$E:$E,WH_Aggregte!AE:AE)</f>
        <v>0</v>
      </c>
      <c r="AC193" s="31">
        <f>_xlfn.XLOOKUP($A193,WH_Aggregte!$E:$E,WH_Aggregte!AF:AF)</f>
        <v>0</v>
      </c>
      <c r="AD193" s="31">
        <f>_xlfn.XLOOKUP($A193,WH_Aggregte!$E:$E,WH_Aggregte!AG:AG)</f>
        <v>0</v>
      </c>
      <c r="AE193" s="31">
        <f>_xlfn.XLOOKUP($A193,WH_Aggregte!$E:$E,WH_Aggregte!AH:AH)</f>
        <v>0</v>
      </c>
      <c r="AF193" s="31">
        <f>_xlfn.XLOOKUP($A193,WH_Aggregte!$E:$E,WH_Aggregte!AI:AI)</f>
        <v>0</v>
      </c>
      <c r="AG193" s="31">
        <f>_xlfn.XLOOKUP($A193,WH_Aggregte!$E:$E,WH_Aggregte!AJ:AJ)</f>
        <v>0</v>
      </c>
      <c r="AH193" s="31">
        <f>_xlfn.XLOOKUP($A193,WH_Aggregte!$E:$E,WH_Aggregte!AK:AK)</f>
        <v>0</v>
      </c>
      <c r="AI193" s="31">
        <f>_xlfn.XLOOKUP($A193,WH_Aggregte!$E:$E,WH_Aggregte!AL:AL)</f>
        <v>0</v>
      </c>
      <c r="AJ193" s="31">
        <f>_xlfn.XLOOKUP($A193,SummaryResponses!$A:$A,SummaryResponses!D:D)</f>
        <v>0</v>
      </c>
      <c r="AK193" s="31">
        <f>_xlfn.XLOOKUP($A193,SummaryResponses!$A:$A,SummaryResponses!E:E)</f>
        <v>0</v>
      </c>
      <c r="AL193" s="31">
        <f>_xlfn.XLOOKUP($A193,SummaryResponses!$A:$A,SummaryResponses!F:F)</f>
        <v>0</v>
      </c>
      <c r="AM193" s="31">
        <f>_xlfn.XLOOKUP($A193,SummaryResponses!$A:$A,SummaryResponses!G:G)</f>
        <v>0</v>
      </c>
      <c r="AN193" s="31">
        <f>_xlfn.XLOOKUP($A193,SummaryResponses!$A:$A,SummaryResponses!H:H)</f>
        <v>0</v>
      </c>
      <c r="AO193" s="31">
        <f>_xlfn.XLOOKUP($A193,SummaryResponses!$A:$A,SummaryResponses!I:I)</f>
        <v>0</v>
      </c>
      <c r="AP193" s="31">
        <f>_xlfn.XLOOKUP($A193,SummaryResponses!$A:$A,SummaryResponses!J:J)</f>
        <v>0</v>
      </c>
      <c r="AQ193" s="31">
        <f>_xlfn.XLOOKUP($A193,SummaryResponses!$A:$A,SummaryResponses!K:K)</f>
        <v>0</v>
      </c>
      <c r="AR193" s="31">
        <f>_xlfn.XLOOKUP($A193,SummaryResponses!$A:$A,SummaryResponses!L:L)</f>
        <v>0</v>
      </c>
      <c r="AS193" s="31">
        <f>_xlfn.XLOOKUP($A193,SummaryResponses!$A:$A,SummaryResponses!M:M)</f>
        <v>0</v>
      </c>
      <c r="AT193" s="31">
        <f>_xlfn.XLOOKUP($A193,SummaryResponses!$A:$A,SummaryResponses!N:N)</f>
        <v>0</v>
      </c>
      <c r="AU193" s="31">
        <f>_xlfn.XLOOKUP($A193,SummaryResponses!$A:$A,SummaryResponses!O:O)</f>
        <v>0</v>
      </c>
      <c r="AV193" s="31">
        <f>_xlfn.XLOOKUP($A193,SummaryResponses!$A:$A,SummaryResponses!P:P)</f>
        <v>0</v>
      </c>
      <c r="AW193" s="31">
        <f>_xlfn.XLOOKUP($A193,SummaryResponses!$A:$A,SummaryResponses!Q:Q)</f>
        <v>0</v>
      </c>
      <c r="AX193" s="31">
        <f>_xlfn.XLOOKUP($A193,SummaryResponses!$A:$A,SummaryResponses!R:R)</f>
        <v>0</v>
      </c>
      <c r="AY193" s="31">
        <f>_xlfn.XLOOKUP($A193,SummaryResponses!$A:$A,SummaryResponses!S:S)</f>
        <v>0</v>
      </c>
      <c r="AZ193" s="31">
        <f>_xlfn.XLOOKUP($A193,SummaryResponses!$A:$A,SummaryResponses!T:T)</f>
        <v>0</v>
      </c>
      <c r="BA193" s="31">
        <f>_xlfn.XLOOKUP($A193,SummaryResponses!$A:$A,SummaryResponses!U:U)</f>
        <v>0</v>
      </c>
      <c r="BB193" s="31">
        <f>_xlfn.XLOOKUP($A193,SummaryResponses!$A:$A,SummaryResponses!V:V)</f>
        <v>0</v>
      </c>
      <c r="BC193" s="31">
        <f>_xlfn.XLOOKUP($A193,SummaryResponses!$A:$A,SummaryResponses!W:W)</f>
        <v>0</v>
      </c>
      <c r="BD193" s="31">
        <f>_xlfn.XLOOKUP($A193,SummaryResponses!$A:$A,SummaryResponses!X:X)</f>
        <v>0</v>
      </c>
      <c r="BE193" s="31">
        <f>_xlfn.XLOOKUP($A193,SummaryResponses!$A:$A,SummaryResponses!Y:Y)</f>
        <v>0</v>
      </c>
      <c r="BF193" s="31">
        <f>_xlfn.XLOOKUP($A193,SummaryResponses!$A:$A,SummaryResponses!Z:Z)</f>
        <v>0</v>
      </c>
      <c r="BG193" s="31">
        <f>_xlfn.XLOOKUP($A193,SummaryResponses!$A:$A,SummaryResponses!AA:AA)</f>
        <v>0</v>
      </c>
      <c r="BH193" s="31">
        <f>_xlfn.XLOOKUP($A193,SummaryResponses!$A:$A,SummaryResponses!AB:AB)</f>
        <v>0</v>
      </c>
      <c r="BI193" s="31">
        <f>_xlfn.XLOOKUP($A193,SummaryResponses!$A:$A,SummaryResponses!AC:AC)</f>
        <v>0</v>
      </c>
      <c r="BJ193" s="31">
        <f>_xlfn.XLOOKUP($A193,SummaryResponses!$A:$A,SummaryResponses!AD:AD)</f>
        <v>0</v>
      </c>
      <c r="BK193" s="31">
        <f>_xlfn.XLOOKUP($A193,SummaryResponses!$A:$A,SummaryResponses!AE:AE)</f>
        <v>0</v>
      </c>
    </row>
    <row r="194" spans="1:63" ht="70.5" x14ac:dyDescent="0.35">
      <c r="A194" s="30" t="str">
        <f>SummaryResponses!A194</f>
        <v>12.01.01</v>
      </c>
      <c r="B194" s="31" t="str">
        <f>_xlfn.XLOOKUP($A194,WH_Aggregte!$E:$E,WH_Aggregte!$D:$D)</f>
        <v xml:space="preserve">Are service activities consistent with the approved project application?_x000D_
_x000D_
_x000D_
</v>
      </c>
      <c r="C194" s="31" t="str">
        <f>_xlfn.XLOOKUP($A194,SummaryResponses!$A:$A,SummaryResponses!$C:$C)</f>
        <v>Service activities are not consistent with the approved project application.</v>
      </c>
      <c r="D194" s="30" t="str">
        <f>_xlfn.SINGLE(IF(ISNUMBER(IFERROR(_xlfn.XLOOKUP($A194,Table1[QNUM],Table1[Answer],"",0),""))*1,"",IFERROR(_xlfn.XLOOKUP($A194,Table1[QNUM],Table1[Answer],"",0),"")))</f>
        <v/>
      </c>
      <c r="E194" s="31" t="str">
        <f>_xlfn.SINGLE(IF(ISNUMBER(IFERROR(_xlfn.XLOOKUP($A194&amp;$E$1&amp;":",Table1[QNUM],Table1[NOTES],"",0),""))*1,"",IFERROR(_xlfn.XLOOKUP($A194&amp;$E$1&amp;":",Table1[QNUM],Table1[NOTES],"",0),"")))</f>
        <v/>
      </c>
      <c r="F194" s="31" t="str">
        <f>_xlfn.SINGLE(IF(ISNUMBER(IFERROR(_xlfn.XLOOKUP($A194&amp;$F$1,Table1[QNUM],Table1[NOTES],"",0),""))*1,"",IFERROR(_xlfn.XLOOKUP($A194&amp;$F$1,Table1[QNUM],Table1[NOTES],"",0),"")))</f>
        <v/>
      </c>
      <c r="G194" s="31" t="str">
        <f>TRIM(_xlfn.XLOOKUP($A194,WH_Aggregte!$E:$E,WH_Aggregte!J:J))</f>
        <v>General Terms and Conditions</v>
      </c>
      <c r="H194" s="31">
        <f>_xlfn.XLOOKUP($A194,WH_Aggregte!$E:$E,WH_Aggregte!K:K)</f>
        <v>0</v>
      </c>
      <c r="I194" s="31">
        <f>_xlfn.XLOOKUP($A194,WH_Aggregte!$E:$E,WH_Aggregte!L:L)</f>
        <v>0</v>
      </c>
      <c r="J194" s="31">
        <f>_xlfn.XLOOKUP($A194,WH_Aggregte!$E:$E,WH_Aggregte!M:M)</f>
        <v>0</v>
      </c>
      <c r="K194" s="31">
        <f>_xlfn.XLOOKUP($A194,WH_Aggregte!$E:$E,WH_Aggregte!N:N)</f>
        <v>0</v>
      </c>
      <c r="L194" s="31">
        <f>_xlfn.XLOOKUP($A194,WH_Aggregte!$E:$E,WH_Aggregte!O:O)</f>
        <v>0</v>
      </c>
      <c r="M194" s="31">
        <f>_xlfn.XLOOKUP($A194,WH_Aggregte!$E:$E,WH_Aggregte!P:P)</f>
        <v>0</v>
      </c>
      <c r="N194" s="31">
        <f>_xlfn.XLOOKUP($A194,WH_Aggregte!$E:$E,WH_Aggregte!Q:Q)</f>
        <v>0</v>
      </c>
      <c r="O194" s="31">
        <f>_xlfn.XLOOKUP($A194,WH_Aggregte!$E:$E,WH_Aggregte!R:R)</f>
        <v>0</v>
      </c>
      <c r="P194" s="31">
        <f>_xlfn.XLOOKUP($A194,WH_Aggregte!$E:$E,WH_Aggregte!S:S)</f>
        <v>0</v>
      </c>
      <c r="Q194" s="31">
        <f>_xlfn.XLOOKUP($A194,WH_Aggregte!$E:$E,WH_Aggregte!T:T)</f>
        <v>0</v>
      </c>
      <c r="R194" s="31">
        <f>_xlfn.XLOOKUP($A194,WH_Aggregte!$E:$E,WH_Aggregte!U:U)</f>
        <v>0</v>
      </c>
      <c r="S194" s="31">
        <f>_xlfn.XLOOKUP($A194,WH_Aggregte!$E:$E,WH_Aggregte!V:V)</f>
        <v>0</v>
      </c>
      <c r="T194" s="31">
        <f>_xlfn.XLOOKUP($A194,WH_Aggregte!$E:$E,WH_Aggregte!W:W)</f>
        <v>0</v>
      </c>
      <c r="U194" s="31">
        <f>_xlfn.XLOOKUP($A194,WH_Aggregte!$E:$E,WH_Aggregte!X:X)</f>
        <v>0</v>
      </c>
      <c r="V194" s="31">
        <f>_xlfn.XLOOKUP($A194,WH_Aggregte!$E:$E,WH_Aggregte!Y:Y)</f>
        <v>0</v>
      </c>
      <c r="W194" s="31">
        <f>_xlfn.XLOOKUP($A194,WH_Aggregte!$E:$E,WH_Aggregte!Z:Z)</f>
        <v>0</v>
      </c>
      <c r="X194" s="31">
        <f>_xlfn.XLOOKUP($A194,WH_Aggregte!$E:$E,WH_Aggregte!AA:AA)</f>
        <v>0</v>
      </c>
      <c r="Y194" s="31">
        <f>_xlfn.XLOOKUP($A194,WH_Aggregte!$E:$E,WH_Aggregte!AB:AB)</f>
        <v>0</v>
      </c>
      <c r="Z194" s="31">
        <f>_xlfn.XLOOKUP($A194,WH_Aggregte!$E:$E,WH_Aggregte!AC:AC)</f>
        <v>0</v>
      </c>
      <c r="AA194" s="31">
        <f>_xlfn.XLOOKUP($A194,WH_Aggregte!$E:$E,WH_Aggregte!AD:AD)</f>
        <v>0</v>
      </c>
      <c r="AB194" s="31">
        <f>_xlfn.XLOOKUP($A194,WH_Aggregte!$E:$E,WH_Aggregte!AE:AE)</f>
        <v>0</v>
      </c>
      <c r="AC194" s="31">
        <f>_xlfn.XLOOKUP($A194,WH_Aggregte!$E:$E,WH_Aggregte!AF:AF)</f>
        <v>0</v>
      </c>
      <c r="AD194" s="31">
        <f>_xlfn.XLOOKUP($A194,WH_Aggregte!$E:$E,WH_Aggregte!AG:AG)</f>
        <v>0</v>
      </c>
      <c r="AE194" s="31">
        <f>_xlfn.XLOOKUP($A194,WH_Aggregte!$E:$E,WH_Aggregte!AH:AH)</f>
        <v>0</v>
      </c>
      <c r="AF194" s="31">
        <f>_xlfn.XLOOKUP($A194,WH_Aggregte!$E:$E,WH_Aggregte!AI:AI)</f>
        <v>0</v>
      </c>
      <c r="AG194" s="31">
        <f>_xlfn.XLOOKUP($A194,WH_Aggregte!$E:$E,WH_Aggregte!AJ:AJ)</f>
        <v>0</v>
      </c>
      <c r="AH194" s="31">
        <f>_xlfn.XLOOKUP($A194,WH_Aggregte!$E:$E,WH_Aggregte!AK:AK)</f>
        <v>0</v>
      </c>
      <c r="AI194" s="31">
        <f>_xlfn.XLOOKUP($A194,WH_Aggregte!$E:$E,WH_Aggregte!AL:AL)</f>
        <v>0</v>
      </c>
      <c r="AJ194" s="31">
        <f>_xlfn.XLOOKUP($A194,SummaryResponses!$A:$A,SummaryResponses!D:D)</f>
        <v>0</v>
      </c>
      <c r="AK194" s="31">
        <f>_xlfn.XLOOKUP($A194,SummaryResponses!$A:$A,SummaryResponses!E:E)</f>
        <v>0</v>
      </c>
      <c r="AL194" s="31">
        <f>_xlfn.XLOOKUP($A194,SummaryResponses!$A:$A,SummaryResponses!F:F)</f>
        <v>0</v>
      </c>
      <c r="AM194" s="31">
        <f>_xlfn.XLOOKUP($A194,SummaryResponses!$A:$A,SummaryResponses!G:G)</f>
        <v>0</v>
      </c>
      <c r="AN194" s="31">
        <f>_xlfn.XLOOKUP($A194,SummaryResponses!$A:$A,SummaryResponses!H:H)</f>
        <v>0</v>
      </c>
      <c r="AO194" s="31">
        <f>_xlfn.XLOOKUP($A194,SummaryResponses!$A:$A,SummaryResponses!I:I)</f>
        <v>0</v>
      </c>
      <c r="AP194" s="31">
        <f>_xlfn.XLOOKUP($A194,SummaryResponses!$A:$A,SummaryResponses!J:J)</f>
        <v>0</v>
      </c>
      <c r="AQ194" s="31">
        <f>_xlfn.XLOOKUP($A194,SummaryResponses!$A:$A,SummaryResponses!K:K)</f>
        <v>0</v>
      </c>
      <c r="AR194" s="31">
        <f>_xlfn.XLOOKUP($A194,SummaryResponses!$A:$A,SummaryResponses!L:L)</f>
        <v>0</v>
      </c>
      <c r="AS194" s="31">
        <f>_xlfn.XLOOKUP($A194,SummaryResponses!$A:$A,SummaryResponses!M:M)</f>
        <v>0</v>
      </c>
      <c r="AT194" s="31">
        <f>_xlfn.XLOOKUP($A194,SummaryResponses!$A:$A,SummaryResponses!N:N)</f>
        <v>0</v>
      </c>
      <c r="AU194" s="31">
        <f>_xlfn.XLOOKUP($A194,SummaryResponses!$A:$A,SummaryResponses!O:O)</f>
        <v>0</v>
      </c>
      <c r="AV194" s="31">
        <f>_xlfn.XLOOKUP($A194,SummaryResponses!$A:$A,SummaryResponses!P:P)</f>
        <v>0</v>
      </c>
      <c r="AW194" s="31">
        <f>_xlfn.XLOOKUP($A194,SummaryResponses!$A:$A,SummaryResponses!Q:Q)</f>
        <v>0</v>
      </c>
      <c r="AX194" s="31">
        <f>_xlfn.XLOOKUP($A194,SummaryResponses!$A:$A,SummaryResponses!R:R)</f>
        <v>0</v>
      </c>
      <c r="AY194" s="31">
        <f>_xlfn.XLOOKUP($A194,SummaryResponses!$A:$A,SummaryResponses!S:S)</f>
        <v>0</v>
      </c>
      <c r="AZ194" s="31">
        <f>_xlfn.XLOOKUP($A194,SummaryResponses!$A:$A,SummaryResponses!T:T)</f>
        <v>0</v>
      </c>
      <c r="BA194" s="31">
        <f>_xlfn.XLOOKUP($A194,SummaryResponses!$A:$A,SummaryResponses!U:U)</f>
        <v>0</v>
      </c>
      <c r="BB194" s="31">
        <f>_xlfn.XLOOKUP($A194,SummaryResponses!$A:$A,SummaryResponses!V:V)</f>
        <v>0</v>
      </c>
      <c r="BC194" s="31">
        <f>_xlfn.XLOOKUP($A194,SummaryResponses!$A:$A,SummaryResponses!W:W)</f>
        <v>0</v>
      </c>
      <c r="BD194" s="31">
        <f>_xlfn.XLOOKUP($A194,SummaryResponses!$A:$A,SummaryResponses!X:X)</f>
        <v>0</v>
      </c>
      <c r="BE194" s="31">
        <f>_xlfn.XLOOKUP($A194,SummaryResponses!$A:$A,SummaryResponses!Y:Y)</f>
        <v>0</v>
      </c>
      <c r="BF194" s="31">
        <f>_xlfn.XLOOKUP($A194,SummaryResponses!$A:$A,SummaryResponses!Z:Z)</f>
        <v>0</v>
      </c>
      <c r="BG194" s="31">
        <f>_xlfn.XLOOKUP($A194,SummaryResponses!$A:$A,SummaryResponses!AA:AA)</f>
        <v>0</v>
      </c>
      <c r="BH194" s="31">
        <f>_xlfn.XLOOKUP($A194,SummaryResponses!$A:$A,SummaryResponses!AB:AB)</f>
        <v>0</v>
      </c>
      <c r="BI194" s="31">
        <f>_xlfn.XLOOKUP($A194,SummaryResponses!$A:$A,SummaryResponses!AC:AC)</f>
        <v>0</v>
      </c>
      <c r="BJ194" s="31">
        <f>_xlfn.XLOOKUP($A194,SummaryResponses!$A:$A,SummaryResponses!AD:AD)</f>
        <v>0</v>
      </c>
      <c r="BK194" s="31">
        <f>_xlfn.XLOOKUP($A194,SummaryResponses!$A:$A,SummaryResponses!AE:AE)</f>
        <v>0</v>
      </c>
    </row>
    <row r="195" spans="1:63" ht="140.5" x14ac:dyDescent="0.35">
      <c r="A195" s="30" t="str">
        <f>SummaryResponses!A195</f>
        <v>12.01.02</v>
      </c>
      <c r="B195" s="31" t="str">
        <f>_xlfn.XLOOKUP($A195,WH_Aggregte!$E:$E,WH_Aggregte!$D:$D)</f>
        <v xml:space="preserve">Are service activities consistent with the grant purpose as described in 42 U.S. Code § 12653 (i) Martin Luther King, Jr., Service Day or 42 U.S. Code § 12653 (k) September 11th Day of Service as applicable?  (For MLK Day service activities shall consist of activities reflecting the life and teachings of MLK, Jr., and for 9/11 service activities include charitable and remembrance opportunities.)_x000D_
_x000D_
</v>
      </c>
      <c r="C195" s="31" t="str">
        <f>_xlfn.XLOOKUP($A195,SummaryResponses!$A:$A,SummaryResponses!$C:$C)</f>
        <v>Service activities are not consistent with the grant purpose as described in 42 U.S. Code § 12653 (i) Martin Luther King, Jr., Service Day or 42 U.S. Code § 12653 (k) September 11th Day of Service as applicable.</v>
      </c>
      <c r="D195" s="30" t="str">
        <f>_xlfn.SINGLE(IF(ISNUMBER(IFERROR(_xlfn.XLOOKUP($A195,Table1[QNUM],Table1[Answer],"",0),""))*1,"",IFERROR(_xlfn.XLOOKUP($A195,Table1[QNUM],Table1[Answer],"",0),"")))</f>
        <v/>
      </c>
      <c r="E195" s="31" t="str">
        <f>_xlfn.SINGLE(IF(ISNUMBER(IFERROR(_xlfn.XLOOKUP($A195&amp;$E$1&amp;":",Table1[QNUM],Table1[NOTES],"",0),""))*1,"",IFERROR(_xlfn.XLOOKUP($A195&amp;$E$1&amp;":",Table1[QNUM],Table1[NOTES],"",0),"")))</f>
        <v/>
      </c>
      <c r="F195" s="31" t="str">
        <f>_xlfn.SINGLE(IF(ISNUMBER(IFERROR(_xlfn.XLOOKUP($A195&amp;$F$1,Table1[QNUM],Table1[NOTES],"",0),""))*1,"",IFERROR(_xlfn.XLOOKUP($A195&amp;$F$1,Table1[QNUM],Table1[NOTES],"",0),"")))</f>
        <v/>
      </c>
      <c r="G195" s="31" t="str">
        <f>TRIM(_xlfn.XLOOKUP($A195,WH_Aggregte!$E:$E,WH_Aggregte!J:J))</f>
        <v>42 U.S.C § 12653 (i); 42 U.S.C. § 12653 (k)</v>
      </c>
      <c r="H195" s="31">
        <f>_xlfn.XLOOKUP($A195,WH_Aggregte!$E:$E,WH_Aggregte!K:K)</f>
        <v>0</v>
      </c>
      <c r="I195" s="31">
        <f>_xlfn.XLOOKUP($A195,WH_Aggregte!$E:$E,WH_Aggregte!L:L)</f>
        <v>0</v>
      </c>
      <c r="J195" s="31">
        <f>_xlfn.XLOOKUP($A195,WH_Aggregte!$E:$E,WH_Aggregte!M:M)</f>
        <v>0</v>
      </c>
      <c r="K195" s="31">
        <f>_xlfn.XLOOKUP($A195,WH_Aggregte!$E:$E,WH_Aggregte!N:N)</f>
        <v>0</v>
      </c>
      <c r="L195" s="31">
        <f>_xlfn.XLOOKUP($A195,WH_Aggregte!$E:$E,WH_Aggregte!O:O)</f>
        <v>0</v>
      </c>
      <c r="M195" s="31">
        <f>_xlfn.XLOOKUP($A195,WH_Aggregte!$E:$E,WH_Aggregte!P:P)</f>
        <v>0</v>
      </c>
      <c r="N195" s="31">
        <f>_xlfn.XLOOKUP($A195,WH_Aggregte!$E:$E,WH_Aggregte!Q:Q)</f>
        <v>0</v>
      </c>
      <c r="O195" s="31">
        <f>_xlfn.XLOOKUP($A195,WH_Aggregte!$E:$E,WH_Aggregte!R:R)</f>
        <v>0</v>
      </c>
      <c r="P195" s="31">
        <f>_xlfn.XLOOKUP($A195,WH_Aggregte!$E:$E,WH_Aggregte!S:S)</f>
        <v>0</v>
      </c>
      <c r="Q195" s="31">
        <f>_xlfn.XLOOKUP($A195,WH_Aggregte!$E:$E,WH_Aggregte!T:T)</f>
        <v>0</v>
      </c>
      <c r="R195" s="31">
        <f>_xlfn.XLOOKUP($A195,WH_Aggregte!$E:$E,WH_Aggregte!U:U)</f>
        <v>0</v>
      </c>
      <c r="S195" s="31">
        <f>_xlfn.XLOOKUP($A195,WH_Aggregte!$E:$E,WH_Aggregte!V:V)</f>
        <v>0</v>
      </c>
      <c r="T195" s="31">
        <f>_xlfn.XLOOKUP($A195,WH_Aggregte!$E:$E,WH_Aggregte!W:W)</f>
        <v>0</v>
      </c>
      <c r="U195" s="31">
        <f>_xlfn.XLOOKUP($A195,WH_Aggregte!$E:$E,WH_Aggregte!X:X)</f>
        <v>0</v>
      </c>
      <c r="V195" s="31">
        <f>_xlfn.XLOOKUP($A195,WH_Aggregte!$E:$E,WH_Aggregte!Y:Y)</f>
        <v>0</v>
      </c>
      <c r="W195" s="31">
        <f>_xlfn.XLOOKUP($A195,WH_Aggregte!$E:$E,WH_Aggregte!Z:Z)</f>
        <v>0</v>
      </c>
      <c r="X195" s="31">
        <f>_xlfn.XLOOKUP($A195,WH_Aggregte!$E:$E,WH_Aggregte!AA:AA)</f>
        <v>0</v>
      </c>
      <c r="Y195" s="31">
        <f>_xlfn.XLOOKUP($A195,WH_Aggregte!$E:$E,WH_Aggregte!AB:AB)</f>
        <v>0</v>
      </c>
      <c r="Z195" s="31">
        <f>_xlfn.XLOOKUP($A195,WH_Aggregte!$E:$E,WH_Aggregte!AC:AC)</f>
        <v>0</v>
      </c>
      <c r="AA195" s="31">
        <f>_xlfn.XLOOKUP($A195,WH_Aggregte!$E:$E,WH_Aggregte!AD:AD)</f>
        <v>0</v>
      </c>
      <c r="AB195" s="31">
        <f>_xlfn.XLOOKUP($A195,WH_Aggregte!$E:$E,WH_Aggregte!AE:AE)</f>
        <v>0</v>
      </c>
      <c r="AC195" s="31">
        <f>_xlfn.XLOOKUP($A195,WH_Aggregte!$E:$E,WH_Aggregte!AF:AF)</f>
        <v>0</v>
      </c>
      <c r="AD195" s="31">
        <f>_xlfn.XLOOKUP($A195,WH_Aggregte!$E:$E,WH_Aggregte!AG:AG)</f>
        <v>0</v>
      </c>
      <c r="AE195" s="31">
        <f>_xlfn.XLOOKUP($A195,WH_Aggregte!$E:$E,WH_Aggregte!AH:AH)</f>
        <v>0</v>
      </c>
      <c r="AF195" s="31">
        <f>_xlfn.XLOOKUP($A195,WH_Aggregte!$E:$E,WH_Aggregte!AI:AI)</f>
        <v>0</v>
      </c>
      <c r="AG195" s="31">
        <f>_xlfn.XLOOKUP($A195,WH_Aggregte!$E:$E,WH_Aggregte!AJ:AJ)</f>
        <v>0</v>
      </c>
      <c r="AH195" s="31">
        <f>_xlfn.XLOOKUP($A195,WH_Aggregte!$E:$E,WH_Aggregte!AK:AK)</f>
        <v>0</v>
      </c>
      <c r="AI195" s="31">
        <f>_xlfn.XLOOKUP($A195,WH_Aggregte!$E:$E,WH_Aggregte!AL:AL)</f>
        <v>0</v>
      </c>
      <c r="AJ195" s="31">
        <f>_xlfn.XLOOKUP($A195,SummaryResponses!$A:$A,SummaryResponses!D:D)</f>
        <v>0</v>
      </c>
      <c r="AK195" s="31">
        <f>_xlfn.XLOOKUP($A195,SummaryResponses!$A:$A,SummaryResponses!E:E)</f>
        <v>0</v>
      </c>
      <c r="AL195" s="31">
        <f>_xlfn.XLOOKUP($A195,SummaryResponses!$A:$A,SummaryResponses!F:F)</f>
        <v>0</v>
      </c>
      <c r="AM195" s="31">
        <f>_xlfn.XLOOKUP($A195,SummaryResponses!$A:$A,SummaryResponses!G:G)</f>
        <v>0</v>
      </c>
      <c r="AN195" s="31">
        <f>_xlfn.XLOOKUP($A195,SummaryResponses!$A:$A,SummaryResponses!H:H)</f>
        <v>0</v>
      </c>
      <c r="AO195" s="31">
        <f>_xlfn.XLOOKUP($A195,SummaryResponses!$A:$A,SummaryResponses!I:I)</f>
        <v>0</v>
      </c>
      <c r="AP195" s="31">
        <f>_xlfn.XLOOKUP($A195,SummaryResponses!$A:$A,SummaryResponses!J:J)</f>
        <v>0</v>
      </c>
      <c r="AQ195" s="31">
        <f>_xlfn.XLOOKUP($A195,SummaryResponses!$A:$A,SummaryResponses!K:K)</f>
        <v>0</v>
      </c>
      <c r="AR195" s="31">
        <f>_xlfn.XLOOKUP($A195,SummaryResponses!$A:$A,SummaryResponses!L:L)</f>
        <v>0</v>
      </c>
      <c r="AS195" s="31">
        <f>_xlfn.XLOOKUP($A195,SummaryResponses!$A:$A,SummaryResponses!M:M)</f>
        <v>0</v>
      </c>
      <c r="AT195" s="31">
        <f>_xlfn.XLOOKUP($A195,SummaryResponses!$A:$A,SummaryResponses!N:N)</f>
        <v>0</v>
      </c>
      <c r="AU195" s="31">
        <f>_xlfn.XLOOKUP($A195,SummaryResponses!$A:$A,SummaryResponses!O:O)</f>
        <v>0</v>
      </c>
      <c r="AV195" s="31">
        <f>_xlfn.XLOOKUP($A195,SummaryResponses!$A:$A,SummaryResponses!P:P)</f>
        <v>0</v>
      </c>
      <c r="AW195" s="31">
        <f>_xlfn.XLOOKUP($A195,SummaryResponses!$A:$A,SummaryResponses!Q:Q)</f>
        <v>0</v>
      </c>
      <c r="AX195" s="31">
        <f>_xlfn.XLOOKUP($A195,SummaryResponses!$A:$A,SummaryResponses!R:R)</f>
        <v>0</v>
      </c>
      <c r="AY195" s="31">
        <f>_xlfn.XLOOKUP($A195,SummaryResponses!$A:$A,SummaryResponses!S:S)</f>
        <v>0</v>
      </c>
      <c r="AZ195" s="31">
        <f>_xlfn.XLOOKUP($A195,SummaryResponses!$A:$A,SummaryResponses!T:T)</f>
        <v>0</v>
      </c>
      <c r="BA195" s="31">
        <f>_xlfn.XLOOKUP($A195,SummaryResponses!$A:$A,SummaryResponses!U:U)</f>
        <v>0</v>
      </c>
      <c r="BB195" s="31">
        <f>_xlfn.XLOOKUP($A195,SummaryResponses!$A:$A,SummaryResponses!V:V)</f>
        <v>0</v>
      </c>
      <c r="BC195" s="31">
        <f>_xlfn.XLOOKUP($A195,SummaryResponses!$A:$A,SummaryResponses!W:W)</f>
        <v>0</v>
      </c>
      <c r="BD195" s="31">
        <f>_xlfn.XLOOKUP($A195,SummaryResponses!$A:$A,SummaryResponses!X:X)</f>
        <v>0</v>
      </c>
      <c r="BE195" s="31">
        <f>_xlfn.XLOOKUP($A195,SummaryResponses!$A:$A,SummaryResponses!Y:Y)</f>
        <v>0</v>
      </c>
      <c r="BF195" s="31">
        <f>_xlfn.XLOOKUP($A195,SummaryResponses!$A:$A,SummaryResponses!Z:Z)</f>
        <v>0</v>
      </c>
      <c r="BG195" s="31">
        <f>_xlfn.XLOOKUP($A195,SummaryResponses!$A:$A,SummaryResponses!AA:AA)</f>
        <v>0</v>
      </c>
      <c r="BH195" s="31">
        <f>_xlfn.XLOOKUP($A195,SummaryResponses!$A:$A,SummaryResponses!AB:AB)</f>
        <v>0</v>
      </c>
      <c r="BI195" s="31">
        <f>_xlfn.XLOOKUP($A195,SummaryResponses!$A:$A,SummaryResponses!AC:AC)</f>
        <v>0</v>
      </c>
      <c r="BJ195" s="31">
        <f>_xlfn.XLOOKUP($A195,SummaryResponses!$A:$A,SummaryResponses!AD:AD)</f>
        <v>0</v>
      </c>
      <c r="BK195" s="31">
        <f>_xlfn.XLOOKUP($A195,SummaryResponses!$A:$A,SummaryResponses!AE:AE)</f>
        <v>0</v>
      </c>
    </row>
    <row r="196" spans="1:63" ht="56.5" x14ac:dyDescent="0.35">
      <c r="A196" s="30" t="str">
        <f>SummaryResponses!A196</f>
        <v>12.01.03</v>
      </c>
      <c r="B196" s="31" t="str">
        <f>_xlfn.XLOOKUP($A196,WH_Aggregte!$E:$E,WH_Aggregte!$D:$D)</f>
        <v xml:space="preserve">Were service activities carried out at a minimum of ten service sites? _x000D_
_x000D_
</v>
      </c>
      <c r="C196" s="31" t="str">
        <f>_xlfn.XLOOKUP($A196,SummaryResponses!$A:$A,SummaryResponses!$C:$C)</f>
        <v xml:space="preserve">Service activities were carried out at less than ten service sites. </v>
      </c>
      <c r="D196" s="30" t="str">
        <f>_xlfn.SINGLE(IF(ISNUMBER(IFERROR(_xlfn.XLOOKUP($A196,Table1[QNUM],Table1[Answer],"",0),""))*1,"",IFERROR(_xlfn.XLOOKUP($A196,Table1[QNUM],Table1[Answer],"",0),"")))</f>
        <v/>
      </c>
      <c r="E196" s="31" t="str">
        <f>_xlfn.SINGLE(IF(ISNUMBER(IFERROR(_xlfn.XLOOKUP($A196&amp;$E$1&amp;":",Table1[QNUM],Table1[NOTES],"",0),""))*1,"",IFERROR(_xlfn.XLOOKUP($A196&amp;$E$1&amp;":",Table1[QNUM],Table1[NOTES],"",0),"")))</f>
        <v/>
      </c>
      <c r="F196" s="31" t="str">
        <f>_xlfn.SINGLE(IF(ISNUMBER(IFERROR(_xlfn.XLOOKUP($A196&amp;$F$1,Table1[QNUM],Table1[NOTES],"",0),""))*1,"",IFERROR(_xlfn.XLOOKUP($A196&amp;$F$1,Table1[QNUM],Table1[NOTES],"",0),"")))</f>
        <v/>
      </c>
      <c r="G196" s="31" t="str">
        <f>TRIM(_xlfn.XLOOKUP($A196,WH_Aggregte!$E:$E,WH_Aggregte!J:J))</f>
        <v>Day of Service Notice of Funding Opportunity; General Terms and Conditions</v>
      </c>
      <c r="H196" s="31">
        <f>_xlfn.XLOOKUP($A196,WH_Aggregte!$E:$E,WH_Aggregte!K:K)</f>
        <v>0</v>
      </c>
      <c r="I196" s="31">
        <f>_xlfn.XLOOKUP($A196,WH_Aggregte!$E:$E,WH_Aggregte!L:L)</f>
        <v>0</v>
      </c>
      <c r="J196" s="31">
        <f>_xlfn.XLOOKUP($A196,WH_Aggregte!$E:$E,WH_Aggregte!M:M)</f>
        <v>0</v>
      </c>
      <c r="K196" s="31">
        <f>_xlfn.XLOOKUP($A196,WH_Aggregte!$E:$E,WH_Aggregte!N:N)</f>
        <v>0</v>
      </c>
      <c r="L196" s="31">
        <f>_xlfn.XLOOKUP($A196,WH_Aggregte!$E:$E,WH_Aggregte!O:O)</f>
        <v>0</v>
      </c>
      <c r="M196" s="31">
        <f>_xlfn.XLOOKUP($A196,WH_Aggregte!$E:$E,WH_Aggregte!P:P)</f>
        <v>0</v>
      </c>
      <c r="N196" s="31">
        <f>_xlfn.XLOOKUP($A196,WH_Aggregte!$E:$E,WH_Aggregte!Q:Q)</f>
        <v>0</v>
      </c>
      <c r="O196" s="31">
        <f>_xlfn.XLOOKUP($A196,WH_Aggregte!$E:$E,WH_Aggregte!R:R)</f>
        <v>0</v>
      </c>
      <c r="P196" s="31">
        <f>_xlfn.XLOOKUP($A196,WH_Aggregte!$E:$E,WH_Aggregte!S:S)</f>
        <v>0</v>
      </c>
      <c r="Q196" s="31">
        <f>_xlfn.XLOOKUP($A196,WH_Aggregte!$E:$E,WH_Aggregte!T:T)</f>
        <v>0</v>
      </c>
      <c r="R196" s="31">
        <f>_xlfn.XLOOKUP($A196,WH_Aggregte!$E:$E,WH_Aggregte!U:U)</f>
        <v>0</v>
      </c>
      <c r="S196" s="31">
        <f>_xlfn.XLOOKUP($A196,WH_Aggregte!$E:$E,WH_Aggregte!V:V)</f>
        <v>0</v>
      </c>
      <c r="T196" s="31">
        <f>_xlfn.XLOOKUP($A196,WH_Aggregte!$E:$E,WH_Aggregte!W:W)</f>
        <v>0</v>
      </c>
      <c r="U196" s="31">
        <f>_xlfn.XLOOKUP($A196,WH_Aggregte!$E:$E,WH_Aggregte!X:X)</f>
        <v>0</v>
      </c>
      <c r="V196" s="31">
        <f>_xlfn.XLOOKUP($A196,WH_Aggregte!$E:$E,WH_Aggregte!Y:Y)</f>
        <v>0</v>
      </c>
      <c r="W196" s="31">
        <f>_xlfn.XLOOKUP($A196,WH_Aggregte!$E:$E,WH_Aggregte!Z:Z)</f>
        <v>0</v>
      </c>
      <c r="X196" s="31">
        <f>_xlfn.XLOOKUP($A196,WH_Aggregte!$E:$E,WH_Aggregte!AA:AA)</f>
        <v>0</v>
      </c>
      <c r="Y196" s="31">
        <f>_xlfn.XLOOKUP($A196,WH_Aggregte!$E:$E,WH_Aggregte!AB:AB)</f>
        <v>0</v>
      </c>
      <c r="Z196" s="31">
        <f>_xlfn.XLOOKUP($A196,WH_Aggregte!$E:$E,WH_Aggregte!AC:AC)</f>
        <v>0</v>
      </c>
      <c r="AA196" s="31">
        <f>_xlfn.XLOOKUP($A196,WH_Aggregte!$E:$E,WH_Aggregte!AD:AD)</f>
        <v>0</v>
      </c>
      <c r="AB196" s="31">
        <f>_xlfn.XLOOKUP($A196,WH_Aggregte!$E:$E,WH_Aggregte!AE:AE)</f>
        <v>0</v>
      </c>
      <c r="AC196" s="31">
        <f>_xlfn.XLOOKUP($A196,WH_Aggregte!$E:$E,WH_Aggregte!AF:AF)</f>
        <v>0</v>
      </c>
      <c r="AD196" s="31">
        <f>_xlfn.XLOOKUP($A196,WH_Aggregte!$E:$E,WH_Aggregte!AG:AG)</f>
        <v>0</v>
      </c>
      <c r="AE196" s="31">
        <f>_xlfn.XLOOKUP($A196,WH_Aggregte!$E:$E,WH_Aggregte!AH:AH)</f>
        <v>0</v>
      </c>
      <c r="AF196" s="31">
        <f>_xlfn.XLOOKUP($A196,WH_Aggregte!$E:$E,WH_Aggregte!AI:AI)</f>
        <v>0</v>
      </c>
      <c r="AG196" s="31">
        <f>_xlfn.XLOOKUP($A196,WH_Aggregte!$E:$E,WH_Aggregte!AJ:AJ)</f>
        <v>0</v>
      </c>
      <c r="AH196" s="31">
        <f>_xlfn.XLOOKUP($A196,WH_Aggregte!$E:$E,WH_Aggregte!AK:AK)</f>
        <v>0</v>
      </c>
      <c r="AI196" s="31">
        <f>_xlfn.XLOOKUP($A196,WH_Aggregte!$E:$E,WH_Aggregte!AL:AL)</f>
        <v>0</v>
      </c>
      <c r="AJ196" s="31">
        <f>_xlfn.XLOOKUP($A196,SummaryResponses!$A:$A,SummaryResponses!D:D)</f>
        <v>0</v>
      </c>
      <c r="AK196" s="31">
        <f>_xlfn.XLOOKUP($A196,SummaryResponses!$A:$A,SummaryResponses!E:E)</f>
        <v>0</v>
      </c>
      <c r="AL196" s="31">
        <f>_xlfn.XLOOKUP($A196,SummaryResponses!$A:$A,SummaryResponses!F:F)</f>
        <v>0</v>
      </c>
      <c r="AM196" s="31">
        <f>_xlfn.XLOOKUP($A196,SummaryResponses!$A:$A,SummaryResponses!G:G)</f>
        <v>0</v>
      </c>
      <c r="AN196" s="31">
        <f>_xlfn.XLOOKUP($A196,SummaryResponses!$A:$A,SummaryResponses!H:H)</f>
        <v>0</v>
      </c>
      <c r="AO196" s="31">
        <f>_xlfn.XLOOKUP($A196,SummaryResponses!$A:$A,SummaryResponses!I:I)</f>
        <v>0</v>
      </c>
      <c r="AP196" s="31">
        <f>_xlfn.XLOOKUP($A196,SummaryResponses!$A:$A,SummaryResponses!J:J)</f>
        <v>0</v>
      </c>
      <c r="AQ196" s="31">
        <f>_xlfn.XLOOKUP($A196,SummaryResponses!$A:$A,SummaryResponses!K:K)</f>
        <v>0</v>
      </c>
      <c r="AR196" s="31">
        <f>_xlfn.XLOOKUP($A196,SummaryResponses!$A:$A,SummaryResponses!L:L)</f>
        <v>0</v>
      </c>
      <c r="AS196" s="31">
        <f>_xlfn.XLOOKUP($A196,SummaryResponses!$A:$A,SummaryResponses!M:M)</f>
        <v>0</v>
      </c>
      <c r="AT196" s="31">
        <f>_xlfn.XLOOKUP($A196,SummaryResponses!$A:$A,SummaryResponses!N:N)</f>
        <v>0</v>
      </c>
      <c r="AU196" s="31">
        <f>_xlfn.XLOOKUP($A196,SummaryResponses!$A:$A,SummaryResponses!O:O)</f>
        <v>0</v>
      </c>
      <c r="AV196" s="31">
        <f>_xlfn.XLOOKUP($A196,SummaryResponses!$A:$A,SummaryResponses!P:P)</f>
        <v>0</v>
      </c>
      <c r="AW196" s="31">
        <f>_xlfn.XLOOKUP($A196,SummaryResponses!$A:$A,SummaryResponses!Q:Q)</f>
        <v>0</v>
      </c>
      <c r="AX196" s="31">
        <f>_xlfn.XLOOKUP($A196,SummaryResponses!$A:$A,SummaryResponses!R:R)</f>
        <v>0</v>
      </c>
      <c r="AY196" s="31">
        <f>_xlfn.XLOOKUP($A196,SummaryResponses!$A:$A,SummaryResponses!S:S)</f>
        <v>0</v>
      </c>
      <c r="AZ196" s="31">
        <f>_xlfn.XLOOKUP($A196,SummaryResponses!$A:$A,SummaryResponses!T:T)</f>
        <v>0</v>
      </c>
      <c r="BA196" s="31">
        <f>_xlfn.XLOOKUP($A196,SummaryResponses!$A:$A,SummaryResponses!U:U)</f>
        <v>0</v>
      </c>
      <c r="BB196" s="31">
        <f>_xlfn.XLOOKUP($A196,SummaryResponses!$A:$A,SummaryResponses!V:V)</f>
        <v>0</v>
      </c>
      <c r="BC196" s="31">
        <f>_xlfn.XLOOKUP($A196,SummaryResponses!$A:$A,SummaryResponses!W:W)</f>
        <v>0</v>
      </c>
      <c r="BD196" s="31">
        <f>_xlfn.XLOOKUP($A196,SummaryResponses!$A:$A,SummaryResponses!X:X)</f>
        <v>0</v>
      </c>
      <c r="BE196" s="31">
        <f>_xlfn.XLOOKUP($A196,SummaryResponses!$A:$A,SummaryResponses!Y:Y)</f>
        <v>0</v>
      </c>
      <c r="BF196" s="31">
        <f>_xlfn.XLOOKUP($A196,SummaryResponses!$A:$A,SummaryResponses!Z:Z)</f>
        <v>0</v>
      </c>
      <c r="BG196" s="31">
        <f>_xlfn.XLOOKUP($A196,SummaryResponses!$A:$A,SummaryResponses!AA:AA)</f>
        <v>0</v>
      </c>
      <c r="BH196" s="31">
        <f>_xlfn.XLOOKUP($A196,SummaryResponses!$A:$A,SummaryResponses!AB:AB)</f>
        <v>0</v>
      </c>
      <c r="BI196" s="31">
        <f>_xlfn.XLOOKUP($A196,SummaryResponses!$A:$A,SummaryResponses!AC:AC)</f>
        <v>0</v>
      </c>
      <c r="BJ196" s="31">
        <f>_xlfn.XLOOKUP($A196,SummaryResponses!$A:$A,SummaryResponses!AD:AD)</f>
        <v>0</v>
      </c>
      <c r="BK196" s="31">
        <f>_xlfn.XLOOKUP($A196,SummaryResponses!$A:$A,SummaryResponses!AE:AE)</f>
        <v>0</v>
      </c>
    </row>
    <row r="197" spans="1:63" ht="70.5" x14ac:dyDescent="0.35">
      <c r="A197" s="30" t="str">
        <f>SummaryResponses!A197</f>
        <v>12.01.04</v>
      </c>
      <c r="B197" s="31" t="str">
        <f>_xlfn.XLOOKUP($A197,WH_Aggregte!$E:$E,WH_Aggregte!$D:$D)</f>
        <v xml:space="preserve">Did service activities occur either on September 11th or MLK Day as applicable or in close proximity to that date? _x000D_
_x000D_
</v>
      </c>
      <c r="C197" s="31" t="str">
        <f>_xlfn.XLOOKUP($A197,SummaryResponses!$A:$A,SummaryResponses!$C:$C)</f>
        <v xml:space="preserve">Service activities did not occur either on September 11 or MLK Day as applicable or in close proximity to that date. </v>
      </c>
      <c r="D197" s="30" t="str">
        <f>_xlfn.SINGLE(IF(ISNUMBER(IFERROR(_xlfn.XLOOKUP($A197,Table1[QNUM],Table1[Answer],"",0),""))*1,"",IFERROR(_xlfn.XLOOKUP($A197,Table1[QNUM],Table1[Answer],"",0),"")))</f>
        <v/>
      </c>
      <c r="E197" s="31" t="str">
        <f>_xlfn.SINGLE(IF(ISNUMBER(IFERROR(_xlfn.XLOOKUP($A197&amp;$E$1&amp;":",Table1[QNUM],Table1[NOTES],"",0),""))*1,"",IFERROR(_xlfn.XLOOKUP($A197&amp;$E$1&amp;":",Table1[QNUM],Table1[NOTES],"",0),"")))</f>
        <v/>
      </c>
      <c r="F197" s="31" t="str">
        <f>_xlfn.SINGLE(IF(ISNUMBER(IFERROR(_xlfn.XLOOKUP($A197&amp;$F$1,Table1[QNUM],Table1[NOTES],"",0),""))*1,"",IFERROR(_xlfn.XLOOKUP($A197&amp;$F$1,Table1[QNUM],Table1[NOTES],"",0),"")))</f>
        <v/>
      </c>
      <c r="G197" s="31" t="str">
        <f>TRIM(_xlfn.XLOOKUP($A197,WH_Aggregte!$E:$E,WH_Aggregte!J:J))</f>
        <v>42 U.S.C. § 12653; Day of Service Notice of Funding Opportunity; General Terms and Conditions</v>
      </c>
      <c r="H197" s="31">
        <f>_xlfn.XLOOKUP($A197,WH_Aggregte!$E:$E,WH_Aggregte!K:K)</f>
        <v>0</v>
      </c>
      <c r="I197" s="31">
        <f>_xlfn.XLOOKUP($A197,WH_Aggregte!$E:$E,WH_Aggregte!L:L)</f>
        <v>0</v>
      </c>
      <c r="J197" s="31">
        <f>_xlfn.XLOOKUP($A197,WH_Aggregte!$E:$E,WH_Aggregte!M:M)</f>
        <v>0</v>
      </c>
      <c r="K197" s="31">
        <f>_xlfn.XLOOKUP($A197,WH_Aggregte!$E:$E,WH_Aggregte!N:N)</f>
        <v>0</v>
      </c>
      <c r="L197" s="31">
        <f>_xlfn.XLOOKUP($A197,WH_Aggregte!$E:$E,WH_Aggregte!O:O)</f>
        <v>0</v>
      </c>
      <c r="M197" s="31">
        <f>_xlfn.XLOOKUP($A197,WH_Aggregte!$E:$E,WH_Aggregte!P:P)</f>
        <v>0</v>
      </c>
      <c r="N197" s="31">
        <f>_xlfn.XLOOKUP($A197,WH_Aggregte!$E:$E,WH_Aggregte!Q:Q)</f>
        <v>0</v>
      </c>
      <c r="O197" s="31">
        <f>_xlfn.XLOOKUP($A197,WH_Aggregte!$E:$E,WH_Aggregte!R:R)</f>
        <v>0</v>
      </c>
      <c r="P197" s="31">
        <f>_xlfn.XLOOKUP($A197,WH_Aggregte!$E:$E,WH_Aggregte!S:S)</f>
        <v>0</v>
      </c>
      <c r="Q197" s="31">
        <f>_xlfn.XLOOKUP($A197,WH_Aggregte!$E:$E,WH_Aggregte!T:T)</f>
        <v>0</v>
      </c>
      <c r="R197" s="31">
        <f>_xlfn.XLOOKUP($A197,WH_Aggregte!$E:$E,WH_Aggregte!U:U)</f>
        <v>0</v>
      </c>
      <c r="S197" s="31">
        <f>_xlfn.XLOOKUP($A197,WH_Aggregte!$E:$E,WH_Aggregte!V:V)</f>
        <v>0</v>
      </c>
      <c r="T197" s="31">
        <f>_xlfn.XLOOKUP($A197,WH_Aggregte!$E:$E,WH_Aggregte!W:W)</f>
        <v>0</v>
      </c>
      <c r="U197" s="31">
        <f>_xlfn.XLOOKUP($A197,WH_Aggregte!$E:$E,WH_Aggregte!X:X)</f>
        <v>0</v>
      </c>
      <c r="V197" s="31">
        <f>_xlfn.XLOOKUP($A197,WH_Aggregte!$E:$E,WH_Aggregte!Y:Y)</f>
        <v>0</v>
      </c>
      <c r="W197" s="31">
        <f>_xlfn.XLOOKUP($A197,WH_Aggregte!$E:$E,WH_Aggregte!Z:Z)</f>
        <v>0</v>
      </c>
      <c r="X197" s="31">
        <f>_xlfn.XLOOKUP($A197,WH_Aggregte!$E:$E,WH_Aggregte!AA:AA)</f>
        <v>0</v>
      </c>
      <c r="Y197" s="31">
        <f>_xlfn.XLOOKUP($A197,WH_Aggregte!$E:$E,WH_Aggregte!AB:AB)</f>
        <v>0</v>
      </c>
      <c r="Z197" s="31">
        <f>_xlfn.XLOOKUP($A197,WH_Aggregte!$E:$E,WH_Aggregte!AC:AC)</f>
        <v>0</v>
      </c>
      <c r="AA197" s="31">
        <f>_xlfn.XLOOKUP($A197,WH_Aggregte!$E:$E,WH_Aggregte!AD:AD)</f>
        <v>0</v>
      </c>
      <c r="AB197" s="31">
        <f>_xlfn.XLOOKUP($A197,WH_Aggregte!$E:$E,WH_Aggregte!AE:AE)</f>
        <v>0</v>
      </c>
      <c r="AC197" s="31">
        <f>_xlfn.XLOOKUP($A197,WH_Aggregte!$E:$E,WH_Aggregte!AF:AF)</f>
        <v>0</v>
      </c>
      <c r="AD197" s="31">
        <f>_xlfn.XLOOKUP($A197,WH_Aggregte!$E:$E,WH_Aggregte!AG:AG)</f>
        <v>0</v>
      </c>
      <c r="AE197" s="31">
        <f>_xlfn.XLOOKUP($A197,WH_Aggregte!$E:$E,WH_Aggregte!AH:AH)</f>
        <v>0</v>
      </c>
      <c r="AF197" s="31">
        <f>_xlfn.XLOOKUP($A197,WH_Aggregte!$E:$E,WH_Aggregte!AI:AI)</f>
        <v>0</v>
      </c>
      <c r="AG197" s="31">
        <f>_xlfn.XLOOKUP($A197,WH_Aggregte!$E:$E,WH_Aggregte!AJ:AJ)</f>
        <v>0</v>
      </c>
      <c r="AH197" s="31">
        <f>_xlfn.XLOOKUP($A197,WH_Aggregte!$E:$E,WH_Aggregte!AK:AK)</f>
        <v>0</v>
      </c>
      <c r="AI197" s="31">
        <f>_xlfn.XLOOKUP($A197,WH_Aggregte!$E:$E,WH_Aggregte!AL:AL)</f>
        <v>0</v>
      </c>
      <c r="AJ197" s="31">
        <f>_xlfn.XLOOKUP($A197,SummaryResponses!$A:$A,SummaryResponses!D:D)</f>
        <v>0</v>
      </c>
      <c r="AK197" s="31">
        <f>_xlfn.XLOOKUP($A197,SummaryResponses!$A:$A,SummaryResponses!E:E)</f>
        <v>0</v>
      </c>
      <c r="AL197" s="31">
        <f>_xlfn.XLOOKUP($A197,SummaryResponses!$A:$A,SummaryResponses!F:F)</f>
        <v>0</v>
      </c>
      <c r="AM197" s="31">
        <f>_xlfn.XLOOKUP($A197,SummaryResponses!$A:$A,SummaryResponses!G:G)</f>
        <v>0</v>
      </c>
      <c r="AN197" s="31">
        <f>_xlfn.XLOOKUP($A197,SummaryResponses!$A:$A,SummaryResponses!H:H)</f>
        <v>0</v>
      </c>
      <c r="AO197" s="31">
        <f>_xlfn.XLOOKUP($A197,SummaryResponses!$A:$A,SummaryResponses!I:I)</f>
        <v>0</v>
      </c>
      <c r="AP197" s="31">
        <f>_xlfn.XLOOKUP($A197,SummaryResponses!$A:$A,SummaryResponses!J:J)</f>
        <v>0</v>
      </c>
      <c r="AQ197" s="31">
        <f>_xlfn.XLOOKUP($A197,SummaryResponses!$A:$A,SummaryResponses!K:K)</f>
        <v>0</v>
      </c>
      <c r="AR197" s="31">
        <f>_xlfn.XLOOKUP($A197,SummaryResponses!$A:$A,SummaryResponses!L:L)</f>
        <v>0</v>
      </c>
      <c r="AS197" s="31">
        <f>_xlfn.XLOOKUP($A197,SummaryResponses!$A:$A,SummaryResponses!M:M)</f>
        <v>0</v>
      </c>
      <c r="AT197" s="31">
        <f>_xlfn.XLOOKUP($A197,SummaryResponses!$A:$A,SummaryResponses!N:N)</f>
        <v>0</v>
      </c>
      <c r="AU197" s="31">
        <f>_xlfn.XLOOKUP($A197,SummaryResponses!$A:$A,SummaryResponses!O:O)</f>
        <v>0</v>
      </c>
      <c r="AV197" s="31">
        <f>_xlfn.XLOOKUP($A197,SummaryResponses!$A:$A,SummaryResponses!P:P)</f>
        <v>0</v>
      </c>
      <c r="AW197" s="31">
        <f>_xlfn.XLOOKUP($A197,SummaryResponses!$A:$A,SummaryResponses!Q:Q)</f>
        <v>0</v>
      </c>
      <c r="AX197" s="31">
        <f>_xlfn.XLOOKUP($A197,SummaryResponses!$A:$A,SummaryResponses!R:R)</f>
        <v>0</v>
      </c>
      <c r="AY197" s="31">
        <f>_xlfn.XLOOKUP($A197,SummaryResponses!$A:$A,SummaryResponses!S:S)</f>
        <v>0</v>
      </c>
      <c r="AZ197" s="31">
        <f>_xlfn.XLOOKUP($A197,SummaryResponses!$A:$A,SummaryResponses!T:T)</f>
        <v>0</v>
      </c>
      <c r="BA197" s="31">
        <f>_xlfn.XLOOKUP($A197,SummaryResponses!$A:$A,SummaryResponses!U:U)</f>
        <v>0</v>
      </c>
      <c r="BB197" s="31">
        <f>_xlfn.XLOOKUP($A197,SummaryResponses!$A:$A,SummaryResponses!V:V)</f>
        <v>0</v>
      </c>
      <c r="BC197" s="31">
        <f>_xlfn.XLOOKUP($A197,SummaryResponses!$A:$A,SummaryResponses!W:W)</f>
        <v>0</v>
      </c>
      <c r="BD197" s="31">
        <f>_xlfn.XLOOKUP($A197,SummaryResponses!$A:$A,SummaryResponses!X:X)</f>
        <v>0</v>
      </c>
      <c r="BE197" s="31">
        <f>_xlfn.XLOOKUP($A197,SummaryResponses!$A:$A,SummaryResponses!Y:Y)</f>
        <v>0</v>
      </c>
      <c r="BF197" s="31">
        <f>_xlfn.XLOOKUP($A197,SummaryResponses!$A:$A,SummaryResponses!Z:Z)</f>
        <v>0</v>
      </c>
      <c r="BG197" s="31">
        <f>_xlfn.XLOOKUP($A197,SummaryResponses!$A:$A,SummaryResponses!AA:AA)</f>
        <v>0</v>
      </c>
      <c r="BH197" s="31">
        <f>_xlfn.XLOOKUP($A197,SummaryResponses!$A:$A,SummaryResponses!AB:AB)</f>
        <v>0</v>
      </c>
      <c r="BI197" s="31">
        <f>_xlfn.XLOOKUP($A197,SummaryResponses!$A:$A,SummaryResponses!AC:AC)</f>
        <v>0</v>
      </c>
      <c r="BJ197" s="31">
        <f>_xlfn.XLOOKUP($A197,SummaryResponses!$A:$A,SummaryResponses!AD:AD)</f>
        <v>0</v>
      </c>
      <c r="BK197" s="31">
        <f>_xlfn.XLOOKUP($A197,SummaryResponses!$A:$A,SummaryResponses!AE:AE)</f>
        <v>0</v>
      </c>
    </row>
    <row r="198" spans="1:63" ht="210.5" x14ac:dyDescent="0.35">
      <c r="A198" s="30" t="str">
        <f>SummaryResponses!A198</f>
        <v>12.01.05</v>
      </c>
      <c r="B198" s="31" t="str">
        <f>_xlfn.XLOOKUP($A198,WH_Aggregte!$E:$E,WH_Aggregte!$D:$D)</f>
        <v xml:space="preserve">Does the grantee recognize AmeriCorps support? _x000D_
• Are projects visually identified as AmeriCorps (including, but not limited to logos, websites, social media, service gear and clothing) and following AmeriCorps brand guidelines?_x000D_
• Are volunteers provided information that projects are part of AmeriCorps?_x000D_
• Are there alterations to AmeriCorps logos or other brand identities? If yes, did the grantee receive prior written approval from AmeriCorps?_x000D_
• If applicable, do agreements with subrecipients or service locations explicitly state that the program is an AmeriCorps program?_x000D_
_x000D_
</v>
      </c>
      <c r="C198" s="31" t="str">
        <f>_xlfn.XLOOKUP($A198,SummaryResponses!$A:$A,SummaryResponses!$C:$C)</f>
        <v>Grantee is not compliant in meeting AmeriCorps recognition compliance requirements.</v>
      </c>
      <c r="D198" s="30" t="str">
        <f>_xlfn.SINGLE(IF(ISNUMBER(IFERROR(_xlfn.XLOOKUP($A198,Table1[QNUM],Table1[Answer],"",0),""))*1,"",IFERROR(_xlfn.XLOOKUP($A198,Table1[QNUM],Table1[Answer],"",0),"")))</f>
        <v/>
      </c>
      <c r="E198" s="31" t="str">
        <f>_xlfn.SINGLE(IF(ISNUMBER(IFERROR(_xlfn.XLOOKUP($A198&amp;$E$1&amp;":",Table1[QNUM],Table1[NOTES],"",0),""))*1,"",IFERROR(_xlfn.XLOOKUP($A198&amp;$E$1&amp;":",Table1[QNUM],Table1[NOTES],"",0),"")))</f>
        <v/>
      </c>
      <c r="F198" s="31" t="str">
        <f>_xlfn.SINGLE(IF(ISNUMBER(IFERROR(_xlfn.XLOOKUP($A198&amp;$F$1,Table1[QNUM],Table1[NOTES],"",0),""))*1,"",IFERROR(_xlfn.XLOOKUP($A198&amp;$F$1,Table1[QNUM],Table1[NOTES],"",0),"")))</f>
        <v/>
      </c>
      <c r="G198" s="31" t="str">
        <f>TRIM(_xlfn.XLOOKUP($A198,WH_Aggregte!$E:$E,WH_Aggregte!J:J))</f>
        <v>General Terms and Conditions</v>
      </c>
      <c r="H198" s="31" t="str">
        <f>_xlfn.XLOOKUP($A198,WH_Aggregte!$E:$E,WH_Aggregte!K:K)</f>
        <v/>
      </c>
      <c r="I198" s="31" t="str">
        <f>_xlfn.XLOOKUP($A198,WH_Aggregte!$E:$E,WH_Aggregte!L:L)</f>
        <v/>
      </c>
      <c r="J198" s="31" t="str">
        <f>_xlfn.XLOOKUP($A198,WH_Aggregte!$E:$E,WH_Aggregte!M:M)</f>
        <v/>
      </c>
      <c r="K198" s="31" t="str">
        <f>_xlfn.XLOOKUP($A198,WH_Aggregte!$E:$E,WH_Aggregte!N:N)</f>
        <v/>
      </c>
      <c r="L198" s="31">
        <f>_xlfn.XLOOKUP($A198,WH_Aggregte!$E:$E,WH_Aggregte!O:O)</f>
        <v>0</v>
      </c>
      <c r="M198" s="31">
        <f>_xlfn.XLOOKUP($A198,WH_Aggregte!$E:$E,WH_Aggregte!P:P)</f>
        <v>0</v>
      </c>
      <c r="N198" s="31">
        <f>_xlfn.XLOOKUP($A198,WH_Aggregte!$E:$E,WH_Aggregte!Q:Q)</f>
        <v>0</v>
      </c>
      <c r="O198" s="31">
        <f>_xlfn.XLOOKUP($A198,WH_Aggregte!$E:$E,WH_Aggregte!R:R)</f>
        <v>0</v>
      </c>
      <c r="P198" s="31">
        <f>_xlfn.XLOOKUP($A198,WH_Aggregte!$E:$E,WH_Aggregte!S:S)</f>
        <v>0</v>
      </c>
      <c r="Q198" s="31">
        <f>_xlfn.XLOOKUP($A198,WH_Aggregte!$E:$E,WH_Aggregte!T:T)</f>
        <v>0</v>
      </c>
      <c r="R198" s="31">
        <f>_xlfn.XLOOKUP($A198,WH_Aggregte!$E:$E,WH_Aggregte!U:U)</f>
        <v>0</v>
      </c>
      <c r="S198" s="31">
        <f>_xlfn.XLOOKUP($A198,WH_Aggregte!$E:$E,WH_Aggregte!V:V)</f>
        <v>0</v>
      </c>
      <c r="T198" s="31">
        <f>_xlfn.XLOOKUP($A198,WH_Aggregte!$E:$E,WH_Aggregte!W:W)</f>
        <v>0</v>
      </c>
      <c r="U198" s="31">
        <f>_xlfn.XLOOKUP($A198,WH_Aggregte!$E:$E,WH_Aggregte!X:X)</f>
        <v>0</v>
      </c>
      <c r="V198" s="31">
        <f>_xlfn.XLOOKUP($A198,WH_Aggregte!$E:$E,WH_Aggregte!Y:Y)</f>
        <v>0</v>
      </c>
      <c r="W198" s="31">
        <f>_xlfn.XLOOKUP($A198,WH_Aggregte!$E:$E,WH_Aggregte!Z:Z)</f>
        <v>0</v>
      </c>
      <c r="X198" s="31">
        <f>_xlfn.XLOOKUP($A198,WH_Aggregte!$E:$E,WH_Aggregte!AA:AA)</f>
        <v>0</v>
      </c>
      <c r="Y198" s="31">
        <f>_xlfn.XLOOKUP($A198,WH_Aggregte!$E:$E,WH_Aggregte!AB:AB)</f>
        <v>0</v>
      </c>
      <c r="Z198" s="31">
        <f>_xlfn.XLOOKUP($A198,WH_Aggregte!$E:$E,WH_Aggregte!AC:AC)</f>
        <v>0</v>
      </c>
      <c r="AA198" s="31">
        <f>_xlfn.XLOOKUP($A198,WH_Aggregte!$E:$E,WH_Aggregte!AD:AD)</f>
        <v>0</v>
      </c>
      <c r="AB198" s="31">
        <f>_xlfn.XLOOKUP($A198,WH_Aggregte!$E:$E,WH_Aggregte!AE:AE)</f>
        <v>0</v>
      </c>
      <c r="AC198" s="31">
        <f>_xlfn.XLOOKUP($A198,WH_Aggregte!$E:$E,WH_Aggregte!AF:AF)</f>
        <v>0</v>
      </c>
      <c r="AD198" s="31">
        <f>_xlfn.XLOOKUP($A198,WH_Aggregte!$E:$E,WH_Aggregte!AG:AG)</f>
        <v>0</v>
      </c>
      <c r="AE198" s="31">
        <f>_xlfn.XLOOKUP($A198,WH_Aggregte!$E:$E,WH_Aggregte!AH:AH)</f>
        <v>0</v>
      </c>
      <c r="AF198" s="31">
        <f>_xlfn.XLOOKUP($A198,WH_Aggregte!$E:$E,WH_Aggregte!AI:AI)</f>
        <v>0</v>
      </c>
      <c r="AG198" s="31">
        <f>_xlfn.XLOOKUP($A198,WH_Aggregte!$E:$E,WH_Aggregte!AJ:AJ)</f>
        <v>0</v>
      </c>
      <c r="AH198" s="31">
        <f>_xlfn.XLOOKUP($A198,WH_Aggregte!$E:$E,WH_Aggregte!AK:AK)</f>
        <v>0</v>
      </c>
      <c r="AI198" s="31">
        <f>_xlfn.XLOOKUP($A198,WH_Aggregte!$E:$E,WH_Aggregte!AL:AL)</f>
        <v>0</v>
      </c>
      <c r="AJ198" s="31">
        <f>_xlfn.XLOOKUP($A198,SummaryResponses!$A:$A,SummaryResponses!D:D)</f>
        <v>0</v>
      </c>
      <c r="AK198" s="31">
        <f>_xlfn.XLOOKUP($A198,SummaryResponses!$A:$A,SummaryResponses!E:E)</f>
        <v>0</v>
      </c>
      <c r="AL198" s="31">
        <f>_xlfn.XLOOKUP($A198,SummaryResponses!$A:$A,SummaryResponses!F:F)</f>
        <v>0</v>
      </c>
      <c r="AM198" s="31">
        <f>_xlfn.XLOOKUP($A198,SummaryResponses!$A:$A,SummaryResponses!G:G)</f>
        <v>0</v>
      </c>
      <c r="AN198" s="31">
        <f>_xlfn.XLOOKUP($A198,SummaryResponses!$A:$A,SummaryResponses!H:H)</f>
        <v>0</v>
      </c>
      <c r="AO198" s="31">
        <f>_xlfn.XLOOKUP($A198,SummaryResponses!$A:$A,SummaryResponses!I:I)</f>
        <v>0</v>
      </c>
      <c r="AP198" s="31">
        <f>_xlfn.XLOOKUP($A198,SummaryResponses!$A:$A,SummaryResponses!J:J)</f>
        <v>0</v>
      </c>
      <c r="AQ198" s="31">
        <f>_xlfn.XLOOKUP($A198,SummaryResponses!$A:$A,SummaryResponses!K:K)</f>
        <v>0</v>
      </c>
      <c r="AR198" s="31">
        <f>_xlfn.XLOOKUP($A198,SummaryResponses!$A:$A,SummaryResponses!L:L)</f>
        <v>0</v>
      </c>
      <c r="AS198" s="31">
        <f>_xlfn.XLOOKUP($A198,SummaryResponses!$A:$A,SummaryResponses!M:M)</f>
        <v>0</v>
      </c>
      <c r="AT198" s="31">
        <f>_xlfn.XLOOKUP($A198,SummaryResponses!$A:$A,SummaryResponses!N:N)</f>
        <v>0</v>
      </c>
      <c r="AU198" s="31">
        <f>_xlfn.XLOOKUP($A198,SummaryResponses!$A:$A,SummaryResponses!O:O)</f>
        <v>0</v>
      </c>
      <c r="AV198" s="31">
        <f>_xlfn.XLOOKUP($A198,SummaryResponses!$A:$A,SummaryResponses!P:P)</f>
        <v>0</v>
      </c>
      <c r="AW198" s="31">
        <f>_xlfn.XLOOKUP($A198,SummaryResponses!$A:$A,SummaryResponses!Q:Q)</f>
        <v>0</v>
      </c>
      <c r="AX198" s="31">
        <f>_xlfn.XLOOKUP($A198,SummaryResponses!$A:$A,SummaryResponses!R:R)</f>
        <v>0</v>
      </c>
      <c r="AY198" s="31">
        <f>_xlfn.XLOOKUP($A198,SummaryResponses!$A:$A,SummaryResponses!S:S)</f>
        <v>0</v>
      </c>
      <c r="AZ198" s="31">
        <f>_xlfn.XLOOKUP($A198,SummaryResponses!$A:$A,SummaryResponses!T:T)</f>
        <v>0</v>
      </c>
      <c r="BA198" s="31">
        <f>_xlfn.XLOOKUP($A198,SummaryResponses!$A:$A,SummaryResponses!U:U)</f>
        <v>0</v>
      </c>
      <c r="BB198" s="31">
        <f>_xlfn.XLOOKUP($A198,SummaryResponses!$A:$A,SummaryResponses!V:V)</f>
        <v>0</v>
      </c>
      <c r="BC198" s="31">
        <f>_xlfn.XLOOKUP($A198,SummaryResponses!$A:$A,SummaryResponses!W:W)</f>
        <v>0</v>
      </c>
      <c r="BD198" s="31">
        <f>_xlfn.XLOOKUP($A198,SummaryResponses!$A:$A,SummaryResponses!X:X)</f>
        <v>0</v>
      </c>
      <c r="BE198" s="31">
        <f>_xlfn.XLOOKUP($A198,SummaryResponses!$A:$A,SummaryResponses!Y:Y)</f>
        <v>0</v>
      </c>
      <c r="BF198" s="31">
        <f>_xlfn.XLOOKUP($A198,SummaryResponses!$A:$A,SummaryResponses!Z:Z)</f>
        <v>0</v>
      </c>
      <c r="BG198" s="31">
        <f>_xlfn.XLOOKUP($A198,SummaryResponses!$A:$A,SummaryResponses!AA:AA)</f>
        <v>0</v>
      </c>
      <c r="BH198" s="31">
        <f>_xlfn.XLOOKUP($A198,SummaryResponses!$A:$A,SummaryResponses!AB:AB)</f>
        <v>0</v>
      </c>
      <c r="BI198" s="31">
        <f>_xlfn.XLOOKUP($A198,SummaryResponses!$A:$A,SummaryResponses!AC:AC)</f>
        <v>0</v>
      </c>
      <c r="BJ198" s="31">
        <f>_xlfn.XLOOKUP($A198,SummaryResponses!$A:$A,SummaryResponses!AD:AD)</f>
        <v>0</v>
      </c>
      <c r="BK198" s="31">
        <f>_xlfn.XLOOKUP($A198,SummaryResponses!$A:$A,SummaryResponses!AE:AE)</f>
        <v>0</v>
      </c>
    </row>
    <row r="199" spans="1:63" ht="70.5" x14ac:dyDescent="0.35">
      <c r="A199" s="30" t="str">
        <f>SummaryResponses!A199</f>
        <v>12.01.06</v>
      </c>
      <c r="B199" s="31" t="str">
        <f>_xlfn.XLOOKUP($A199,WH_Aggregte!$E:$E,WH_Aggregte!$D:$D)</f>
        <v xml:space="preserve">Does the raw/source data provided demonstrate accuracy and validity of performance measure progress reported?_x000D_
_x000D_
</v>
      </c>
      <c r="C199" s="31" t="str">
        <f>_xlfn.XLOOKUP($A199,SummaryResponses!$A:$A,SummaryResponses!$C:$C)</f>
        <v xml:space="preserve">The raw/source data provided does not demonstrate accuracy and/or validity of performance measure progress reported. </v>
      </c>
      <c r="D199" s="30" t="str">
        <f>_xlfn.SINGLE(IF(ISNUMBER(IFERROR(_xlfn.XLOOKUP($A199,Table1[QNUM],Table1[Answer],"",0),""))*1,"",IFERROR(_xlfn.XLOOKUP($A199,Table1[QNUM],Table1[Answer],"",0),"")))</f>
        <v/>
      </c>
      <c r="E199" s="31" t="str">
        <f>_xlfn.SINGLE(IF(ISNUMBER(IFERROR(_xlfn.XLOOKUP($A199&amp;$E$1&amp;":",Table1[QNUM],Table1[NOTES],"",0),""))*1,"",IFERROR(_xlfn.XLOOKUP($A199&amp;$E$1&amp;":",Table1[QNUM],Table1[NOTES],"",0),"")))</f>
        <v/>
      </c>
      <c r="F199" s="31" t="str">
        <f>_xlfn.SINGLE(IF(ISNUMBER(IFERROR(_xlfn.XLOOKUP($A199&amp;$F$1,Table1[QNUM],Table1[NOTES],"",0),""))*1,"",IFERROR(_xlfn.XLOOKUP($A199&amp;$F$1,Table1[QNUM],Table1[NOTES],"",0),"")))</f>
        <v/>
      </c>
      <c r="G199" s="31" t="str">
        <f>TRIM(_xlfn.XLOOKUP($A199,WH_Aggregte!$E:$E,WH_Aggregte!J:J))</f>
        <v>Day of Service Notice of Funding Opportunity; General Terms and Conditions</v>
      </c>
      <c r="H199" s="31">
        <f>_xlfn.XLOOKUP($A199,WH_Aggregte!$E:$E,WH_Aggregte!K:K)</f>
        <v>0</v>
      </c>
      <c r="I199" s="31">
        <f>_xlfn.XLOOKUP($A199,WH_Aggregte!$E:$E,WH_Aggregte!L:L)</f>
        <v>0</v>
      </c>
      <c r="J199" s="31">
        <f>_xlfn.XLOOKUP($A199,WH_Aggregte!$E:$E,WH_Aggregte!M:M)</f>
        <v>0</v>
      </c>
      <c r="K199" s="31">
        <f>_xlfn.XLOOKUP($A199,WH_Aggregte!$E:$E,WH_Aggregte!N:N)</f>
        <v>0</v>
      </c>
      <c r="L199" s="31">
        <f>_xlfn.XLOOKUP($A199,WH_Aggregte!$E:$E,WH_Aggregte!O:O)</f>
        <v>0</v>
      </c>
      <c r="M199" s="31">
        <f>_xlfn.XLOOKUP($A199,WH_Aggregte!$E:$E,WH_Aggregte!P:P)</f>
        <v>0</v>
      </c>
      <c r="N199" s="31">
        <f>_xlfn.XLOOKUP($A199,WH_Aggregte!$E:$E,WH_Aggregte!Q:Q)</f>
        <v>0</v>
      </c>
      <c r="O199" s="31">
        <f>_xlfn.XLOOKUP($A199,WH_Aggregte!$E:$E,WH_Aggregte!R:R)</f>
        <v>0</v>
      </c>
      <c r="P199" s="31">
        <f>_xlfn.XLOOKUP($A199,WH_Aggregte!$E:$E,WH_Aggregte!S:S)</f>
        <v>0</v>
      </c>
      <c r="Q199" s="31">
        <f>_xlfn.XLOOKUP($A199,WH_Aggregte!$E:$E,WH_Aggregte!T:T)</f>
        <v>0</v>
      </c>
      <c r="R199" s="31">
        <f>_xlfn.XLOOKUP($A199,WH_Aggregte!$E:$E,WH_Aggregte!U:U)</f>
        <v>0</v>
      </c>
      <c r="S199" s="31">
        <f>_xlfn.XLOOKUP($A199,WH_Aggregte!$E:$E,WH_Aggregte!V:V)</f>
        <v>0</v>
      </c>
      <c r="T199" s="31">
        <f>_xlfn.XLOOKUP($A199,WH_Aggregte!$E:$E,WH_Aggregte!W:W)</f>
        <v>0</v>
      </c>
      <c r="U199" s="31">
        <f>_xlfn.XLOOKUP($A199,WH_Aggregte!$E:$E,WH_Aggregte!X:X)</f>
        <v>0</v>
      </c>
      <c r="V199" s="31">
        <f>_xlfn.XLOOKUP($A199,WH_Aggregte!$E:$E,WH_Aggregte!Y:Y)</f>
        <v>0</v>
      </c>
      <c r="W199" s="31">
        <f>_xlfn.XLOOKUP($A199,WH_Aggregte!$E:$E,WH_Aggregte!Z:Z)</f>
        <v>0</v>
      </c>
      <c r="X199" s="31">
        <f>_xlfn.XLOOKUP($A199,WH_Aggregte!$E:$E,WH_Aggregte!AA:AA)</f>
        <v>0</v>
      </c>
      <c r="Y199" s="31">
        <f>_xlfn.XLOOKUP($A199,WH_Aggregte!$E:$E,WH_Aggregte!AB:AB)</f>
        <v>0</v>
      </c>
      <c r="Z199" s="31">
        <f>_xlfn.XLOOKUP($A199,WH_Aggregte!$E:$E,WH_Aggregte!AC:AC)</f>
        <v>0</v>
      </c>
      <c r="AA199" s="31">
        <f>_xlfn.XLOOKUP($A199,WH_Aggregte!$E:$E,WH_Aggregte!AD:AD)</f>
        <v>0</v>
      </c>
      <c r="AB199" s="31">
        <f>_xlfn.XLOOKUP($A199,WH_Aggregte!$E:$E,WH_Aggregte!AE:AE)</f>
        <v>0</v>
      </c>
      <c r="AC199" s="31">
        <f>_xlfn.XLOOKUP($A199,WH_Aggregte!$E:$E,WH_Aggregte!AF:AF)</f>
        <v>0</v>
      </c>
      <c r="AD199" s="31">
        <f>_xlfn.XLOOKUP($A199,WH_Aggregte!$E:$E,WH_Aggregte!AG:AG)</f>
        <v>0</v>
      </c>
      <c r="AE199" s="31">
        <f>_xlfn.XLOOKUP($A199,WH_Aggregte!$E:$E,WH_Aggregte!AH:AH)</f>
        <v>0</v>
      </c>
      <c r="AF199" s="31">
        <f>_xlfn.XLOOKUP($A199,WH_Aggregte!$E:$E,WH_Aggregte!AI:AI)</f>
        <v>0</v>
      </c>
      <c r="AG199" s="31">
        <f>_xlfn.XLOOKUP($A199,WH_Aggregte!$E:$E,WH_Aggregte!AJ:AJ)</f>
        <v>0</v>
      </c>
      <c r="AH199" s="31">
        <f>_xlfn.XLOOKUP($A199,WH_Aggregte!$E:$E,WH_Aggregte!AK:AK)</f>
        <v>0</v>
      </c>
      <c r="AI199" s="31">
        <f>_xlfn.XLOOKUP($A199,WH_Aggregte!$E:$E,WH_Aggregte!AL:AL)</f>
        <v>0</v>
      </c>
      <c r="AJ199" s="31">
        <f>_xlfn.XLOOKUP($A199,SummaryResponses!$A:$A,SummaryResponses!D:D)</f>
        <v>0</v>
      </c>
      <c r="AK199" s="31">
        <f>_xlfn.XLOOKUP($A199,SummaryResponses!$A:$A,SummaryResponses!E:E)</f>
        <v>0</v>
      </c>
      <c r="AL199" s="31">
        <f>_xlfn.XLOOKUP($A199,SummaryResponses!$A:$A,SummaryResponses!F:F)</f>
        <v>0</v>
      </c>
      <c r="AM199" s="31">
        <f>_xlfn.XLOOKUP($A199,SummaryResponses!$A:$A,SummaryResponses!G:G)</f>
        <v>0</v>
      </c>
      <c r="AN199" s="31">
        <f>_xlfn.XLOOKUP($A199,SummaryResponses!$A:$A,SummaryResponses!H:H)</f>
        <v>0</v>
      </c>
      <c r="AO199" s="31">
        <f>_xlfn.XLOOKUP($A199,SummaryResponses!$A:$A,SummaryResponses!I:I)</f>
        <v>0</v>
      </c>
      <c r="AP199" s="31">
        <f>_xlfn.XLOOKUP($A199,SummaryResponses!$A:$A,SummaryResponses!J:J)</f>
        <v>0</v>
      </c>
      <c r="AQ199" s="31">
        <f>_xlfn.XLOOKUP($A199,SummaryResponses!$A:$A,SummaryResponses!K:K)</f>
        <v>0</v>
      </c>
      <c r="AR199" s="31">
        <f>_xlfn.XLOOKUP($A199,SummaryResponses!$A:$A,SummaryResponses!L:L)</f>
        <v>0</v>
      </c>
      <c r="AS199" s="31">
        <f>_xlfn.XLOOKUP($A199,SummaryResponses!$A:$A,SummaryResponses!M:M)</f>
        <v>0</v>
      </c>
      <c r="AT199" s="31">
        <f>_xlfn.XLOOKUP($A199,SummaryResponses!$A:$A,SummaryResponses!N:N)</f>
        <v>0</v>
      </c>
      <c r="AU199" s="31">
        <f>_xlfn.XLOOKUP($A199,SummaryResponses!$A:$A,SummaryResponses!O:O)</f>
        <v>0</v>
      </c>
      <c r="AV199" s="31">
        <f>_xlfn.XLOOKUP($A199,SummaryResponses!$A:$A,SummaryResponses!P:P)</f>
        <v>0</v>
      </c>
      <c r="AW199" s="31">
        <f>_xlfn.XLOOKUP($A199,SummaryResponses!$A:$A,SummaryResponses!Q:Q)</f>
        <v>0</v>
      </c>
      <c r="AX199" s="31">
        <f>_xlfn.XLOOKUP($A199,SummaryResponses!$A:$A,SummaryResponses!R:R)</f>
        <v>0</v>
      </c>
      <c r="AY199" s="31">
        <f>_xlfn.XLOOKUP($A199,SummaryResponses!$A:$A,SummaryResponses!S:S)</f>
        <v>0</v>
      </c>
      <c r="AZ199" s="31">
        <f>_xlfn.XLOOKUP($A199,SummaryResponses!$A:$A,SummaryResponses!T:T)</f>
        <v>0</v>
      </c>
      <c r="BA199" s="31">
        <f>_xlfn.XLOOKUP($A199,SummaryResponses!$A:$A,SummaryResponses!U:U)</f>
        <v>0</v>
      </c>
      <c r="BB199" s="31">
        <f>_xlfn.XLOOKUP($A199,SummaryResponses!$A:$A,SummaryResponses!V:V)</f>
        <v>0</v>
      </c>
      <c r="BC199" s="31">
        <f>_xlfn.XLOOKUP($A199,SummaryResponses!$A:$A,SummaryResponses!W:W)</f>
        <v>0</v>
      </c>
      <c r="BD199" s="31">
        <f>_xlfn.XLOOKUP($A199,SummaryResponses!$A:$A,SummaryResponses!X:X)</f>
        <v>0</v>
      </c>
      <c r="BE199" s="31">
        <f>_xlfn.XLOOKUP($A199,SummaryResponses!$A:$A,SummaryResponses!Y:Y)</f>
        <v>0</v>
      </c>
      <c r="BF199" s="31">
        <f>_xlfn.XLOOKUP($A199,SummaryResponses!$A:$A,SummaryResponses!Z:Z)</f>
        <v>0</v>
      </c>
      <c r="BG199" s="31">
        <f>_xlfn.XLOOKUP($A199,SummaryResponses!$A:$A,SummaryResponses!AA:AA)</f>
        <v>0</v>
      </c>
      <c r="BH199" s="31">
        <f>_xlfn.XLOOKUP($A199,SummaryResponses!$A:$A,SummaryResponses!AB:AB)</f>
        <v>0</v>
      </c>
      <c r="BI199" s="31">
        <f>_xlfn.XLOOKUP($A199,SummaryResponses!$A:$A,SummaryResponses!AC:AC)</f>
        <v>0</v>
      </c>
      <c r="BJ199" s="31">
        <f>_xlfn.XLOOKUP($A199,SummaryResponses!$A:$A,SummaryResponses!AD:AD)</f>
        <v>0</v>
      </c>
      <c r="BK199" s="31">
        <f>_xlfn.XLOOKUP($A199,SummaryResponses!$A:$A,SummaryResponses!AE:AE)</f>
        <v>0</v>
      </c>
    </row>
    <row r="200" spans="1:63" ht="42.5" x14ac:dyDescent="0.35">
      <c r="A200" s="30" t="str">
        <f>SummaryResponses!A200</f>
        <v>12.02.01</v>
      </c>
      <c r="B200" s="31" t="str">
        <f>_xlfn.XLOOKUP($A200,WH_Aggregte!$E:$E,WH_Aggregte!$D:$D)</f>
        <v xml:space="preserve">If applicable, are subawards made competitively?_x000D_
_x000D_
</v>
      </c>
      <c r="C200" s="31" t="str">
        <f>_xlfn.XLOOKUP($A200,SummaryResponses!$A:$A,SummaryResponses!$C:$C)</f>
        <v>Subawards are not made competitively.</v>
      </c>
      <c r="D200" s="30" t="str">
        <f>_xlfn.SINGLE(IF(ISNUMBER(IFERROR(_xlfn.XLOOKUP($A200,Table1[QNUM],Table1[Answer],"",0),""))*1,"",IFERROR(_xlfn.XLOOKUP($A200,Table1[QNUM],Table1[Answer],"",0),"")))</f>
        <v/>
      </c>
      <c r="E200" s="31" t="str">
        <f>_xlfn.SINGLE(IF(ISNUMBER(IFERROR(_xlfn.XLOOKUP($A200&amp;$E$1&amp;":",Table1[QNUM],Table1[NOTES],"",0),""))*1,"",IFERROR(_xlfn.XLOOKUP($A200&amp;$E$1&amp;":",Table1[QNUM],Table1[NOTES],"",0),"")))</f>
        <v/>
      </c>
      <c r="F200" s="31" t="str">
        <f>_xlfn.SINGLE(IF(ISNUMBER(IFERROR(_xlfn.XLOOKUP($A200&amp;$F$1,Table1[QNUM],Table1[NOTES],"",0),""))*1,"",IFERROR(_xlfn.XLOOKUP($A200&amp;$F$1,Table1[QNUM],Table1[NOTES],"",0),"")))</f>
        <v/>
      </c>
      <c r="G200" s="31" t="str">
        <f>TRIM(_xlfn.XLOOKUP($A200,WH_Aggregte!$E:$E,WH_Aggregte!J:J))</f>
        <v>Day of Service Notice of Funding Opportunity; General Terms and Conditions</v>
      </c>
      <c r="H200" s="31">
        <f>_xlfn.XLOOKUP($A200,WH_Aggregte!$E:$E,WH_Aggregte!K:K)</f>
        <v>0</v>
      </c>
      <c r="I200" s="31">
        <f>_xlfn.XLOOKUP($A200,WH_Aggregte!$E:$E,WH_Aggregte!L:L)</f>
        <v>0</v>
      </c>
      <c r="J200" s="31">
        <f>_xlfn.XLOOKUP($A200,WH_Aggregte!$E:$E,WH_Aggregte!M:M)</f>
        <v>0</v>
      </c>
      <c r="K200" s="31">
        <f>_xlfn.XLOOKUP($A200,WH_Aggregte!$E:$E,WH_Aggregte!N:N)</f>
        <v>0</v>
      </c>
      <c r="L200" s="31">
        <f>_xlfn.XLOOKUP($A200,WH_Aggregte!$E:$E,WH_Aggregte!O:O)</f>
        <v>0</v>
      </c>
      <c r="M200" s="31">
        <f>_xlfn.XLOOKUP($A200,WH_Aggregte!$E:$E,WH_Aggregte!P:P)</f>
        <v>0</v>
      </c>
      <c r="N200" s="31">
        <f>_xlfn.XLOOKUP($A200,WH_Aggregte!$E:$E,WH_Aggregte!Q:Q)</f>
        <v>0</v>
      </c>
      <c r="O200" s="31">
        <f>_xlfn.XLOOKUP($A200,WH_Aggregte!$E:$E,WH_Aggregte!R:R)</f>
        <v>0</v>
      </c>
      <c r="P200" s="31">
        <f>_xlfn.XLOOKUP($A200,WH_Aggregte!$E:$E,WH_Aggregte!S:S)</f>
        <v>0</v>
      </c>
      <c r="Q200" s="31">
        <f>_xlfn.XLOOKUP($A200,WH_Aggregte!$E:$E,WH_Aggregte!T:T)</f>
        <v>0</v>
      </c>
      <c r="R200" s="31">
        <f>_xlfn.XLOOKUP($A200,WH_Aggregte!$E:$E,WH_Aggregte!U:U)</f>
        <v>0</v>
      </c>
      <c r="S200" s="31">
        <f>_xlfn.XLOOKUP($A200,WH_Aggregte!$E:$E,WH_Aggregte!V:V)</f>
        <v>0</v>
      </c>
      <c r="T200" s="31">
        <f>_xlfn.XLOOKUP($A200,WH_Aggregte!$E:$E,WH_Aggregte!W:W)</f>
        <v>0</v>
      </c>
      <c r="U200" s="31">
        <f>_xlfn.XLOOKUP($A200,WH_Aggregte!$E:$E,WH_Aggregte!X:X)</f>
        <v>0</v>
      </c>
      <c r="V200" s="31">
        <f>_xlfn.XLOOKUP($A200,WH_Aggregte!$E:$E,WH_Aggregte!Y:Y)</f>
        <v>0</v>
      </c>
      <c r="W200" s="31">
        <f>_xlfn.XLOOKUP($A200,WH_Aggregte!$E:$E,WH_Aggregte!Z:Z)</f>
        <v>0</v>
      </c>
      <c r="X200" s="31">
        <f>_xlfn.XLOOKUP($A200,WH_Aggregte!$E:$E,WH_Aggregte!AA:AA)</f>
        <v>0</v>
      </c>
      <c r="Y200" s="31">
        <f>_xlfn.XLOOKUP($A200,WH_Aggregte!$E:$E,WH_Aggregte!AB:AB)</f>
        <v>0</v>
      </c>
      <c r="Z200" s="31">
        <f>_xlfn.XLOOKUP($A200,WH_Aggregte!$E:$E,WH_Aggregte!AC:AC)</f>
        <v>0</v>
      </c>
      <c r="AA200" s="31">
        <f>_xlfn.XLOOKUP($A200,WH_Aggregte!$E:$E,WH_Aggregte!AD:AD)</f>
        <v>0</v>
      </c>
      <c r="AB200" s="31">
        <f>_xlfn.XLOOKUP($A200,WH_Aggregte!$E:$E,WH_Aggregte!AE:AE)</f>
        <v>0</v>
      </c>
      <c r="AC200" s="31">
        <f>_xlfn.XLOOKUP($A200,WH_Aggregte!$E:$E,WH_Aggregte!AF:AF)</f>
        <v>0</v>
      </c>
      <c r="AD200" s="31">
        <f>_xlfn.XLOOKUP($A200,WH_Aggregte!$E:$E,WH_Aggregte!AG:AG)</f>
        <v>0</v>
      </c>
      <c r="AE200" s="31">
        <f>_xlfn.XLOOKUP($A200,WH_Aggregte!$E:$E,WH_Aggregte!AH:AH)</f>
        <v>0</v>
      </c>
      <c r="AF200" s="31">
        <f>_xlfn.XLOOKUP($A200,WH_Aggregte!$E:$E,WH_Aggregte!AI:AI)</f>
        <v>0</v>
      </c>
      <c r="AG200" s="31">
        <f>_xlfn.XLOOKUP($A200,WH_Aggregte!$E:$E,WH_Aggregte!AJ:AJ)</f>
        <v>0</v>
      </c>
      <c r="AH200" s="31">
        <f>_xlfn.XLOOKUP($A200,WH_Aggregte!$E:$E,WH_Aggregte!AK:AK)</f>
        <v>0</v>
      </c>
      <c r="AI200" s="31">
        <f>_xlfn.XLOOKUP($A200,WH_Aggregte!$E:$E,WH_Aggregte!AL:AL)</f>
        <v>0</v>
      </c>
      <c r="AJ200" s="31">
        <f>_xlfn.XLOOKUP($A200,SummaryResponses!$A:$A,SummaryResponses!D:D)</f>
        <v>0</v>
      </c>
      <c r="AK200" s="31">
        <f>_xlfn.XLOOKUP($A200,SummaryResponses!$A:$A,SummaryResponses!E:E)</f>
        <v>0</v>
      </c>
      <c r="AL200" s="31">
        <f>_xlfn.XLOOKUP($A200,SummaryResponses!$A:$A,SummaryResponses!F:F)</f>
        <v>0</v>
      </c>
      <c r="AM200" s="31">
        <f>_xlfn.XLOOKUP($A200,SummaryResponses!$A:$A,SummaryResponses!G:G)</f>
        <v>0</v>
      </c>
      <c r="AN200" s="31">
        <f>_xlfn.XLOOKUP($A200,SummaryResponses!$A:$A,SummaryResponses!H:H)</f>
        <v>0</v>
      </c>
      <c r="AO200" s="31">
        <f>_xlfn.XLOOKUP($A200,SummaryResponses!$A:$A,SummaryResponses!I:I)</f>
        <v>0</v>
      </c>
      <c r="AP200" s="31">
        <f>_xlfn.XLOOKUP($A200,SummaryResponses!$A:$A,SummaryResponses!J:J)</f>
        <v>0</v>
      </c>
      <c r="AQ200" s="31">
        <f>_xlfn.XLOOKUP($A200,SummaryResponses!$A:$A,SummaryResponses!K:K)</f>
        <v>0</v>
      </c>
      <c r="AR200" s="31">
        <f>_xlfn.XLOOKUP($A200,SummaryResponses!$A:$A,SummaryResponses!L:L)</f>
        <v>0</v>
      </c>
      <c r="AS200" s="31">
        <f>_xlfn.XLOOKUP($A200,SummaryResponses!$A:$A,SummaryResponses!M:M)</f>
        <v>0</v>
      </c>
      <c r="AT200" s="31">
        <f>_xlfn.XLOOKUP($A200,SummaryResponses!$A:$A,SummaryResponses!N:N)</f>
        <v>0</v>
      </c>
      <c r="AU200" s="31">
        <f>_xlfn.XLOOKUP($A200,SummaryResponses!$A:$A,SummaryResponses!O:O)</f>
        <v>0</v>
      </c>
      <c r="AV200" s="31">
        <f>_xlfn.XLOOKUP($A200,SummaryResponses!$A:$A,SummaryResponses!P:P)</f>
        <v>0</v>
      </c>
      <c r="AW200" s="31">
        <f>_xlfn.XLOOKUP($A200,SummaryResponses!$A:$A,SummaryResponses!Q:Q)</f>
        <v>0</v>
      </c>
      <c r="AX200" s="31">
        <f>_xlfn.XLOOKUP($A200,SummaryResponses!$A:$A,SummaryResponses!R:R)</f>
        <v>0</v>
      </c>
      <c r="AY200" s="31">
        <f>_xlfn.XLOOKUP($A200,SummaryResponses!$A:$A,SummaryResponses!S:S)</f>
        <v>0</v>
      </c>
      <c r="AZ200" s="31">
        <f>_xlfn.XLOOKUP($A200,SummaryResponses!$A:$A,SummaryResponses!T:T)</f>
        <v>0</v>
      </c>
      <c r="BA200" s="31">
        <f>_xlfn.XLOOKUP($A200,SummaryResponses!$A:$A,SummaryResponses!U:U)</f>
        <v>0</v>
      </c>
      <c r="BB200" s="31">
        <f>_xlfn.XLOOKUP($A200,SummaryResponses!$A:$A,SummaryResponses!V:V)</f>
        <v>0</v>
      </c>
      <c r="BC200" s="31">
        <f>_xlfn.XLOOKUP($A200,SummaryResponses!$A:$A,SummaryResponses!W:W)</f>
        <v>0</v>
      </c>
      <c r="BD200" s="31">
        <f>_xlfn.XLOOKUP($A200,SummaryResponses!$A:$A,SummaryResponses!X:X)</f>
        <v>0</v>
      </c>
      <c r="BE200" s="31">
        <f>_xlfn.XLOOKUP($A200,SummaryResponses!$A:$A,SummaryResponses!Y:Y)</f>
        <v>0</v>
      </c>
      <c r="BF200" s="31">
        <f>_xlfn.XLOOKUP($A200,SummaryResponses!$A:$A,SummaryResponses!Z:Z)</f>
        <v>0</v>
      </c>
      <c r="BG200" s="31">
        <f>_xlfn.XLOOKUP($A200,SummaryResponses!$A:$A,SummaryResponses!AA:AA)</f>
        <v>0</v>
      </c>
      <c r="BH200" s="31">
        <f>_xlfn.XLOOKUP($A200,SummaryResponses!$A:$A,SummaryResponses!AB:AB)</f>
        <v>0</v>
      </c>
      <c r="BI200" s="31">
        <f>_xlfn.XLOOKUP($A200,SummaryResponses!$A:$A,SummaryResponses!AC:AC)</f>
        <v>0</v>
      </c>
      <c r="BJ200" s="31">
        <f>_xlfn.XLOOKUP($A200,SummaryResponses!$A:$A,SummaryResponses!AD:AD)</f>
        <v>0</v>
      </c>
      <c r="BK200" s="31">
        <f>_xlfn.XLOOKUP($A200,SummaryResponses!$A:$A,SummaryResponses!AE:AE)</f>
        <v>0</v>
      </c>
    </row>
    <row r="201" spans="1:63" ht="56.5" x14ac:dyDescent="0.35">
      <c r="A201" s="30" t="str">
        <f>SummaryResponses!A201</f>
        <v>12.02.02</v>
      </c>
      <c r="B201" s="31" t="str">
        <f>_xlfn.XLOOKUP($A201,WH_Aggregte!$E:$E,WH_Aggregte!$D:$D)</f>
        <v xml:space="preserve">If applicable, is each subaward greater or equal to $1,000 annually per subaward?_x000D_
_x000D_
</v>
      </c>
      <c r="C201" s="31" t="str">
        <f>_xlfn.XLOOKUP($A201,SummaryResponses!$A:$A,SummaryResponses!$C:$C)</f>
        <v xml:space="preserve">Subawards made are less than $1,000 annually per subaward. </v>
      </c>
      <c r="D201" s="30" t="str">
        <f>_xlfn.SINGLE(IF(ISNUMBER(IFERROR(_xlfn.XLOOKUP($A201,Table1[QNUM],Table1[Answer],"",0),""))*1,"",IFERROR(_xlfn.XLOOKUP($A201,Table1[QNUM],Table1[Answer],"",0),"")))</f>
        <v/>
      </c>
      <c r="E201" s="31" t="str">
        <f>_xlfn.SINGLE(IF(ISNUMBER(IFERROR(_xlfn.XLOOKUP($A201&amp;$E$1&amp;":",Table1[QNUM],Table1[NOTES],"",0),""))*1,"",IFERROR(_xlfn.XLOOKUP($A201&amp;$E$1&amp;":",Table1[QNUM],Table1[NOTES],"",0),"")))</f>
        <v/>
      </c>
      <c r="F201" s="31" t="str">
        <f>_xlfn.SINGLE(IF(ISNUMBER(IFERROR(_xlfn.XLOOKUP($A201&amp;$F$1,Table1[QNUM],Table1[NOTES],"",0),""))*1,"",IFERROR(_xlfn.XLOOKUP($A201&amp;$F$1,Table1[QNUM],Table1[NOTES],"",0),"")))</f>
        <v/>
      </c>
      <c r="G201" s="31" t="str">
        <f>TRIM(_xlfn.XLOOKUP($A201,WH_Aggregte!$E:$E,WH_Aggregte!J:J))</f>
        <v>Day of Service Notice of Funding Opportunity; General Terms and Conditions</v>
      </c>
      <c r="H201" s="31">
        <f>_xlfn.XLOOKUP($A201,WH_Aggregte!$E:$E,WH_Aggregte!K:K)</f>
        <v>0</v>
      </c>
      <c r="I201" s="31">
        <f>_xlfn.XLOOKUP($A201,WH_Aggregte!$E:$E,WH_Aggregte!L:L)</f>
        <v>0</v>
      </c>
      <c r="J201" s="31">
        <f>_xlfn.XLOOKUP($A201,WH_Aggregte!$E:$E,WH_Aggregte!M:M)</f>
        <v>0</v>
      </c>
      <c r="K201" s="31">
        <f>_xlfn.XLOOKUP($A201,WH_Aggregte!$E:$E,WH_Aggregte!N:N)</f>
        <v>0</v>
      </c>
      <c r="L201" s="31">
        <f>_xlfn.XLOOKUP($A201,WH_Aggregte!$E:$E,WH_Aggregte!O:O)</f>
        <v>0</v>
      </c>
      <c r="M201" s="31">
        <f>_xlfn.XLOOKUP($A201,WH_Aggregte!$E:$E,WH_Aggregte!P:P)</f>
        <v>0</v>
      </c>
      <c r="N201" s="31">
        <f>_xlfn.XLOOKUP($A201,WH_Aggregte!$E:$E,WH_Aggregte!Q:Q)</f>
        <v>0</v>
      </c>
      <c r="O201" s="31">
        <f>_xlfn.XLOOKUP($A201,WH_Aggregte!$E:$E,WH_Aggregte!R:R)</f>
        <v>0</v>
      </c>
      <c r="P201" s="31">
        <f>_xlfn.XLOOKUP($A201,WH_Aggregte!$E:$E,WH_Aggregte!S:S)</f>
        <v>0</v>
      </c>
      <c r="Q201" s="31">
        <f>_xlfn.XLOOKUP($A201,WH_Aggregte!$E:$E,WH_Aggregte!T:T)</f>
        <v>0</v>
      </c>
      <c r="R201" s="31">
        <f>_xlfn.XLOOKUP($A201,WH_Aggregte!$E:$E,WH_Aggregte!U:U)</f>
        <v>0</v>
      </c>
      <c r="S201" s="31">
        <f>_xlfn.XLOOKUP($A201,WH_Aggregte!$E:$E,WH_Aggregte!V:V)</f>
        <v>0</v>
      </c>
      <c r="T201" s="31">
        <f>_xlfn.XLOOKUP($A201,WH_Aggregte!$E:$E,WH_Aggregte!W:W)</f>
        <v>0</v>
      </c>
      <c r="U201" s="31">
        <f>_xlfn.XLOOKUP($A201,WH_Aggregte!$E:$E,WH_Aggregte!X:X)</f>
        <v>0</v>
      </c>
      <c r="V201" s="31">
        <f>_xlfn.XLOOKUP($A201,WH_Aggregte!$E:$E,WH_Aggregte!Y:Y)</f>
        <v>0</v>
      </c>
      <c r="W201" s="31">
        <f>_xlfn.XLOOKUP($A201,WH_Aggregte!$E:$E,WH_Aggregte!Z:Z)</f>
        <v>0</v>
      </c>
      <c r="X201" s="31">
        <f>_xlfn.XLOOKUP($A201,WH_Aggregte!$E:$E,WH_Aggregte!AA:AA)</f>
        <v>0</v>
      </c>
      <c r="Y201" s="31">
        <f>_xlfn.XLOOKUP($A201,WH_Aggregte!$E:$E,WH_Aggregte!AB:AB)</f>
        <v>0</v>
      </c>
      <c r="Z201" s="31">
        <f>_xlfn.XLOOKUP($A201,WH_Aggregte!$E:$E,WH_Aggregte!AC:AC)</f>
        <v>0</v>
      </c>
      <c r="AA201" s="31">
        <f>_xlfn.XLOOKUP($A201,WH_Aggregte!$E:$E,WH_Aggregte!AD:AD)</f>
        <v>0</v>
      </c>
      <c r="AB201" s="31">
        <f>_xlfn.XLOOKUP($A201,WH_Aggregte!$E:$E,WH_Aggregte!AE:AE)</f>
        <v>0</v>
      </c>
      <c r="AC201" s="31">
        <f>_xlfn.XLOOKUP($A201,WH_Aggregte!$E:$E,WH_Aggregte!AF:AF)</f>
        <v>0</v>
      </c>
      <c r="AD201" s="31">
        <f>_xlfn.XLOOKUP($A201,WH_Aggregte!$E:$E,WH_Aggregte!AG:AG)</f>
        <v>0</v>
      </c>
      <c r="AE201" s="31">
        <f>_xlfn.XLOOKUP($A201,WH_Aggregte!$E:$E,WH_Aggregte!AH:AH)</f>
        <v>0</v>
      </c>
      <c r="AF201" s="31">
        <f>_xlfn.XLOOKUP($A201,WH_Aggregte!$E:$E,WH_Aggregte!AI:AI)</f>
        <v>0</v>
      </c>
      <c r="AG201" s="31">
        <f>_xlfn.XLOOKUP($A201,WH_Aggregte!$E:$E,WH_Aggregte!AJ:AJ)</f>
        <v>0</v>
      </c>
      <c r="AH201" s="31">
        <f>_xlfn.XLOOKUP($A201,WH_Aggregte!$E:$E,WH_Aggregte!AK:AK)</f>
        <v>0</v>
      </c>
      <c r="AI201" s="31">
        <f>_xlfn.XLOOKUP($A201,WH_Aggregte!$E:$E,WH_Aggregte!AL:AL)</f>
        <v>0</v>
      </c>
      <c r="AJ201" s="31">
        <f>_xlfn.XLOOKUP($A201,SummaryResponses!$A:$A,SummaryResponses!D:D)</f>
        <v>0</v>
      </c>
      <c r="AK201" s="31">
        <f>_xlfn.XLOOKUP($A201,SummaryResponses!$A:$A,SummaryResponses!E:E)</f>
        <v>0</v>
      </c>
      <c r="AL201" s="31">
        <f>_xlfn.XLOOKUP($A201,SummaryResponses!$A:$A,SummaryResponses!F:F)</f>
        <v>0</v>
      </c>
      <c r="AM201" s="31">
        <f>_xlfn.XLOOKUP($A201,SummaryResponses!$A:$A,SummaryResponses!G:G)</f>
        <v>0</v>
      </c>
      <c r="AN201" s="31">
        <f>_xlfn.XLOOKUP($A201,SummaryResponses!$A:$A,SummaryResponses!H:H)</f>
        <v>0</v>
      </c>
      <c r="AO201" s="31">
        <f>_xlfn.XLOOKUP($A201,SummaryResponses!$A:$A,SummaryResponses!I:I)</f>
        <v>0</v>
      </c>
      <c r="AP201" s="31">
        <f>_xlfn.XLOOKUP($A201,SummaryResponses!$A:$A,SummaryResponses!J:J)</f>
        <v>0</v>
      </c>
      <c r="AQ201" s="31">
        <f>_xlfn.XLOOKUP($A201,SummaryResponses!$A:$A,SummaryResponses!K:K)</f>
        <v>0</v>
      </c>
      <c r="AR201" s="31">
        <f>_xlfn.XLOOKUP($A201,SummaryResponses!$A:$A,SummaryResponses!L:L)</f>
        <v>0</v>
      </c>
      <c r="AS201" s="31">
        <f>_xlfn.XLOOKUP($A201,SummaryResponses!$A:$A,SummaryResponses!M:M)</f>
        <v>0</v>
      </c>
      <c r="AT201" s="31">
        <f>_xlfn.XLOOKUP($A201,SummaryResponses!$A:$A,SummaryResponses!N:N)</f>
        <v>0</v>
      </c>
      <c r="AU201" s="31">
        <f>_xlfn.XLOOKUP($A201,SummaryResponses!$A:$A,SummaryResponses!O:O)</f>
        <v>0</v>
      </c>
      <c r="AV201" s="31">
        <f>_xlfn.XLOOKUP($A201,SummaryResponses!$A:$A,SummaryResponses!P:P)</f>
        <v>0</v>
      </c>
      <c r="AW201" s="31">
        <f>_xlfn.XLOOKUP($A201,SummaryResponses!$A:$A,SummaryResponses!Q:Q)</f>
        <v>0</v>
      </c>
      <c r="AX201" s="31">
        <f>_xlfn.XLOOKUP($A201,SummaryResponses!$A:$A,SummaryResponses!R:R)</f>
        <v>0</v>
      </c>
      <c r="AY201" s="31">
        <f>_xlfn.XLOOKUP($A201,SummaryResponses!$A:$A,SummaryResponses!S:S)</f>
        <v>0</v>
      </c>
      <c r="AZ201" s="31">
        <f>_xlfn.XLOOKUP($A201,SummaryResponses!$A:$A,SummaryResponses!T:T)</f>
        <v>0</v>
      </c>
      <c r="BA201" s="31">
        <f>_xlfn.XLOOKUP($A201,SummaryResponses!$A:$A,SummaryResponses!U:U)</f>
        <v>0</v>
      </c>
      <c r="BB201" s="31">
        <f>_xlfn.XLOOKUP($A201,SummaryResponses!$A:$A,SummaryResponses!V:V)</f>
        <v>0</v>
      </c>
      <c r="BC201" s="31">
        <f>_xlfn.XLOOKUP($A201,SummaryResponses!$A:$A,SummaryResponses!W:W)</f>
        <v>0</v>
      </c>
      <c r="BD201" s="31">
        <f>_xlfn.XLOOKUP($A201,SummaryResponses!$A:$A,SummaryResponses!X:X)</f>
        <v>0</v>
      </c>
      <c r="BE201" s="31">
        <f>_xlfn.XLOOKUP($A201,SummaryResponses!$A:$A,SummaryResponses!Y:Y)</f>
        <v>0</v>
      </c>
      <c r="BF201" s="31">
        <f>_xlfn.XLOOKUP($A201,SummaryResponses!$A:$A,SummaryResponses!Z:Z)</f>
        <v>0</v>
      </c>
      <c r="BG201" s="31">
        <f>_xlfn.XLOOKUP($A201,SummaryResponses!$A:$A,SummaryResponses!AA:AA)</f>
        <v>0</v>
      </c>
      <c r="BH201" s="31">
        <f>_xlfn.XLOOKUP($A201,SummaryResponses!$A:$A,SummaryResponses!AB:AB)</f>
        <v>0</v>
      </c>
      <c r="BI201" s="31">
        <f>_xlfn.XLOOKUP($A201,SummaryResponses!$A:$A,SummaryResponses!AC:AC)</f>
        <v>0</v>
      </c>
      <c r="BJ201" s="31">
        <f>_xlfn.XLOOKUP($A201,SummaryResponses!$A:$A,SummaryResponses!AD:AD)</f>
        <v>0</v>
      </c>
      <c r="BK201" s="31">
        <f>_xlfn.XLOOKUP($A201,SummaryResponses!$A:$A,SummaryResponses!AE:AE)</f>
        <v>0</v>
      </c>
    </row>
    <row r="202" spans="1:63" ht="238.5" x14ac:dyDescent="0.35">
      <c r="A202" s="30" t="str">
        <f>SummaryResponses!A202</f>
        <v>12.03.01</v>
      </c>
      <c r="B202" s="31" t="str">
        <f>_xlfn.XLOOKUP($A202,WH_Aggregte!$E:$E,WH_Aggregte!$D:$D)</f>
        <v xml:space="preserve">Is there documentation to show that the recipient maintains a procedure for the filing and adjudication of grievances in alignment with 45 CFR § 1225?  _x000D_
_x000D_
Documentation should outline the following at minimum: _x000D_
- Time frames for filing and response  _x000D_
- Person who receives and responds to the complaints both informal (grantee personnel) and formal (EEOP Director of AmeriCorps or AmeriCorps designee) _x000D_
- Documentation required _x000D_
- Legal representation is allowed _x000D_
- Freedom from retaliation/reprisal _x000D_
- The process involved from initial filing, review, decisions made, corrective action, through close out _x000D_
</v>
      </c>
      <c r="C202" s="31" t="str">
        <f>_xlfn.XLOOKUP($A202,SummaryResponses!$A:$A,SummaryResponses!$C:$C)</f>
        <v xml:space="preserve">Grantee has not included all of the minimum required elements outlined within 45 CFR § 1225. (MO Notes to include missing elements.)
</v>
      </c>
      <c r="D202" s="30" t="str">
        <f>_xlfn.SINGLE(IF(ISNUMBER(IFERROR(_xlfn.XLOOKUP($A202,Table1[QNUM],Table1[Answer],"",0),""))*1,"",IFERROR(_xlfn.XLOOKUP($A202,Table1[QNUM],Table1[Answer],"",0),"")))</f>
        <v/>
      </c>
      <c r="E202" s="31" t="str">
        <f>_xlfn.SINGLE(IF(ISNUMBER(IFERROR(_xlfn.XLOOKUP($A202&amp;$E$1&amp;":",Table1[QNUM],Table1[NOTES],"",0),""))*1,"",IFERROR(_xlfn.XLOOKUP($A202&amp;$E$1&amp;":",Table1[QNUM],Table1[NOTES],"",0),"")))</f>
        <v/>
      </c>
      <c r="F202" s="31" t="str">
        <f>_xlfn.SINGLE(IF(ISNUMBER(IFERROR(_xlfn.XLOOKUP($A202&amp;$F$1,Table1[QNUM],Table1[NOTES],"",0),""))*1,"",IFERROR(_xlfn.XLOOKUP($A202&amp;$F$1,Table1[QNUM],Table1[NOTES],"",0),"")))</f>
        <v/>
      </c>
      <c r="G202" s="31" t="str">
        <f>TRIM(_xlfn.XLOOKUP($A202,WH_Aggregte!$E:$E,WH_Aggregte!J:J))</f>
        <v>45 CFR 1225</v>
      </c>
      <c r="H202" s="31" t="str">
        <f>_xlfn.XLOOKUP($A202,WH_Aggregte!$E:$E,WH_Aggregte!K:K)</f>
        <v/>
      </c>
      <c r="I202" s="31" t="str">
        <f>_xlfn.XLOOKUP($A202,WH_Aggregte!$E:$E,WH_Aggregte!L:L)</f>
        <v/>
      </c>
      <c r="J202" s="31" t="str">
        <f>_xlfn.XLOOKUP($A202,WH_Aggregte!$E:$E,WH_Aggregte!M:M)</f>
        <v/>
      </c>
      <c r="K202" s="31" t="str">
        <f>_xlfn.XLOOKUP($A202,WH_Aggregte!$E:$E,WH_Aggregte!N:N)</f>
        <v/>
      </c>
      <c r="L202" s="31" t="str">
        <f>_xlfn.XLOOKUP($A202,WH_Aggregte!$E:$E,WH_Aggregte!O:O)</f>
        <v/>
      </c>
      <c r="M202" s="31" t="str">
        <f>_xlfn.XLOOKUP($A202,WH_Aggregte!$E:$E,WH_Aggregte!P:P)</f>
        <v/>
      </c>
      <c r="N202" s="31">
        <f>_xlfn.XLOOKUP($A202,WH_Aggregte!$E:$E,WH_Aggregte!Q:Q)</f>
        <v>0</v>
      </c>
      <c r="O202" s="31">
        <f>_xlfn.XLOOKUP($A202,WH_Aggregte!$E:$E,WH_Aggregte!R:R)</f>
        <v>0</v>
      </c>
      <c r="P202" s="31">
        <f>_xlfn.XLOOKUP($A202,WH_Aggregte!$E:$E,WH_Aggregte!S:S)</f>
        <v>0</v>
      </c>
      <c r="Q202" s="31">
        <f>_xlfn.XLOOKUP($A202,WH_Aggregte!$E:$E,WH_Aggregte!T:T)</f>
        <v>0</v>
      </c>
      <c r="R202" s="31">
        <f>_xlfn.XLOOKUP($A202,WH_Aggregte!$E:$E,WH_Aggregte!U:U)</f>
        <v>0</v>
      </c>
      <c r="S202" s="31">
        <f>_xlfn.XLOOKUP($A202,WH_Aggregte!$E:$E,WH_Aggregte!V:V)</f>
        <v>0</v>
      </c>
      <c r="T202" s="31">
        <f>_xlfn.XLOOKUP($A202,WH_Aggregte!$E:$E,WH_Aggregte!W:W)</f>
        <v>0</v>
      </c>
      <c r="U202" s="31">
        <f>_xlfn.XLOOKUP($A202,WH_Aggregte!$E:$E,WH_Aggregte!X:X)</f>
        <v>0</v>
      </c>
      <c r="V202" s="31">
        <f>_xlfn.XLOOKUP($A202,WH_Aggregte!$E:$E,WH_Aggregte!Y:Y)</f>
        <v>0</v>
      </c>
      <c r="W202" s="31">
        <f>_xlfn.XLOOKUP($A202,WH_Aggregte!$E:$E,WH_Aggregte!Z:Z)</f>
        <v>0</v>
      </c>
      <c r="X202" s="31">
        <f>_xlfn.XLOOKUP($A202,WH_Aggregte!$E:$E,WH_Aggregte!AA:AA)</f>
        <v>0</v>
      </c>
      <c r="Y202" s="31">
        <f>_xlfn.XLOOKUP($A202,WH_Aggregte!$E:$E,WH_Aggregte!AB:AB)</f>
        <v>0</v>
      </c>
      <c r="Z202" s="31">
        <f>_xlfn.XLOOKUP($A202,WH_Aggregte!$E:$E,WH_Aggregte!AC:AC)</f>
        <v>0</v>
      </c>
      <c r="AA202" s="31">
        <f>_xlfn.XLOOKUP($A202,WH_Aggregte!$E:$E,WH_Aggregte!AD:AD)</f>
        <v>0</v>
      </c>
      <c r="AB202" s="31">
        <f>_xlfn.XLOOKUP($A202,WH_Aggregte!$E:$E,WH_Aggregte!AE:AE)</f>
        <v>0</v>
      </c>
      <c r="AC202" s="31">
        <f>_xlfn.XLOOKUP($A202,WH_Aggregte!$E:$E,WH_Aggregte!AF:AF)</f>
        <v>0</v>
      </c>
      <c r="AD202" s="31">
        <f>_xlfn.XLOOKUP($A202,WH_Aggregte!$E:$E,WH_Aggregte!AG:AG)</f>
        <v>0</v>
      </c>
      <c r="AE202" s="31">
        <f>_xlfn.XLOOKUP($A202,WH_Aggregte!$E:$E,WH_Aggregte!AH:AH)</f>
        <v>0</v>
      </c>
      <c r="AF202" s="31">
        <f>_xlfn.XLOOKUP($A202,WH_Aggregte!$E:$E,WH_Aggregte!AI:AI)</f>
        <v>0</v>
      </c>
      <c r="AG202" s="31">
        <f>_xlfn.XLOOKUP($A202,WH_Aggregte!$E:$E,WH_Aggregte!AJ:AJ)</f>
        <v>0</v>
      </c>
      <c r="AH202" s="31">
        <f>_xlfn.XLOOKUP($A202,WH_Aggregte!$E:$E,WH_Aggregte!AK:AK)</f>
        <v>0</v>
      </c>
      <c r="AI202" s="31">
        <f>_xlfn.XLOOKUP($A202,WH_Aggregte!$E:$E,WH_Aggregte!AL:AL)</f>
        <v>0</v>
      </c>
      <c r="AJ202" s="31">
        <f>_xlfn.XLOOKUP($A202,SummaryResponses!$A:$A,SummaryResponses!D:D)</f>
        <v>0</v>
      </c>
      <c r="AK202" s="31">
        <f>_xlfn.XLOOKUP($A202,SummaryResponses!$A:$A,SummaryResponses!E:E)</f>
        <v>0</v>
      </c>
      <c r="AL202" s="31">
        <f>_xlfn.XLOOKUP($A202,SummaryResponses!$A:$A,SummaryResponses!F:F)</f>
        <v>0</v>
      </c>
      <c r="AM202" s="31">
        <f>_xlfn.XLOOKUP($A202,SummaryResponses!$A:$A,SummaryResponses!G:G)</f>
        <v>0</v>
      </c>
      <c r="AN202" s="31">
        <f>_xlfn.XLOOKUP($A202,SummaryResponses!$A:$A,SummaryResponses!H:H)</f>
        <v>0</v>
      </c>
      <c r="AO202" s="31">
        <f>_xlfn.XLOOKUP($A202,SummaryResponses!$A:$A,SummaryResponses!I:I)</f>
        <v>0</v>
      </c>
      <c r="AP202" s="31">
        <f>_xlfn.XLOOKUP($A202,SummaryResponses!$A:$A,SummaryResponses!J:J)</f>
        <v>0</v>
      </c>
      <c r="AQ202" s="31">
        <f>_xlfn.XLOOKUP($A202,SummaryResponses!$A:$A,SummaryResponses!K:K)</f>
        <v>0</v>
      </c>
      <c r="AR202" s="31">
        <f>_xlfn.XLOOKUP($A202,SummaryResponses!$A:$A,SummaryResponses!L:L)</f>
        <v>0</v>
      </c>
      <c r="AS202" s="31">
        <f>_xlfn.XLOOKUP($A202,SummaryResponses!$A:$A,SummaryResponses!M:M)</f>
        <v>0</v>
      </c>
      <c r="AT202" s="31">
        <f>_xlfn.XLOOKUP($A202,SummaryResponses!$A:$A,SummaryResponses!N:N)</f>
        <v>0</v>
      </c>
      <c r="AU202" s="31">
        <f>_xlfn.XLOOKUP($A202,SummaryResponses!$A:$A,SummaryResponses!O:O)</f>
        <v>0</v>
      </c>
      <c r="AV202" s="31">
        <f>_xlfn.XLOOKUP($A202,SummaryResponses!$A:$A,SummaryResponses!P:P)</f>
        <v>0</v>
      </c>
      <c r="AW202" s="31">
        <f>_xlfn.XLOOKUP($A202,SummaryResponses!$A:$A,SummaryResponses!Q:Q)</f>
        <v>0</v>
      </c>
      <c r="AX202" s="31">
        <f>_xlfn.XLOOKUP($A202,SummaryResponses!$A:$A,SummaryResponses!R:R)</f>
        <v>0</v>
      </c>
      <c r="AY202" s="31">
        <f>_xlfn.XLOOKUP($A202,SummaryResponses!$A:$A,SummaryResponses!S:S)</f>
        <v>0</v>
      </c>
      <c r="AZ202" s="31">
        <f>_xlfn.XLOOKUP($A202,SummaryResponses!$A:$A,SummaryResponses!T:T)</f>
        <v>0</v>
      </c>
      <c r="BA202" s="31">
        <f>_xlfn.XLOOKUP($A202,SummaryResponses!$A:$A,SummaryResponses!U:U)</f>
        <v>0</v>
      </c>
      <c r="BB202" s="31">
        <f>_xlfn.XLOOKUP($A202,SummaryResponses!$A:$A,SummaryResponses!V:V)</f>
        <v>0</v>
      </c>
      <c r="BC202" s="31">
        <f>_xlfn.XLOOKUP($A202,SummaryResponses!$A:$A,SummaryResponses!W:W)</f>
        <v>0</v>
      </c>
      <c r="BD202" s="31">
        <f>_xlfn.XLOOKUP($A202,SummaryResponses!$A:$A,SummaryResponses!X:X)</f>
        <v>0</v>
      </c>
      <c r="BE202" s="31">
        <f>_xlfn.XLOOKUP($A202,SummaryResponses!$A:$A,SummaryResponses!Y:Y)</f>
        <v>0</v>
      </c>
      <c r="BF202" s="31">
        <f>_xlfn.XLOOKUP($A202,SummaryResponses!$A:$A,SummaryResponses!Z:Z)</f>
        <v>0</v>
      </c>
      <c r="BG202" s="31">
        <f>_xlfn.XLOOKUP($A202,SummaryResponses!$A:$A,SummaryResponses!AA:AA)</f>
        <v>0</v>
      </c>
      <c r="BH202" s="31">
        <f>_xlfn.XLOOKUP($A202,SummaryResponses!$A:$A,SummaryResponses!AB:AB)</f>
        <v>0</v>
      </c>
      <c r="BI202" s="31">
        <f>_xlfn.XLOOKUP($A202,SummaryResponses!$A:$A,SummaryResponses!AC:AC)</f>
        <v>0</v>
      </c>
      <c r="BJ202" s="31">
        <f>_xlfn.XLOOKUP($A202,SummaryResponses!$A:$A,SummaryResponses!AD:AD)</f>
        <v>0</v>
      </c>
      <c r="BK202" s="31">
        <f>_xlfn.XLOOKUP($A202,SummaryResponses!$A:$A,SummaryResponses!AE:AE)</f>
        <v>0</v>
      </c>
    </row>
    <row r="203" spans="1:63" ht="364.5" x14ac:dyDescent="0.35">
      <c r="A203" s="30" t="str">
        <f>SummaryResponses!A203</f>
        <v>12.03.02</v>
      </c>
      <c r="B203" s="31" t="str">
        <f>_xlfn.XLOOKUP($A203,WH_Aggregte!$E:$E,WH_Aggregte!$D:$D)</f>
        <v xml:space="preserve">Does the organization have a non-discrimination policy that includes all the federally required protected classes as listed below?   
*NOTE:  Updated in the AmeriCorps Program Civil Rights and Non-Harassment Policy 11/7/23. Compliance should be determined based on grant award requirements. 
•	Race  
•	Color  
•	National origin  
•	Gender/gender identity or expression/sex 
•	Age  
•	Religion   
•	Sexual orientation   
•	Disability   
•	Political affiliation   
•	Marital or parental status  
•	Reprisal*
•	Genetic information  
•	Military service  
•	Pregnancy*
•	Submission of a complaint*
</v>
      </c>
      <c r="C203" s="31" t="str">
        <f>_xlfn.XLOOKUP($A203,SummaryResponses!$A:$A,SummaryResponses!$C:$C)</f>
        <v>The grantee/sponsor does not have a non-discrimination policy in place that includes all of the federally required protected classes. (Specific missing elements listed in MO Notes.)</v>
      </c>
      <c r="D203" s="30" t="str">
        <f>_xlfn.SINGLE(IF(ISNUMBER(IFERROR(_xlfn.XLOOKUP($A203,Table1[QNUM],Table1[Answer],"",0),""))*1,"",IFERROR(_xlfn.XLOOKUP($A203,Table1[QNUM],Table1[Answer],"",0),"")))</f>
        <v/>
      </c>
      <c r="E203" s="31" t="str">
        <f>_xlfn.SINGLE(IF(ISNUMBER(IFERROR(_xlfn.XLOOKUP($A203&amp;$E$1&amp;":",Table1[QNUM],Table1[NOTES],"",0),""))*1,"",IFERROR(_xlfn.XLOOKUP($A203&amp;$E$1&amp;":",Table1[QNUM],Table1[NOTES],"",0),"")))</f>
        <v/>
      </c>
      <c r="F203" s="31" t="str">
        <f>_xlfn.SINGLE(IF(ISNUMBER(IFERROR(_xlfn.XLOOKUP($A203&amp;$F$1,Table1[QNUM],Table1[NOTES],"",0),""))*1,"",IFERROR(_xlfn.XLOOKUP($A203&amp;$F$1,Table1[QNUM],Table1[NOTES],"",0),"")))</f>
        <v/>
      </c>
      <c r="G203" s="31" t="str">
        <f>TRIM(_xlfn.XLOOKUP($A203,WH_Aggregte!$E:$E,WH_Aggregte!J:J))</f>
        <v>AmeriCorps Annual General Terms and Conditions</v>
      </c>
      <c r="H203" s="31" t="str">
        <f>_xlfn.XLOOKUP($A203,WH_Aggregte!$E:$E,WH_Aggregte!K:K)</f>
        <v/>
      </c>
      <c r="I203" s="31" t="str">
        <f>_xlfn.XLOOKUP($A203,WH_Aggregte!$E:$E,WH_Aggregte!L:L)</f>
        <v/>
      </c>
      <c r="J203" s="31" t="str">
        <f>_xlfn.XLOOKUP($A203,WH_Aggregte!$E:$E,WH_Aggregte!M:M)</f>
        <v/>
      </c>
      <c r="K203" s="31" t="str">
        <f>_xlfn.XLOOKUP($A203,WH_Aggregte!$E:$E,WH_Aggregte!N:N)</f>
        <v/>
      </c>
      <c r="L203" s="31" t="str">
        <f>_xlfn.XLOOKUP($A203,WH_Aggregte!$E:$E,WH_Aggregte!O:O)</f>
        <v/>
      </c>
      <c r="M203" s="31" t="str">
        <f>_xlfn.XLOOKUP($A203,WH_Aggregte!$E:$E,WH_Aggregte!P:P)</f>
        <v/>
      </c>
      <c r="N203" s="31" t="str">
        <f>_xlfn.XLOOKUP($A203,WH_Aggregte!$E:$E,WH_Aggregte!Q:Q)</f>
        <v/>
      </c>
      <c r="O203" s="31" t="str">
        <f>_xlfn.XLOOKUP($A203,WH_Aggregte!$E:$E,WH_Aggregte!R:R)</f>
        <v/>
      </c>
      <c r="P203" s="31" t="str">
        <f>_xlfn.XLOOKUP($A203,WH_Aggregte!$E:$E,WH_Aggregte!S:S)</f>
        <v/>
      </c>
      <c r="Q203" s="31" t="str">
        <f>_xlfn.XLOOKUP($A203,WH_Aggregte!$E:$E,WH_Aggregte!T:T)</f>
        <v/>
      </c>
      <c r="R203" s="31" t="str">
        <f>_xlfn.XLOOKUP($A203,WH_Aggregte!$E:$E,WH_Aggregte!U:U)</f>
        <v/>
      </c>
      <c r="S203" s="31" t="str">
        <f>_xlfn.XLOOKUP($A203,WH_Aggregte!$E:$E,WH_Aggregte!V:V)</f>
        <v/>
      </c>
      <c r="T203" s="31" t="str">
        <f>_xlfn.XLOOKUP($A203,WH_Aggregte!$E:$E,WH_Aggregte!W:W)</f>
        <v/>
      </c>
      <c r="U203" s="31" t="str">
        <f>_xlfn.XLOOKUP($A203,WH_Aggregte!$E:$E,WH_Aggregte!X:X)</f>
        <v/>
      </c>
      <c r="V203" s="31" t="str">
        <f>_xlfn.XLOOKUP($A203,WH_Aggregte!$E:$E,WH_Aggregte!Y:Y)</f>
        <v/>
      </c>
      <c r="W203" s="31">
        <f>_xlfn.XLOOKUP($A203,WH_Aggregte!$E:$E,WH_Aggregte!Z:Z)</f>
        <v>0</v>
      </c>
      <c r="X203" s="31">
        <f>_xlfn.XLOOKUP($A203,WH_Aggregte!$E:$E,WH_Aggregte!AA:AA)</f>
        <v>0</v>
      </c>
      <c r="Y203" s="31">
        <f>_xlfn.XLOOKUP($A203,WH_Aggregte!$E:$E,WH_Aggregte!AB:AB)</f>
        <v>0</v>
      </c>
      <c r="Z203" s="31">
        <f>_xlfn.XLOOKUP($A203,WH_Aggregte!$E:$E,WH_Aggregte!AC:AC)</f>
        <v>0</v>
      </c>
      <c r="AA203" s="31">
        <f>_xlfn.XLOOKUP($A203,WH_Aggregte!$E:$E,WH_Aggregte!AD:AD)</f>
        <v>0</v>
      </c>
      <c r="AB203" s="31">
        <f>_xlfn.XLOOKUP($A203,WH_Aggregte!$E:$E,WH_Aggregte!AE:AE)</f>
        <v>0</v>
      </c>
      <c r="AC203" s="31">
        <f>_xlfn.XLOOKUP($A203,WH_Aggregte!$E:$E,WH_Aggregte!AF:AF)</f>
        <v>0</v>
      </c>
      <c r="AD203" s="31">
        <f>_xlfn.XLOOKUP($A203,WH_Aggregte!$E:$E,WH_Aggregte!AG:AG)</f>
        <v>0</v>
      </c>
      <c r="AE203" s="31">
        <f>_xlfn.XLOOKUP($A203,WH_Aggregte!$E:$E,WH_Aggregte!AH:AH)</f>
        <v>0</v>
      </c>
      <c r="AF203" s="31">
        <f>_xlfn.XLOOKUP($A203,WH_Aggregte!$E:$E,WH_Aggregte!AI:AI)</f>
        <v>0</v>
      </c>
      <c r="AG203" s="31">
        <f>_xlfn.XLOOKUP($A203,WH_Aggregte!$E:$E,WH_Aggregte!AJ:AJ)</f>
        <v>0</v>
      </c>
      <c r="AH203" s="31">
        <f>_xlfn.XLOOKUP($A203,WH_Aggregte!$E:$E,WH_Aggregte!AK:AK)</f>
        <v>0</v>
      </c>
      <c r="AI203" s="31">
        <f>_xlfn.XLOOKUP($A203,WH_Aggregte!$E:$E,WH_Aggregte!AL:AL)</f>
        <v>0</v>
      </c>
      <c r="AJ203" s="31" t="str">
        <f>_xlfn.XLOOKUP($A203,SummaryResponses!$A:$A,SummaryResponses!D:D)</f>
        <v xml:space="preserve">•  Race </v>
      </c>
      <c r="AK203" s="31" t="str">
        <f>_xlfn.XLOOKUP($A203,SummaryResponses!$A:$A,SummaryResponses!E:E)</f>
        <v xml:space="preserve">•  Color </v>
      </c>
      <c r="AL203" s="31" t="str">
        <f>_xlfn.XLOOKUP($A203,SummaryResponses!$A:$A,SummaryResponses!F:F)</f>
        <v xml:space="preserve">•  National origin </v>
      </c>
      <c r="AM203" s="31" t="str">
        <f>_xlfn.XLOOKUP($A203,SummaryResponses!$A:$A,SummaryResponses!G:G)</f>
        <v>•  Gender/gender identity or expression/sex</v>
      </c>
      <c r="AN203" s="31" t="str">
        <f>_xlfn.XLOOKUP($A203,SummaryResponses!$A:$A,SummaryResponses!H:H)</f>
        <v xml:space="preserve">•  Age </v>
      </c>
      <c r="AO203" s="31" t="str">
        <f>_xlfn.XLOOKUP($A203,SummaryResponses!$A:$A,SummaryResponses!I:I)</f>
        <v xml:space="preserve">•  Religion  </v>
      </c>
      <c r="AP203" s="31" t="str">
        <f>_xlfn.XLOOKUP($A203,SummaryResponses!$A:$A,SummaryResponses!J:J)</f>
        <v xml:space="preserve">•  Sexual orientation  </v>
      </c>
      <c r="AQ203" s="31" t="str">
        <f>_xlfn.XLOOKUP($A203,SummaryResponses!$A:$A,SummaryResponses!K:K)</f>
        <v xml:space="preserve">•  Disability  </v>
      </c>
      <c r="AR203" s="31" t="str">
        <f>_xlfn.XLOOKUP($A203,SummaryResponses!$A:$A,SummaryResponses!L:L)</f>
        <v xml:space="preserve">•  Political affiliation  </v>
      </c>
      <c r="AS203" s="31" t="str">
        <f>_xlfn.XLOOKUP($A203,SummaryResponses!$A:$A,SummaryResponses!M:M)</f>
        <v xml:space="preserve">•  Marital or parental status  </v>
      </c>
      <c r="AT203" s="31" t="str">
        <f>_xlfn.XLOOKUP($A203,SummaryResponses!$A:$A,SummaryResponses!N:N)</f>
        <v>•  Reprisal*</v>
      </c>
      <c r="AU203" s="31" t="str">
        <f>_xlfn.XLOOKUP($A203,SummaryResponses!$A:$A,SummaryResponses!O:O)</f>
        <v xml:space="preserve">•  Genetic information </v>
      </c>
      <c r="AV203" s="31" t="str">
        <f>_xlfn.XLOOKUP($A203,SummaryResponses!$A:$A,SummaryResponses!P:P)</f>
        <v xml:space="preserve">•  Military service </v>
      </c>
      <c r="AW203" s="31" t="str">
        <f>_xlfn.XLOOKUP($A203,SummaryResponses!$A:$A,SummaryResponses!Q:Q)</f>
        <v>•  Pregnancy*</v>
      </c>
      <c r="AX203" s="31" t="str">
        <f>_xlfn.XLOOKUP($A203,SummaryResponses!$A:$A,SummaryResponses!R:R)</f>
        <v>•  Submission of a complaint*</v>
      </c>
      <c r="AY203" s="31">
        <f>_xlfn.XLOOKUP($A203,SummaryResponses!$A:$A,SummaryResponses!S:S)</f>
        <v>0</v>
      </c>
      <c r="AZ203" s="31">
        <f>_xlfn.XLOOKUP($A203,SummaryResponses!$A:$A,SummaryResponses!T:T)</f>
        <v>0</v>
      </c>
      <c r="BA203" s="31">
        <f>_xlfn.XLOOKUP($A203,SummaryResponses!$A:$A,SummaryResponses!U:U)</f>
        <v>0</v>
      </c>
      <c r="BB203" s="31">
        <f>_xlfn.XLOOKUP($A203,SummaryResponses!$A:$A,SummaryResponses!V:V)</f>
        <v>0</v>
      </c>
      <c r="BC203" s="31">
        <f>_xlfn.XLOOKUP($A203,SummaryResponses!$A:$A,SummaryResponses!W:W)</f>
        <v>0</v>
      </c>
      <c r="BD203" s="31">
        <f>_xlfn.XLOOKUP($A203,SummaryResponses!$A:$A,SummaryResponses!X:X)</f>
        <v>0</v>
      </c>
      <c r="BE203" s="31">
        <f>_xlfn.XLOOKUP($A203,SummaryResponses!$A:$A,SummaryResponses!Y:Y)</f>
        <v>0</v>
      </c>
      <c r="BF203" s="31">
        <f>_xlfn.XLOOKUP($A203,SummaryResponses!$A:$A,SummaryResponses!Z:Z)</f>
        <v>0</v>
      </c>
      <c r="BG203" s="31">
        <f>_xlfn.XLOOKUP($A203,SummaryResponses!$A:$A,SummaryResponses!AA:AA)</f>
        <v>0</v>
      </c>
      <c r="BH203" s="31">
        <f>_xlfn.XLOOKUP($A203,SummaryResponses!$A:$A,SummaryResponses!AB:AB)</f>
        <v>0</v>
      </c>
      <c r="BI203" s="31">
        <f>_xlfn.XLOOKUP($A203,SummaryResponses!$A:$A,SummaryResponses!AC:AC)</f>
        <v>0</v>
      </c>
      <c r="BJ203" s="31">
        <f>_xlfn.XLOOKUP($A203,SummaryResponses!$A:$A,SummaryResponses!AD:AD)</f>
        <v>0</v>
      </c>
      <c r="BK203" s="31">
        <f>_xlfn.XLOOKUP($A203,SummaryResponses!$A:$A,SummaryResponses!AE:AE)</f>
        <v>0</v>
      </c>
    </row>
    <row r="204" spans="1:63" ht="224.5" x14ac:dyDescent="0.35">
      <c r="A204" s="30" t="str">
        <f>SummaryResponses!A204</f>
        <v>12.03.03</v>
      </c>
      <c r="B204" s="31" t="str">
        <f>_xlfn.XLOOKUP($A204,WH_Aggregte!$E:$E,WH_Aggregte!$D:$D)</f>
        <v>Based on information available to AmeriCorps, in the last two years, did the grantee document grievances and/or discrimination/harassment complaints and the corresponding follow up/response in compliance with applicable federal statutes as embodied in the program regulations?  
Has the sponsor or any of the service sites/volunteer stations had grievances and/or discrimination/harassment complaints filed against them regarding services provided under this grant or had civil rights compliance reviews regarding services conducted? Yes/No
Has the grantee or any service site had grievances and/or /discrimination/harassment complaints filed against them? Yes/No</v>
      </c>
      <c r="C204" s="31" t="str">
        <f>_xlfn.XLOOKUP($A204,SummaryResponses!$A:$A,SummaryResponses!$C:$C)</f>
        <v xml:space="preserve">The grantee did not document the filing and adjudication of grievances and/or discrimination complaints and the corresponding follow up/response in compliance with the applicable federal statutes. </v>
      </c>
      <c r="D204" s="30" t="str">
        <f>_xlfn.SINGLE(IF(ISNUMBER(IFERROR(_xlfn.XLOOKUP($A204,Table1[QNUM],Table1[Answer],"",0),""))*1,"",IFERROR(_xlfn.XLOOKUP($A204,Table1[QNUM],Table1[Answer],"",0),"")))</f>
        <v/>
      </c>
      <c r="E204" s="31" t="str">
        <f>_xlfn.SINGLE(IF(ISNUMBER(IFERROR(_xlfn.XLOOKUP($A204&amp;$E$1&amp;":",Table1[QNUM],Table1[NOTES],"",0),""))*1,"",IFERROR(_xlfn.XLOOKUP($A204&amp;$E$1&amp;":",Table1[QNUM],Table1[NOTES],"",0),"")))</f>
        <v/>
      </c>
      <c r="F204" s="31" t="str">
        <f>_xlfn.SINGLE(IF(ISNUMBER(IFERROR(_xlfn.XLOOKUP($A204&amp;$F$1,Table1[QNUM],Table1[NOTES],"",0),""))*1,"",IFERROR(_xlfn.XLOOKUP($A204&amp;$F$1,Table1[QNUM],Table1[NOTES],"",0),"")))</f>
        <v/>
      </c>
      <c r="G204" s="31" t="str">
        <f>TRIM(_xlfn.XLOOKUP($A204,WH_Aggregte!$E:$E,WH_Aggregte!J:J))</f>
        <v>45 CFR 1225, AmeriCorps Annual General Terms and Conditions</v>
      </c>
      <c r="H204" s="31" t="str">
        <f>_xlfn.XLOOKUP($A204,WH_Aggregte!$E:$E,WH_Aggregte!K:K)</f>
        <v/>
      </c>
      <c r="I204" s="31" t="str">
        <f>_xlfn.XLOOKUP($A204,WH_Aggregte!$E:$E,WH_Aggregte!L:L)</f>
        <v/>
      </c>
      <c r="J204" s="31" t="str">
        <f>_xlfn.XLOOKUP($A204,WH_Aggregte!$E:$E,WH_Aggregte!M:M)</f>
        <v/>
      </c>
      <c r="K204" s="31" t="str">
        <f>_xlfn.XLOOKUP($A204,WH_Aggregte!$E:$E,WH_Aggregte!N:N)</f>
        <v/>
      </c>
      <c r="L204" s="31">
        <f>_xlfn.XLOOKUP($A204,WH_Aggregte!$E:$E,WH_Aggregte!O:O)</f>
        <v>0</v>
      </c>
      <c r="M204" s="31">
        <f>_xlfn.XLOOKUP($A204,WH_Aggregte!$E:$E,WH_Aggregte!P:P)</f>
        <v>0</v>
      </c>
      <c r="N204" s="31">
        <f>_xlfn.XLOOKUP($A204,WH_Aggregte!$E:$E,WH_Aggregte!Q:Q)</f>
        <v>0</v>
      </c>
      <c r="O204" s="31">
        <f>_xlfn.XLOOKUP($A204,WH_Aggregte!$E:$E,WH_Aggregte!R:R)</f>
        <v>0</v>
      </c>
      <c r="P204" s="31">
        <f>_xlfn.XLOOKUP($A204,WH_Aggregte!$E:$E,WH_Aggregte!S:S)</f>
        <v>0</v>
      </c>
      <c r="Q204" s="31">
        <f>_xlfn.XLOOKUP($A204,WH_Aggregte!$E:$E,WH_Aggregte!T:T)</f>
        <v>0</v>
      </c>
      <c r="R204" s="31">
        <f>_xlfn.XLOOKUP($A204,WH_Aggregte!$E:$E,WH_Aggregte!U:U)</f>
        <v>0</v>
      </c>
      <c r="S204" s="31">
        <f>_xlfn.XLOOKUP($A204,WH_Aggregte!$E:$E,WH_Aggregte!V:V)</f>
        <v>0</v>
      </c>
      <c r="T204" s="31">
        <f>_xlfn.XLOOKUP($A204,WH_Aggregte!$E:$E,WH_Aggregte!W:W)</f>
        <v>0</v>
      </c>
      <c r="U204" s="31">
        <f>_xlfn.XLOOKUP($A204,WH_Aggregte!$E:$E,WH_Aggregte!X:X)</f>
        <v>0</v>
      </c>
      <c r="V204" s="31">
        <f>_xlfn.XLOOKUP($A204,WH_Aggregte!$E:$E,WH_Aggregte!Y:Y)</f>
        <v>0</v>
      </c>
      <c r="W204" s="31">
        <f>_xlfn.XLOOKUP($A204,WH_Aggregte!$E:$E,WH_Aggregte!Z:Z)</f>
        <v>0</v>
      </c>
      <c r="X204" s="31">
        <f>_xlfn.XLOOKUP($A204,WH_Aggregte!$E:$E,WH_Aggregte!AA:AA)</f>
        <v>0</v>
      </c>
      <c r="Y204" s="31">
        <f>_xlfn.XLOOKUP($A204,WH_Aggregte!$E:$E,WH_Aggregte!AB:AB)</f>
        <v>0</v>
      </c>
      <c r="Z204" s="31">
        <f>_xlfn.XLOOKUP($A204,WH_Aggregte!$E:$E,WH_Aggregte!AC:AC)</f>
        <v>0</v>
      </c>
      <c r="AA204" s="31">
        <f>_xlfn.XLOOKUP($A204,WH_Aggregte!$E:$E,WH_Aggregte!AD:AD)</f>
        <v>0</v>
      </c>
      <c r="AB204" s="31">
        <f>_xlfn.XLOOKUP($A204,WH_Aggregte!$E:$E,WH_Aggregte!AE:AE)</f>
        <v>0</v>
      </c>
      <c r="AC204" s="31">
        <f>_xlfn.XLOOKUP($A204,WH_Aggregte!$E:$E,WH_Aggregte!AF:AF)</f>
        <v>0</v>
      </c>
      <c r="AD204" s="31">
        <f>_xlfn.XLOOKUP($A204,WH_Aggregte!$E:$E,WH_Aggregte!AG:AG)</f>
        <v>0</v>
      </c>
      <c r="AE204" s="31">
        <f>_xlfn.XLOOKUP($A204,WH_Aggregte!$E:$E,WH_Aggregte!AH:AH)</f>
        <v>0</v>
      </c>
      <c r="AF204" s="31">
        <f>_xlfn.XLOOKUP($A204,WH_Aggregte!$E:$E,WH_Aggregte!AI:AI)</f>
        <v>0</v>
      </c>
      <c r="AG204" s="31">
        <f>_xlfn.XLOOKUP($A204,WH_Aggregte!$E:$E,WH_Aggregte!AJ:AJ)</f>
        <v>0</v>
      </c>
      <c r="AH204" s="31">
        <f>_xlfn.XLOOKUP($A204,WH_Aggregte!$E:$E,WH_Aggregte!AK:AK)</f>
        <v>0</v>
      </c>
      <c r="AI204" s="31">
        <f>_xlfn.XLOOKUP($A204,WH_Aggregte!$E:$E,WH_Aggregte!AL:AL)</f>
        <v>0</v>
      </c>
      <c r="AJ204" s="31">
        <f>_xlfn.XLOOKUP($A204,SummaryResponses!$A:$A,SummaryResponses!D:D)</f>
        <v>0</v>
      </c>
      <c r="AK204" s="31">
        <f>_xlfn.XLOOKUP($A204,SummaryResponses!$A:$A,SummaryResponses!E:E)</f>
        <v>0</v>
      </c>
      <c r="AL204" s="31">
        <f>_xlfn.XLOOKUP($A204,SummaryResponses!$A:$A,SummaryResponses!F:F)</f>
        <v>0</v>
      </c>
      <c r="AM204" s="31">
        <f>_xlfn.XLOOKUP($A204,SummaryResponses!$A:$A,SummaryResponses!G:G)</f>
        <v>0</v>
      </c>
      <c r="AN204" s="31">
        <f>_xlfn.XLOOKUP($A204,SummaryResponses!$A:$A,SummaryResponses!H:H)</f>
        <v>0</v>
      </c>
      <c r="AO204" s="31">
        <f>_xlfn.XLOOKUP($A204,SummaryResponses!$A:$A,SummaryResponses!I:I)</f>
        <v>0</v>
      </c>
      <c r="AP204" s="31">
        <f>_xlfn.XLOOKUP($A204,SummaryResponses!$A:$A,SummaryResponses!J:J)</f>
        <v>0</v>
      </c>
      <c r="AQ204" s="31">
        <f>_xlfn.XLOOKUP($A204,SummaryResponses!$A:$A,SummaryResponses!K:K)</f>
        <v>0</v>
      </c>
      <c r="AR204" s="31">
        <f>_xlfn.XLOOKUP($A204,SummaryResponses!$A:$A,SummaryResponses!L:L)</f>
        <v>0</v>
      </c>
      <c r="AS204" s="31">
        <f>_xlfn.XLOOKUP($A204,SummaryResponses!$A:$A,SummaryResponses!M:M)</f>
        <v>0</v>
      </c>
      <c r="AT204" s="31">
        <f>_xlfn.XLOOKUP($A204,SummaryResponses!$A:$A,SummaryResponses!N:N)</f>
        <v>0</v>
      </c>
      <c r="AU204" s="31">
        <f>_xlfn.XLOOKUP($A204,SummaryResponses!$A:$A,SummaryResponses!O:O)</f>
        <v>0</v>
      </c>
      <c r="AV204" s="31">
        <f>_xlfn.XLOOKUP($A204,SummaryResponses!$A:$A,SummaryResponses!P:P)</f>
        <v>0</v>
      </c>
      <c r="AW204" s="31">
        <f>_xlfn.XLOOKUP($A204,SummaryResponses!$A:$A,SummaryResponses!Q:Q)</f>
        <v>0</v>
      </c>
      <c r="AX204" s="31">
        <f>_xlfn.XLOOKUP($A204,SummaryResponses!$A:$A,SummaryResponses!R:R)</f>
        <v>0</v>
      </c>
      <c r="AY204" s="31">
        <f>_xlfn.XLOOKUP($A204,SummaryResponses!$A:$A,SummaryResponses!S:S)</f>
        <v>0</v>
      </c>
      <c r="AZ204" s="31">
        <f>_xlfn.XLOOKUP($A204,SummaryResponses!$A:$A,SummaryResponses!T:T)</f>
        <v>0</v>
      </c>
      <c r="BA204" s="31">
        <f>_xlfn.XLOOKUP($A204,SummaryResponses!$A:$A,SummaryResponses!U:U)</f>
        <v>0</v>
      </c>
      <c r="BB204" s="31">
        <f>_xlfn.XLOOKUP($A204,SummaryResponses!$A:$A,SummaryResponses!V:V)</f>
        <v>0</v>
      </c>
      <c r="BC204" s="31">
        <f>_xlfn.XLOOKUP($A204,SummaryResponses!$A:$A,SummaryResponses!W:W)</f>
        <v>0</v>
      </c>
      <c r="BD204" s="31">
        <f>_xlfn.XLOOKUP($A204,SummaryResponses!$A:$A,SummaryResponses!X:X)</f>
        <v>0</v>
      </c>
      <c r="BE204" s="31">
        <f>_xlfn.XLOOKUP($A204,SummaryResponses!$A:$A,SummaryResponses!Y:Y)</f>
        <v>0</v>
      </c>
      <c r="BF204" s="31">
        <f>_xlfn.XLOOKUP($A204,SummaryResponses!$A:$A,SummaryResponses!Z:Z)</f>
        <v>0</v>
      </c>
      <c r="BG204" s="31">
        <f>_xlfn.XLOOKUP($A204,SummaryResponses!$A:$A,SummaryResponses!AA:AA)</f>
        <v>0</v>
      </c>
      <c r="BH204" s="31">
        <f>_xlfn.XLOOKUP($A204,SummaryResponses!$A:$A,SummaryResponses!AB:AB)</f>
        <v>0</v>
      </c>
      <c r="BI204" s="31">
        <f>_xlfn.XLOOKUP($A204,SummaryResponses!$A:$A,SummaryResponses!AC:AC)</f>
        <v>0</v>
      </c>
      <c r="BJ204" s="31">
        <f>_xlfn.XLOOKUP($A204,SummaryResponses!$A:$A,SummaryResponses!AD:AD)</f>
        <v>0</v>
      </c>
      <c r="BK204" s="31">
        <f>_xlfn.XLOOKUP($A204,SummaryResponses!$A:$A,SummaryResponses!AE:AE)</f>
        <v>0</v>
      </c>
    </row>
    <row r="205" spans="1:63" ht="98.5" x14ac:dyDescent="0.35">
      <c r="A205" s="30" t="str">
        <f>SummaryResponses!A205</f>
        <v>12.03.04</v>
      </c>
      <c r="B205" s="31" t="str">
        <f>_xlfn.XLOOKUP($A205,WH_Aggregte!$E:$E,WH_Aggregte!$D:$D)</f>
        <v xml:space="preserve">Does the grantee/sponsor have a policy and procedure in place regarding the provision of reasonable accommodation for staff and volunteers to ensure accessibility as per the federal requirements? </v>
      </c>
      <c r="C205" s="31" t="str">
        <f>_xlfn.XLOOKUP($A205,SummaryResponses!$A:$A,SummaryResponses!$C:$C)</f>
        <v xml:space="preserve">The sponsor/grantee does not have an accessibility policy and procedure in place that clearly outlines the organization's procedure for providing reasonable accommodation for staff and volunteers as per the federal guidelines. 
</v>
      </c>
      <c r="D205" s="30" t="str">
        <f>_xlfn.SINGLE(IF(ISNUMBER(IFERROR(_xlfn.XLOOKUP($A205,Table1[QNUM],Table1[Answer],"",0),""))*1,"",IFERROR(_xlfn.XLOOKUP($A205,Table1[QNUM],Table1[Answer],"",0),"")))</f>
        <v/>
      </c>
      <c r="E205" s="31" t="str">
        <f>_xlfn.SINGLE(IF(ISNUMBER(IFERROR(_xlfn.XLOOKUP($A205&amp;$E$1&amp;":",Table1[QNUM],Table1[NOTES],"",0),""))*1,"",IFERROR(_xlfn.XLOOKUP($A205&amp;$E$1&amp;":",Table1[QNUM],Table1[NOTES],"",0),"")))</f>
        <v/>
      </c>
      <c r="F205" s="31" t="str">
        <f>_xlfn.SINGLE(IF(ISNUMBER(IFERROR(_xlfn.XLOOKUP($A205&amp;$F$1,Table1[QNUM],Table1[NOTES],"",0),""))*1,"",IFERROR(_xlfn.XLOOKUP($A205&amp;$F$1,Table1[QNUM],Table1[NOTES],"",0),"")))</f>
        <v/>
      </c>
      <c r="G205" s="31" t="str">
        <f>TRIM(_xlfn.XLOOKUP($A205,WH_Aggregte!$E:$E,WH_Aggregte!J:J))</f>
        <v>45 CFR 1203/1214/1232, Rehabilitation Act of 1973: Sections 504, 508</v>
      </c>
      <c r="H205" s="31">
        <f>_xlfn.XLOOKUP($A205,WH_Aggregte!$E:$E,WH_Aggregte!K:K)</f>
        <v>0</v>
      </c>
      <c r="I205" s="31">
        <f>_xlfn.XLOOKUP($A205,WH_Aggregte!$E:$E,WH_Aggregte!L:L)</f>
        <v>0</v>
      </c>
      <c r="J205" s="31">
        <f>_xlfn.XLOOKUP($A205,WH_Aggregte!$E:$E,WH_Aggregte!M:M)</f>
        <v>0</v>
      </c>
      <c r="K205" s="31">
        <f>_xlfn.XLOOKUP($A205,WH_Aggregte!$E:$E,WH_Aggregte!N:N)</f>
        <v>0</v>
      </c>
      <c r="L205" s="31">
        <f>_xlfn.XLOOKUP($A205,WH_Aggregte!$E:$E,WH_Aggregte!O:O)</f>
        <v>0</v>
      </c>
      <c r="M205" s="31">
        <f>_xlfn.XLOOKUP($A205,WH_Aggregte!$E:$E,WH_Aggregte!P:P)</f>
        <v>0</v>
      </c>
      <c r="N205" s="31">
        <f>_xlfn.XLOOKUP($A205,WH_Aggregte!$E:$E,WH_Aggregte!Q:Q)</f>
        <v>0</v>
      </c>
      <c r="O205" s="31">
        <f>_xlfn.XLOOKUP($A205,WH_Aggregte!$E:$E,WH_Aggregte!R:R)</f>
        <v>0</v>
      </c>
      <c r="P205" s="31">
        <f>_xlfn.XLOOKUP($A205,WH_Aggregte!$E:$E,WH_Aggregte!S:S)</f>
        <v>0</v>
      </c>
      <c r="Q205" s="31">
        <f>_xlfn.XLOOKUP($A205,WH_Aggregte!$E:$E,WH_Aggregte!T:T)</f>
        <v>0</v>
      </c>
      <c r="R205" s="31">
        <f>_xlfn.XLOOKUP($A205,WH_Aggregte!$E:$E,WH_Aggregte!U:U)</f>
        <v>0</v>
      </c>
      <c r="S205" s="31">
        <f>_xlfn.XLOOKUP($A205,WH_Aggregte!$E:$E,WH_Aggregte!V:V)</f>
        <v>0</v>
      </c>
      <c r="T205" s="31">
        <f>_xlfn.XLOOKUP($A205,WH_Aggregte!$E:$E,WH_Aggregte!W:W)</f>
        <v>0</v>
      </c>
      <c r="U205" s="31">
        <f>_xlfn.XLOOKUP($A205,WH_Aggregte!$E:$E,WH_Aggregte!X:X)</f>
        <v>0</v>
      </c>
      <c r="V205" s="31">
        <f>_xlfn.XLOOKUP($A205,WH_Aggregte!$E:$E,WH_Aggregte!Y:Y)</f>
        <v>0</v>
      </c>
      <c r="W205" s="31">
        <f>_xlfn.XLOOKUP($A205,WH_Aggregte!$E:$E,WH_Aggregte!Z:Z)</f>
        <v>0</v>
      </c>
      <c r="X205" s="31">
        <f>_xlfn.XLOOKUP($A205,WH_Aggregte!$E:$E,WH_Aggregte!AA:AA)</f>
        <v>0</v>
      </c>
      <c r="Y205" s="31">
        <f>_xlfn.XLOOKUP($A205,WH_Aggregte!$E:$E,WH_Aggregte!AB:AB)</f>
        <v>0</v>
      </c>
      <c r="Z205" s="31">
        <f>_xlfn.XLOOKUP($A205,WH_Aggregte!$E:$E,WH_Aggregte!AC:AC)</f>
        <v>0</v>
      </c>
      <c r="AA205" s="31">
        <f>_xlfn.XLOOKUP($A205,WH_Aggregte!$E:$E,WH_Aggregte!AD:AD)</f>
        <v>0</v>
      </c>
      <c r="AB205" s="31">
        <f>_xlfn.XLOOKUP($A205,WH_Aggregte!$E:$E,WH_Aggregte!AE:AE)</f>
        <v>0</v>
      </c>
      <c r="AC205" s="31">
        <f>_xlfn.XLOOKUP($A205,WH_Aggregte!$E:$E,WH_Aggregte!AF:AF)</f>
        <v>0</v>
      </c>
      <c r="AD205" s="31">
        <f>_xlfn.XLOOKUP($A205,WH_Aggregte!$E:$E,WH_Aggregte!AG:AG)</f>
        <v>0</v>
      </c>
      <c r="AE205" s="31">
        <f>_xlfn.XLOOKUP($A205,WH_Aggregte!$E:$E,WH_Aggregte!AH:AH)</f>
        <v>0</v>
      </c>
      <c r="AF205" s="31">
        <f>_xlfn.XLOOKUP($A205,WH_Aggregte!$E:$E,WH_Aggregte!AI:AI)</f>
        <v>0</v>
      </c>
      <c r="AG205" s="31">
        <f>_xlfn.XLOOKUP($A205,WH_Aggregte!$E:$E,WH_Aggregte!AJ:AJ)</f>
        <v>0</v>
      </c>
      <c r="AH205" s="31">
        <f>_xlfn.XLOOKUP($A205,WH_Aggregte!$E:$E,WH_Aggregte!AK:AK)</f>
        <v>0</v>
      </c>
      <c r="AI205" s="31">
        <f>_xlfn.XLOOKUP($A205,WH_Aggregte!$E:$E,WH_Aggregte!AL:AL)</f>
        <v>0</v>
      </c>
      <c r="AJ205" s="31">
        <f>_xlfn.XLOOKUP($A205,SummaryResponses!$A:$A,SummaryResponses!D:D)</f>
        <v>0</v>
      </c>
      <c r="AK205" s="31">
        <f>_xlfn.XLOOKUP($A205,SummaryResponses!$A:$A,SummaryResponses!E:E)</f>
        <v>0</v>
      </c>
      <c r="AL205" s="31">
        <f>_xlfn.XLOOKUP($A205,SummaryResponses!$A:$A,SummaryResponses!F:F)</f>
        <v>0</v>
      </c>
      <c r="AM205" s="31">
        <f>_xlfn.XLOOKUP($A205,SummaryResponses!$A:$A,SummaryResponses!G:G)</f>
        <v>0</v>
      </c>
      <c r="AN205" s="31">
        <f>_xlfn.XLOOKUP($A205,SummaryResponses!$A:$A,SummaryResponses!H:H)</f>
        <v>0</v>
      </c>
      <c r="AO205" s="31">
        <f>_xlfn.XLOOKUP($A205,SummaryResponses!$A:$A,SummaryResponses!I:I)</f>
        <v>0</v>
      </c>
      <c r="AP205" s="31">
        <f>_xlfn.XLOOKUP($A205,SummaryResponses!$A:$A,SummaryResponses!J:J)</f>
        <v>0</v>
      </c>
      <c r="AQ205" s="31">
        <f>_xlfn.XLOOKUP($A205,SummaryResponses!$A:$A,SummaryResponses!K:K)</f>
        <v>0</v>
      </c>
      <c r="AR205" s="31">
        <f>_xlfn.XLOOKUP($A205,SummaryResponses!$A:$A,SummaryResponses!L:L)</f>
        <v>0</v>
      </c>
      <c r="AS205" s="31">
        <f>_xlfn.XLOOKUP($A205,SummaryResponses!$A:$A,SummaryResponses!M:M)</f>
        <v>0</v>
      </c>
      <c r="AT205" s="31">
        <f>_xlfn.XLOOKUP($A205,SummaryResponses!$A:$A,SummaryResponses!N:N)</f>
        <v>0</v>
      </c>
      <c r="AU205" s="31">
        <f>_xlfn.XLOOKUP($A205,SummaryResponses!$A:$A,SummaryResponses!O:O)</f>
        <v>0</v>
      </c>
      <c r="AV205" s="31">
        <f>_xlfn.XLOOKUP($A205,SummaryResponses!$A:$A,SummaryResponses!P:P)</f>
        <v>0</v>
      </c>
      <c r="AW205" s="31">
        <f>_xlfn.XLOOKUP($A205,SummaryResponses!$A:$A,SummaryResponses!Q:Q)</f>
        <v>0</v>
      </c>
      <c r="AX205" s="31">
        <f>_xlfn.XLOOKUP($A205,SummaryResponses!$A:$A,SummaryResponses!R:R)</f>
        <v>0</v>
      </c>
      <c r="AY205" s="31">
        <f>_xlfn.XLOOKUP($A205,SummaryResponses!$A:$A,SummaryResponses!S:S)</f>
        <v>0</v>
      </c>
      <c r="AZ205" s="31">
        <f>_xlfn.XLOOKUP($A205,SummaryResponses!$A:$A,SummaryResponses!T:T)</f>
        <v>0</v>
      </c>
      <c r="BA205" s="31">
        <f>_xlfn.XLOOKUP($A205,SummaryResponses!$A:$A,SummaryResponses!U:U)</f>
        <v>0</v>
      </c>
      <c r="BB205" s="31">
        <f>_xlfn.XLOOKUP($A205,SummaryResponses!$A:$A,SummaryResponses!V:V)</f>
        <v>0</v>
      </c>
      <c r="BC205" s="31">
        <f>_xlfn.XLOOKUP($A205,SummaryResponses!$A:$A,SummaryResponses!W:W)</f>
        <v>0</v>
      </c>
      <c r="BD205" s="31">
        <f>_xlfn.XLOOKUP($A205,SummaryResponses!$A:$A,SummaryResponses!X:X)</f>
        <v>0</v>
      </c>
      <c r="BE205" s="31">
        <f>_xlfn.XLOOKUP($A205,SummaryResponses!$A:$A,SummaryResponses!Y:Y)</f>
        <v>0</v>
      </c>
      <c r="BF205" s="31">
        <f>_xlfn.XLOOKUP($A205,SummaryResponses!$A:$A,SummaryResponses!Z:Z)</f>
        <v>0</v>
      </c>
      <c r="BG205" s="31">
        <f>_xlfn.XLOOKUP($A205,SummaryResponses!$A:$A,SummaryResponses!AA:AA)</f>
        <v>0</v>
      </c>
      <c r="BH205" s="31">
        <f>_xlfn.XLOOKUP($A205,SummaryResponses!$A:$A,SummaryResponses!AB:AB)</f>
        <v>0</v>
      </c>
      <c r="BI205" s="31">
        <f>_xlfn.XLOOKUP($A205,SummaryResponses!$A:$A,SummaryResponses!AC:AC)</f>
        <v>0</v>
      </c>
      <c r="BJ205" s="31">
        <f>_xlfn.XLOOKUP($A205,SummaryResponses!$A:$A,SummaryResponses!AD:AD)</f>
        <v>0</v>
      </c>
      <c r="BK205" s="31">
        <f>_xlfn.XLOOKUP($A205,SummaryResponses!$A:$A,SummaryResponses!AE:AE)</f>
        <v>0</v>
      </c>
    </row>
    <row r="206" spans="1:63" ht="56.5" x14ac:dyDescent="0.35">
      <c r="A206" s="30" t="str">
        <f>SummaryResponses!A206</f>
        <v>12.03.05</v>
      </c>
      <c r="B206" s="31" t="str">
        <f>_xlfn.XLOOKUP($A206,WH_Aggregte!$E:$E,WH_Aggregte!$D:$D)</f>
        <v xml:space="preserve">Does the sponsor/grantee have a system (a plan or process) in place for ensuring accessibility to persons with Limited English Proficiency?  </v>
      </c>
      <c r="C206" s="31" t="str">
        <f>_xlfn.XLOOKUP($A206,SummaryResponses!$A:$A,SummaryResponses!$C:$C)</f>
        <v>The sponsor/grantee does not have a policy and procedure in place for ensuring accessibility  to persons with Limited English Proficiency.</v>
      </c>
      <c r="D206" s="30" t="str">
        <f>_xlfn.SINGLE(IF(ISNUMBER(IFERROR(_xlfn.XLOOKUP($A206,Table1[QNUM],Table1[Answer],"",0),""))*1,"",IFERROR(_xlfn.XLOOKUP($A206,Table1[QNUM],Table1[Answer],"",0),"")))</f>
        <v/>
      </c>
      <c r="E206" s="31" t="str">
        <f>_xlfn.SINGLE(IF(ISNUMBER(IFERROR(_xlfn.XLOOKUP($A206&amp;$E$1&amp;":",Table1[QNUM],Table1[NOTES],"",0),""))*1,"",IFERROR(_xlfn.XLOOKUP($A206&amp;$E$1&amp;":",Table1[QNUM],Table1[NOTES],"",0),"")))</f>
        <v/>
      </c>
      <c r="F206" s="31" t="str">
        <f>_xlfn.SINGLE(IF(ISNUMBER(IFERROR(_xlfn.XLOOKUP($A206&amp;$F$1,Table1[QNUM],Table1[NOTES],"",0),""))*1,"",IFERROR(_xlfn.XLOOKUP($A206&amp;$F$1,Table1[QNUM],Table1[NOTES],"",0),"")))</f>
        <v/>
      </c>
      <c r="G206" s="31" t="str">
        <f>TRIM(_xlfn.XLOOKUP($A206,WH_Aggregte!$E:$E,WH_Aggregte!J:J))</f>
        <v>AmeriCorps Annual General Terms and Conditions, Executive Order 13166, 67 FR 64604, Title VI, Civil Rights Act 1964: Prohibition Against National Origin Discrimination Affecting Limited English Proficient Persons</v>
      </c>
      <c r="H206" s="31">
        <f>_xlfn.XLOOKUP($A206,WH_Aggregte!$E:$E,WH_Aggregte!K:K)</f>
        <v>0</v>
      </c>
      <c r="I206" s="31">
        <f>_xlfn.XLOOKUP($A206,WH_Aggregte!$E:$E,WH_Aggregte!L:L)</f>
        <v>0</v>
      </c>
      <c r="J206" s="31">
        <f>_xlfn.XLOOKUP($A206,WH_Aggregte!$E:$E,WH_Aggregte!M:M)</f>
        <v>0</v>
      </c>
      <c r="K206" s="31">
        <f>_xlfn.XLOOKUP($A206,WH_Aggregte!$E:$E,WH_Aggregte!N:N)</f>
        <v>0</v>
      </c>
      <c r="L206" s="31">
        <f>_xlfn.XLOOKUP($A206,WH_Aggregte!$E:$E,WH_Aggregte!O:O)</f>
        <v>0</v>
      </c>
      <c r="M206" s="31">
        <f>_xlfn.XLOOKUP($A206,WH_Aggregte!$E:$E,WH_Aggregte!P:P)</f>
        <v>0</v>
      </c>
      <c r="N206" s="31">
        <f>_xlfn.XLOOKUP($A206,WH_Aggregte!$E:$E,WH_Aggregte!Q:Q)</f>
        <v>0</v>
      </c>
      <c r="O206" s="31">
        <f>_xlfn.XLOOKUP($A206,WH_Aggregte!$E:$E,WH_Aggregte!R:R)</f>
        <v>0</v>
      </c>
      <c r="P206" s="31">
        <f>_xlfn.XLOOKUP($A206,WH_Aggregte!$E:$E,WH_Aggregte!S:S)</f>
        <v>0</v>
      </c>
      <c r="Q206" s="31">
        <f>_xlfn.XLOOKUP($A206,WH_Aggregte!$E:$E,WH_Aggregte!T:T)</f>
        <v>0</v>
      </c>
      <c r="R206" s="31">
        <f>_xlfn.XLOOKUP($A206,WH_Aggregte!$E:$E,WH_Aggregte!U:U)</f>
        <v>0</v>
      </c>
      <c r="S206" s="31">
        <f>_xlfn.XLOOKUP($A206,WH_Aggregte!$E:$E,WH_Aggregte!V:V)</f>
        <v>0</v>
      </c>
      <c r="T206" s="31">
        <f>_xlfn.XLOOKUP($A206,WH_Aggregte!$E:$E,WH_Aggregte!W:W)</f>
        <v>0</v>
      </c>
      <c r="U206" s="31">
        <f>_xlfn.XLOOKUP($A206,WH_Aggregte!$E:$E,WH_Aggregte!X:X)</f>
        <v>0</v>
      </c>
      <c r="V206" s="31">
        <f>_xlfn.XLOOKUP($A206,WH_Aggregte!$E:$E,WH_Aggregte!Y:Y)</f>
        <v>0</v>
      </c>
      <c r="W206" s="31">
        <f>_xlfn.XLOOKUP($A206,WH_Aggregte!$E:$E,WH_Aggregte!Z:Z)</f>
        <v>0</v>
      </c>
      <c r="X206" s="31">
        <f>_xlfn.XLOOKUP($A206,WH_Aggregte!$E:$E,WH_Aggregte!AA:AA)</f>
        <v>0</v>
      </c>
      <c r="Y206" s="31">
        <f>_xlfn.XLOOKUP($A206,WH_Aggregte!$E:$E,WH_Aggregte!AB:AB)</f>
        <v>0</v>
      </c>
      <c r="Z206" s="31">
        <f>_xlfn.XLOOKUP($A206,WH_Aggregte!$E:$E,WH_Aggregte!AC:AC)</f>
        <v>0</v>
      </c>
      <c r="AA206" s="31">
        <f>_xlfn.XLOOKUP($A206,WH_Aggregte!$E:$E,WH_Aggregte!AD:AD)</f>
        <v>0</v>
      </c>
      <c r="AB206" s="31">
        <f>_xlfn.XLOOKUP($A206,WH_Aggregte!$E:$E,WH_Aggregte!AE:AE)</f>
        <v>0</v>
      </c>
      <c r="AC206" s="31">
        <f>_xlfn.XLOOKUP($A206,WH_Aggregte!$E:$E,WH_Aggregte!AF:AF)</f>
        <v>0</v>
      </c>
      <c r="AD206" s="31">
        <f>_xlfn.XLOOKUP($A206,WH_Aggregte!$E:$E,WH_Aggregte!AG:AG)</f>
        <v>0</v>
      </c>
      <c r="AE206" s="31">
        <f>_xlfn.XLOOKUP($A206,WH_Aggregte!$E:$E,WH_Aggregte!AH:AH)</f>
        <v>0</v>
      </c>
      <c r="AF206" s="31">
        <f>_xlfn.XLOOKUP($A206,WH_Aggregte!$E:$E,WH_Aggregte!AI:AI)</f>
        <v>0</v>
      </c>
      <c r="AG206" s="31">
        <f>_xlfn.XLOOKUP($A206,WH_Aggregte!$E:$E,WH_Aggregte!AJ:AJ)</f>
        <v>0</v>
      </c>
      <c r="AH206" s="31">
        <f>_xlfn.XLOOKUP($A206,WH_Aggregte!$E:$E,WH_Aggregte!AK:AK)</f>
        <v>0</v>
      </c>
      <c r="AI206" s="31">
        <f>_xlfn.XLOOKUP($A206,WH_Aggregte!$E:$E,WH_Aggregte!AL:AL)</f>
        <v>0</v>
      </c>
      <c r="AJ206" s="31">
        <f>_xlfn.XLOOKUP($A206,SummaryResponses!$A:$A,SummaryResponses!D:D)</f>
        <v>0</v>
      </c>
      <c r="AK206" s="31">
        <f>_xlfn.XLOOKUP($A206,SummaryResponses!$A:$A,SummaryResponses!E:E)</f>
        <v>0</v>
      </c>
      <c r="AL206" s="31">
        <f>_xlfn.XLOOKUP($A206,SummaryResponses!$A:$A,SummaryResponses!F:F)</f>
        <v>0</v>
      </c>
      <c r="AM206" s="31">
        <f>_xlfn.XLOOKUP($A206,SummaryResponses!$A:$A,SummaryResponses!G:G)</f>
        <v>0</v>
      </c>
      <c r="AN206" s="31">
        <f>_xlfn.XLOOKUP($A206,SummaryResponses!$A:$A,SummaryResponses!H:H)</f>
        <v>0</v>
      </c>
      <c r="AO206" s="31">
        <f>_xlfn.XLOOKUP($A206,SummaryResponses!$A:$A,SummaryResponses!I:I)</f>
        <v>0</v>
      </c>
      <c r="AP206" s="31">
        <f>_xlfn.XLOOKUP($A206,SummaryResponses!$A:$A,SummaryResponses!J:J)</f>
        <v>0</v>
      </c>
      <c r="AQ206" s="31">
        <f>_xlfn.XLOOKUP($A206,SummaryResponses!$A:$A,SummaryResponses!K:K)</f>
        <v>0</v>
      </c>
      <c r="AR206" s="31">
        <f>_xlfn.XLOOKUP($A206,SummaryResponses!$A:$A,SummaryResponses!L:L)</f>
        <v>0</v>
      </c>
      <c r="AS206" s="31">
        <f>_xlfn.XLOOKUP($A206,SummaryResponses!$A:$A,SummaryResponses!M:M)</f>
        <v>0</v>
      </c>
      <c r="AT206" s="31">
        <f>_xlfn.XLOOKUP($A206,SummaryResponses!$A:$A,SummaryResponses!N:N)</f>
        <v>0</v>
      </c>
      <c r="AU206" s="31">
        <f>_xlfn.XLOOKUP($A206,SummaryResponses!$A:$A,SummaryResponses!O:O)</f>
        <v>0</v>
      </c>
      <c r="AV206" s="31">
        <f>_xlfn.XLOOKUP($A206,SummaryResponses!$A:$A,SummaryResponses!P:P)</f>
        <v>0</v>
      </c>
      <c r="AW206" s="31">
        <f>_xlfn.XLOOKUP($A206,SummaryResponses!$A:$A,SummaryResponses!Q:Q)</f>
        <v>0</v>
      </c>
      <c r="AX206" s="31">
        <f>_xlfn.XLOOKUP($A206,SummaryResponses!$A:$A,SummaryResponses!R:R)</f>
        <v>0</v>
      </c>
      <c r="AY206" s="31">
        <f>_xlfn.XLOOKUP($A206,SummaryResponses!$A:$A,SummaryResponses!S:S)</f>
        <v>0</v>
      </c>
      <c r="AZ206" s="31">
        <f>_xlfn.XLOOKUP($A206,SummaryResponses!$A:$A,SummaryResponses!T:T)</f>
        <v>0</v>
      </c>
      <c r="BA206" s="31">
        <f>_xlfn.XLOOKUP($A206,SummaryResponses!$A:$A,SummaryResponses!U:U)</f>
        <v>0</v>
      </c>
      <c r="BB206" s="31">
        <f>_xlfn.XLOOKUP($A206,SummaryResponses!$A:$A,SummaryResponses!V:V)</f>
        <v>0</v>
      </c>
      <c r="BC206" s="31">
        <f>_xlfn.XLOOKUP($A206,SummaryResponses!$A:$A,SummaryResponses!W:W)</f>
        <v>0</v>
      </c>
      <c r="BD206" s="31">
        <f>_xlfn.XLOOKUP($A206,SummaryResponses!$A:$A,SummaryResponses!X:X)</f>
        <v>0</v>
      </c>
      <c r="BE206" s="31">
        <f>_xlfn.XLOOKUP($A206,SummaryResponses!$A:$A,SummaryResponses!Y:Y)</f>
        <v>0</v>
      </c>
      <c r="BF206" s="31">
        <f>_xlfn.XLOOKUP($A206,SummaryResponses!$A:$A,SummaryResponses!Z:Z)</f>
        <v>0</v>
      </c>
      <c r="BG206" s="31">
        <f>_xlfn.XLOOKUP($A206,SummaryResponses!$A:$A,SummaryResponses!AA:AA)</f>
        <v>0</v>
      </c>
      <c r="BH206" s="31">
        <f>_xlfn.XLOOKUP($A206,SummaryResponses!$A:$A,SummaryResponses!AB:AB)</f>
        <v>0</v>
      </c>
      <c r="BI206" s="31">
        <f>_xlfn.XLOOKUP($A206,SummaryResponses!$A:$A,SummaryResponses!AC:AC)</f>
        <v>0</v>
      </c>
      <c r="BJ206" s="31">
        <f>_xlfn.XLOOKUP($A206,SummaryResponses!$A:$A,SummaryResponses!AD:AD)</f>
        <v>0</v>
      </c>
      <c r="BK206" s="31">
        <f>_xlfn.XLOOKUP($A206,SummaryResponses!$A:$A,SummaryResponses!AE:AE)</f>
        <v>0</v>
      </c>
    </row>
    <row r="207" spans="1:63" ht="294.5" x14ac:dyDescent="0.35">
      <c r="A207" s="30" t="str">
        <f>SummaryResponses!A207</f>
        <v>12.03.06</v>
      </c>
      <c r="B207" s="31" t="str">
        <f>_xlfn.XLOOKUP($A207,WH_Aggregte!$E:$E,WH_Aggregte!$D:$D)</f>
        <v xml:space="preserve">Does the grantee notify members, community beneficiaries, applicants, program staff, and the public, including those with impaired vision or hearing, that it operates in accordance with federal and program requirements on non-discrimination and non-harassment?  
a.	Does the policy summarize the requirements, note the availability of compliance history information, and explain the procedures for filing discrimination complaints with AmeriCorps? 
b.	Does the policy include information on civil rights requirements and non-harassment, complaint procedures and the rights of beneficiaries in member/volunteer service agreements, handbooks, manuals, pamphlets, and posted in prominent locations, as appropriate?  
c.	Does the sponsor/grantee notify the public in recruitment material and application forms that it operates its program or activity subject to nondiscrimination requirements? 
</v>
      </c>
      <c r="C207" s="31" t="str">
        <f>_xlfn.XLOOKUP($A207,SummaryResponses!$A:$A,SummaryResponses!$C:$C)</f>
        <v>The sponsor/grantee is not compliant with federal statutory and/or public notice requirements as outlined. (MO to put specifics in Notes.)</v>
      </c>
      <c r="D207" s="30" t="str">
        <f>_xlfn.SINGLE(IF(ISNUMBER(IFERROR(_xlfn.XLOOKUP($A207,Table1[QNUM],Table1[Answer],"",0),""))*1,"",IFERROR(_xlfn.XLOOKUP($A207,Table1[QNUM],Table1[Answer],"",0),"")))</f>
        <v/>
      </c>
      <c r="E207" s="31" t="str">
        <f>_xlfn.SINGLE(IF(ISNUMBER(IFERROR(_xlfn.XLOOKUP($A207&amp;$E$1&amp;":",Table1[QNUM],Table1[NOTES],"",0),""))*1,"",IFERROR(_xlfn.XLOOKUP($A207&amp;$E$1&amp;":",Table1[QNUM],Table1[NOTES],"",0),"")))</f>
        <v/>
      </c>
      <c r="F207" s="31" t="str">
        <f>_xlfn.SINGLE(IF(ISNUMBER(IFERROR(_xlfn.XLOOKUP($A207&amp;$F$1,Table1[QNUM],Table1[NOTES],"",0),""))*1,"",IFERROR(_xlfn.XLOOKUP($A207&amp;$F$1,Table1[QNUM],Table1[NOTES],"",0),"")))</f>
        <v/>
      </c>
      <c r="G207" s="31" t="str">
        <f>TRIM(_xlfn.XLOOKUP($A207,WH_Aggregte!$E:$E,WH_Aggregte!J:J))</f>
        <v>AmeriCorps Annual General Terms and Conditions, relevant program regulations: 45 CFR Parts 2540 (ASN), 45 CFR 2551 (SCP), 45 CFR 2552 (FGP), 45 CFR 2553 (RSVP), and 45 CFR 2556 (VISTA).</v>
      </c>
      <c r="H207" s="31" t="str">
        <f>_xlfn.XLOOKUP($A207,WH_Aggregte!$E:$E,WH_Aggregte!K:K)</f>
        <v/>
      </c>
      <c r="I207" s="31" t="str">
        <f>_xlfn.XLOOKUP($A207,WH_Aggregte!$E:$E,WH_Aggregte!L:L)</f>
        <v/>
      </c>
      <c r="J207" s="31" t="str">
        <f>_xlfn.XLOOKUP($A207,WH_Aggregte!$E:$E,WH_Aggregte!M:M)</f>
        <v/>
      </c>
      <c r="K207" s="31">
        <f>_xlfn.XLOOKUP($A207,WH_Aggregte!$E:$E,WH_Aggregte!N:N)</f>
        <v>0</v>
      </c>
      <c r="L207" s="31">
        <f>_xlfn.XLOOKUP($A207,WH_Aggregte!$E:$E,WH_Aggregte!O:O)</f>
        <v>0</v>
      </c>
      <c r="M207" s="31">
        <f>_xlfn.XLOOKUP($A207,WH_Aggregte!$E:$E,WH_Aggregte!P:P)</f>
        <v>0</v>
      </c>
      <c r="N207" s="31">
        <f>_xlfn.XLOOKUP($A207,WH_Aggregte!$E:$E,WH_Aggregte!Q:Q)</f>
        <v>0</v>
      </c>
      <c r="O207" s="31">
        <f>_xlfn.XLOOKUP($A207,WH_Aggregte!$E:$E,WH_Aggregte!R:R)</f>
        <v>0</v>
      </c>
      <c r="P207" s="31">
        <f>_xlfn.XLOOKUP($A207,WH_Aggregte!$E:$E,WH_Aggregte!S:S)</f>
        <v>0</v>
      </c>
      <c r="Q207" s="31">
        <f>_xlfn.XLOOKUP($A207,WH_Aggregte!$E:$E,WH_Aggregte!T:T)</f>
        <v>0</v>
      </c>
      <c r="R207" s="31">
        <f>_xlfn.XLOOKUP($A207,WH_Aggregte!$E:$E,WH_Aggregte!U:U)</f>
        <v>0</v>
      </c>
      <c r="S207" s="31">
        <f>_xlfn.XLOOKUP($A207,WH_Aggregte!$E:$E,WH_Aggregte!V:V)</f>
        <v>0</v>
      </c>
      <c r="T207" s="31">
        <f>_xlfn.XLOOKUP($A207,WH_Aggregte!$E:$E,WH_Aggregte!W:W)</f>
        <v>0</v>
      </c>
      <c r="U207" s="31">
        <f>_xlfn.XLOOKUP($A207,WH_Aggregte!$E:$E,WH_Aggregte!X:X)</f>
        <v>0</v>
      </c>
      <c r="V207" s="31">
        <f>_xlfn.XLOOKUP($A207,WH_Aggregte!$E:$E,WH_Aggregte!Y:Y)</f>
        <v>0</v>
      </c>
      <c r="W207" s="31">
        <f>_xlfn.XLOOKUP($A207,WH_Aggregte!$E:$E,WH_Aggregte!Z:Z)</f>
        <v>0</v>
      </c>
      <c r="X207" s="31">
        <f>_xlfn.XLOOKUP($A207,WH_Aggregte!$E:$E,WH_Aggregte!AA:AA)</f>
        <v>0</v>
      </c>
      <c r="Y207" s="31">
        <f>_xlfn.XLOOKUP($A207,WH_Aggregte!$E:$E,WH_Aggregte!AB:AB)</f>
        <v>0</v>
      </c>
      <c r="Z207" s="31">
        <f>_xlfn.XLOOKUP($A207,WH_Aggregte!$E:$E,WH_Aggregte!AC:AC)</f>
        <v>0</v>
      </c>
      <c r="AA207" s="31">
        <f>_xlfn.XLOOKUP($A207,WH_Aggregte!$E:$E,WH_Aggregte!AD:AD)</f>
        <v>0</v>
      </c>
      <c r="AB207" s="31">
        <f>_xlfn.XLOOKUP($A207,WH_Aggregte!$E:$E,WH_Aggregte!AE:AE)</f>
        <v>0</v>
      </c>
      <c r="AC207" s="31">
        <f>_xlfn.XLOOKUP($A207,WH_Aggregte!$E:$E,WH_Aggregte!AF:AF)</f>
        <v>0</v>
      </c>
      <c r="AD207" s="31">
        <f>_xlfn.XLOOKUP($A207,WH_Aggregte!$E:$E,WH_Aggregte!AG:AG)</f>
        <v>0</v>
      </c>
      <c r="AE207" s="31">
        <f>_xlfn.XLOOKUP($A207,WH_Aggregte!$E:$E,WH_Aggregte!AH:AH)</f>
        <v>0</v>
      </c>
      <c r="AF207" s="31">
        <f>_xlfn.XLOOKUP($A207,WH_Aggregte!$E:$E,WH_Aggregte!AI:AI)</f>
        <v>0</v>
      </c>
      <c r="AG207" s="31">
        <f>_xlfn.XLOOKUP($A207,WH_Aggregte!$E:$E,WH_Aggregte!AJ:AJ)</f>
        <v>0</v>
      </c>
      <c r="AH207" s="31">
        <f>_xlfn.XLOOKUP($A207,WH_Aggregte!$E:$E,WH_Aggregte!AK:AK)</f>
        <v>0</v>
      </c>
      <c r="AI207" s="31">
        <f>_xlfn.XLOOKUP($A207,WH_Aggregte!$E:$E,WH_Aggregte!AL:AL)</f>
        <v>0</v>
      </c>
      <c r="AJ207" s="31">
        <f>_xlfn.XLOOKUP($A207,SummaryResponses!$A:$A,SummaryResponses!D:D)</f>
        <v>0</v>
      </c>
      <c r="AK207" s="31">
        <f>_xlfn.XLOOKUP($A207,SummaryResponses!$A:$A,SummaryResponses!E:E)</f>
        <v>0</v>
      </c>
      <c r="AL207" s="31">
        <f>_xlfn.XLOOKUP($A207,SummaryResponses!$A:$A,SummaryResponses!F:F)</f>
        <v>0</v>
      </c>
      <c r="AM207" s="31">
        <f>_xlfn.XLOOKUP($A207,SummaryResponses!$A:$A,SummaryResponses!G:G)</f>
        <v>0</v>
      </c>
      <c r="AN207" s="31">
        <f>_xlfn.XLOOKUP($A207,SummaryResponses!$A:$A,SummaryResponses!H:H)</f>
        <v>0</v>
      </c>
      <c r="AO207" s="31">
        <f>_xlfn.XLOOKUP($A207,SummaryResponses!$A:$A,SummaryResponses!I:I)</f>
        <v>0</v>
      </c>
      <c r="AP207" s="31">
        <f>_xlfn.XLOOKUP($A207,SummaryResponses!$A:$A,SummaryResponses!J:J)</f>
        <v>0</v>
      </c>
      <c r="AQ207" s="31">
        <f>_xlfn.XLOOKUP($A207,SummaryResponses!$A:$A,SummaryResponses!K:K)</f>
        <v>0</v>
      </c>
      <c r="AR207" s="31">
        <f>_xlfn.XLOOKUP($A207,SummaryResponses!$A:$A,SummaryResponses!L:L)</f>
        <v>0</v>
      </c>
      <c r="AS207" s="31">
        <f>_xlfn.XLOOKUP($A207,SummaryResponses!$A:$A,SummaryResponses!M:M)</f>
        <v>0</v>
      </c>
      <c r="AT207" s="31">
        <f>_xlfn.XLOOKUP($A207,SummaryResponses!$A:$A,SummaryResponses!N:N)</f>
        <v>0</v>
      </c>
      <c r="AU207" s="31">
        <f>_xlfn.XLOOKUP($A207,SummaryResponses!$A:$A,SummaryResponses!O:O)</f>
        <v>0</v>
      </c>
      <c r="AV207" s="31">
        <f>_xlfn.XLOOKUP($A207,SummaryResponses!$A:$A,SummaryResponses!P:P)</f>
        <v>0</v>
      </c>
      <c r="AW207" s="31">
        <f>_xlfn.XLOOKUP($A207,SummaryResponses!$A:$A,SummaryResponses!Q:Q)</f>
        <v>0</v>
      </c>
      <c r="AX207" s="31">
        <f>_xlfn.XLOOKUP($A207,SummaryResponses!$A:$A,SummaryResponses!R:R)</f>
        <v>0</v>
      </c>
      <c r="AY207" s="31">
        <f>_xlfn.XLOOKUP($A207,SummaryResponses!$A:$A,SummaryResponses!S:S)</f>
        <v>0</v>
      </c>
      <c r="AZ207" s="31">
        <f>_xlfn.XLOOKUP($A207,SummaryResponses!$A:$A,SummaryResponses!T:T)</f>
        <v>0</v>
      </c>
      <c r="BA207" s="31">
        <f>_xlfn.XLOOKUP($A207,SummaryResponses!$A:$A,SummaryResponses!U:U)</f>
        <v>0</v>
      </c>
      <c r="BB207" s="31">
        <f>_xlfn.XLOOKUP($A207,SummaryResponses!$A:$A,SummaryResponses!V:V)</f>
        <v>0</v>
      </c>
      <c r="BC207" s="31">
        <f>_xlfn.XLOOKUP($A207,SummaryResponses!$A:$A,SummaryResponses!W:W)</f>
        <v>0</v>
      </c>
      <c r="BD207" s="31">
        <f>_xlfn.XLOOKUP($A207,SummaryResponses!$A:$A,SummaryResponses!X:X)</f>
        <v>0</v>
      </c>
      <c r="BE207" s="31">
        <f>_xlfn.XLOOKUP($A207,SummaryResponses!$A:$A,SummaryResponses!Y:Y)</f>
        <v>0</v>
      </c>
      <c r="BF207" s="31">
        <f>_xlfn.XLOOKUP($A207,SummaryResponses!$A:$A,SummaryResponses!Z:Z)</f>
        <v>0</v>
      </c>
      <c r="BG207" s="31">
        <f>_xlfn.XLOOKUP($A207,SummaryResponses!$A:$A,SummaryResponses!AA:AA)</f>
        <v>0</v>
      </c>
      <c r="BH207" s="31">
        <f>_xlfn.XLOOKUP($A207,SummaryResponses!$A:$A,SummaryResponses!AB:AB)</f>
        <v>0</v>
      </c>
      <c r="BI207" s="31">
        <f>_xlfn.XLOOKUP($A207,SummaryResponses!$A:$A,SummaryResponses!AC:AC)</f>
        <v>0</v>
      </c>
      <c r="BJ207" s="31">
        <f>_xlfn.XLOOKUP($A207,SummaryResponses!$A:$A,SummaryResponses!AD:AD)</f>
        <v>0</v>
      </c>
      <c r="BK207" s="31">
        <f>_xlfn.XLOOKUP($A207,SummaryResponses!$A:$A,SummaryResponses!AE:AE)</f>
        <v>0</v>
      </c>
    </row>
    <row r="208" spans="1:63" ht="126.5" x14ac:dyDescent="0.35">
      <c r="A208" s="30" t="str">
        <f>SummaryResponses!A208</f>
        <v>12.04.01</v>
      </c>
      <c r="B208" s="31" t="str">
        <f>_xlfn.XLOOKUP($A208,WH_Aggregte!$E:$E,WH_Aggregte!$D:$D)</f>
        <v>Does the grantee have a policy on Prohibited Activities?
a. Are members/volunteers, site supervisors, and prime staff aware of prohibited activities applicable to their respective programs?  (Able to name at least two)
b. Does the grantee provide appropriate oversight of the staff/volunteers with regard to Prohibited Activities?  (Please Describe)</v>
      </c>
      <c r="C208" s="31" t="str">
        <f>_xlfn.XLOOKUP($A208,SummaryResponses!$A:$A,SummaryResponses!$C:$C)</f>
        <v>The grantee does not have a policy on Prohibited Activities.</v>
      </c>
      <c r="D208" s="30" t="str">
        <f>_xlfn.SINGLE(IF(ISNUMBER(IFERROR(_xlfn.XLOOKUP($A208,Table1[QNUM],Table1[Answer],"",0),""))*1,"",IFERROR(_xlfn.XLOOKUP($A208,Table1[QNUM],Table1[Answer],"",0),"")))</f>
        <v/>
      </c>
      <c r="E208" s="31" t="str">
        <f>_xlfn.SINGLE(IF(ISNUMBER(IFERROR(_xlfn.XLOOKUP($A208&amp;$E$1&amp;":",Table1[QNUM],Table1[NOTES],"",0),""))*1,"",IFERROR(_xlfn.XLOOKUP($A208&amp;$E$1&amp;":",Table1[QNUM],Table1[NOTES],"",0),"")))</f>
        <v/>
      </c>
      <c r="F208" s="31" t="str">
        <f>_xlfn.SINGLE(IF(ISNUMBER(IFERROR(_xlfn.XLOOKUP($A208&amp;$F$1,Table1[QNUM],Table1[NOTES],"",0),""))*1,"",IFERROR(_xlfn.XLOOKUP($A208&amp;$F$1,Table1[QNUM],Table1[NOTES],"",0),"")))</f>
        <v/>
      </c>
      <c r="G208" s="31" t="str">
        <f>TRIM(_xlfn.XLOOKUP($A208,WH_Aggregte!$E:$E,WH_Aggregte!J:J))</f>
        <v/>
      </c>
      <c r="H208" s="31" t="str">
        <f>_xlfn.XLOOKUP($A208,WH_Aggregte!$E:$E,WH_Aggregte!K:K)</f>
        <v/>
      </c>
      <c r="I208" s="31" t="str">
        <f>_xlfn.XLOOKUP($A208,WH_Aggregte!$E:$E,WH_Aggregte!L:L)</f>
        <v/>
      </c>
      <c r="J208" s="31">
        <f>_xlfn.XLOOKUP($A208,WH_Aggregte!$E:$E,WH_Aggregte!M:M)</f>
        <v>0</v>
      </c>
      <c r="K208" s="31">
        <f>_xlfn.XLOOKUP($A208,WH_Aggregte!$E:$E,WH_Aggregte!N:N)</f>
        <v>0</v>
      </c>
      <c r="L208" s="31">
        <f>_xlfn.XLOOKUP($A208,WH_Aggregte!$E:$E,WH_Aggregte!O:O)</f>
        <v>0</v>
      </c>
      <c r="M208" s="31">
        <f>_xlfn.XLOOKUP($A208,WH_Aggregte!$E:$E,WH_Aggregte!P:P)</f>
        <v>0</v>
      </c>
      <c r="N208" s="31">
        <f>_xlfn.XLOOKUP($A208,WH_Aggregte!$E:$E,WH_Aggregte!Q:Q)</f>
        <v>0</v>
      </c>
      <c r="O208" s="31">
        <f>_xlfn.XLOOKUP($A208,WH_Aggregte!$E:$E,WH_Aggregte!R:R)</f>
        <v>0</v>
      </c>
      <c r="P208" s="31">
        <f>_xlfn.XLOOKUP($A208,WH_Aggregte!$E:$E,WH_Aggregte!S:S)</f>
        <v>0</v>
      </c>
      <c r="Q208" s="31">
        <f>_xlfn.XLOOKUP($A208,WH_Aggregte!$E:$E,WH_Aggregte!T:T)</f>
        <v>0</v>
      </c>
      <c r="R208" s="31">
        <f>_xlfn.XLOOKUP($A208,WH_Aggregte!$E:$E,WH_Aggregte!U:U)</f>
        <v>0</v>
      </c>
      <c r="S208" s="31">
        <f>_xlfn.XLOOKUP($A208,WH_Aggregte!$E:$E,WH_Aggregte!V:V)</f>
        <v>0</v>
      </c>
      <c r="T208" s="31">
        <f>_xlfn.XLOOKUP($A208,WH_Aggregte!$E:$E,WH_Aggregte!W:W)</f>
        <v>0</v>
      </c>
      <c r="U208" s="31">
        <f>_xlfn.XLOOKUP($A208,WH_Aggregte!$E:$E,WH_Aggregte!X:X)</f>
        <v>0</v>
      </c>
      <c r="V208" s="31">
        <f>_xlfn.XLOOKUP($A208,WH_Aggregte!$E:$E,WH_Aggregte!Y:Y)</f>
        <v>0</v>
      </c>
      <c r="W208" s="31">
        <f>_xlfn.XLOOKUP($A208,WH_Aggregte!$E:$E,WH_Aggregte!Z:Z)</f>
        <v>0</v>
      </c>
      <c r="X208" s="31">
        <f>_xlfn.XLOOKUP($A208,WH_Aggregte!$E:$E,WH_Aggregte!AA:AA)</f>
        <v>0</v>
      </c>
      <c r="Y208" s="31">
        <f>_xlfn.XLOOKUP($A208,WH_Aggregte!$E:$E,WH_Aggregte!AB:AB)</f>
        <v>0</v>
      </c>
      <c r="Z208" s="31">
        <f>_xlfn.XLOOKUP($A208,WH_Aggregte!$E:$E,WH_Aggregte!AC:AC)</f>
        <v>0</v>
      </c>
      <c r="AA208" s="31">
        <f>_xlfn.XLOOKUP($A208,WH_Aggregte!$E:$E,WH_Aggregte!AD:AD)</f>
        <v>0</v>
      </c>
      <c r="AB208" s="31">
        <f>_xlfn.XLOOKUP($A208,WH_Aggregte!$E:$E,WH_Aggregte!AE:AE)</f>
        <v>0</v>
      </c>
      <c r="AC208" s="31">
        <f>_xlfn.XLOOKUP($A208,WH_Aggregte!$E:$E,WH_Aggregte!AF:AF)</f>
        <v>0</v>
      </c>
      <c r="AD208" s="31">
        <f>_xlfn.XLOOKUP($A208,WH_Aggregte!$E:$E,WH_Aggregte!AG:AG)</f>
        <v>0</v>
      </c>
      <c r="AE208" s="31">
        <f>_xlfn.XLOOKUP($A208,WH_Aggregte!$E:$E,WH_Aggregte!AH:AH)</f>
        <v>0</v>
      </c>
      <c r="AF208" s="31">
        <f>_xlfn.XLOOKUP($A208,WH_Aggregte!$E:$E,WH_Aggregte!AI:AI)</f>
        <v>0</v>
      </c>
      <c r="AG208" s="31">
        <f>_xlfn.XLOOKUP($A208,WH_Aggregte!$E:$E,WH_Aggregte!AJ:AJ)</f>
        <v>0</v>
      </c>
      <c r="AH208" s="31">
        <f>_xlfn.XLOOKUP($A208,WH_Aggregte!$E:$E,WH_Aggregte!AK:AK)</f>
        <v>0</v>
      </c>
      <c r="AI208" s="31">
        <f>_xlfn.XLOOKUP($A208,WH_Aggregte!$E:$E,WH_Aggregte!AL:AL)</f>
        <v>0</v>
      </c>
      <c r="AJ208" s="31" t="str">
        <f>_xlfn.XLOOKUP($A208,SummaryResponses!$A:$A,SummaryResponses!D:D)</f>
        <v>• Members/volunteers, site supervisors, and prime staff were not aware of prohibited activities applicable to their respective programs. (MO to add specifics in Notes)</v>
      </c>
      <c r="AK208" s="31" t="str">
        <f>_xlfn.XLOOKUP($A208,SummaryResponses!$A:$A,SummaryResponses!E:E)</f>
        <v>• The grantee did not provide appropriate oversight of the staff/volunteers with regard to Prohibited Activities.</v>
      </c>
      <c r="AL208" s="31">
        <f>_xlfn.XLOOKUP($A208,SummaryResponses!$A:$A,SummaryResponses!F:F)</f>
        <v>0</v>
      </c>
      <c r="AM208" s="31">
        <f>_xlfn.XLOOKUP($A208,SummaryResponses!$A:$A,SummaryResponses!G:G)</f>
        <v>0</v>
      </c>
      <c r="AN208" s="31">
        <f>_xlfn.XLOOKUP($A208,SummaryResponses!$A:$A,SummaryResponses!H:H)</f>
        <v>0</v>
      </c>
      <c r="AO208" s="31">
        <f>_xlfn.XLOOKUP($A208,SummaryResponses!$A:$A,SummaryResponses!I:I)</f>
        <v>0</v>
      </c>
      <c r="AP208" s="31">
        <f>_xlfn.XLOOKUP($A208,SummaryResponses!$A:$A,SummaryResponses!J:J)</f>
        <v>0</v>
      </c>
      <c r="AQ208" s="31">
        <f>_xlfn.XLOOKUP($A208,SummaryResponses!$A:$A,SummaryResponses!K:K)</f>
        <v>0</v>
      </c>
      <c r="AR208" s="31">
        <f>_xlfn.XLOOKUP($A208,SummaryResponses!$A:$A,SummaryResponses!L:L)</f>
        <v>0</v>
      </c>
      <c r="AS208" s="31">
        <f>_xlfn.XLOOKUP($A208,SummaryResponses!$A:$A,SummaryResponses!M:M)</f>
        <v>0</v>
      </c>
      <c r="AT208" s="31">
        <f>_xlfn.XLOOKUP($A208,SummaryResponses!$A:$A,SummaryResponses!N:N)</f>
        <v>0</v>
      </c>
      <c r="AU208" s="31">
        <f>_xlfn.XLOOKUP($A208,SummaryResponses!$A:$A,SummaryResponses!O:O)</f>
        <v>0</v>
      </c>
      <c r="AV208" s="31">
        <f>_xlfn.XLOOKUP($A208,SummaryResponses!$A:$A,SummaryResponses!P:P)</f>
        <v>0</v>
      </c>
      <c r="AW208" s="31">
        <f>_xlfn.XLOOKUP($A208,SummaryResponses!$A:$A,SummaryResponses!Q:Q)</f>
        <v>0</v>
      </c>
      <c r="AX208" s="31">
        <f>_xlfn.XLOOKUP($A208,SummaryResponses!$A:$A,SummaryResponses!R:R)</f>
        <v>0</v>
      </c>
      <c r="AY208" s="31">
        <f>_xlfn.XLOOKUP($A208,SummaryResponses!$A:$A,SummaryResponses!S:S)</f>
        <v>0</v>
      </c>
      <c r="AZ208" s="31">
        <f>_xlfn.XLOOKUP($A208,SummaryResponses!$A:$A,SummaryResponses!T:T)</f>
        <v>0</v>
      </c>
      <c r="BA208" s="31">
        <f>_xlfn.XLOOKUP($A208,SummaryResponses!$A:$A,SummaryResponses!U:U)</f>
        <v>0</v>
      </c>
      <c r="BB208" s="31">
        <f>_xlfn.XLOOKUP($A208,SummaryResponses!$A:$A,SummaryResponses!V:V)</f>
        <v>0</v>
      </c>
      <c r="BC208" s="31">
        <f>_xlfn.XLOOKUP($A208,SummaryResponses!$A:$A,SummaryResponses!W:W)</f>
        <v>0</v>
      </c>
      <c r="BD208" s="31">
        <f>_xlfn.XLOOKUP($A208,SummaryResponses!$A:$A,SummaryResponses!X:X)</f>
        <v>0</v>
      </c>
      <c r="BE208" s="31">
        <f>_xlfn.XLOOKUP($A208,SummaryResponses!$A:$A,SummaryResponses!Y:Y)</f>
        <v>0</v>
      </c>
      <c r="BF208" s="31">
        <f>_xlfn.XLOOKUP($A208,SummaryResponses!$A:$A,SummaryResponses!Z:Z)</f>
        <v>0</v>
      </c>
      <c r="BG208" s="31">
        <f>_xlfn.XLOOKUP($A208,SummaryResponses!$A:$A,SummaryResponses!AA:AA)</f>
        <v>0</v>
      </c>
      <c r="BH208" s="31">
        <f>_xlfn.XLOOKUP($A208,SummaryResponses!$A:$A,SummaryResponses!AB:AB)</f>
        <v>0</v>
      </c>
      <c r="BI208" s="31">
        <f>_xlfn.XLOOKUP($A208,SummaryResponses!$A:$A,SummaryResponses!AC:AC)</f>
        <v>0</v>
      </c>
      <c r="BJ208" s="31">
        <f>_xlfn.XLOOKUP($A208,SummaryResponses!$A:$A,SummaryResponses!AD:AD)</f>
        <v>0</v>
      </c>
      <c r="BK208" s="31">
        <f>_xlfn.XLOOKUP($A208,SummaryResponses!$A:$A,SummaryResponses!AE:AE)</f>
        <v>0</v>
      </c>
    </row>
    <row r="209" spans="1:63" ht="42.5" x14ac:dyDescent="0.35">
      <c r="A209" s="30" t="str">
        <f>SummaryResponses!A209</f>
        <v>13.01.01</v>
      </c>
      <c r="B209" s="31" t="str">
        <f>_xlfn.XLOOKUP($A209,WH_Aggregte!$E:$E,WH_Aggregte!$D:$D)</f>
        <v>Does the Commission have current, completed subrecipient agreements on file for the sampled subrecipients?</v>
      </c>
      <c r="C209" s="31" t="str">
        <f>_xlfn.XLOOKUP($A209,SummaryResponses!$A:$A,SummaryResponses!$C:$C)</f>
        <v xml:space="preserve">The Commission does not have current or completed subrecipient agreements on file for the requested subrecipients. </v>
      </c>
      <c r="D209" s="30" t="str">
        <f>_xlfn.SINGLE(IF(ISNUMBER(IFERROR(_xlfn.XLOOKUP($A209,Table1[QNUM],Table1[Answer],"",0),""))*1,"",IFERROR(_xlfn.XLOOKUP($A209,Table1[QNUM],Table1[Answer],"",0),"")))</f>
        <v/>
      </c>
      <c r="E209" s="31" t="str">
        <f>_xlfn.SINGLE(IF(ISNUMBER(IFERROR(_xlfn.XLOOKUP($A209&amp;$E$1&amp;":",Table1[QNUM],Table1[NOTES],"",0),""))*1,"",IFERROR(_xlfn.XLOOKUP($A209&amp;$E$1&amp;":",Table1[QNUM],Table1[NOTES],"",0),"")))</f>
        <v/>
      </c>
      <c r="F209" s="31" t="str">
        <f>_xlfn.SINGLE(IF(ISNUMBER(IFERROR(_xlfn.XLOOKUP($A209&amp;$F$1,Table1[QNUM],Table1[NOTES],"",0),""))*1,"",IFERROR(_xlfn.XLOOKUP($A209&amp;$F$1,Table1[QNUM],Table1[NOTES],"",0),"")))</f>
        <v/>
      </c>
      <c r="G209" s="31" t="str">
        <f>TRIM(_xlfn.XLOOKUP($A209,WH_Aggregte!$E:$E,WH_Aggregte!J:J))</f>
        <v>2 CFR §200.332  </v>
      </c>
      <c r="H209" s="31">
        <f>_xlfn.XLOOKUP($A209,WH_Aggregte!$E:$E,WH_Aggregte!K:K)</f>
        <v>0</v>
      </c>
      <c r="I209" s="31">
        <f>_xlfn.XLOOKUP($A209,WH_Aggregte!$E:$E,WH_Aggregte!L:L)</f>
        <v>0</v>
      </c>
      <c r="J209" s="31">
        <f>_xlfn.XLOOKUP($A209,WH_Aggregte!$E:$E,WH_Aggregte!M:M)</f>
        <v>0</v>
      </c>
      <c r="K209" s="31">
        <f>_xlfn.XLOOKUP($A209,WH_Aggregte!$E:$E,WH_Aggregte!N:N)</f>
        <v>0</v>
      </c>
      <c r="L209" s="31">
        <f>_xlfn.XLOOKUP($A209,WH_Aggregte!$E:$E,WH_Aggregte!O:O)</f>
        <v>0</v>
      </c>
      <c r="M209" s="31">
        <f>_xlfn.XLOOKUP($A209,WH_Aggregte!$E:$E,WH_Aggregte!P:P)</f>
        <v>0</v>
      </c>
      <c r="N209" s="31">
        <f>_xlfn.XLOOKUP($A209,WH_Aggregte!$E:$E,WH_Aggregte!Q:Q)</f>
        <v>0</v>
      </c>
      <c r="O209" s="31">
        <f>_xlfn.XLOOKUP($A209,WH_Aggregte!$E:$E,WH_Aggregte!R:R)</f>
        <v>0</v>
      </c>
      <c r="P209" s="31">
        <f>_xlfn.XLOOKUP($A209,WH_Aggregte!$E:$E,WH_Aggregte!S:S)</f>
        <v>0</v>
      </c>
      <c r="Q209" s="31">
        <f>_xlfn.XLOOKUP($A209,WH_Aggregte!$E:$E,WH_Aggregte!T:T)</f>
        <v>0</v>
      </c>
      <c r="R209" s="31">
        <f>_xlfn.XLOOKUP($A209,WH_Aggregte!$E:$E,WH_Aggregte!U:U)</f>
        <v>0</v>
      </c>
      <c r="S209" s="31">
        <f>_xlfn.XLOOKUP($A209,WH_Aggregte!$E:$E,WH_Aggregte!V:V)</f>
        <v>0</v>
      </c>
      <c r="T209" s="31">
        <f>_xlfn.XLOOKUP($A209,WH_Aggregte!$E:$E,WH_Aggregte!W:W)</f>
        <v>0</v>
      </c>
      <c r="U209" s="31">
        <f>_xlfn.XLOOKUP($A209,WH_Aggregte!$E:$E,WH_Aggregte!X:X)</f>
        <v>0</v>
      </c>
      <c r="V209" s="31">
        <f>_xlfn.XLOOKUP($A209,WH_Aggregte!$E:$E,WH_Aggregte!Y:Y)</f>
        <v>0</v>
      </c>
      <c r="W209" s="31">
        <f>_xlfn.XLOOKUP($A209,WH_Aggregte!$E:$E,WH_Aggregte!Z:Z)</f>
        <v>0</v>
      </c>
      <c r="X209" s="31">
        <f>_xlfn.XLOOKUP($A209,WH_Aggregte!$E:$E,WH_Aggregte!AA:AA)</f>
        <v>0</v>
      </c>
      <c r="Y209" s="31">
        <f>_xlfn.XLOOKUP($A209,WH_Aggregte!$E:$E,WH_Aggregte!AB:AB)</f>
        <v>0</v>
      </c>
      <c r="Z209" s="31">
        <f>_xlfn.XLOOKUP($A209,WH_Aggregte!$E:$E,WH_Aggregte!AC:AC)</f>
        <v>0</v>
      </c>
      <c r="AA209" s="31">
        <f>_xlfn.XLOOKUP($A209,WH_Aggregte!$E:$E,WH_Aggregte!AD:AD)</f>
        <v>0</v>
      </c>
      <c r="AB209" s="31">
        <f>_xlfn.XLOOKUP($A209,WH_Aggregte!$E:$E,WH_Aggregte!AE:AE)</f>
        <v>0</v>
      </c>
      <c r="AC209" s="31">
        <f>_xlfn.XLOOKUP($A209,WH_Aggregte!$E:$E,WH_Aggregte!AF:AF)</f>
        <v>0</v>
      </c>
      <c r="AD209" s="31">
        <f>_xlfn.XLOOKUP($A209,WH_Aggregte!$E:$E,WH_Aggregte!AG:AG)</f>
        <v>0</v>
      </c>
      <c r="AE209" s="31">
        <f>_xlfn.XLOOKUP($A209,WH_Aggregte!$E:$E,WH_Aggregte!AH:AH)</f>
        <v>0</v>
      </c>
      <c r="AF209" s="31">
        <f>_xlfn.XLOOKUP($A209,WH_Aggregte!$E:$E,WH_Aggregte!AI:AI)</f>
        <v>0</v>
      </c>
      <c r="AG209" s="31">
        <f>_xlfn.XLOOKUP($A209,WH_Aggregte!$E:$E,WH_Aggregte!AJ:AJ)</f>
        <v>0</v>
      </c>
      <c r="AH209" s="31">
        <f>_xlfn.XLOOKUP($A209,WH_Aggregte!$E:$E,WH_Aggregte!AK:AK)</f>
        <v>0</v>
      </c>
      <c r="AI209" s="31">
        <f>_xlfn.XLOOKUP($A209,WH_Aggregte!$E:$E,WH_Aggregte!AL:AL)</f>
        <v>0</v>
      </c>
      <c r="AJ209" s="31">
        <f>_xlfn.XLOOKUP($A209,SummaryResponses!$A:$A,SummaryResponses!D:D)</f>
        <v>0</v>
      </c>
      <c r="AK209" s="31">
        <f>_xlfn.XLOOKUP($A209,SummaryResponses!$A:$A,SummaryResponses!E:E)</f>
        <v>0</v>
      </c>
      <c r="AL209" s="31">
        <f>_xlfn.XLOOKUP($A209,SummaryResponses!$A:$A,SummaryResponses!F:F)</f>
        <v>0</v>
      </c>
      <c r="AM209" s="31">
        <f>_xlfn.XLOOKUP($A209,SummaryResponses!$A:$A,SummaryResponses!G:G)</f>
        <v>0</v>
      </c>
      <c r="AN209" s="31">
        <f>_xlfn.XLOOKUP($A209,SummaryResponses!$A:$A,SummaryResponses!H:H)</f>
        <v>0</v>
      </c>
      <c r="AO209" s="31">
        <f>_xlfn.XLOOKUP($A209,SummaryResponses!$A:$A,SummaryResponses!I:I)</f>
        <v>0</v>
      </c>
      <c r="AP209" s="31">
        <f>_xlfn.XLOOKUP($A209,SummaryResponses!$A:$A,SummaryResponses!J:J)</f>
        <v>0</v>
      </c>
      <c r="AQ209" s="31">
        <f>_xlfn.XLOOKUP($A209,SummaryResponses!$A:$A,SummaryResponses!K:K)</f>
        <v>0</v>
      </c>
      <c r="AR209" s="31">
        <f>_xlfn.XLOOKUP($A209,SummaryResponses!$A:$A,SummaryResponses!L:L)</f>
        <v>0</v>
      </c>
      <c r="AS209" s="31">
        <f>_xlfn.XLOOKUP($A209,SummaryResponses!$A:$A,SummaryResponses!M:M)</f>
        <v>0</v>
      </c>
      <c r="AT209" s="31">
        <f>_xlfn.XLOOKUP($A209,SummaryResponses!$A:$A,SummaryResponses!N:N)</f>
        <v>0</v>
      </c>
      <c r="AU209" s="31">
        <f>_xlfn.XLOOKUP($A209,SummaryResponses!$A:$A,SummaryResponses!O:O)</f>
        <v>0</v>
      </c>
      <c r="AV209" s="31">
        <f>_xlfn.XLOOKUP($A209,SummaryResponses!$A:$A,SummaryResponses!P:P)</f>
        <v>0</v>
      </c>
      <c r="AW209" s="31">
        <f>_xlfn.XLOOKUP($A209,SummaryResponses!$A:$A,SummaryResponses!Q:Q)</f>
        <v>0</v>
      </c>
      <c r="AX209" s="31">
        <f>_xlfn.XLOOKUP($A209,SummaryResponses!$A:$A,SummaryResponses!R:R)</f>
        <v>0</v>
      </c>
      <c r="AY209" s="31">
        <f>_xlfn.XLOOKUP($A209,SummaryResponses!$A:$A,SummaryResponses!S:S)</f>
        <v>0</v>
      </c>
      <c r="AZ209" s="31">
        <f>_xlfn.XLOOKUP($A209,SummaryResponses!$A:$A,SummaryResponses!T:T)</f>
        <v>0</v>
      </c>
      <c r="BA209" s="31">
        <f>_xlfn.XLOOKUP($A209,SummaryResponses!$A:$A,SummaryResponses!U:U)</f>
        <v>0</v>
      </c>
      <c r="BB209" s="31">
        <f>_xlfn.XLOOKUP($A209,SummaryResponses!$A:$A,SummaryResponses!V:V)</f>
        <v>0</v>
      </c>
      <c r="BC209" s="31">
        <f>_xlfn.XLOOKUP($A209,SummaryResponses!$A:$A,SummaryResponses!W:W)</f>
        <v>0</v>
      </c>
      <c r="BD209" s="31">
        <f>_xlfn.XLOOKUP($A209,SummaryResponses!$A:$A,SummaryResponses!X:X)</f>
        <v>0</v>
      </c>
      <c r="BE209" s="31">
        <f>_xlfn.XLOOKUP($A209,SummaryResponses!$A:$A,SummaryResponses!Y:Y)</f>
        <v>0</v>
      </c>
      <c r="BF209" s="31">
        <f>_xlfn.XLOOKUP($A209,SummaryResponses!$A:$A,SummaryResponses!Z:Z)</f>
        <v>0</v>
      </c>
      <c r="BG209" s="31">
        <f>_xlfn.XLOOKUP($A209,SummaryResponses!$A:$A,SummaryResponses!AA:AA)</f>
        <v>0</v>
      </c>
      <c r="BH209" s="31">
        <f>_xlfn.XLOOKUP($A209,SummaryResponses!$A:$A,SummaryResponses!AB:AB)</f>
        <v>0</v>
      </c>
      <c r="BI209" s="31">
        <f>_xlfn.XLOOKUP($A209,SummaryResponses!$A:$A,SummaryResponses!AC:AC)</f>
        <v>0</v>
      </c>
      <c r="BJ209" s="31">
        <f>_xlfn.XLOOKUP($A209,SummaryResponses!$A:$A,SummaryResponses!AD:AD)</f>
        <v>0</v>
      </c>
      <c r="BK209" s="31">
        <f>_xlfn.XLOOKUP($A209,SummaryResponses!$A:$A,SummaryResponses!AE:AE)</f>
        <v>0</v>
      </c>
    </row>
    <row r="210" spans="1:63" ht="154.5" x14ac:dyDescent="0.35">
      <c r="A210" s="30" t="str">
        <f>SummaryResponses!A210</f>
        <v>13.01.02</v>
      </c>
      <c r="B210" s="31" t="str">
        <f>_xlfn.XLOOKUP($A210,WH_Aggregte!$E:$E,WH_Aggregte!$D:$D)</f>
        <v>Does the agreement contain all required elements listed below?</v>
      </c>
      <c r="C210" s="31" t="str">
        <f>_xlfn.XLOOKUP($A210,SummaryResponses!$A:$A,SummaryResponses!$C:$C)</f>
        <v xml:space="preserve">The subrecipient agreement does not contain all the required elements. </v>
      </c>
      <c r="D210" s="30" t="str">
        <f>_xlfn.SINGLE(IF(ISNUMBER(IFERROR(_xlfn.XLOOKUP($A210,Table1[QNUM],Table1[Answer],"",0),""))*1,"",IFERROR(_xlfn.XLOOKUP($A210,Table1[QNUM],Table1[Answer],"",0),"")))</f>
        <v/>
      </c>
      <c r="E210" s="31" t="str">
        <f>_xlfn.SINGLE(IF(ISNUMBER(IFERROR(_xlfn.XLOOKUP($A210&amp;$E$1&amp;":",Table1[QNUM],Table1[NOTES],"",0),""))*1,"",IFERROR(_xlfn.XLOOKUP($A210&amp;$E$1&amp;":",Table1[QNUM],Table1[NOTES],"",0),"")))</f>
        <v/>
      </c>
      <c r="F210" s="31" t="str">
        <f>_xlfn.SINGLE(IF(ISNUMBER(IFERROR(_xlfn.XLOOKUP($A210&amp;$F$1,Table1[QNUM],Table1[NOTES],"",0),""))*1,"",IFERROR(_xlfn.XLOOKUP($A210&amp;$F$1,Table1[QNUM],Table1[NOTES],"",0),"")))</f>
        <v/>
      </c>
      <c r="G210" s="31" t="str">
        <f>TRIM(_xlfn.XLOOKUP($A210,WH_Aggregte!$E:$E,WH_Aggregte!J:J))</f>
        <v>2 CFR §200.332 (a), 2 CFR §200.344</v>
      </c>
      <c r="H210" s="31" t="str">
        <f>_xlfn.XLOOKUP($A210,WH_Aggregte!$E:$E,WH_Aggregte!K:K)</f>
        <v/>
      </c>
      <c r="I210" s="31" t="str">
        <f>_xlfn.XLOOKUP($A210,WH_Aggregte!$E:$E,WH_Aggregte!L:L)</f>
        <v/>
      </c>
      <c r="J210" s="31" t="str">
        <f>_xlfn.XLOOKUP($A210,WH_Aggregte!$E:$E,WH_Aggregte!M:M)</f>
        <v/>
      </c>
      <c r="K210" s="31" t="str">
        <f>_xlfn.XLOOKUP($A210,WH_Aggregte!$E:$E,WH_Aggregte!N:N)</f>
        <v/>
      </c>
      <c r="L210" s="31" t="str">
        <f>_xlfn.XLOOKUP($A210,WH_Aggregte!$E:$E,WH_Aggregte!O:O)</f>
        <v/>
      </c>
      <c r="M210" s="31" t="str">
        <f>_xlfn.XLOOKUP($A210,WH_Aggregte!$E:$E,WH_Aggregte!P:P)</f>
        <v/>
      </c>
      <c r="N210" s="31" t="str">
        <f>_xlfn.XLOOKUP($A210,WH_Aggregte!$E:$E,WH_Aggregte!Q:Q)</f>
        <v/>
      </c>
      <c r="O210" s="31" t="str">
        <f>_xlfn.XLOOKUP($A210,WH_Aggregte!$E:$E,WH_Aggregte!R:R)</f>
        <v/>
      </c>
      <c r="P210" s="31" t="str">
        <f>_xlfn.XLOOKUP($A210,WH_Aggregte!$E:$E,WH_Aggregte!S:S)</f>
        <v/>
      </c>
      <c r="Q210" s="31" t="str">
        <f>_xlfn.XLOOKUP($A210,WH_Aggregte!$E:$E,WH_Aggregte!T:T)</f>
        <v/>
      </c>
      <c r="R210" s="31" t="str">
        <f>_xlfn.XLOOKUP($A210,WH_Aggregte!$E:$E,WH_Aggregte!U:U)</f>
        <v/>
      </c>
      <c r="S210" s="31" t="str">
        <f>_xlfn.XLOOKUP($A210,WH_Aggregte!$E:$E,WH_Aggregte!V:V)</f>
        <v/>
      </c>
      <c r="T210" s="31">
        <f>_xlfn.XLOOKUP($A210,WH_Aggregte!$E:$E,WH_Aggregte!W:W)</f>
        <v>0</v>
      </c>
      <c r="U210" s="31">
        <f>_xlfn.XLOOKUP($A210,WH_Aggregte!$E:$E,WH_Aggregte!X:X)</f>
        <v>0</v>
      </c>
      <c r="V210" s="31">
        <f>_xlfn.XLOOKUP($A210,WH_Aggregte!$E:$E,WH_Aggregte!Y:Y)</f>
        <v>0</v>
      </c>
      <c r="W210" s="31">
        <f>_xlfn.XLOOKUP($A210,WH_Aggregte!$E:$E,WH_Aggregte!Z:Z)</f>
        <v>0</v>
      </c>
      <c r="X210" s="31">
        <f>_xlfn.XLOOKUP($A210,WH_Aggregte!$E:$E,WH_Aggregte!AA:AA)</f>
        <v>0</v>
      </c>
      <c r="Y210" s="31">
        <f>_xlfn.XLOOKUP($A210,WH_Aggregte!$E:$E,WH_Aggregte!AB:AB)</f>
        <v>0</v>
      </c>
      <c r="Z210" s="31">
        <f>_xlfn.XLOOKUP($A210,WH_Aggregte!$E:$E,WH_Aggregte!AC:AC)</f>
        <v>0</v>
      </c>
      <c r="AA210" s="31">
        <f>_xlfn.XLOOKUP($A210,WH_Aggregte!$E:$E,WH_Aggregte!AD:AD)</f>
        <v>0</v>
      </c>
      <c r="AB210" s="31">
        <f>_xlfn.XLOOKUP($A210,WH_Aggregte!$E:$E,WH_Aggregte!AE:AE)</f>
        <v>0</v>
      </c>
      <c r="AC210" s="31">
        <f>_xlfn.XLOOKUP($A210,WH_Aggregte!$E:$E,WH_Aggregte!AF:AF)</f>
        <v>0</v>
      </c>
      <c r="AD210" s="31">
        <f>_xlfn.XLOOKUP($A210,WH_Aggregte!$E:$E,WH_Aggregte!AG:AG)</f>
        <v>0</v>
      </c>
      <c r="AE210" s="31">
        <f>_xlfn.XLOOKUP($A210,WH_Aggregte!$E:$E,WH_Aggregte!AH:AH)</f>
        <v>0</v>
      </c>
      <c r="AF210" s="31">
        <f>_xlfn.XLOOKUP($A210,WH_Aggregte!$E:$E,WH_Aggregte!AI:AI)</f>
        <v>0</v>
      </c>
      <c r="AG210" s="31">
        <f>_xlfn.XLOOKUP($A210,WH_Aggregte!$E:$E,WH_Aggregte!AJ:AJ)</f>
        <v>0</v>
      </c>
      <c r="AH210" s="31">
        <f>_xlfn.XLOOKUP($A210,WH_Aggregte!$E:$E,WH_Aggregte!AK:AK)</f>
        <v>0</v>
      </c>
      <c r="AI210" s="31">
        <f>_xlfn.XLOOKUP($A210,WH_Aggregte!$E:$E,WH_Aggregte!AL:AL)</f>
        <v>0</v>
      </c>
      <c r="AJ210" s="31" t="str">
        <f>_xlfn.XLOOKUP($A210,SummaryResponses!$A:$A,SummaryResponses!D:D)</f>
        <v xml:space="preserve">• The subrecipient agreement is missing the Federal Award Identification. </v>
      </c>
      <c r="AK210" s="31" t="str">
        <f>_xlfn.XLOOKUP($A210,SummaryResponses!$A:$A,SummaryResponses!E:E)</f>
        <v xml:space="preserve">• The subrecipient agreement is missing the subrecipient's name. </v>
      </c>
      <c r="AL210" s="31" t="str">
        <f>_xlfn.XLOOKUP($A210,SummaryResponses!$A:$A,SummaryResponses!F:F)</f>
        <v>• The subrecipient agreement is missing the start and/ or end date for the performance period.</v>
      </c>
      <c r="AM210" s="31" t="str">
        <f>_xlfn.XLOOKUP($A210,SummaryResponses!$A:$A,SummaryResponses!G:G)</f>
        <v xml:space="preserve">• The subrecipient agreement is missing the start and/ or end date for the budget period, which appears to be different from the performance period. </v>
      </c>
      <c r="AN210" s="31" t="str">
        <f>_xlfn.XLOOKUP($A210,SummaryResponses!$A:$A,SummaryResponses!H:H)</f>
        <v xml:space="preserve">• The subrecipient agreement is missing the total amount of federal funds obligated and committed to the subrecipient by the Commission. </v>
      </c>
      <c r="AO210" s="31" t="str">
        <f>_xlfn.XLOOKUP($A210,SummaryResponses!$A:$A,SummaryResponses!I:I)</f>
        <v>• The subrecipient agreement is missing the Federal award project description.</v>
      </c>
      <c r="AP210" s="31" t="str">
        <f>_xlfn.XLOOKUP($A210,SummaryResponses!$A:$A,SummaryResponses!J:J)</f>
        <v xml:space="preserve">• The subrecipient agreement is missing the name of the Federal awarding agency, Commission, and / or contact information for the Commission. </v>
      </c>
      <c r="AQ210" s="31" t="str">
        <f>_xlfn.XLOOKUP($A210,SummaryResponses!$A:$A,SummaryResponses!K:K)</f>
        <v>• The subrecipient agreement is missing the indirect cost rate for the award; if the de minimus rate is charged, this should be clearly listed as well ( per  § 200.414)</v>
      </c>
      <c r="AR210" s="31" t="str">
        <f>_xlfn.XLOOKUP($A210,SummaryResponses!$A:$A,SummaryResponses!L:L)</f>
        <v xml:space="preserve">• The subrecipient agreement is missing a description of what the subrecipient must do to comply with the Terms and Conditions of the award. </v>
      </c>
      <c r="AS210" s="31" t="str">
        <f>_xlfn.XLOOKUP($A210,SummaryResponses!$A:$A,SummaryResponses!M:M)</f>
        <v xml:space="preserve">• The subrecipient agreement is missing the approved federally recognized indirect cost rate negotiated between the subrecipient and the Federal government, OR the rate approved by the Commission for the subrecipient (if applicable). </v>
      </c>
      <c r="AT210" s="31" t="str">
        <f>_xlfn.XLOOKUP($A210,SummaryResponses!$A:$A,SummaryResponses!N:N)</f>
        <v xml:space="preserve">• The subrecipient agreement is missing a description of the requirement that the subrecipient permit the Commission and auditors to access the subrecipient's records and financial statements as necessary. </v>
      </c>
      <c r="AU210" s="31" t="str">
        <f>_xlfn.XLOOKUP($A210,SummaryResponses!$A:$A,SummaryResponses!O:O)</f>
        <v>• The subrecipient agreement is missing a description of the terms and conditions concerning award closeout.</v>
      </c>
      <c r="AV210" s="31">
        <f>_xlfn.XLOOKUP($A210,SummaryResponses!$A:$A,SummaryResponses!P:P)</f>
        <v>0</v>
      </c>
      <c r="AW210" s="31">
        <f>_xlfn.XLOOKUP($A210,SummaryResponses!$A:$A,SummaryResponses!Q:Q)</f>
        <v>0</v>
      </c>
      <c r="AX210" s="31">
        <f>_xlfn.XLOOKUP($A210,SummaryResponses!$A:$A,SummaryResponses!R:R)</f>
        <v>0</v>
      </c>
      <c r="AY210" s="31">
        <f>_xlfn.XLOOKUP($A210,SummaryResponses!$A:$A,SummaryResponses!S:S)</f>
        <v>0</v>
      </c>
      <c r="AZ210" s="31">
        <f>_xlfn.XLOOKUP($A210,SummaryResponses!$A:$A,SummaryResponses!T:T)</f>
        <v>0</v>
      </c>
      <c r="BA210" s="31">
        <f>_xlfn.XLOOKUP($A210,SummaryResponses!$A:$A,SummaryResponses!U:U)</f>
        <v>0</v>
      </c>
      <c r="BB210" s="31">
        <f>_xlfn.XLOOKUP($A210,SummaryResponses!$A:$A,SummaryResponses!V:V)</f>
        <v>0</v>
      </c>
      <c r="BC210" s="31">
        <f>_xlfn.XLOOKUP($A210,SummaryResponses!$A:$A,SummaryResponses!W:W)</f>
        <v>0</v>
      </c>
      <c r="BD210" s="31">
        <f>_xlfn.XLOOKUP($A210,SummaryResponses!$A:$A,SummaryResponses!X:X)</f>
        <v>0</v>
      </c>
      <c r="BE210" s="31">
        <f>_xlfn.XLOOKUP($A210,SummaryResponses!$A:$A,SummaryResponses!Y:Y)</f>
        <v>0</v>
      </c>
      <c r="BF210" s="31">
        <f>_xlfn.XLOOKUP($A210,SummaryResponses!$A:$A,SummaryResponses!Z:Z)</f>
        <v>0</v>
      </c>
      <c r="BG210" s="31">
        <f>_xlfn.XLOOKUP($A210,SummaryResponses!$A:$A,SummaryResponses!AA:AA)</f>
        <v>0</v>
      </c>
      <c r="BH210" s="31">
        <f>_xlfn.XLOOKUP($A210,SummaryResponses!$A:$A,SummaryResponses!AB:AB)</f>
        <v>0</v>
      </c>
      <c r="BI210" s="31">
        <f>_xlfn.XLOOKUP($A210,SummaryResponses!$A:$A,SummaryResponses!AC:AC)</f>
        <v>0</v>
      </c>
      <c r="BJ210" s="31">
        <f>_xlfn.XLOOKUP($A210,SummaryResponses!$A:$A,SummaryResponses!AD:AD)</f>
        <v>0</v>
      </c>
      <c r="BK210" s="31">
        <f>_xlfn.XLOOKUP($A210,SummaryResponses!$A:$A,SummaryResponses!AE:AE)</f>
        <v>0</v>
      </c>
    </row>
    <row r="211" spans="1:63" ht="70.5" x14ac:dyDescent="0.35">
      <c r="A211" s="30" t="str">
        <f>SummaryResponses!A211</f>
        <v>13.01.03</v>
      </c>
      <c r="B211" s="31" t="str">
        <f>_xlfn.XLOOKUP($A211,WH_Aggregte!$E:$E,WH_Aggregte!$D:$D)</f>
        <v xml:space="preserve">Does the Commission assess each subrecipient's risk of noncompliance, for the purpose of tailoring subrecipient monitoring activities? </v>
      </c>
      <c r="C211" s="31" t="str">
        <f>_xlfn.XLOOKUP($A211,SummaryResponses!$A:$A,SummaryResponses!$C:$C)</f>
        <v xml:space="preserve">The Commission does not assess each subrecipient's risk of noncompliance for the purpose of determining appropriate monitoring. </v>
      </c>
      <c r="D211" s="30" t="str">
        <f>_xlfn.SINGLE(IF(ISNUMBER(IFERROR(_xlfn.XLOOKUP($A211,Table1[QNUM],Table1[Answer],"",0),""))*1,"",IFERROR(_xlfn.XLOOKUP($A211,Table1[QNUM],Table1[Answer],"",0),"")))</f>
        <v/>
      </c>
      <c r="E211" s="31" t="str">
        <f>_xlfn.SINGLE(IF(ISNUMBER(IFERROR(_xlfn.XLOOKUP($A211&amp;$E$1&amp;":",Table1[QNUM],Table1[NOTES],"",0),""))*1,"",IFERROR(_xlfn.XLOOKUP($A211&amp;$E$1&amp;":",Table1[QNUM],Table1[NOTES],"",0),"")))</f>
        <v/>
      </c>
      <c r="F211" s="31" t="str">
        <f>_xlfn.SINGLE(IF(ISNUMBER(IFERROR(_xlfn.XLOOKUP($A211&amp;$F$1,Table1[QNUM],Table1[NOTES],"",0),""))*1,"",IFERROR(_xlfn.XLOOKUP($A211&amp;$F$1,Table1[QNUM],Table1[NOTES],"",0),"")))</f>
        <v/>
      </c>
      <c r="G211" s="31" t="str">
        <f>TRIM(_xlfn.XLOOKUP($A211,WH_Aggregte!$E:$E,WH_Aggregte!J:J))</f>
        <v>2 CFR 200.332 (b)</v>
      </c>
      <c r="H211" s="31" t="str">
        <f>_xlfn.XLOOKUP($A211,WH_Aggregte!$E:$E,WH_Aggregte!K:K)</f>
        <v/>
      </c>
      <c r="I211" s="31" t="str">
        <f>_xlfn.XLOOKUP($A211,WH_Aggregte!$E:$E,WH_Aggregte!L:L)</f>
        <v/>
      </c>
      <c r="J211" s="31">
        <f>_xlfn.XLOOKUP($A211,WH_Aggregte!$E:$E,WH_Aggregte!M:M)</f>
        <v>0</v>
      </c>
      <c r="K211" s="31">
        <f>_xlfn.XLOOKUP($A211,WH_Aggregte!$E:$E,WH_Aggregte!N:N)</f>
        <v>0</v>
      </c>
      <c r="L211" s="31">
        <f>_xlfn.XLOOKUP($A211,WH_Aggregte!$E:$E,WH_Aggregte!O:O)</f>
        <v>0</v>
      </c>
      <c r="M211" s="31">
        <f>_xlfn.XLOOKUP($A211,WH_Aggregte!$E:$E,WH_Aggregte!P:P)</f>
        <v>0</v>
      </c>
      <c r="N211" s="31">
        <f>_xlfn.XLOOKUP($A211,WH_Aggregte!$E:$E,WH_Aggregte!Q:Q)</f>
        <v>0</v>
      </c>
      <c r="O211" s="31">
        <f>_xlfn.XLOOKUP($A211,WH_Aggregte!$E:$E,WH_Aggregte!R:R)</f>
        <v>0</v>
      </c>
      <c r="P211" s="31">
        <f>_xlfn.XLOOKUP($A211,WH_Aggregte!$E:$E,WH_Aggregte!S:S)</f>
        <v>0</v>
      </c>
      <c r="Q211" s="31">
        <f>_xlfn.XLOOKUP($A211,WH_Aggregte!$E:$E,WH_Aggregte!T:T)</f>
        <v>0</v>
      </c>
      <c r="R211" s="31">
        <f>_xlfn.XLOOKUP($A211,WH_Aggregte!$E:$E,WH_Aggregte!U:U)</f>
        <v>0</v>
      </c>
      <c r="S211" s="31">
        <f>_xlfn.XLOOKUP($A211,WH_Aggregte!$E:$E,WH_Aggregte!V:V)</f>
        <v>0</v>
      </c>
      <c r="T211" s="31">
        <f>_xlfn.XLOOKUP($A211,WH_Aggregte!$E:$E,WH_Aggregte!W:W)</f>
        <v>0</v>
      </c>
      <c r="U211" s="31">
        <f>_xlfn.XLOOKUP($A211,WH_Aggregte!$E:$E,WH_Aggregte!X:X)</f>
        <v>0</v>
      </c>
      <c r="V211" s="31">
        <f>_xlfn.XLOOKUP($A211,WH_Aggregte!$E:$E,WH_Aggregte!Y:Y)</f>
        <v>0</v>
      </c>
      <c r="W211" s="31">
        <f>_xlfn.XLOOKUP($A211,WH_Aggregte!$E:$E,WH_Aggregte!Z:Z)</f>
        <v>0</v>
      </c>
      <c r="X211" s="31">
        <f>_xlfn.XLOOKUP($A211,WH_Aggregte!$E:$E,WH_Aggregte!AA:AA)</f>
        <v>0</v>
      </c>
      <c r="Y211" s="31">
        <f>_xlfn.XLOOKUP($A211,WH_Aggregte!$E:$E,WH_Aggregte!AB:AB)</f>
        <v>0</v>
      </c>
      <c r="Z211" s="31">
        <f>_xlfn.XLOOKUP($A211,WH_Aggregte!$E:$E,WH_Aggregte!AC:AC)</f>
        <v>0</v>
      </c>
      <c r="AA211" s="31">
        <f>_xlfn.XLOOKUP($A211,WH_Aggregte!$E:$E,WH_Aggregte!AD:AD)</f>
        <v>0</v>
      </c>
      <c r="AB211" s="31">
        <f>_xlfn.XLOOKUP($A211,WH_Aggregte!$E:$E,WH_Aggregte!AE:AE)</f>
        <v>0</v>
      </c>
      <c r="AC211" s="31">
        <f>_xlfn.XLOOKUP($A211,WH_Aggregte!$E:$E,WH_Aggregte!AF:AF)</f>
        <v>0</v>
      </c>
      <c r="AD211" s="31">
        <f>_xlfn.XLOOKUP($A211,WH_Aggregte!$E:$E,WH_Aggregte!AG:AG)</f>
        <v>0</v>
      </c>
      <c r="AE211" s="31">
        <f>_xlfn.XLOOKUP($A211,WH_Aggregte!$E:$E,WH_Aggregte!AH:AH)</f>
        <v>0</v>
      </c>
      <c r="AF211" s="31">
        <f>_xlfn.XLOOKUP($A211,WH_Aggregte!$E:$E,WH_Aggregte!AI:AI)</f>
        <v>0</v>
      </c>
      <c r="AG211" s="31">
        <f>_xlfn.XLOOKUP($A211,WH_Aggregte!$E:$E,WH_Aggregte!AJ:AJ)</f>
        <v>0</v>
      </c>
      <c r="AH211" s="31">
        <f>_xlfn.XLOOKUP($A211,WH_Aggregte!$E:$E,WH_Aggregte!AK:AK)</f>
        <v>0</v>
      </c>
      <c r="AI211" s="31">
        <f>_xlfn.XLOOKUP($A211,WH_Aggregte!$E:$E,WH_Aggregte!AL:AL)</f>
        <v>0</v>
      </c>
      <c r="AJ211" s="31" t="str">
        <f>_xlfn.XLOOKUP($A211,SummaryResponses!$A:$A,SummaryResponses!D:D)</f>
        <v>• The Commission has not completed risk assessment packages for the sampled subrecipients.</v>
      </c>
      <c r="AK211" s="31" t="str">
        <f>_xlfn.XLOOKUP($A211,SummaryResponses!$A:$A,SummaryResponses!E:E)</f>
        <v xml:space="preserve">• The Commission has not identified a way to tailor risk-based monitoring for the selected subrecipients. </v>
      </c>
      <c r="AL211" s="31">
        <f>_xlfn.XLOOKUP($A211,SummaryResponses!$A:$A,SummaryResponses!F:F)</f>
        <v>0</v>
      </c>
      <c r="AM211" s="31">
        <f>_xlfn.XLOOKUP($A211,SummaryResponses!$A:$A,SummaryResponses!G:G)</f>
        <v>0</v>
      </c>
      <c r="AN211" s="31">
        <f>_xlfn.XLOOKUP($A211,SummaryResponses!$A:$A,SummaryResponses!H:H)</f>
        <v>0</v>
      </c>
      <c r="AO211" s="31">
        <f>_xlfn.XLOOKUP($A211,SummaryResponses!$A:$A,SummaryResponses!I:I)</f>
        <v>0</v>
      </c>
      <c r="AP211" s="31">
        <f>_xlfn.XLOOKUP($A211,SummaryResponses!$A:$A,SummaryResponses!J:J)</f>
        <v>0</v>
      </c>
      <c r="AQ211" s="31">
        <f>_xlfn.XLOOKUP($A211,SummaryResponses!$A:$A,SummaryResponses!K:K)</f>
        <v>0</v>
      </c>
      <c r="AR211" s="31">
        <f>_xlfn.XLOOKUP($A211,SummaryResponses!$A:$A,SummaryResponses!L:L)</f>
        <v>0</v>
      </c>
      <c r="AS211" s="31">
        <f>_xlfn.XLOOKUP($A211,SummaryResponses!$A:$A,SummaryResponses!M:M)</f>
        <v>0</v>
      </c>
      <c r="AT211" s="31">
        <f>_xlfn.XLOOKUP($A211,SummaryResponses!$A:$A,SummaryResponses!N:N)</f>
        <v>0</v>
      </c>
      <c r="AU211" s="31">
        <f>_xlfn.XLOOKUP($A211,SummaryResponses!$A:$A,SummaryResponses!O:O)</f>
        <v>0</v>
      </c>
      <c r="AV211" s="31">
        <f>_xlfn.XLOOKUP($A211,SummaryResponses!$A:$A,SummaryResponses!P:P)</f>
        <v>0</v>
      </c>
      <c r="AW211" s="31">
        <f>_xlfn.XLOOKUP($A211,SummaryResponses!$A:$A,SummaryResponses!Q:Q)</f>
        <v>0</v>
      </c>
      <c r="AX211" s="31">
        <f>_xlfn.XLOOKUP($A211,SummaryResponses!$A:$A,SummaryResponses!R:R)</f>
        <v>0</v>
      </c>
      <c r="AY211" s="31">
        <f>_xlfn.XLOOKUP($A211,SummaryResponses!$A:$A,SummaryResponses!S:S)</f>
        <v>0</v>
      </c>
      <c r="AZ211" s="31">
        <f>_xlfn.XLOOKUP($A211,SummaryResponses!$A:$A,SummaryResponses!T:T)</f>
        <v>0</v>
      </c>
      <c r="BA211" s="31">
        <f>_xlfn.XLOOKUP($A211,SummaryResponses!$A:$A,SummaryResponses!U:U)</f>
        <v>0</v>
      </c>
      <c r="BB211" s="31">
        <f>_xlfn.XLOOKUP($A211,SummaryResponses!$A:$A,SummaryResponses!V:V)</f>
        <v>0</v>
      </c>
      <c r="BC211" s="31">
        <f>_xlfn.XLOOKUP($A211,SummaryResponses!$A:$A,SummaryResponses!W:W)</f>
        <v>0</v>
      </c>
      <c r="BD211" s="31">
        <f>_xlfn.XLOOKUP($A211,SummaryResponses!$A:$A,SummaryResponses!X:X)</f>
        <v>0</v>
      </c>
      <c r="BE211" s="31">
        <f>_xlfn.XLOOKUP($A211,SummaryResponses!$A:$A,SummaryResponses!Y:Y)</f>
        <v>0</v>
      </c>
      <c r="BF211" s="31">
        <f>_xlfn.XLOOKUP($A211,SummaryResponses!$A:$A,SummaryResponses!Z:Z)</f>
        <v>0</v>
      </c>
      <c r="BG211" s="31">
        <f>_xlfn.XLOOKUP($A211,SummaryResponses!$A:$A,SummaryResponses!AA:AA)</f>
        <v>0</v>
      </c>
      <c r="BH211" s="31">
        <f>_xlfn.XLOOKUP($A211,SummaryResponses!$A:$A,SummaryResponses!AB:AB)</f>
        <v>0</v>
      </c>
      <c r="BI211" s="31">
        <f>_xlfn.XLOOKUP($A211,SummaryResponses!$A:$A,SummaryResponses!AC:AC)</f>
        <v>0</v>
      </c>
      <c r="BJ211" s="31">
        <f>_xlfn.XLOOKUP($A211,SummaryResponses!$A:$A,SummaryResponses!AD:AD)</f>
        <v>0</v>
      </c>
      <c r="BK211" s="31">
        <f>_xlfn.XLOOKUP($A211,SummaryResponses!$A:$A,SummaryResponses!AE:AE)</f>
        <v>0</v>
      </c>
    </row>
    <row r="212" spans="1:63" ht="112.5" x14ac:dyDescent="0.35">
      <c r="A212" s="30" t="str">
        <f>SummaryResponses!A212</f>
        <v>13.01.04</v>
      </c>
      <c r="B212" s="31" t="str">
        <f>_xlfn.XLOOKUP($A212,WH_Aggregte!$E:$E,WH_Aggregte!$D:$D)</f>
        <v>Is there evidence in the Commission's monitoring materials (monitoring policy, plan, packages, tools) that they monitor the following items and topics?</v>
      </c>
      <c r="C212" s="31" t="str">
        <f>_xlfn.XLOOKUP($A212,SummaryResponses!$A:$A,SummaryResponses!$C:$C)</f>
        <v xml:space="preserve">The Commission should consider amending monitoring policies to ensure they are monitoring for accuracy in required reports, resolution of findings, and NSCHC compliance. </v>
      </c>
      <c r="D212" s="30" t="str">
        <f>_xlfn.SINGLE(IF(ISNUMBER(IFERROR(_xlfn.XLOOKUP($A212,Table1[QNUM],Table1[Answer],"",0),""))*1,"",IFERROR(_xlfn.XLOOKUP($A212,Table1[QNUM],Table1[Answer],"",0),"")))</f>
        <v/>
      </c>
      <c r="E212" s="31" t="str">
        <f>_xlfn.SINGLE(IF(ISNUMBER(IFERROR(_xlfn.XLOOKUP($A212&amp;$E$1&amp;":",Table1[QNUM],Table1[NOTES],"",0),""))*1,"",IFERROR(_xlfn.XLOOKUP($A212&amp;$E$1&amp;":",Table1[QNUM],Table1[NOTES],"",0),"")))</f>
        <v/>
      </c>
      <c r="F212" s="31" t="str">
        <f>_xlfn.SINGLE(IF(ISNUMBER(IFERROR(_xlfn.XLOOKUP($A212&amp;$F$1,Table1[QNUM],Table1[NOTES],"",0),""))*1,"",IFERROR(_xlfn.XLOOKUP($A212&amp;$F$1,Table1[QNUM],Table1[NOTES],"",0),"")))</f>
        <v/>
      </c>
      <c r="G212" s="31" t="str">
        <f>TRIM(_xlfn.XLOOKUP($A212,WH_Aggregte!$E:$E,WH_Aggregte!J:J))</f>
        <v>2 CFR 200.332(d)</v>
      </c>
      <c r="H212" s="31" t="str">
        <f>_xlfn.XLOOKUP($A212,WH_Aggregte!$E:$E,WH_Aggregte!K:K)</f>
        <v/>
      </c>
      <c r="I212" s="31" t="str">
        <f>_xlfn.XLOOKUP($A212,WH_Aggregte!$E:$E,WH_Aggregte!L:L)</f>
        <v/>
      </c>
      <c r="J212" s="31" t="str">
        <f>_xlfn.XLOOKUP($A212,WH_Aggregte!$E:$E,WH_Aggregte!M:M)</f>
        <v/>
      </c>
      <c r="K212" s="31" t="str">
        <f>_xlfn.XLOOKUP($A212,WH_Aggregte!$E:$E,WH_Aggregte!N:N)</f>
        <v/>
      </c>
      <c r="L212" s="31">
        <f>_xlfn.XLOOKUP($A212,WH_Aggregte!$E:$E,WH_Aggregte!O:O)</f>
        <v>0</v>
      </c>
      <c r="M212" s="31">
        <f>_xlfn.XLOOKUP($A212,WH_Aggregte!$E:$E,WH_Aggregte!P:P)</f>
        <v>0</v>
      </c>
      <c r="N212" s="31">
        <f>_xlfn.XLOOKUP($A212,WH_Aggregte!$E:$E,WH_Aggregte!Q:Q)</f>
        <v>0</v>
      </c>
      <c r="O212" s="31">
        <f>_xlfn.XLOOKUP($A212,WH_Aggregte!$E:$E,WH_Aggregte!R:R)</f>
        <v>0</v>
      </c>
      <c r="P212" s="31">
        <f>_xlfn.XLOOKUP($A212,WH_Aggregte!$E:$E,WH_Aggregte!S:S)</f>
        <v>0</v>
      </c>
      <c r="Q212" s="31">
        <f>_xlfn.XLOOKUP($A212,WH_Aggregte!$E:$E,WH_Aggregte!T:T)</f>
        <v>0</v>
      </c>
      <c r="R212" s="31">
        <f>_xlfn.XLOOKUP($A212,WH_Aggregte!$E:$E,WH_Aggregte!U:U)</f>
        <v>0</v>
      </c>
      <c r="S212" s="31">
        <f>_xlfn.XLOOKUP($A212,WH_Aggregte!$E:$E,WH_Aggregte!V:V)</f>
        <v>0</v>
      </c>
      <c r="T212" s="31">
        <f>_xlfn.XLOOKUP($A212,WH_Aggregte!$E:$E,WH_Aggregte!W:W)</f>
        <v>0</v>
      </c>
      <c r="U212" s="31">
        <f>_xlfn.XLOOKUP($A212,WH_Aggregte!$E:$E,WH_Aggregte!X:X)</f>
        <v>0</v>
      </c>
      <c r="V212" s="31">
        <f>_xlfn.XLOOKUP($A212,WH_Aggregte!$E:$E,WH_Aggregte!Y:Y)</f>
        <v>0</v>
      </c>
      <c r="W212" s="31">
        <f>_xlfn.XLOOKUP($A212,WH_Aggregte!$E:$E,WH_Aggregte!Z:Z)</f>
        <v>0</v>
      </c>
      <c r="X212" s="31">
        <f>_xlfn.XLOOKUP($A212,WH_Aggregte!$E:$E,WH_Aggregte!AA:AA)</f>
        <v>0</v>
      </c>
      <c r="Y212" s="31">
        <f>_xlfn.XLOOKUP($A212,WH_Aggregte!$E:$E,WH_Aggregte!AB:AB)</f>
        <v>0</v>
      </c>
      <c r="Z212" s="31">
        <f>_xlfn.XLOOKUP($A212,WH_Aggregte!$E:$E,WH_Aggregte!AC:AC)</f>
        <v>0</v>
      </c>
      <c r="AA212" s="31">
        <f>_xlfn.XLOOKUP($A212,WH_Aggregte!$E:$E,WH_Aggregte!AD:AD)</f>
        <v>0</v>
      </c>
      <c r="AB212" s="31">
        <f>_xlfn.XLOOKUP($A212,WH_Aggregte!$E:$E,WH_Aggregte!AE:AE)</f>
        <v>0</v>
      </c>
      <c r="AC212" s="31">
        <f>_xlfn.XLOOKUP($A212,WH_Aggregte!$E:$E,WH_Aggregte!AF:AF)</f>
        <v>0</v>
      </c>
      <c r="AD212" s="31">
        <f>_xlfn.XLOOKUP($A212,WH_Aggregte!$E:$E,WH_Aggregte!AG:AG)</f>
        <v>0</v>
      </c>
      <c r="AE212" s="31">
        <f>_xlfn.XLOOKUP($A212,WH_Aggregte!$E:$E,WH_Aggregte!AH:AH)</f>
        <v>0</v>
      </c>
      <c r="AF212" s="31">
        <f>_xlfn.XLOOKUP($A212,WH_Aggregte!$E:$E,WH_Aggregte!AI:AI)</f>
        <v>0</v>
      </c>
      <c r="AG212" s="31">
        <f>_xlfn.XLOOKUP($A212,WH_Aggregte!$E:$E,WH_Aggregte!AJ:AJ)</f>
        <v>0</v>
      </c>
      <c r="AH212" s="31">
        <f>_xlfn.XLOOKUP($A212,WH_Aggregte!$E:$E,WH_Aggregte!AK:AK)</f>
        <v>0</v>
      </c>
      <c r="AI212" s="31">
        <f>_xlfn.XLOOKUP($A212,WH_Aggregte!$E:$E,WH_Aggregte!AL:AL)</f>
        <v>0</v>
      </c>
      <c r="AJ212" s="31" t="str">
        <f>_xlfn.XLOOKUP($A212,SummaryResponses!$A:$A,SummaryResponses!D:D)</f>
        <v>• There is no evidence that the Commission is monitoring subrecipients for accuracy in FFR data.</v>
      </c>
      <c r="AK212" s="31" t="str">
        <f>_xlfn.XLOOKUP($A212,SummaryResponses!$A:$A,SummaryResponses!E:E)</f>
        <v>• There is no evidence that the Commission is monitoring subrecipients' resolution of findings (audit, monitoring, or otherwise).</v>
      </c>
      <c r="AL212" s="31" t="str">
        <f>_xlfn.XLOOKUP($A212,SummaryResponses!$A:$A,SummaryResponses!F:F)</f>
        <v>• There is no evidence that the Commission is monitoring subrecipients for their records-level compliance with NSCHC.</v>
      </c>
      <c r="AM212" s="31" t="str">
        <f>_xlfn.XLOOKUP($A212,SummaryResponses!$A:$A,SummaryResponses!G:G)</f>
        <v>• There is no evidence that the Commission is regularly monitoring subrecipients to ensure expenditures are compliant and adequately documented.</v>
      </c>
      <c r="AN212" s="31">
        <f>_xlfn.XLOOKUP($A212,SummaryResponses!$A:$A,SummaryResponses!H:H)</f>
        <v>0</v>
      </c>
      <c r="AO212" s="31">
        <f>_xlfn.XLOOKUP($A212,SummaryResponses!$A:$A,SummaryResponses!I:I)</f>
        <v>0</v>
      </c>
      <c r="AP212" s="31">
        <f>_xlfn.XLOOKUP($A212,SummaryResponses!$A:$A,SummaryResponses!J:J)</f>
        <v>0</v>
      </c>
      <c r="AQ212" s="31">
        <f>_xlfn.XLOOKUP($A212,SummaryResponses!$A:$A,SummaryResponses!K:K)</f>
        <v>0</v>
      </c>
      <c r="AR212" s="31">
        <f>_xlfn.XLOOKUP($A212,SummaryResponses!$A:$A,SummaryResponses!L:L)</f>
        <v>0</v>
      </c>
      <c r="AS212" s="31">
        <f>_xlfn.XLOOKUP($A212,SummaryResponses!$A:$A,SummaryResponses!M:M)</f>
        <v>0</v>
      </c>
      <c r="AT212" s="31">
        <f>_xlfn.XLOOKUP($A212,SummaryResponses!$A:$A,SummaryResponses!N:N)</f>
        <v>0</v>
      </c>
      <c r="AU212" s="31">
        <f>_xlfn.XLOOKUP($A212,SummaryResponses!$A:$A,SummaryResponses!O:O)</f>
        <v>0</v>
      </c>
      <c r="AV212" s="31">
        <f>_xlfn.XLOOKUP($A212,SummaryResponses!$A:$A,SummaryResponses!P:P)</f>
        <v>0</v>
      </c>
      <c r="AW212" s="31">
        <f>_xlfn.XLOOKUP($A212,SummaryResponses!$A:$A,SummaryResponses!Q:Q)</f>
        <v>0</v>
      </c>
      <c r="AX212" s="31">
        <f>_xlfn.XLOOKUP($A212,SummaryResponses!$A:$A,SummaryResponses!R:R)</f>
        <v>0</v>
      </c>
      <c r="AY212" s="31">
        <f>_xlfn.XLOOKUP($A212,SummaryResponses!$A:$A,SummaryResponses!S:S)</f>
        <v>0</v>
      </c>
      <c r="AZ212" s="31">
        <f>_xlfn.XLOOKUP($A212,SummaryResponses!$A:$A,SummaryResponses!T:T)</f>
        <v>0</v>
      </c>
      <c r="BA212" s="31">
        <f>_xlfn.XLOOKUP($A212,SummaryResponses!$A:$A,SummaryResponses!U:U)</f>
        <v>0</v>
      </c>
      <c r="BB212" s="31">
        <f>_xlfn.XLOOKUP($A212,SummaryResponses!$A:$A,SummaryResponses!V:V)</f>
        <v>0</v>
      </c>
      <c r="BC212" s="31">
        <f>_xlfn.XLOOKUP($A212,SummaryResponses!$A:$A,SummaryResponses!W:W)</f>
        <v>0</v>
      </c>
      <c r="BD212" s="31">
        <f>_xlfn.XLOOKUP($A212,SummaryResponses!$A:$A,SummaryResponses!X:X)</f>
        <v>0</v>
      </c>
      <c r="BE212" s="31">
        <f>_xlfn.XLOOKUP($A212,SummaryResponses!$A:$A,SummaryResponses!Y:Y)</f>
        <v>0</v>
      </c>
      <c r="BF212" s="31">
        <f>_xlfn.XLOOKUP($A212,SummaryResponses!$A:$A,SummaryResponses!Z:Z)</f>
        <v>0</v>
      </c>
      <c r="BG212" s="31">
        <f>_xlfn.XLOOKUP($A212,SummaryResponses!$A:$A,SummaryResponses!AA:AA)</f>
        <v>0</v>
      </c>
      <c r="BH212" s="31">
        <f>_xlfn.XLOOKUP($A212,SummaryResponses!$A:$A,SummaryResponses!AB:AB)</f>
        <v>0</v>
      </c>
      <c r="BI212" s="31">
        <f>_xlfn.XLOOKUP($A212,SummaryResponses!$A:$A,SummaryResponses!AC:AC)</f>
        <v>0</v>
      </c>
      <c r="BJ212" s="31">
        <f>_xlfn.XLOOKUP($A212,SummaryResponses!$A:$A,SummaryResponses!AD:AD)</f>
        <v>0</v>
      </c>
      <c r="BK212" s="31">
        <f>_xlfn.XLOOKUP($A212,SummaryResponses!$A:$A,SummaryResponses!AE:AE)</f>
        <v>0</v>
      </c>
    </row>
    <row r="213" spans="1:63" ht="28.5" x14ac:dyDescent="0.35">
      <c r="A213" s="30" t="str">
        <f>SummaryResponses!A213</f>
        <v>13.01.05</v>
      </c>
      <c r="B213" s="31" t="str">
        <f>_xlfn.XLOOKUP($A213,WH_Aggregte!$E:$E,WH_Aggregte!$D:$D)</f>
        <v xml:space="preserve">Does the Commission track its subrecipients’ audit requirements? </v>
      </c>
      <c r="C213" s="31" t="str">
        <f>_xlfn.XLOOKUP($A213,SummaryResponses!$A:$A,SummaryResponses!$C:$C)</f>
        <v>The Commission is not tracking subrecipient audit requirements in accordance with 2 CFR 200.332 (f).</v>
      </c>
      <c r="D213" s="30" t="str">
        <f>_xlfn.SINGLE(IF(ISNUMBER(IFERROR(_xlfn.XLOOKUP($A213,Table1[QNUM],Table1[Answer],"",0),""))*1,"",IFERROR(_xlfn.XLOOKUP($A213,Table1[QNUM],Table1[Answer],"",0),"")))</f>
        <v/>
      </c>
      <c r="E213" s="31" t="str">
        <f>_xlfn.SINGLE(IF(ISNUMBER(IFERROR(_xlfn.XLOOKUP($A213&amp;$E$1&amp;":",Table1[QNUM],Table1[NOTES],"",0),""))*1,"",IFERROR(_xlfn.XLOOKUP($A213&amp;$E$1&amp;":",Table1[QNUM],Table1[NOTES],"",0),"")))</f>
        <v/>
      </c>
      <c r="F213" s="31" t="str">
        <f>_xlfn.SINGLE(IF(ISNUMBER(IFERROR(_xlfn.XLOOKUP($A213&amp;$F$1,Table1[QNUM],Table1[NOTES],"",0),""))*1,"",IFERROR(_xlfn.XLOOKUP($A213&amp;$F$1,Table1[QNUM],Table1[NOTES],"",0),"")))</f>
        <v/>
      </c>
      <c r="G213" s="31" t="str">
        <f>TRIM(_xlfn.XLOOKUP($A213,WH_Aggregte!$E:$E,WH_Aggregte!J:J))</f>
        <v>2 CFR §200.332 (f), 2 CFR § 200.501(a)</v>
      </c>
      <c r="H213" s="31">
        <f>_xlfn.XLOOKUP($A213,WH_Aggregte!$E:$E,WH_Aggregte!K:K)</f>
        <v>0</v>
      </c>
      <c r="I213" s="31">
        <f>_xlfn.XLOOKUP($A213,WH_Aggregte!$E:$E,WH_Aggregte!L:L)</f>
        <v>0</v>
      </c>
      <c r="J213" s="31">
        <f>_xlfn.XLOOKUP($A213,WH_Aggregte!$E:$E,WH_Aggregte!M:M)</f>
        <v>0</v>
      </c>
      <c r="K213" s="31">
        <f>_xlfn.XLOOKUP($A213,WH_Aggregte!$E:$E,WH_Aggregte!N:N)</f>
        <v>0</v>
      </c>
      <c r="L213" s="31">
        <f>_xlfn.XLOOKUP($A213,WH_Aggregte!$E:$E,WH_Aggregte!O:O)</f>
        <v>0</v>
      </c>
      <c r="M213" s="31">
        <f>_xlfn.XLOOKUP($A213,WH_Aggregte!$E:$E,WH_Aggregte!P:P)</f>
        <v>0</v>
      </c>
      <c r="N213" s="31">
        <f>_xlfn.XLOOKUP($A213,WH_Aggregte!$E:$E,WH_Aggregte!Q:Q)</f>
        <v>0</v>
      </c>
      <c r="O213" s="31">
        <f>_xlfn.XLOOKUP($A213,WH_Aggregte!$E:$E,WH_Aggregte!R:R)</f>
        <v>0</v>
      </c>
      <c r="P213" s="31">
        <f>_xlfn.XLOOKUP($A213,WH_Aggregte!$E:$E,WH_Aggregte!S:S)</f>
        <v>0</v>
      </c>
      <c r="Q213" s="31">
        <f>_xlfn.XLOOKUP($A213,WH_Aggregte!$E:$E,WH_Aggregte!T:T)</f>
        <v>0</v>
      </c>
      <c r="R213" s="31">
        <f>_xlfn.XLOOKUP($A213,WH_Aggregte!$E:$E,WH_Aggregte!U:U)</f>
        <v>0</v>
      </c>
      <c r="S213" s="31">
        <f>_xlfn.XLOOKUP($A213,WH_Aggregte!$E:$E,WH_Aggregte!V:V)</f>
        <v>0</v>
      </c>
      <c r="T213" s="31">
        <f>_xlfn.XLOOKUP($A213,WH_Aggregte!$E:$E,WH_Aggregte!W:W)</f>
        <v>0</v>
      </c>
      <c r="U213" s="31">
        <f>_xlfn.XLOOKUP($A213,WH_Aggregte!$E:$E,WH_Aggregte!X:X)</f>
        <v>0</v>
      </c>
      <c r="V213" s="31">
        <f>_xlfn.XLOOKUP($A213,WH_Aggregte!$E:$E,WH_Aggregte!Y:Y)</f>
        <v>0</v>
      </c>
      <c r="W213" s="31">
        <f>_xlfn.XLOOKUP($A213,WH_Aggregte!$E:$E,WH_Aggregte!Z:Z)</f>
        <v>0</v>
      </c>
      <c r="X213" s="31">
        <f>_xlfn.XLOOKUP($A213,WH_Aggregte!$E:$E,WH_Aggregte!AA:AA)</f>
        <v>0</v>
      </c>
      <c r="Y213" s="31">
        <f>_xlfn.XLOOKUP($A213,WH_Aggregte!$E:$E,WH_Aggregte!AB:AB)</f>
        <v>0</v>
      </c>
      <c r="Z213" s="31">
        <f>_xlfn.XLOOKUP($A213,WH_Aggregte!$E:$E,WH_Aggregte!AC:AC)</f>
        <v>0</v>
      </c>
      <c r="AA213" s="31">
        <f>_xlfn.XLOOKUP($A213,WH_Aggregte!$E:$E,WH_Aggregte!AD:AD)</f>
        <v>0</v>
      </c>
      <c r="AB213" s="31">
        <f>_xlfn.XLOOKUP($A213,WH_Aggregte!$E:$E,WH_Aggregte!AE:AE)</f>
        <v>0</v>
      </c>
      <c r="AC213" s="31">
        <f>_xlfn.XLOOKUP($A213,WH_Aggregte!$E:$E,WH_Aggregte!AF:AF)</f>
        <v>0</v>
      </c>
      <c r="AD213" s="31">
        <f>_xlfn.XLOOKUP($A213,WH_Aggregte!$E:$E,WH_Aggregte!AG:AG)</f>
        <v>0</v>
      </c>
      <c r="AE213" s="31">
        <f>_xlfn.XLOOKUP($A213,WH_Aggregte!$E:$E,WH_Aggregte!AH:AH)</f>
        <v>0</v>
      </c>
      <c r="AF213" s="31">
        <f>_xlfn.XLOOKUP($A213,WH_Aggregte!$E:$E,WH_Aggregte!AI:AI)</f>
        <v>0</v>
      </c>
      <c r="AG213" s="31">
        <f>_xlfn.XLOOKUP($A213,WH_Aggregte!$E:$E,WH_Aggregte!AJ:AJ)</f>
        <v>0</v>
      </c>
      <c r="AH213" s="31">
        <f>_xlfn.XLOOKUP($A213,WH_Aggregte!$E:$E,WH_Aggregte!AK:AK)</f>
        <v>0</v>
      </c>
      <c r="AI213" s="31">
        <f>_xlfn.XLOOKUP($A213,WH_Aggregte!$E:$E,WH_Aggregte!AL:AL)</f>
        <v>0</v>
      </c>
      <c r="AJ213" s="31">
        <f>_xlfn.XLOOKUP($A213,SummaryResponses!$A:$A,SummaryResponses!D:D)</f>
        <v>0</v>
      </c>
      <c r="AK213" s="31">
        <f>_xlfn.XLOOKUP($A213,SummaryResponses!$A:$A,SummaryResponses!E:E)</f>
        <v>0</v>
      </c>
      <c r="AL213" s="31">
        <f>_xlfn.XLOOKUP($A213,SummaryResponses!$A:$A,SummaryResponses!F:F)</f>
        <v>0</v>
      </c>
      <c r="AM213" s="31">
        <f>_xlfn.XLOOKUP($A213,SummaryResponses!$A:$A,SummaryResponses!G:G)</f>
        <v>0</v>
      </c>
      <c r="AN213" s="31">
        <f>_xlfn.XLOOKUP($A213,SummaryResponses!$A:$A,SummaryResponses!H:H)</f>
        <v>0</v>
      </c>
      <c r="AO213" s="31">
        <f>_xlfn.XLOOKUP($A213,SummaryResponses!$A:$A,SummaryResponses!I:I)</f>
        <v>0</v>
      </c>
      <c r="AP213" s="31">
        <f>_xlfn.XLOOKUP($A213,SummaryResponses!$A:$A,SummaryResponses!J:J)</f>
        <v>0</v>
      </c>
      <c r="AQ213" s="31">
        <f>_xlfn.XLOOKUP($A213,SummaryResponses!$A:$A,SummaryResponses!K:K)</f>
        <v>0</v>
      </c>
      <c r="AR213" s="31">
        <f>_xlfn.XLOOKUP($A213,SummaryResponses!$A:$A,SummaryResponses!L:L)</f>
        <v>0</v>
      </c>
      <c r="AS213" s="31">
        <f>_xlfn.XLOOKUP($A213,SummaryResponses!$A:$A,SummaryResponses!M:M)</f>
        <v>0</v>
      </c>
      <c r="AT213" s="31">
        <f>_xlfn.XLOOKUP($A213,SummaryResponses!$A:$A,SummaryResponses!N:N)</f>
        <v>0</v>
      </c>
      <c r="AU213" s="31">
        <f>_xlfn.XLOOKUP($A213,SummaryResponses!$A:$A,SummaryResponses!O:O)</f>
        <v>0</v>
      </c>
      <c r="AV213" s="31">
        <f>_xlfn.XLOOKUP($A213,SummaryResponses!$A:$A,SummaryResponses!P:P)</f>
        <v>0</v>
      </c>
      <c r="AW213" s="31">
        <f>_xlfn.XLOOKUP($A213,SummaryResponses!$A:$A,SummaryResponses!Q:Q)</f>
        <v>0</v>
      </c>
      <c r="AX213" s="31">
        <f>_xlfn.XLOOKUP($A213,SummaryResponses!$A:$A,SummaryResponses!R:R)</f>
        <v>0</v>
      </c>
      <c r="AY213" s="31">
        <f>_xlfn.XLOOKUP($A213,SummaryResponses!$A:$A,SummaryResponses!S:S)</f>
        <v>0</v>
      </c>
      <c r="AZ213" s="31">
        <f>_xlfn.XLOOKUP($A213,SummaryResponses!$A:$A,SummaryResponses!T:T)</f>
        <v>0</v>
      </c>
      <c r="BA213" s="31">
        <f>_xlfn.XLOOKUP($A213,SummaryResponses!$A:$A,SummaryResponses!U:U)</f>
        <v>0</v>
      </c>
      <c r="BB213" s="31">
        <f>_xlfn.XLOOKUP($A213,SummaryResponses!$A:$A,SummaryResponses!V:V)</f>
        <v>0</v>
      </c>
      <c r="BC213" s="31">
        <f>_xlfn.XLOOKUP($A213,SummaryResponses!$A:$A,SummaryResponses!W:W)</f>
        <v>0</v>
      </c>
      <c r="BD213" s="31">
        <f>_xlfn.XLOOKUP($A213,SummaryResponses!$A:$A,SummaryResponses!X:X)</f>
        <v>0</v>
      </c>
      <c r="BE213" s="31">
        <f>_xlfn.XLOOKUP($A213,SummaryResponses!$A:$A,SummaryResponses!Y:Y)</f>
        <v>0</v>
      </c>
      <c r="BF213" s="31">
        <f>_xlfn.XLOOKUP($A213,SummaryResponses!$A:$A,SummaryResponses!Z:Z)</f>
        <v>0</v>
      </c>
      <c r="BG213" s="31">
        <f>_xlfn.XLOOKUP($A213,SummaryResponses!$A:$A,SummaryResponses!AA:AA)</f>
        <v>0</v>
      </c>
      <c r="BH213" s="31">
        <f>_xlfn.XLOOKUP($A213,SummaryResponses!$A:$A,SummaryResponses!AB:AB)</f>
        <v>0</v>
      </c>
      <c r="BI213" s="31">
        <f>_xlfn.XLOOKUP($A213,SummaryResponses!$A:$A,SummaryResponses!AC:AC)</f>
        <v>0</v>
      </c>
      <c r="BJ213" s="31">
        <f>_xlfn.XLOOKUP($A213,SummaryResponses!$A:$A,SummaryResponses!AD:AD)</f>
        <v>0</v>
      </c>
      <c r="BK213" s="31">
        <f>_xlfn.XLOOKUP($A213,SummaryResponses!$A:$A,SummaryResponses!AE:AE)</f>
        <v>0</v>
      </c>
    </row>
    <row r="214" spans="1:63" ht="70.5" x14ac:dyDescent="0.35">
      <c r="A214" s="30" t="str">
        <f>SummaryResponses!A214</f>
        <v>13.01.06</v>
      </c>
      <c r="B214" s="31" t="str">
        <f>_xlfn.XLOOKUP($A214,WH_Aggregte!$E:$E,WH_Aggregte!$D:$D)</f>
        <v>If any subrecipients had any findings with financial implications in their audit or during the course of subrecipient monitoring by the Commission, did the Commission adjust its internal records to reflect the issue?</v>
      </c>
      <c r="C214" s="31" t="str">
        <f>_xlfn.XLOOKUP($A214,SummaryResponses!$A:$A,SummaryResponses!$C:$C)</f>
        <v xml:space="preserve">The Commission did not adjust its internal records to reflect findings at the subrecipient level. </v>
      </c>
      <c r="D214" s="30" t="str">
        <f>_xlfn.SINGLE(IF(ISNUMBER(IFERROR(_xlfn.XLOOKUP($A214,Table1[QNUM],Table1[Answer],"",0),""))*1,"",IFERROR(_xlfn.XLOOKUP($A214,Table1[QNUM],Table1[Answer],"",0),"")))</f>
        <v/>
      </c>
      <c r="E214" s="31" t="str">
        <f>_xlfn.SINGLE(IF(ISNUMBER(IFERROR(_xlfn.XLOOKUP($A214&amp;$E$1&amp;":",Table1[QNUM],Table1[NOTES],"",0),""))*1,"",IFERROR(_xlfn.XLOOKUP($A214&amp;$E$1&amp;":",Table1[QNUM],Table1[NOTES],"",0),"")))</f>
        <v/>
      </c>
      <c r="F214" s="31" t="str">
        <f>_xlfn.SINGLE(IF(ISNUMBER(IFERROR(_xlfn.XLOOKUP($A214&amp;$F$1,Table1[QNUM],Table1[NOTES],"",0),""))*1,"",IFERROR(_xlfn.XLOOKUP($A214&amp;$F$1,Table1[QNUM],Table1[NOTES],"",0),"")))</f>
        <v/>
      </c>
      <c r="G214" s="31" t="str">
        <f>TRIM(_xlfn.XLOOKUP($A214,WH_Aggregte!$E:$E,WH_Aggregte!J:J))</f>
        <v>2 CFR 200.332(g)</v>
      </c>
      <c r="H214" s="31">
        <f>_xlfn.XLOOKUP($A214,WH_Aggregte!$E:$E,WH_Aggregte!K:K)</f>
        <v>0</v>
      </c>
      <c r="I214" s="31">
        <f>_xlfn.XLOOKUP($A214,WH_Aggregte!$E:$E,WH_Aggregte!L:L)</f>
        <v>0</v>
      </c>
      <c r="J214" s="31">
        <f>_xlfn.XLOOKUP($A214,WH_Aggregte!$E:$E,WH_Aggregte!M:M)</f>
        <v>0</v>
      </c>
      <c r="K214" s="31">
        <f>_xlfn.XLOOKUP($A214,WH_Aggregte!$E:$E,WH_Aggregte!N:N)</f>
        <v>0</v>
      </c>
      <c r="L214" s="31">
        <f>_xlfn.XLOOKUP($A214,WH_Aggregte!$E:$E,WH_Aggregte!O:O)</f>
        <v>0</v>
      </c>
      <c r="M214" s="31">
        <f>_xlfn.XLOOKUP($A214,WH_Aggregte!$E:$E,WH_Aggregte!P:P)</f>
        <v>0</v>
      </c>
      <c r="N214" s="31">
        <f>_xlfn.XLOOKUP($A214,WH_Aggregte!$E:$E,WH_Aggregte!Q:Q)</f>
        <v>0</v>
      </c>
      <c r="O214" s="31">
        <f>_xlfn.XLOOKUP($A214,WH_Aggregte!$E:$E,WH_Aggregte!R:R)</f>
        <v>0</v>
      </c>
      <c r="P214" s="31">
        <f>_xlfn.XLOOKUP($A214,WH_Aggregte!$E:$E,WH_Aggregte!S:S)</f>
        <v>0</v>
      </c>
      <c r="Q214" s="31">
        <f>_xlfn.XLOOKUP($A214,WH_Aggregte!$E:$E,WH_Aggregte!T:T)</f>
        <v>0</v>
      </c>
      <c r="R214" s="31">
        <f>_xlfn.XLOOKUP($A214,WH_Aggregte!$E:$E,WH_Aggregte!U:U)</f>
        <v>0</v>
      </c>
      <c r="S214" s="31">
        <f>_xlfn.XLOOKUP($A214,WH_Aggregte!$E:$E,WH_Aggregte!V:V)</f>
        <v>0</v>
      </c>
      <c r="T214" s="31">
        <f>_xlfn.XLOOKUP($A214,WH_Aggregte!$E:$E,WH_Aggregte!W:W)</f>
        <v>0</v>
      </c>
      <c r="U214" s="31">
        <f>_xlfn.XLOOKUP($A214,WH_Aggregte!$E:$E,WH_Aggregte!X:X)</f>
        <v>0</v>
      </c>
      <c r="V214" s="31">
        <f>_xlfn.XLOOKUP($A214,WH_Aggregte!$E:$E,WH_Aggregte!Y:Y)</f>
        <v>0</v>
      </c>
      <c r="W214" s="31">
        <f>_xlfn.XLOOKUP($A214,WH_Aggregte!$E:$E,WH_Aggregte!Z:Z)</f>
        <v>0</v>
      </c>
      <c r="X214" s="31">
        <f>_xlfn.XLOOKUP($A214,WH_Aggregte!$E:$E,WH_Aggregte!AA:AA)</f>
        <v>0</v>
      </c>
      <c r="Y214" s="31">
        <f>_xlfn.XLOOKUP($A214,WH_Aggregte!$E:$E,WH_Aggregte!AB:AB)</f>
        <v>0</v>
      </c>
      <c r="Z214" s="31">
        <f>_xlfn.XLOOKUP($A214,WH_Aggregte!$E:$E,WH_Aggregte!AC:AC)</f>
        <v>0</v>
      </c>
      <c r="AA214" s="31">
        <f>_xlfn.XLOOKUP($A214,WH_Aggregte!$E:$E,WH_Aggregte!AD:AD)</f>
        <v>0</v>
      </c>
      <c r="AB214" s="31">
        <f>_xlfn.XLOOKUP($A214,WH_Aggregte!$E:$E,WH_Aggregte!AE:AE)</f>
        <v>0</v>
      </c>
      <c r="AC214" s="31">
        <f>_xlfn.XLOOKUP($A214,WH_Aggregte!$E:$E,WH_Aggregte!AF:AF)</f>
        <v>0</v>
      </c>
      <c r="AD214" s="31">
        <f>_xlfn.XLOOKUP($A214,WH_Aggregte!$E:$E,WH_Aggregte!AG:AG)</f>
        <v>0</v>
      </c>
      <c r="AE214" s="31">
        <f>_xlfn.XLOOKUP($A214,WH_Aggregte!$E:$E,WH_Aggregte!AH:AH)</f>
        <v>0</v>
      </c>
      <c r="AF214" s="31">
        <f>_xlfn.XLOOKUP($A214,WH_Aggregte!$E:$E,WH_Aggregte!AI:AI)</f>
        <v>0</v>
      </c>
      <c r="AG214" s="31">
        <f>_xlfn.XLOOKUP($A214,WH_Aggregte!$E:$E,WH_Aggregte!AJ:AJ)</f>
        <v>0</v>
      </c>
      <c r="AH214" s="31">
        <f>_xlfn.XLOOKUP($A214,WH_Aggregte!$E:$E,WH_Aggregte!AK:AK)</f>
        <v>0</v>
      </c>
      <c r="AI214" s="31">
        <f>_xlfn.XLOOKUP($A214,WH_Aggregte!$E:$E,WH_Aggregte!AL:AL)</f>
        <v>0</v>
      </c>
      <c r="AJ214" s="31">
        <f>_xlfn.XLOOKUP($A214,SummaryResponses!$A:$A,SummaryResponses!D:D)</f>
        <v>0</v>
      </c>
      <c r="AK214" s="31">
        <f>_xlfn.XLOOKUP($A214,SummaryResponses!$A:$A,SummaryResponses!E:E)</f>
        <v>0</v>
      </c>
      <c r="AL214" s="31">
        <f>_xlfn.XLOOKUP($A214,SummaryResponses!$A:$A,SummaryResponses!F:F)</f>
        <v>0</v>
      </c>
      <c r="AM214" s="31">
        <f>_xlfn.XLOOKUP($A214,SummaryResponses!$A:$A,SummaryResponses!G:G)</f>
        <v>0</v>
      </c>
      <c r="AN214" s="31">
        <f>_xlfn.XLOOKUP($A214,SummaryResponses!$A:$A,SummaryResponses!H:H)</f>
        <v>0</v>
      </c>
      <c r="AO214" s="31">
        <f>_xlfn.XLOOKUP($A214,SummaryResponses!$A:$A,SummaryResponses!I:I)</f>
        <v>0</v>
      </c>
      <c r="AP214" s="31">
        <f>_xlfn.XLOOKUP($A214,SummaryResponses!$A:$A,SummaryResponses!J:J)</f>
        <v>0</v>
      </c>
      <c r="AQ214" s="31">
        <f>_xlfn.XLOOKUP($A214,SummaryResponses!$A:$A,SummaryResponses!K:K)</f>
        <v>0</v>
      </c>
      <c r="AR214" s="31">
        <f>_xlfn.XLOOKUP($A214,SummaryResponses!$A:$A,SummaryResponses!L:L)</f>
        <v>0</v>
      </c>
      <c r="AS214" s="31">
        <f>_xlfn.XLOOKUP($A214,SummaryResponses!$A:$A,SummaryResponses!M:M)</f>
        <v>0</v>
      </c>
      <c r="AT214" s="31">
        <f>_xlfn.XLOOKUP($A214,SummaryResponses!$A:$A,SummaryResponses!N:N)</f>
        <v>0</v>
      </c>
      <c r="AU214" s="31">
        <f>_xlfn.XLOOKUP($A214,SummaryResponses!$A:$A,SummaryResponses!O:O)</f>
        <v>0</v>
      </c>
      <c r="AV214" s="31">
        <f>_xlfn.XLOOKUP($A214,SummaryResponses!$A:$A,SummaryResponses!P:P)</f>
        <v>0</v>
      </c>
      <c r="AW214" s="31">
        <f>_xlfn.XLOOKUP($A214,SummaryResponses!$A:$A,SummaryResponses!Q:Q)</f>
        <v>0</v>
      </c>
      <c r="AX214" s="31">
        <f>_xlfn.XLOOKUP($A214,SummaryResponses!$A:$A,SummaryResponses!R:R)</f>
        <v>0</v>
      </c>
      <c r="AY214" s="31">
        <f>_xlfn.XLOOKUP($A214,SummaryResponses!$A:$A,SummaryResponses!S:S)</f>
        <v>0</v>
      </c>
      <c r="AZ214" s="31">
        <f>_xlfn.XLOOKUP($A214,SummaryResponses!$A:$A,SummaryResponses!T:T)</f>
        <v>0</v>
      </c>
      <c r="BA214" s="31">
        <f>_xlfn.XLOOKUP($A214,SummaryResponses!$A:$A,SummaryResponses!U:U)</f>
        <v>0</v>
      </c>
      <c r="BB214" s="31">
        <f>_xlfn.XLOOKUP($A214,SummaryResponses!$A:$A,SummaryResponses!V:V)</f>
        <v>0</v>
      </c>
      <c r="BC214" s="31">
        <f>_xlfn.XLOOKUP($A214,SummaryResponses!$A:$A,SummaryResponses!W:W)</f>
        <v>0</v>
      </c>
      <c r="BD214" s="31">
        <f>_xlfn.XLOOKUP($A214,SummaryResponses!$A:$A,SummaryResponses!X:X)</f>
        <v>0</v>
      </c>
      <c r="BE214" s="31">
        <f>_xlfn.XLOOKUP($A214,SummaryResponses!$A:$A,SummaryResponses!Y:Y)</f>
        <v>0</v>
      </c>
      <c r="BF214" s="31">
        <f>_xlfn.XLOOKUP($A214,SummaryResponses!$A:$A,SummaryResponses!Z:Z)</f>
        <v>0</v>
      </c>
      <c r="BG214" s="31">
        <f>_xlfn.XLOOKUP($A214,SummaryResponses!$A:$A,SummaryResponses!AA:AA)</f>
        <v>0</v>
      </c>
      <c r="BH214" s="31">
        <f>_xlfn.XLOOKUP($A214,SummaryResponses!$A:$A,SummaryResponses!AB:AB)</f>
        <v>0</v>
      </c>
      <c r="BI214" s="31">
        <f>_xlfn.XLOOKUP($A214,SummaryResponses!$A:$A,SummaryResponses!AC:AC)</f>
        <v>0</v>
      </c>
      <c r="BJ214" s="31">
        <f>_xlfn.XLOOKUP($A214,SummaryResponses!$A:$A,SummaryResponses!AD:AD)</f>
        <v>0</v>
      </c>
      <c r="BK214" s="31">
        <f>_xlfn.XLOOKUP($A214,SummaryResponses!$A:$A,SummaryResponses!AE:AE)</f>
        <v>0</v>
      </c>
    </row>
    <row r="215" spans="1:63" ht="28.5" x14ac:dyDescent="0.35">
      <c r="A215" s="30" t="str">
        <f>SummaryResponses!A215</f>
        <v>13.01.07</v>
      </c>
      <c r="B215" s="31" t="str">
        <f>_xlfn.XLOOKUP($A215,WH_Aggregte!$E:$E,WH_Aggregte!$D:$D)</f>
        <v>Does the recipient make individual subawards in amounts greater than $30,000?</v>
      </c>
      <c r="C215" s="31" t="str">
        <f>_xlfn.XLOOKUP($A215,SummaryResponses!$A:$A,SummaryResponses!$C:$C)</f>
        <v>N/A</v>
      </c>
      <c r="D215" s="30" t="str">
        <f>_xlfn.SINGLE(IF(ISNUMBER(IFERROR(_xlfn.XLOOKUP($A215,Table1[QNUM],Table1[Answer],"",0),""))*1,"",IFERROR(_xlfn.XLOOKUP($A215,Table1[QNUM],Table1[Answer],"",0),"")))</f>
        <v/>
      </c>
      <c r="E215" s="31" t="str">
        <f>_xlfn.SINGLE(IF(ISNUMBER(IFERROR(_xlfn.XLOOKUP($A215&amp;$E$1&amp;":",Table1[QNUM],Table1[NOTES],"",0),""))*1,"",IFERROR(_xlfn.XLOOKUP($A215&amp;$E$1&amp;":",Table1[QNUM],Table1[NOTES],"",0),"")))</f>
        <v/>
      </c>
      <c r="F215" s="31" t="str">
        <f>_xlfn.SINGLE(IF(ISNUMBER(IFERROR(_xlfn.XLOOKUP($A215&amp;$F$1,Table1[QNUM],Table1[NOTES],"",0),""))*1,"",IFERROR(_xlfn.XLOOKUP($A215&amp;$F$1,Table1[QNUM],Table1[NOTES],"",0),"")))</f>
        <v/>
      </c>
      <c r="G215" s="31" t="str">
        <f>TRIM(_xlfn.XLOOKUP($A215,WH_Aggregte!$E:$E,WH_Aggregte!J:J))</f>
        <v>AmeriCorps General Terms and Conditions</v>
      </c>
      <c r="H215" s="31">
        <f>_xlfn.XLOOKUP($A215,WH_Aggregte!$E:$E,WH_Aggregte!K:K)</f>
        <v>0</v>
      </c>
      <c r="I215" s="31">
        <f>_xlfn.XLOOKUP($A215,WH_Aggregte!$E:$E,WH_Aggregte!L:L)</f>
        <v>0</v>
      </c>
      <c r="J215" s="31">
        <f>_xlfn.XLOOKUP($A215,WH_Aggregte!$E:$E,WH_Aggregte!M:M)</f>
        <v>0</v>
      </c>
      <c r="K215" s="31">
        <f>_xlfn.XLOOKUP($A215,WH_Aggregte!$E:$E,WH_Aggregte!N:N)</f>
        <v>0</v>
      </c>
      <c r="L215" s="31">
        <f>_xlfn.XLOOKUP($A215,WH_Aggregte!$E:$E,WH_Aggregte!O:O)</f>
        <v>0</v>
      </c>
      <c r="M215" s="31">
        <f>_xlfn.XLOOKUP($A215,WH_Aggregte!$E:$E,WH_Aggregte!P:P)</f>
        <v>0</v>
      </c>
      <c r="N215" s="31">
        <f>_xlfn.XLOOKUP($A215,WH_Aggregte!$E:$E,WH_Aggregte!Q:Q)</f>
        <v>0</v>
      </c>
      <c r="O215" s="31">
        <f>_xlfn.XLOOKUP($A215,WH_Aggregte!$E:$E,WH_Aggregte!R:R)</f>
        <v>0</v>
      </c>
      <c r="P215" s="31">
        <f>_xlfn.XLOOKUP($A215,WH_Aggregte!$E:$E,WH_Aggregte!S:S)</f>
        <v>0</v>
      </c>
      <c r="Q215" s="31">
        <f>_xlfn.XLOOKUP($A215,WH_Aggregte!$E:$E,WH_Aggregte!T:T)</f>
        <v>0</v>
      </c>
      <c r="R215" s="31">
        <f>_xlfn.XLOOKUP($A215,WH_Aggregte!$E:$E,WH_Aggregte!U:U)</f>
        <v>0</v>
      </c>
      <c r="S215" s="31">
        <f>_xlfn.XLOOKUP($A215,WH_Aggregte!$E:$E,WH_Aggregte!V:V)</f>
        <v>0</v>
      </c>
      <c r="T215" s="31">
        <f>_xlfn.XLOOKUP($A215,WH_Aggregte!$E:$E,WH_Aggregte!W:W)</f>
        <v>0</v>
      </c>
      <c r="U215" s="31">
        <f>_xlfn.XLOOKUP($A215,WH_Aggregte!$E:$E,WH_Aggregte!X:X)</f>
        <v>0</v>
      </c>
      <c r="V215" s="31">
        <f>_xlfn.XLOOKUP($A215,WH_Aggregte!$E:$E,WH_Aggregte!Y:Y)</f>
        <v>0</v>
      </c>
      <c r="W215" s="31">
        <f>_xlfn.XLOOKUP($A215,WH_Aggregte!$E:$E,WH_Aggregte!Z:Z)</f>
        <v>0</v>
      </c>
      <c r="X215" s="31">
        <f>_xlfn.XLOOKUP($A215,WH_Aggregte!$E:$E,WH_Aggregte!AA:AA)</f>
        <v>0</v>
      </c>
      <c r="Y215" s="31">
        <f>_xlfn.XLOOKUP($A215,WH_Aggregte!$E:$E,WH_Aggregte!AB:AB)</f>
        <v>0</v>
      </c>
      <c r="Z215" s="31">
        <f>_xlfn.XLOOKUP($A215,WH_Aggregte!$E:$E,WH_Aggregte!AC:AC)</f>
        <v>0</v>
      </c>
      <c r="AA215" s="31">
        <f>_xlfn.XLOOKUP($A215,WH_Aggregte!$E:$E,WH_Aggregte!AD:AD)</f>
        <v>0</v>
      </c>
      <c r="AB215" s="31">
        <f>_xlfn.XLOOKUP($A215,WH_Aggregte!$E:$E,WH_Aggregte!AE:AE)</f>
        <v>0</v>
      </c>
      <c r="AC215" s="31">
        <f>_xlfn.XLOOKUP($A215,WH_Aggregte!$E:$E,WH_Aggregte!AF:AF)</f>
        <v>0</v>
      </c>
      <c r="AD215" s="31">
        <f>_xlfn.XLOOKUP($A215,WH_Aggregte!$E:$E,WH_Aggregte!AG:AG)</f>
        <v>0</v>
      </c>
      <c r="AE215" s="31">
        <f>_xlfn.XLOOKUP($A215,WH_Aggregte!$E:$E,WH_Aggregte!AH:AH)</f>
        <v>0</v>
      </c>
      <c r="AF215" s="31">
        <f>_xlfn.XLOOKUP($A215,WH_Aggregte!$E:$E,WH_Aggregte!AI:AI)</f>
        <v>0</v>
      </c>
      <c r="AG215" s="31">
        <f>_xlfn.XLOOKUP($A215,WH_Aggregte!$E:$E,WH_Aggregte!AJ:AJ)</f>
        <v>0</v>
      </c>
      <c r="AH215" s="31">
        <f>_xlfn.XLOOKUP($A215,WH_Aggregte!$E:$E,WH_Aggregte!AK:AK)</f>
        <v>0</v>
      </c>
      <c r="AI215" s="31">
        <f>_xlfn.XLOOKUP($A215,WH_Aggregte!$E:$E,WH_Aggregte!AL:AL)</f>
        <v>0</v>
      </c>
      <c r="AJ215" s="31">
        <f>_xlfn.XLOOKUP($A215,SummaryResponses!$A:$A,SummaryResponses!D:D)</f>
        <v>0</v>
      </c>
      <c r="AK215" s="31">
        <f>_xlfn.XLOOKUP($A215,SummaryResponses!$A:$A,SummaryResponses!E:E)</f>
        <v>0</v>
      </c>
      <c r="AL215" s="31">
        <f>_xlfn.XLOOKUP($A215,SummaryResponses!$A:$A,SummaryResponses!F:F)</f>
        <v>0</v>
      </c>
      <c r="AM215" s="31">
        <f>_xlfn.XLOOKUP($A215,SummaryResponses!$A:$A,SummaryResponses!G:G)</f>
        <v>0</v>
      </c>
      <c r="AN215" s="31">
        <f>_xlfn.XLOOKUP($A215,SummaryResponses!$A:$A,SummaryResponses!H:H)</f>
        <v>0</v>
      </c>
      <c r="AO215" s="31">
        <f>_xlfn.XLOOKUP($A215,SummaryResponses!$A:$A,SummaryResponses!I:I)</f>
        <v>0</v>
      </c>
      <c r="AP215" s="31">
        <f>_xlfn.XLOOKUP($A215,SummaryResponses!$A:$A,SummaryResponses!J:J)</f>
        <v>0</v>
      </c>
      <c r="AQ215" s="31">
        <f>_xlfn.XLOOKUP($A215,SummaryResponses!$A:$A,SummaryResponses!K:K)</f>
        <v>0</v>
      </c>
      <c r="AR215" s="31">
        <f>_xlfn.XLOOKUP($A215,SummaryResponses!$A:$A,SummaryResponses!L:L)</f>
        <v>0</v>
      </c>
      <c r="AS215" s="31">
        <f>_xlfn.XLOOKUP($A215,SummaryResponses!$A:$A,SummaryResponses!M:M)</f>
        <v>0</v>
      </c>
      <c r="AT215" s="31">
        <f>_xlfn.XLOOKUP($A215,SummaryResponses!$A:$A,SummaryResponses!N:N)</f>
        <v>0</v>
      </c>
      <c r="AU215" s="31">
        <f>_xlfn.XLOOKUP($A215,SummaryResponses!$A:$A,SummaryResponses!O:O)</f>
        <v>0</v>
      </c>
      <c r="AV215" s="31">
        <f>_xlfn.XLOOKUP($A215,SummaryResponses!$A:$A,SummaryResponses!P:P)</f>
        <v>0</v>
      </c>
      <c r="AW215" s="31">
        <f>_xlfn.XLOOKUP($A215,SummaryResponses!$A:$A,SummaryResponses!Q:Q)</f>
        <v>0</v>
      </c>
      <c r="AX215" s="31">
        <f>_xlfn.XLOOKUP($A215,SummaryResponses!$A:$A,SummaryResponses!R:R)</f>
        <v>0</v>
      </c>
      <c r="AY215" s="31">
        <f>_xlfn.XLOOKUP($A215,SummaryResponses!$A:$A,SummaryResponses!S:S)</f>
        <v>0</v>
      </c>
      <c r="AZ215" s="31">
        <f>_xlfn.XLOOKUP($A215,SummaryResponses!$A:$A,SummaryResponses!T:T)</f>
        <v>0</v>
      </c>
      <c r="BA215" s="31">
        <f>_xlfn.XLOOKUP($A215,SummaryResponses!$A:$A,SummaryResponses!U:U)</f>
        <v>0</v>
      </c>
      <c r="BB215" s="31">
        <f>_xlfn.XLOOKUP($A215,SummaryResponses!$A:$A,SummaryResponses!V:V)</f>
        <v>0</v>
      </c>
      <c r="BC215" s="31">
        <f>_xlfn.XLOOKUP($A215,SummaryResponses!$A:$A,SummaryResponses!W:W)</f>
        <v>0</v>
      </c>
      <c r="BD215" s="31">
        <f>_xlfn.XLOOKUP($A215,SummaryResponses!$A:$A,SummaryResponses!X:X)</f>
        <v>0</v>
      </c>
      <c r="BE215" s="31">
        <f>_xlfn.XLOOKUP($A215,SummaryResponses!$A:$A,SummaryResponses!Y:Y)</f>
        <v>0</v>
      </c>
      <c r="BF215" s="31">
        <f>_xlfn.XLOOKUP($A215,SummaryResponses!$A:$A,SummaryResponses!Z:Z)</f>
        <v>0</v>
      </c>
      <c r="BG215" s="31">
        <f>_xlfn.XLOOKUP($A215,SummaryResponses!$A:$A,SummaryResponses!AA:AA)</f>
        <v>0</v>
      </c>
      <c r="BH215" s="31">
        <f>_xlfn.XLOOKUP($A215,SummaryResponses!$A:$A,SummaryResponses!AB:AB)</f>
        <v>0</v>
      </c>
      <c r="BI215" s="31">
        <f>_xlfn.XLOOKUP($A215,SummaryResponses!$A:$A,SummaryResponses!AC:AC)</f>
        <v>0</v>
      </c>
      <c r="BJ215" s="31">
        <f>_xlfn.XLOOKUP($A215,SummaryResponses!$A:$A,SummaryResponses!AD:AD)</f>
        <v>0</v>
      </c>
      <c r="BK215" s="31">
        <f>_xlfn.XLOOKUP($A215,SummaryResponses!$A:$A,SummaryResponses!AE:AE)</f>
        <v>0</v>
      </c>
    </row>
    <row r="216" spans="1:63" ht="42.5" x14ac:dyDescent="0.35">
      <c r="A216" s="30" t="str">
        <f>SummaryResponses!A216</f>
        <v>13.01.08</v>
      </c>
      <c r="B216" s="31" t="str">
        <f>_xlfn.XLOOKUP($A216,WH_Aggregte!$E:$E,WH_Aggregte!$D:$D)</f>
        <v>If subawards are made in amounts greater or equal to $30,000, is each subaward reported through http//www.fsrs.gov?</v>
      </c>
      <c r="C216" s="31" t="str">
        <f>_xlfn.XLOOKUP($A216,SummaryResponses!$A:$A,SummaryResponses!$C:$C)</f>
        <v>The Commission has not reported subawards in FSRS when required.</v>
      </c>
      <c r="D216" s="30" t="str">
        <f>_xlfn.SINGLE(IF(ISNUMBER(IFERROR(_xlfn.XLOOKUP($A216,Table1[QNUM],Table1[Answer],"",0),""))*1,"",IFERROR(_xlfn.XLOOKUP($A216,Table1[QNUM],Table1[Answer],"",0),"")))</f>
        <v/>
      </c>
      <c r="E216" s="31" t="str">
        <f>_xlfn.SINGLE(IF(ISNUMBER(IFERROR(_xlfn.XLOOKUP($A216&amp;$E$1&amp;":",Table1[QNUM],Table1[NOTES],"",0),""))*1,"",IFERROR(_xlfn.XLOOKUP($A216&amp;$E$1&amp;":",Table1[QNUM],Table1[NOTES],"",0),"")))</f>
        <v/>
      </c>
      <c r="F216" s="31" t="str">
        <f>_xlfn.SINGLE(IF(ISNUMBER(IFERROR(_xlfn.XLOOKUP($A216&amp;$F$1,Table1[QNUM],Table1[NOTES],"",0),""))*1,"",IFERROR(_xlfn.XLOOKUP($A216&amp;$F$1,Table1[QNUM],Table1[NOTES],"",0),"")))</f>
        <v/>
      </c>
      <c r="G216" s="31" t="str">
        <f>TRIM(_xlfn.XLOOKUP($A216,WH_Aggregte!$E:$E,WH_Aggregte!J:J))</f>
        <v>AmeriCorps General Terms and Conditions</v>
      </c>
      <c r="H216" s="31">
        <f>_xlfn.XLOOKUP($A216,WH_Aggregte!$E:$E,WH_Aggregte!K:K)</f>
        <v>0</v>
      </c>
      <c r="I216" s="31">
        <f>_xlfn.XLOOKUP($A216,WH_Aggregte!$E:$E,WH_Aggregte!L:L)</f>
        <v>0</v>
      </c>
      <c r="J216" s="31">
        <f>_xlfn.XLOOKUP($A216,WH_Aggregte!$E:$E,WH_Aggregte!M:M)</f>
        <v>0</v>
      </c>
      <c r="K216" s="31">
        <f>_xlfn.XLOOKUP($A216,WH_Aggregte!$E:$E,WH_Aggregte!N:N)</f>
        <v>0</v>
      </c>
      <c r="L216" s="31">
        <f>_xlfn.XLOOKUP($A216,WH_Aggregte!$E:$E,WH_Aggregte!O:O)</f>
        <v>0</v>
      </c>
      <c r="M216" s="31">
        <f>_xlfn.XLOOKUP($A216,WH_Aggregte!$E:$E,WH_Aggregte!P:P)</f>
        <v>0</v>
      </c>
      <c r="N216" s="31">
        <f>_xlfn.XLOOKUP($A216,WH_Aggregte!$E:$E,WH_Aggregte!Q:Q)</f>
        <v>0</v>
      </c>
      <c r="O216" s="31">
        <f>_xlfn.XLOOKUP($A216,WH_Aggregte!$E:$E,WH_Aggregte!R:R)</f>
        <v>0</v>
      </c>
      <c r="P216" s="31">
        <f>_xlfn.XLOOKUP($A216,WH_Aggregte!$E:$E,WH_Aggregte!S:S)</f>
        <v>0</v>
      </c>
      <c r="Q216" s="31">
        <f>_xlfn.XLOOKUP($A216,WH_Aggregte!$E:$E,WH_Aggregte!T:T)</f>
        <v>0</v>
      </c>
      <c r="R216" s="31">
        <f>_xlfn.XLOOKUP($A216,WH_Aggregte!$E:$E,WH_Aggregte!U:U)</f>
        <v>0</v>
      </c>
      <c r="S216" s="31">
        <f>_xlfn.XLOOKUP($A216,WH_Aggregte!$E:$E,WH_Aggregte!V:V)</f>
        <v>0</v>
      </c>
      <c r="T216" s="31">
        <f>_xlfn.XLOOKUP($A216,WH_Aggregte!$E:$E,WH_Aggregte!W:W)</f>
        <v>0</v>
      </c>
      <c r="U216" s="31">
        <f>_xlfn.XLOOKUP($A216,WH_Aggregte!$E:$E,WH_Aggregte!X:X)</f>
        <v>0</v>
      </c>
      <c r="V216" s="31">
        <f>_xlfn.XLOOKUP($A216,WH_Aggregte!$E:$E,WH_Aggregte!Y:Y)</f>
        <v>0</v>
      </c>
      <c r="W216" s="31">
        <f>_xlfn.XLOOKUP($A216,WH_Aggregte!$E:$E,WH_Aggregte!Z:Z)</f>
        <v>0</v>
      </c>
      <c r="X216" s="31">
        <f>_xlfn.XLOOKUP($A216,WH_Aggregte!$E:$E,WH_Aggregte!AA:AA)</f>
        <v>0</v>
      </c>
      <c r="Y216" s="31">
        <f>_xlfn.XLOOKUP($A216,WH_Aggregte!$E:$E,WH_Aggregte!AB:AB)</f>
        <v>0</v>
      </c>
      <c r="Z216" s="31">
        <f>_xlfn.XLOOKUP($A216,WH_Aggregte!$E:$E,WH_Aggregte!AC:AC)</f>
        <v>0</v>
      </c>
      <c r="AA216" s="31">
        <f>_xlfn.XLOOKUP($A216,WH_Aggregte!$E:$E,WH_Aggregte!AD:AD)</f>
        <v>0</v>
      </c>
      <c r="AB216" s="31">
        <f>_xlfn.XLOOKUP($A216,WH_Aggregte!$E:$E,WH_Aggregte!AE:AE)</f>
        <v>0</v>
      </c>
      <c r="AC216" s="31">
        <f>_xlfn.XLOOKUP($A216,WH_Aggregte!$E:$E,WH_Aggregte!AF:AF)</f>
        <v>0</v>
      </c>
      <c r="AD216" s="31">
        <f>_xlfn.XLOOKUP($A216,WH_Aggregte!$E:$E,WH_Aggregte!AG:AG)</f>
        <v>0</v>
      </c>
      <c r="AE216" s="31">
        <f>_xlfn.XLOOKUP($A216,WH_Aggregte!$E:$E,WH_Aggregte!AH:AH)</f>
        <v>0</v>
      </c>
      <c r="AF216" s="31">
        <f>_xlfn.XLOOKUP($A216,WH_Aggregte!$E:$E,WH_Aggregte!AI:AI)</f>
        <v>0</v>
      </c>
      <c r="AG216" s="31">
        <f>_xlfn.XLOOKUP($A216,WH_Aggregte!$E:$E,WH_Aggregte!AJ:AJ)</f>
        <v>0</v>
      </c>
      <c r="AH216" s="31">
        <f>_xlfn.XLOOKUP($A216,WH_Aggregte!$E:$E,WH_Aggregte!AK:AK)</f>
        <v>0</v>
      </c>
      <c r="AI216" s="31">
        <f>_xlfn.XLOOKUP($A216,WH_Aggregte!$E:$E,WH_Aggregte!AL:AL)</f>
        <v>0</v>
      </c>
      <c r="AJ216" s="31">
        <f>_xlfn.XLOOKUP($A216,SummaryResponses!$A:$A,SummaryResponses!D:D)</f>
        <v>0</v>
      </c>
      <c r="AK216" s="31">
        <f>_xlfn.XLOOKUP($A216,SummaryResponses!$A:$A,SummaryResponses!E:E)</f>
        <v>0</v>
      </c>
      <c r="AL216" s="31">
        <f>_xlfn.XLOOKUP($A216,SummaryResponses!$A:$A,SummaryResponses!F:F)</f>
        <v>0</v>
      </c>
      <c r="AM216" s="31">
        <f>_xlfn.XLOOKUP($A216,SummaryResponses!$A:$A,SummaryResponses!G:G)</f>
        <v>0</v>
      </c>
      <c r="AN216" s="31">
        <f>_xlfn.XLOOKUP($A216,SummaryResponses!$A:$A,SummaryResponses!H:H)</f>
        <v>0</v>
      </c>
      <c r="AO216" s="31">
        <f>_xlfn.XLOOKUP($A216,SummaryResponses!$A:$A,SummaryResponses!I:I)</f>
        <v>0</v>
      </c>
      <c r="AP216" s="31">
        <f>_xlfn.XLOOKUP($A216,SummaryResponses!$A:$A,SummaryResponses!J:J)</f>
        <v>0</v>
      </c>
      <c r="AQ216" s="31">
        <f>_xlfn.XLOOKUP($A216,SummaryResponses!$A:$A,SummaryResponses!K:K)</f>
        <v>0</v>
      </c>
      <c r="AR216" s="31">
        <f>_xlfn.XLOOKUP($A216,SummaryResponses!$A:$A,SummaryResponses!L:L)</f>
        <v>0</v>
      </c>
      <c r="AS216" s="31">
        <f>_xlfn.XLOOKUP($A216,SummaryResponses!$A:$A,SummaryResponses!M:M)</f>
        <v>0</v>
      </c>
      <c r="AT216" s="31">
        <f>_xlfn.XLOOKUP($A216,SummaryResponses!$A:$A,SummaryResponses!N:N)</f>
        <v>0</v>
      </c>
      <c r="AU216" s="31">
        <f>_xlfn.XLOOKUP($A216,SummaryResponses!$A:$A,SummaryResponses!O:O)</f>
        <v>0</v>
      </c>
      <c r="AV216" s="31">
        <f>_xlfn.XLOOKUP($A216,SummaryResponses!$A:$A,SummaryResponses!P:P)</f>
        <v>0</v>
      </c>
      <c r="AW216" s="31">
        <f>_xlfn.XLOOKUP($A216,SummaryResponses!$A:$A,SummaryResponses!Q:Q)</f>
        <v>0</v>
      </c>
      <c r="AX216" s="31">
        <f>_xlfn.XLOOKUP($A216,SummaryResponses!$A:$A,SummaryResponses!R:R)</f>
        <v>0</v>
      </c>
      <c r="AY216" s="31">
        <f>_xlfn.XLOOKUP($A216,SummaryResponses!$A:$A,SummaryResponses!S:S)</f>
        <v>0</v>
      </c>
      <c r="AZ216" s="31">
        <f>_xlfn.XLOOKUP($A216,SummaryResponses!$A:$A,SummaryResponses!T:T)</f>
        <v>0</v>
      </c>
      <c r="BA216" s="31">
        <f>_xlfn.XLOOKUP($A216,SummaryResponses!$A:$A,SummaryResponses!U:U)</f>
        <v>0</v>
      </c>
      <c r="BB216" s="31">
        <f>_xlfn.XLOOKUP($A216,SummaryResponses!$A:$A,SummaryResponses!V:V)</f>
        <v>0</v>
      </c>
      <c r="BC216" s="31">
        <f>_xlfn.XLOOKUP($A216,SummaryResponses!$A:$A,SummaryResponses!W:W)</f>
        <v>0</v>
      </c>
      <c r="BD216" s="31">
        <f>_xlfn.XLOOKUP($A216,SummaryResponses!$A:$A,SummaryResponses!X:X)</f>
        <v>0</v>
      </c>
      <c r="BE216" s="31">
        <f>_xlfn.XLOOKUP($A216,SummaryResponses!$A:$A,SummaryResponses!Y:Y)</f>
        <v>0</v>
      </c>
      <c r="BF216" s="31">
        <f>_xlfn.XLOOKUP($A216,SummaryResponses!$A:$A,SummaryResponses!Z:Z)</f>
        <v>0</v>
      </c>
      <c r="BG216" s="31">
        <f>_xlfn.XLOOKUP($A216,SummaryResponses!$A:$A,SummaryResponses!AA:AA)</f>
        <v>0</v>
      </c>
      <c r="BH216" s="31">
        <f>_xlfn.XLOOKUP($A216,SummaryResponses!$A:$A,SummaryResponses!AB:AB)</f>
        <v>0</v>
      </c>
      <c r="BI216" s="31">
        <f>_xlfn.XLOOKUP($A216,SummaryResponses!$A:$A,SummaryResponses!AC:AC)</f>
        <v>0</v>
      </c>
      <c r="BJ216" s="31">
        <f>_xlfn.XLOOKUP($A216,SummaryResponses!$A:$A,SummaryResponses!AD:AD)</f>
        <v>0</v>
      </c>
      <c r="BK216" s="31">
        <f>_xlfn.XLOOKUP($A216,SummaryResponses!$A:$A,SummaryResponses!AE:AE)</f>
        <v>0</v>
      </c>
    </row>
    <row r="217" spans="1:63" ht="42.5" x14ac:dyDescent="0.35">
      <c r="A217" s="30" t="str">
        <f>SummaryResponses!A217</f>
        <v>13.02.01</v>
      </c>
      <c r="B217" s="31" t="str">
        <f>_xlfn.XLOOKUP($A217,WH_Aggregte!$E:$E,WH_Aggregte!$D:$D)</f>
        <v>Does the Commission administer a competitive process to select national service programs for funding?</v>
      </c>
      <c r="C217" s="31" t="str">
        <f>_xlfn.XLOOKUP($A217,SummaryResponses!$A:$A,SummaryResponses!$C:$C)</f>
        <v xml:space="preserve">The Commission does not administer an adequately competitive process to select subrecipients. </v>
      </c>
      <c r="D217" s="30" t="str">
        <f>_xlfn.SINGLE(IF(ISNUMBER(IFERROR(_xlfn.XLOOKUP($A217,Table1[QNUM],Table1[Answer],"",0),""))*1,"",IFERROR(_xlfn.XLOOKUP($A217,Table1[QNUM],Table1[Answer],"",0),"")))</f>
        <v/>
      </c>
      <c r="E217" s="31" t="str">
        <f>_xlfn.SINGLE(IF(ISNUMBER(IFERROR(_xlfn.XLOOKUP($A217&amp;$E$1&amp;":",Table1[QNUM],Table1[NOTES],"",0),""))*1,"",IFERROR(_xlfn.XLOOKUP($A217&amp;$E$1&amp;":",Table1[QNUM],Table1[NOTES],"",0),"")))</f>
        <v/>
      </c>
      <c r="F217" s="31" t="str">
        <f>_xlfn.SINGLE(IF(ISNUMBER(IFERROR(_xlfn.XLOOKUP($A217&amp;$F$1,Table1[QNUM],Table1[NOTES],"",0),""))*1,"",IFERROR(_xlfn.XLOOKUP($A217&amp;$F$1,Table1[QNUM],Table1[NOTES],"",0),"")))</f>
        <v/>
      </c>
      <c r="G217" s="31" t="str">
        <f>TRIM(_xlfn.XLOOKUP($A217,WH_Aggregte!$E:$E,WH_Aggregte!J:J))</f>
        <v>45 CFR 2550.80(b)(2)</v>
      </c>
      <c r="H217" s="31">
        <f>_xlfn.XLOOKUP($A217,WH_Aggregte!$E:$E,WH_Aggregte!K:K)</f>
        <v>0</v>
      </c>
      <c r="I217" s="31">
        <f>_xlfn.XLOOKUP($A217,WH_Aggregte!$E:$E,WH_Aggregte!L:L)</f>
        <v>0</v>
      </c>
      <c r="J217" s="31">
        <f>_xlfn.XLOOKUP($A217,WH_Aggregte!$E:$E,WH_Aggregte!M:M)</f>
        <v>0</v>
      </c>
      <c r="K217" s="31">
        <f>_xlfn.XLOOKUP($A217,WH_Aggregte!$E:$E,WH_Aggregte!N:N)</f>
        <v>0</v>
      </c>
      <c r="L217" s="31">
        <f>_xlfn.XLOOKUP($A217,WH_Aggregte!$E:$E,WH_Aggregte!O:O)</f>
        <v>0</v>
      </c>
      <c r="M217" s="31">
        <f>_xlfn.XLOOKUP($A217,WH_Aggregte!$E:$E,WH_Aggregte!P:P)</f>
        <v>0</v>
      </c>
      <c r="N217" s="31">
        <f>_xlfn.XLOOKUP($A217,WH_Aggregte!$E:$E,WH_Aggregte!Q:Q)</f>
        <v>0</v>
      </c>
      <c r="O217" s="31">
        <f>_xlfn.XLOOKUP($A217,WH_Aggregte!$E:$E,WH_Aggregte!R:R)</f>
        <v>0</v>
      </c>
      <c r="P217" s="31">
        <f>_xlfn.XLOOKUP($A217,WH_Aggregte!$E:$E,WH_Aggregte!S:S)</f>
        <v>0</v>
      </c>
      <c r="Q217" s="31">
        <f>_xlfn.XLOOKUP($A217,WH_Aggregte!$E:$E,WH_Aggregte!T:T)</f>
        <v>0</v>
      </c>
      <c r="R217" s="31">
        <f>_xlfn.XLOOKUP($A217,WH_Aggregte!$E:$E,WH_Aggregte!U:U)</f>
        <v>0</v>
      </c>
      <c r="S217" s="31">
        <f>_xlfn.XLOOKUP($A217,WH_Aggregte!$E:$E,WH_Aggregte!V:V)</f>
        <v>0</v>
      </c>
      <c r="T217" s="31">
        <f>_xlfn.XLOOKUP($A217,WH_Aggregte!$E:$E,WH_Aggregte!W:W)</f>
        <v>0</v>
      </c>
      <c r="U217" s="31">
        <f>_xlfn.XLOOKUP($A217,WH_Aggregte!$E:$E,WH_Aggregte!X:X)</f>
        <v>0</v>
      </c>
      <c r="V217" s="31">
        <f>_xlfn.XLOOKUP($A217,WH_Aggregte!$E:$E,WH_Aggregte!Y:Y)</f>
        <v>0</v>
      </c>
      <c r="W217" s="31">
        <f>_xlfn.XLOOKUP($A217,WH_Aggregte!$E:$E,WH_Aggregte!Z:Z)</f>
        <v>0</v>
      </c>
      <c r="X217" s="31">
        <f>_xlfn.XLOOKUP($A217,WH_Aggregte!$E:$E,WH_Aggregte!AA:AA)</f>
        <v>0</v>
      </c>
      <c r="Y217" s="31">
        <f>_xlfn.XLOOKUP($A217,WH_Aggregte!$E:$E,WH_Aggregte!AB:AB)</f>
        <v>0</v>
      </c>
      <c r="Z217" s="31">
        <f>_xlfn.XLOOKUP($A217,WH_Aggregte!$E:$E,WH_Aggregte!AC:AC)</f>
        <v>0</v>
      </c>
      <c r="AA217" s="31">
        <f>_xlfn.XLOOKUP($A217,WH_Aggregte!$E:$E,WH_Aggregte!AD:AD)</f>
        <v>0</v>
      </c>
      <c r="AB217" s="31">
        <f>_xlfn.XLOOKUP($A217,WH_Aggregte!$E:$E,WH_Aggregte!AE:AE)</f>
        <v>0</v>
      </c>
      <c r="AC217" s="31">
        <f>_xlfn.XLOOKUP($A217,WH_Aggregte!$E:$E,WH_Aggregte!AF:AF)</f>
        <v>0</v>
      </c>
      <c r="AD217" s="31">
        <f>_xlfn.XLOOKUP($A217,WH_Aggregte!$E:$E,WH_Aggregte!AG:AG)</f>
        <v>0</v>
      </c>
      <c r="AE217" s="31">
        <f>_xlfn.XLOOKUP($A217,WH_Aggregte!$E:$E,WH_Aggregte!AH:AH)</f>
        <v>0</v>
      </c>
      <c r="AF217" s="31">
        <f>_xlfn.XLOOKUP($A217,WH_Aggregte!$E:$E,WH_Aggregte!AI:AI)</f>
        <v>0</v>
      </c>
      <c r="AG217" s="31">
        <f>_xlfn.XLOOKUP($A217,WH_Aggregte!$E:$E,WH_Aggregte!AJ:AJ)</f>
        <v>0</v>
      </c>
      <c r="AH217" s="31">
        <f>_xlfn.XLOOKUP($A217,WH_Aggregte!$E:$E,WH_Aggregte!AK:AK)</f>
        <v>0</v>
      </c>
      <c r="AI217" s="31">
        <f>_xlfn.XLOOKUP($A217,WH_Aggregte!$E:$E,WH_Aggregte!AL:AL)</f>
        <v>0</v>
      </c>
      <c r="AJ217" s="31">
        <f>_xlfn.XLOOKUP($A217,SummaryResponses!$A:$A,SummaryResponses!D:D)</f>
        <v>0</v>
      </c>
      <c r="AK217" s="31">
        <f>_xlfn.XLOOKUP($A217,SummaryResponses!$A:$A,SummaryResponses!E:E)</f>
        <v>0</v>
      </c>
      <c r="AL217" s="31">
        <f>_xlfn.XLOOKUP($A217,SummaryResponses!$A:$A,SummaryResponses!F:F)</f>
        <v>0</v>
      </c>
      <c r="AM217" s="31">
        <f>_xlfn.XLOOKUP($A217,SummaryResponses!$A:$A,SummaryResponses!G:G)</f>
        <v>0</v>
      </c>
      <c r="AN217" s="31">
        <f>_xlfn.XLOOKUP($A217,SummaryResponses!$A:$A,SummaryResponses!H:H)</f>
        <v>0</v>
      </c>
      <c r="AO217" s="31">
        <f>_xlfn.XLOOKUP($A217,SummaryResponses!$A:$A,SummaryResponses!I:I)</f>
        <v>0</v>
      </c>
      <c r="AP217" s="31">
        <f>_xlfn.XLOOKUP($A217,SummaryResponses!$A:$A,SummaryResponses!J:J)</f>
        <v>0</v>
      </c>
      <c r="AQ217" s="31">
        <f>_xlfn.XLOOKUP($A217,SummaryResponses!$A:$A,SummaryResponses!K:K)</f>
        <v>0</v>
      </c>
      <c r="AR217" s="31">
        <f>_xlfn.XLOOKUP($A217,SummaryResponses!$A:$A,SummaryResponses!L:L)</f>
        <v>0</v>
      </c>
      <c r="AS217" s="31">
        <f>_xlfn.XLOOKUP($A217,SummaryResponses!$A:$A,SummaryResponses!M:M)</f>
        <v>0</v>
      </c>
      <c r="AT217" s="31">
        <f>_xlfn.XLOOKUP($A217,SummaryResponses!$A:$A,SummaryResponses!N:N)</f>
        <v>0</v>
      </c>
      <c r="AU217" s="31">
        <f>_xlfn.XLOOKUP($A217,SummaryResponses!$A:$A,SummaryResponses!O:O)</f>
        <v>0</v>
      </c>
      <c r="AV217" s="31">
        <f>_xlfn.XLOOKUP($A217,SummaryResponses!$A:$A,SummaryResponses!P:P)</f>
        <v>0</v>
      </c>
      <c r="AW217" s="31">
        <f>_xlfn.XLOOKUP($A217,SummaryResponses!$A:$A,SummaryResponses!Q:Q)</f>
        <v>0</v>
      </c>
      <c r="AX217" s="31">
        <f>_xlfn.XLOOKUP($A217,SummaryResponses!$A:$A,SummaryResponses!R:R)</f>
        <v>0</v>
      </c>
      <c r="AY217" s="31">
        <f>_xlfn.XLOOKUP($A217,SummaryResponses!$A:$A,SummaryResponses!S:S)</f>
        <v>0</v>
      </c>
      <c r="AZ217" s="31">
        <f>_xlfn.XLOOKUP($A217,SummaryResponses!$A:$A,SummaryResponses!T:T)</f>
        <v>0</v>
      </c>
      <c r="BA217" s="31">
        <f>_xlfn.XLOOKUP($A217,SummaryResponses!$A:$A,SummaryResponses!U:U)</f>
        <v>0</v>
      </c>
      <c r="BB217" s="31">
        <f>_xlfn.XLOOKUP($A217,SummaryResponses!$A:$A,SummaryResponses!V:V)</f>
        <v>0</v>
      </c>
      <c r="BC217" s="31">
        <f>_xlfn.XLOOKUP($A217,SummaryResponses!$A:$A,SummaryResponses!W:W)</f>
        <v>0</v>
      </c>
      <c r="BD217" s="31">
        <f>_xlfn.XLOOKUP($A217,SummaryResponses!$A:$A,SummaryResponses!X:X)</f>
        <v>0</v>
      </c>
      <c r="BE217" s="31">
        <f>_xlfn.XLOOKUP($A217,SummaryResponses!$A:$A,SummaryResponses!Y:Y)</f>
        <v>0</v>
      </c>
      <c r="BF217" s="31">
        <f>_xlfn.XLOOKUP($A217,SummaryResponses!$A:$A,SummaryResponses!Z:Z)</f>
        <v>0</v>
      </c>
      <c r="BG217" s="31">
        <f>_xlfn.XLOOKUP($A217,SummaryResponses!$A:$A,SummaryResponses!AA:AA)</f>
        <v>0</v>
      </c>
      <c r="BH217" s="31">
        <f>_xlfn.XLOOKUP($A217,SummaryResponses!$A:$A,SummaryResponses!AB:AB)</f>
        <v>0</v>
      </c>
      <c r="BI217" s="31">
        <f>_xlfn.XLOOKUP($A217,SummaryResponses!$A:$A,SummaryResponses!AC:AC)</f>
        <v>0</v>
      </c>
      <c r="BJ217" s="31">
        <f>_xlfn.XLOOKUP($A217,SummaryResponses!$A:$A,SummaryResponses!AD:AD)</f>
        <v>0</v>
      </c>
      <c r="BK217" s="31">
        <f>_xlfn.XLOOKUP($A217,SummaryResponses!$A:$A,SummaryResponses!AE:AE)</f>
        <v>0</v>
      </c>
    </row>
    <row r="218" spans="1:63" ht="168.5" x14ac:dyDescent="0.35">
      <c r="A218" s="30" t="str">
        <f>SummaryResponses!A218</f>
        <v>13.02.02</v>
      </c>
      <c r="B218" s="31" t="str">
        <f>_xlfn.XLOOKUP($A218,WH_Aggregte!$E:$E,WH_Aggregte!$D:$D)</f>
        <v>Does the Commission use all the required criteria when selecting formula programs?</v>
      </c>
      <c r="C218" s="31" t="str">
        <f>_xlfn.XLOOKUP($A218,SummaryResponses!$A:$A,SummaryResponses!$C:$C)</f>
        <v xml:space="preserve">The Commission is not considering all required criteria when selecting formula programs. </v>
      </c>
      <c r="D218" s="30" t="str">
        <f>_xlfn.SINGLE(IF(ISNUMBER(IFERROR(_xlfn.XLOOKUP($A218,Table1[QNUM],Table1[Answer],"",0),""))*1,"",IFERROR(_xlfn.XLOOKUP($A218,Table1[QNUM],Table1[Answer],"",0),"")))</f>
        <v/>
      </c>
      <c r="E218" s="31" t="str">
        <f>_xlfn.SINGLE(IF(ISNUMBER(IFERROR(_xlfn.XLOOKUP($A218&amp;$E$1&amp;":",Table1[QNUM],Table1[NOTES],"",0),""))*1,"",IFERROR(_xlfn.XLOOKUP($A218&amp;$E$1&amp;":",Table1[QNUM],Table1[NOTES],"",0),"")))</f>
        <v/>
      </c>
      <c r="F218" s="31" t="str">
        <f>_xlfn.SINGLE(IF(ISNUMBER(IFERROR(_xlfn.XLOOKUP($A218&amp;$F$1,Table1[QNUM],Table1[NOTES],"",0),""))*1,"",IFERROR(_xlfn.XLOOKUP($A218&amp;$F$1,Table1[QNUM],Table1[NOTES],"",0),"")))</f>
        <v/>
      </c>
      <c r="G218" s="31" t="str">
        <f>TRIM(_xlfn.XLOOKUP($A218,WH_Aggregte!$E:$E,WH_Aggregte!J:J))</f>
        <v>45 CFR 2522.475</v>
      </c>
      <c r="H218" s="31" t="str">
        <f>_xlfn.XLOOKUP($A218,WH_Aggregte!$E:$E,WH_Aggregte!K:K)</f>
        <v/>
      </c>
      <c r="I218" s="31" t="str">
        <f>_xlfn.XLOOKUP($A218,WH_Aggregte!$E:$E,WH_Aggregte!L:L)</f>
        <v/>
      </c>
      <c r="J218" s="31" t="str">
        <f>_xlfn.XLOOKUP($A218,WH_Aggregte!$E:$E,WH_Aggregte!M:M)</f>
        <v/>
      </c>
      <c r="K218" s="31" t="str">
        <f>_xlfn.XLOOKUP($A218,WH_Aggregte!$E:$E,WH_Aggregte!N:N)</f>
        <v/>
      </c>
      <c r="L218" s="31" t="str">
        <f>_xlfn.XLOOKUP($A218,WH_Aggregte!$E:$E,WH_Aggregte!O:O)</f>
        <v/>
      </c>
      <c r="M218" s="31">
        <f>_xlfn.XLOOKUP($A218,WH_Aggregte!$E:$E,WH_Aggregte!P:P)</f>
        <v>0</v>
      </c>
      <c r="N218" s="31">
        <f>_xlfn.XLOOKUP($A218,WH_Aggregte!$E:$E,WH_Aggregte!Q:Q)</f>
        <v>0</v>
      </c>
      <c r="O218" s="31">
        <f>_xlfn.XLOOKUP($A218,WH_Aggregte!$E:$E,WH_Aggregte!R:R)</f>
        <v>0</v>
      </c>
      <c r="P218" s="31">
        <f>_xlfn.XLOOKUP($A218,WH_Aggregte!$E:$E,WH_Aggregte!S:S)</f>
        <v>0</v>
      </c>
      <c r="Q218" s="31">
        <f>_xlfn.XLOOKUP($A218,WH_Aggregte!$E:$E,WH_Aggregte!T:T)</f>
        <v>0</v>
      </c>
      <c r="R218" s="31">
        <f>_xlfn.XLOOKUP($A218,WH_Aggregte!$E:$E,WH_Aggregte!U:U)</f>
        <v>0</v>
      </c>
      <c r="S218" s="31">
        <f>_xlfn.XLOOKUP($A218,WH_Aggregte!$E:$E,WH_Aggregte!V:V)</f>
        <v>0</v>
      </c>
      <c r="T218" s="31">
        <f>_xlfn.XLOOKUP($A218,WH_Aggregte!$E:$E,WH_Aggregte!W:W)</f>
        <v>0</v>
      </c>
      <c r="U218" s="31">
        <f>_xlfn.XLOOKUP($A218,WH_Aggregte!$E:$E,WH_Aggregte!X:X)</f>
        <v>0</v>
      </c>
      <c r="V218" s="31">
        <f>_xlfn.XLOOKUP($A218,WH_Aggregte!$E:$E,WH_Aggregte!Y:Y)</f>
        <v>0</v>
      </c>
      <c r="W218" s="31">
        <f>_xlfn.XLOOKUP($A218,WH_Aggregte!$E:$E,WH_Aggregte!Z:Z)</f>
        <v>0</v>
      </c>
      <c r="X218" s="31">
        <f>_xlfn.XLOOKUP($A218,WH_Aggregte!$E:$E,WH_Aggregte!AA:AA)</f>
        <v>0</v>
      </c>
      <c r="Y218" s="31">
        <f>_xlfn.XLOOKUP($A218,WH_Aggregte!$E:$E,WH_Aggregte!AB:AB)</f>
        <v>0</v>
      </c>
      <c r="Z218" s="31">
        <f>_xlfn.XLOOKUP($A218,WH_Aggregte!$E:$E,WH_Aggregte!AC:AC)</f>
        <v>0</v>
      </c>
      <c r="AA218" s="31">
        <f>_xlfn.XLOOKUP($A218,WH_Aggregte!$E:$E,WH_Aggregte!AD:AD)</f>
        <v>0</v>
      </c>
      <c r="AB218" s="31">
        <f>_xlfn.XLOOKUP($A218,WH_Aggregte!$E:$E,WH_Aggregte!AE:AE)</f>
        <v>0</v>
      </c>
      <c r="AC218" s="31">
        <f>_xlfn.XLOOKUP($A218,WH_Aggregte!$E:$E,WH_Aggregte!AF:AF)</f>
        <v>0</v>
      </c>
      <c r="AD218" s="31">
        <f>_xlfn.XLOOKUP($A218,WH_Aggregte!$E:$E,WH_Aggregte!AG:AG)</f>
        <v>0</v>
      </c>
      <c r="AE218" s="31">
        <f>_xlfn.XLOOKUP($A218,WH_Aggregte!$E:$E,WH_Aggregte!AH:AH)</f>
        <v>0</v>
      </c>
      <c r="AF218" s="31">
        <f>_xlfn.XLOOKUP($A218,WH_Aggregte!$E:$E,WH_Aggregte!AI:AI)</f>
        <v>0</v>
      </c>
      <c r="AG218" s="31">
        <f>_xlfn.XLOOKUP($A218,WH_Aggregte!$E:$E,WH_Aggregte!AJ:AJ)</f>
        <v>0</v>
      </c>
      <c r="AH218" s="31">
        <f>_xlfn.XLOOKUP($A218,WH_Aggregte!$E:$E,WH_Aggregte!AK:AK)</f>
        <v>0</v>
      </c>
      <c r="AI218" s="31">
        <f>_xlfn.XLOOKUP($A218,WH_Aggregte!$E:$E,WH_Aggregte!AL:AL)</f>
        <v>0</v>
      </c>
      <c r="AJ218" s="31" t="str">
        <f>_xlfn.XLOOKUP($A218,SummaryResponses!$A:$A,SummaryResponses!D:D)</f>
        <v xml:space="preserve">• The Commission is not considering the quality of the proposed national service program, when deciding on formula funding. </v>
      </c>
      <c r="AK218" s="31" t="str">
        <f>_xlfn.XLOOKUP($A218,SummaryResponses!$A:$A,SummaryResponses!E:E)</f>
        <v>• The Commission is not considering the sustainability of the proposed national service program, when deciding on formula funding.</v>
      </c>
      <c r="AL218" s="31" t="str">
        <f>_xlfn.XLOOKUP($A218,SummaryResponses!$A:$A,SummaryResponses!F:F)</f>
        <v xml:space="preserve">• The Commission is not considering the quality of leadership of the proposed national service program, its past performance, and / or the extent to which it builds on existing programs, when deciding on formula funding. </v>
      </c>
      <c r="AM218" s="31" t="str">
        <f>_xlfn.XLOOKUP($A218,SummaryResponses!$A:$A,SummaryResponses!G:G)</f>
        <v>• The Commission is not considering the extent to which participants of the proposed national service program are recruited locally, and / or whether community residents are involved in the design, when deciding on formula funding.</v>
      </c>
      <c r="AN218" s="31" t="str">
        <f>_xlfn.XLOOKUP($A218,SummaryResponses!$A:$A,SummaryResponses!H:H)</f>
        <v xml:space="preserve">• The Commission is not considering the extent to which projects of proposed national service programs would be conducted in distressed communities, when deciding on formula funding. </v>
      </c>
      <c r="AO218" s="31">
        <f>_xlfn.XLOOKUP($A218,SummaryResponses!$A:$A,SummaryResponses!I:I)</f>
        <v>0</v>
      </c>
      <c r="AP218" s="31">
        <f>_xlfn.XLOOKUP($A218,SummaryResponses!$A:$A,SummaryResponses!J:J)</f>
        <v>0</v>
      </c>
      <c r="AQ218" s="31">
        <f>_xlfn.XLOOKUP($A218,SummaryResponses!$A:$A,SummaryResponses!K:K)</f>
        <v>0</v>
      </c>
      <c r="AR218" s="31">
        <f>_xlfn.XLOOKUP($A218,SummaryResponses!$A:$A,SummaryResponses!L:L)</f>
        <v>0</v>
      </c>
      <c r="AS218" s="31">
        <f>_xlfn.XLOOKUP($A218,SummaryResponses!$A:$A,SummaryResponses!M:M)</f>
        <v>0</v>
      </c>
      <c r="AT218" s="31">
        <f>_xlfn.XLOOKUP($A218,SummaryResponses!$A:$A,SummaryResponses!N:N)</f>
        <v>0</v>
      </c>
      <c r="AU218" s="31">
        <f>_xlfn.XLOOKUP($A218,SummaryResponses!$A:$A,SummaryResponses!O:O)</f>
        <v>0</v>
      </c>
      <c r="AV218" s="31">
        <f>_xlfn.XLOOKUP($A218,SummaryResponses!$A:$A,SummaryResponses!P:P)</f>
        <v>0</v>
      </c>
      <c r="AW218" s="31">
        <f>_xlfn.XLOOKUP($A218,SummaryResponses!$A:$A,SummaryResponses!Q:Q)</f>
        <v>0</v>
      </c>
      <c r="AX218" s="31">
        <f>_xlfn.XLOOKUP($A218,SummaryResponses!$A:$A,SummaryResponses!R:R)</f>
        <v>0</v>
      </c>
      <c r="AY218" s="31">
        <f>_xlfn.XLOOKUP($A218,SummaryResponses!$A:$A,SummaryResponses!S:S)</f>
        <v>0</v>
      </c>
      <c r="AZ218" s="31">
        <f>_xlfn.XLOOKUP($A218,SummaryResponses!$A:$A,SummaryResponses!T:T)</f>
        <v>0</v>
      </c>
      <c r="BA218" s="31">
        <f>_xlfn.XLOOKUP($A218,SummaryResponses!$A:$A,SummaryResponses!U:U)</f>
        <v>0</v>
      </c>
      <c r="BB218" s="31">
        <f>_xlfn.XLOOKUP($A218,SummaryResponses!$A:$A,SummaryResponses!V:V)</f>
        <v>0</v>
      </c>
      <c r="BC218" s="31">
        <f>_xlfn.XLOOKUP($A218,SummaryResponses!$A:$A,SummaryResponses!W:W)</f>
        <v>0</v>
      </c>
      <c r="BD218" s="31">
        <f>_xlfn.XLOOKUP($A218,SummaryResponses!$A:$A,SummaryResponses!X:X)</f>
        <v>0</v>
      </c>
      <c r="BE218" s="31">
        <f>_xlfn.XLOOKUP($A218,SummaryResponses!$A:$A,SummaryResponses!Y:Y)</f>
        <v>0</v>
      </c>
      <c r="BF218" s="31">
        <f>_xlfn.XLOOKUP($A218,SummaryResponses!$A:$A,SummaryResponses!Z:Z)</f>
        <v>0</v>
      </c>
      <c r="BG218" s="31">
        <f>_xlfn.XLOOKUP($A218,SummaryResponses!$A:$A,SummaryResponses!AA:AA)</f>
        <v>0</v>
      </c>
      <c r="BH218" s="31">
        <f>_xlfn.XLOOKUP($A218,SummaryResponses!$A:$A,SummaryResponses!AB:AB)</f>
        <v>0</v>
      </c>
      <c r="BI218" s="31">
        <f>_xlfn.XLOOKUP($A218,SummaryResponses!$A:$A,SummaryResponses!AC:AC)</f>
        <v>0</v>
      </c>
      <c r="BJ218" s="31">
        <f>_xlfn.XLOOKUP($A218,SummaryResponses!$A:$A,SummaryResponses!AD:AD)</f>
        <v>0</v>
      </c>
      <c r="BK218" s="31">
        <f>_xlfn.XLOOKUP($A218,SummaryResponses!$A:$A,SummaryResponses!AE:AE)</f>
        <v>0</v>
      </c>
    </row>
    <row r="219" spans="1:63" ht="70.5" x14ac:dyDescent="0.35">
      <c r="A219" s="30" t="str">
        <f>SummaryResponses!A219</f>
        <v>13.02.03</v>
      </c>
      <c r="B219" s="31" t="str">
        <f>_xlfn.XLOOKUP($A219,WH_Aggregte!$E:$E,WH_Aggregte!$D:$D)</f>
        <v>Does the Commission make a reasonable effort to fulfill its responsibility to develop mechanisms for recruitment and placement of people interested in participating in national service programs (as required by 45 CFR 2550.80 (h))?</v>
      </c>
      <c r="C219" s="31" t="str">
        <f>_xlfn.XLOOKUP($A219,SummaryResponses!$A:$A,SummaryResponses!$C:$C)</f>
        <v>The Commission has not demonstrated that it is fulfilling its responsibiilty to develop mechanisms for recruitment and placement of participants as required by 45 CFR 2550.80.</v>
      </c>
      <c r="D219" s="30" t="str">
        <f>_xlfn.SINGLE(IF(ISNUMBER(IFERROR(_xlfn.XLOOKUP($A219,Table1[QNUM],Table1[Answer],"",0),""))*1,"",IFERROR(_xlfn.XLOOKUP($A219,Table1[QNUM],Table1[Answer],"",0),"")))</f>
        <v/>
      </c>
      <c r="E219" s="31" t="str">
        <f>_xlfn.SINGLE(IF(ISNUMBER(IFERROR(_xlfn.XLOOKUP($A219&amp;$E$1&amp;":",Table1[QNUM],Table1[NOTES],"",0),""))*1,"",IFERROR(_xlfn.XLOOKUP($A219&amp;$E$1&amp;":",Table1[QNUM],Table1[NOTES],"",0),"")))</f>
        <v/>
      </c>
      <c r="F219" s="31" t="str">
        <f>_xlfn.SINGLE(IF(ISNUMBER(IFERROR(_xlfn.XLOOKUP($A219&amp;$F$1,Table1[QNUM],Table1[NOTES],"",0),""))*1,"",IFERROR(_xlfn.XLOOKUP($A219&amp;$F$1,Table1[QNUM],Table1[NOTES],"",0),"")))</f>
        <v/>
      </c>
      <c r="G219" s="31" t="str">
        <f>TRIM(_xlfn.XLOOKUP($A219,WH_Aggregte!$E:$E,WH_Aggregte!J:J))</f>
        <v>45 CFR 2550.80 (h)</v>
      </c>
      <c r="H219" s="31">
        <f>_xlfn.XLOOKUP($A219,WH_Aggregte!$E:$E,WH_Aggregte!K:K)</f>
        <v>0</v>
      </c>
      <c r="I219" s="31">
        <f>_xlfn.XLOOKUP($A219,WH_Aggregte!$E:$E,WH_Aggregte!L:L)</f>
        <v>0</v>
      </c>
      <c r="J219" s="31">
        <f>_xlfn.XLOOKUP($A219,WH_Aggregte!$E:$E,WH_Aggregte!M:M)</f>
        <v>0</v>
      </c>
      <c r="K219" s="31">
        <f>_xlfn.XLOOKUP($A219,WH_Aggregte!$E:$E,WH_Aggregte!N:N)</f>
        <v>0</v>
      </c>
      <c r="L219" s="31">
        <f>_xlfn.XLOOKUP($A219,WH_Aggregte!$E:$E,WH_Aggregte!O:O)</f>
        <v>0</v>
      </c>
      <c r="M219" s="31">
        <f>_xlfn.XLOOKUP($A219,WH_Aggregte!$E:$E,WH_Aggregte!P:P)</f>
        <v>0</v>
      </c>
      <c r="N219" s="31">
        <f>_xlfn.XLOOKUP($A219,WH_Aggregte!$E:$E,WH_Aggregte!Q:Q)</f>
        <v>0</v>
      </c>
      <c r="O219" s="31">
        <f>_xlfn.XLOOKUP($A219,WH_Aggregte!$E:$E,WH_Aggregte!R:R)</f>
        <v>0</v>
      </c>
      <c r="P219" s="31">
        <f>_xlfn.XLOOKUP($A219,WH_Aggregte!$E:$E,WH_Aggregte!S:S)</f>
        <v>0</v>
      </c>
      <c r="Q219" s="31">
        <f>_xlfn.XLOOKUP($A219,WH_Aggregte!$E:$E,WH_Aggregte!T:T)</f>
        <v>0</v>
      </c>
      <c r="R219" s="31">
        <f>_xlfn.XLOOKUP($A219,WH_Aggregte!$E:$E,WH_Aggregte!U:U)</f>
        <v>0</v>
      </c>
      <c r="S219" s="31">
        <f>_xlfn.XLOOKUP($A219,WH_Aggregte!$E:$E,WH_Aggregte!V:V)</f>
        <v>0</v>
      </c>
      <c r="T219" s="31">
        <f>_xlfn.XLOOKUP($A219,WH_Aggregte!$E:$E,WH_Aggregte!W:W)</f>
        <v>0</v>
      </c>
      <c r="U219" s="31">
        <f>_xlfn.XLOOKUP($A219,WH_Aggregte!$E:$E,WH_Aggregte!X:X)</f>
        <v>0</v>
      </c>
      <c r="V219" s="31">
        <f>_xlfn.XLOOKUP($A219,WH_Aggregte!$E:$E,WH_Aggregte!Y:Y)</f>
        <v>0</v>
      </c>
      <c r="W219" s="31">
        <f>_xlfn.XLOOKUP($A219,WH_Aggregte!$E:$E,WH_Aggregte!Z:Z)</f>
        <v>0</v>
      </c>
      <c r="X219" s="31">
        <f>_xlfn.XLOOKUP($A219,WH_Aggregte!$E:$E,WH_Aggregte!AA:AA)</f>
        <v>0</v>
      </c>
      <c r="Y219" s="31">
        <f>_xlfn.XLOOKUP($A219,WH_Aggregte!$E:$E,WH_Aggregte!AB:AB)</f>
        <v>0</v>
      </c>
      <c r="Z219" s="31">
        <f>_xlfn.XLOOKUP($A219,WH_Aggregte!$E:$E,WH_Aggregte!AC:AC)</f>
        <v>0</v>
      </c>
      <c r="AA219" s="31">
        <f>_xlfn.XLOOKUP($A219,WH_Aggregte!$E:$E,WH_Aggregte!AD:AD)</f>
        <v>0</v>
      </c>
      <c r="AB219" s="31">
        <f>_xlfn.XLOOKUP($A219,WH_Aggregte!$E:$E,WH_Aggregte!AE:AE)</f>
        <v>0</v>
      </c>
      <c r="AC219" s="31">
        <f>_xlfn.XLOOKUP($A219,WH_Aggregte!$E:$E,WH_Aggregte!AF:AF)</f>
        <v>0</v>
      </c>
      <c r="AD219" s="31">
        <f>_xlfn.XLOOKUP($A219,WH_Aggregte!$E:$E,WH_Aggregte!AG:AG)</f>
        <v>0</v>
      </c>
      <c r="AE219" s="31">
        <f>_xlfn.XLOOKUP($A219,WH_Aggregte!$E:$E,WH_Aggregte!AH:AH)</f>
        <v>0</v>
      </c>
      <c r="AF219" s="31">
        <f>_xlfn.XLOOKUP($A219,WH_Aggregte!$E:$E,WH_Aggregte!AI:AI)</f>
        <v>0</v>
      </c>
      <c r="AG219" s="31">
        <f>_xlfn.XLOOKUP($A219,WH_Aggregte!$E:$E,WH_Aggregte!AJ:AJ)</f>
        <v>0</v>
      </c>
      <c r="AH219" s="31">
        <f>_xlfn.XLOOKUP($A219,WH_Aggregte!$E:$E,WH_Aggregte!AK:AK)</f>
        <v>0</v>
      </c>
      <c r="AI219" s="31">
        <f>_xlfn.XLOOKUP($A219,WH_Aggregte!$E:$E,WH_Aggregte!AL:AL)</f>
        <v>0</v>
      </c>
      <c r="AJ219" s="31">
        <f>_xlfn.XLOOKUP($A219,SummaryResponses!$A:$A,SummaryResponses!D:D)</f>
        <v>0</v>
      </c>
      <c r="AK219" s="31">
        <f>_xlfn.XLOOKUP($A219,SummaryResponses!$A:$A,SummaryResponses!E:E)</f>
        <v>0</v>
      </c>
      <c r="AL219" s="31">
        <f>_xlfn.XLOOKUP($A219,SummaryResponses!$A:$A,SummaryResponses!F:F)</f>
        <v>0</v>
      </c>
      <c r="AM219" s="31">
        <f>_xlfn.XLOOKUP($A219,SummaryResponses!$A:$A,SummaryResponses!G:G)</f>
        <v>0</v>
      </c>
      <c r="AN219" s="31">
        <f>_xlfn.XLOOKUP($A219,SummaryResponses!$A:$A,SummaryResponses!H:H)</f>
        <v>0</v>
      </c>
      <c r="AO219" s="31">
        <f>_xlfn.XLOOKUP($A219,SummaryResponses!$A:$A,SummaryResponses!I:I)</f>
        <v>0</v>
      </c>
      <c r="AP219" s="31">
        <f>_xlfn.XLOOKUP($A219,SummaryResponses!$A:$A,SummaryResponses!J:J)</f>
        <v>0</v>
      </c>
      <c r="AQ219" s="31">
        <f>_xlfn.XLOOKUP($A219,SummaryResponses!$A:$A,SummaryResponses!K:K)</f>
        <v>0</v>
      </c>
      <c r="AR219" s="31">
        <f>_xlfn.XLOOKUP($A219,SummaryResponses!$A:$A,SummaryResponses!L:L)</f>
        <v>0</v>
      </c>
      <c r="AS219" s="31">
        <f>_xlfn.XLOOKUP($A219,SummaryResponses!$A:$A,SummaryResponses!M:M)</f>
        <v>0</v>
      </c>
      <c r="AT219" s="31">
        <f>_xlfn.XLOOKUP($A219,SummaryResponses!$A:$A,SummaryResponses!N:N)</f>
        <v>0</v>
      </c>
      <c r="AU219" s="31">
        <f>_xlfn.XLOOKUP($A219,SummaryResponses!$A:$A,SummaryResponses!O:O)</f>
        <v>0</v>
      </c>
      <c r="AV219" s="31">
        <f>_xlfn.XLOOKUP($A219,SummaryResponses!$A:$A,SummaryResponses!P:P)</f>
        <v>0</v>
      </c>
      <c r="AW219" s="31">
        <f>_xlfn.XLOOKUP($A219,SummaryResponses!$A:$A,SummaryResponses!Q:Q)</f>
        <v>0</v>
      </c>
      <c r="AX219" s="31">
        <f>_xlfn.XLOOKUP($A219,SummaryResponses!$A:$A,SummaryResponses!R:R)</f>
        <v>0</v>
      </c>
      <c r="AY219" s="31">
        <f>_xlfn.XLOOKUP($A219,SummaryResponses!$A:$A,SummaryResponses!S:S)</f>
        <v>0</v>
      </c>
      <c r="AZ219" s="31">
        <f>_xlfn.XLOOKUP($A219,SummaryResponses!$A:$A,SummaryResponses!T:T)</f>
        <v>0</v>
      </c>
      <c r="BA219" s="31">
        <f>_xlfn.XLOOKUP($A219,SummaryResponses!$A:$A,SummaryResponses!U:U)</f>
        <v>0</v>
      </c>
      <c r="BB219" s="31">
        <f>_xlfn.XLOOKUP($A219,SummaryResponses!$A:$A,SummaryResponses!V:V)</f>
        <v>0</v>
      </c>
      <c r="BC219" s="31">
        <f>_xlfn.XLOOKUP($A219,SummaryResponses!$A:$A,SummaryResponses!W:W)</f>
        <v>0</v>
      </c>
      <c r="BD219" s="31">
        <f>_xlfn.XLOOKUP($A219,SummaryResponses!$A:$A,SummaryResponses!X:X)</f>
        <v>0</v>
      </c>
      <c r="BE219" s="31">
        <f>_xlfn.XLOOKUP($A219,SummaryResponses!$A:$A,SummaryResponses!Y:Y)</f>
        <v>0</v>
      </c>
      <c r="BF219" s="31">
        <f>_xlfn.XLOOKUP($A219,SummaryResponses!$A:$A,SummaryResponses!Z:Z)</f>
        <v>0</v>
      </c>
      <c r="BG219" s="31">
        <f>_xlfn.XLOOKUP($A219,SummaryResponses!$A:$A,SummaryResponses!AA:AA)</f>
        <v>0</v>
      </c>
      <c r="BH219" s="31">
        <f>_xlfn.XLOOKUP($A219,SummaryResponses!$A:$A,SummaryResponses!AB:AB)</f>
        <v>0</v>
      </c>
      <c r="BI219" s="31">
        <f>_xlfn.XLOOKUP($A219,SummaryResponses!$A:$A,SummaryResponses!AC:AC)</f>
        <v>0</v>
      </c>
      <c r="BJ219" s="31">
        <f>_xlfn.XLOOKUP($A219,SummaryResponses!$A:$A,SummaryResponses!AD:AD)</f>
        <v>0</v>
      </c>
      <c r="BK219" s="31">
        <f>_xlfn.XLOOKUP($A219,SummaryResponses!$A:$A,SummaryResponses!AE:AE)</f>
        <v>0</v>
      </c>
    </row>
    <row r="220" spans="1:63" ht="70.5" x14ac:dyDescent="0.35">
      <c r="A220" s="30" t="str">
        <f>SummaryResponses!A220</f>
        <v>13.02.04</v>
      </c>
      <c r="B220" s="31" t="str">
        <f>_xlfn.XLOOKUP($A220,WH_Aggregte!$E:$E,WH_Aggregte!$D:$D)</f>
        <v xml:space="preserve">Does the Commission provide guidance to subrecipients around member supervision requirements -- in particular that each member is assigned a supervisor to provide consistent support? If yes, describe where this guidance is outlined. </v>
      </c>
      <c r="C220" s="31" t="str">
        <f>_xlfn.XLOOKUP($A220,SummaryResponses!$A:$A,SummaryResponses!$C:$C)</f>
        <v xml:space="preserve">The Commission does not provide adequate guidance to subrecipients around member supervision. </v>
      </c>
      <c r="D220" s="30" t="str">
        <f>_xlfn.SINGLE(IF(ISNUMBER(IFERROR(_xlfn.XLOOKUP($A220,Table1[QNUM],Table1[Answer],"",0),""))*1,"",IFERROR(_xlfn.XLOOKUP($A220,Table1[QNUM],Table1[Answer],"",0),"")))</f>
        <v/>
      </c>
      <c r="E220" s="31" t="str">
        <f>_xlfn.SINGLE(IF(ISNUMBER(IFERROR(_xlfn.XLOOKUP($A220&amp;$E$1&amp;":",Table1[QNUM],Table1[NOTES],"",0),""))*1,"",IFERROR(_xlfn.XLOOKUP($A220&amp;$E$1&amp;":",Table1[QNUM],Table1[NOTES],"",0),"")))</f>
        <v/>
      </c>
      <c r="F220" s="31" t="str">
        <f>_xlfn.SINGLE(IF(ISNUMBER(IFERROR(_xlfn.XLOOKUP($A220&amp;$F$1,Table1[QNUM],Table1[NOTES],"",0),""))*1,"",IFERROR(_xlfn.XLOOKUP($A220&amp;$F$1,Table1[QNUM],Table1[NOTES],"",0),"")))</f>
        <v/>
      </c>
      <c r="G220" s="31" t="str">
        <f>TRIM(_xlfn.XLOOKUP($A220,WH_Aggregte!$E:$E,WH_Aggregte!J:J))</f>
        <v>Grant-Specific Terms and Conditions section (V)(D)</v>
      </c>
      <c r="H220" s="31">
        <f>_xlfn.XLOOKUP($A220,WH_Aggregte!$E:$E,WH_Aggregte!K:K)</f>
        <v>0</v>
      </c>
      <c r="I220" s="31">
        <f>_xlfn.XLOOKUP($A220,WH_Aggregte!$E:$E,WH_Aggregte!L:L)</f>
        <v>0</v>
      </c>
      <c r="J220" s="31">
        <f>_xlfn.XLOOKUP($A220,WH_Aggregte!$E:$E,WH_Aggregte!M:M)</f>
        <v>0</v>
      </c>
      <c r="K220" s="31">
        <f>_xlfn.XLOOKUP($A220,WH_Aggregte!$E:$E,WH_Aggregte!N:N)</f>
        <v>0</v>
      </c>
      <c r="L220" s="31">
        <f>_xlfn.XLOOKUP($A220,WH_Aggregte!$E:$E,WH_Aggregte!O:O)</f>
        <v>0</v>
      </c>
      <c r="M220" s="31">
        <f>_xlfn.XLOOKUP($A220,WH_Aggregte!$E:$E,WH_Aggregte!P:P)</f>
        <v>0</v>
      </c>
      <c r="N220" s="31">
        <f>_xlfn.XLOOKUP($A220,WH_Aggregte!$E:$E,WH_Aggregte!Q:Q)</f>
        <v>0</v>
      </c>
      <c r="O220" s="31">
        <f>_xlfn.XLOOKUP($A220,WH_Aggregte!$E:$E,WH_Aggregte!R:R)</f>
        <v>0</v>
      </c>
      <c r="P220" s="31">
        <f>_xlfn.XLOOKUP($A220,WH_Aggregte!$E:$E,WH_Aggregte!S:S)</f>
        <v>0</v>
      </c>
      <c r="Q220" s="31">
        <f>_xlfn.XLOOKUP($A220,WH_Aggregte!$E:$E,WH_Aggregte!T:T)</f>
        <v>0</v>
      </c>
      <c r="R220" s="31">
        <f>_xlfn.XLOOKUP($A220,WH_Aggregte!$E:$E,WH_Aggregte!U:U)</f>
        <v>0</v>
      </c>
      <c r="S220" s="31">
        <f>_xlfn.XLOOKUP($A220,WH_Aggregte!$E:$E,WH_Aggregte!V:V)</f>
        <v>0</v>
      </c>
      <c r="T220" s="31">
        <f>_xlfn.XLOOKUP($A220,WH_Aggregte!$E:$E,WH_Aggregte!W:W)</f>
        <v>0</v>
      </c>
      <c r="U220" s="31">
        <f>_xlfn.XLOOKUP($A220,WH_Aggregte!$E:$E,WH_Aggregte!X:X)</f>
        <v>0</v>
      </c>
      <c r="V220" s="31">
        <f>_xlfn.XLOOKUP($A220,WH_Aggregte!$E:$E,WH_Aggregte!Y:Y)</f>
        <v>0</v>
      </c>
      <c r="W220" s="31">
        <f>_xlfn.XLOOKUP($A220,WH_Aggregte!$E:$E,WH_Aggregte!Z:Z)</f>
        <v>0</v>
      </c>
      <c r="X220" s="31">
        <f>_xlfn.XLOOKUP($A220,WH_Aggregte!$E:$E,WH_Aggregte!AA:AA)</f>
        <v>0</v>
      </c>
      <c r="Y220" s="31">
        <f>_xlfn.XLOOKUP($A220,WH_Aggregte!$E:$E,WH_Aggregte!AB:AB)</f>
        <v>0</v>
      </c>
      <c r="Z220" s="31">
        <f>_xlfn.XLOOKUP($A220,WH_Aggregte!$E:$E,WH_Aggregte!AC:AC)</f>
        <v>0</v>
      </c>
      <c r="AA220" s="31">
        <f>_xlfn.XLOOKUP($A220,WH_Aggregte!$E:$E,WH_Aggregte!AD:AD)</f>
        <v>0</v>
      </c>
      <c r="AB220" s="31">
        <f>_xlfn.XLOOKUP($A220,WH_Aggregte!$E:$E,WH_Aggregte!AE:AE)</f>
        <v>0</v>
      </c>
      <c r="AC220" s="31">
        <f>_xlfn.XLOOKUP($A220,WH_Aggregte!$E:$E,WH_Aggregte!AF:AF)</f>
        <v>0</v>
      </c>
      <c r="AD220" s="31">
        <f>_xlfn.XLOOKUP($A220,WH_Aggregte!$E:$E,WH_Aggregte!AG:AG)</f>
        <v>0</v>
      </c>
      <c r="AE220" s="31">
        <f>_xlfn.XLOOKUP($A220,WH_Aggregte!$E:$E,WH_Aggregte!AH:AH)</f>
        <v>0</v>
      </c>
      <c r="AF220" s="31">
        <f>_xlfn.XLOOKUP($A220,WH_Aggregte!$E:$E,WH_Aggregte!AI:AI)</f>
        <v>0</v>
      </c>
      <c r="AG220" s="31">
        <f>_xlfn.XLOOKUP($A220,WH_Aggregte!$E:$E,WH_Aggregte!AJ:AJ)</f>
        <v>0</v>
      </c>
      <c r="AH220" s="31">
        <f>_xlfn.XLOOKUP($A220,WH_Aggregte!$E:$E,WH_Aggregte!AK:AK)</f>
        <v>0</v>
      </c>
      <c r="AI220" s="31">
        <f>_xlfn.XLOOKUP($A220,WH_Aggregte!$E:$E,WH_Aggregte!AL:AL)</f>
        <v>0</v>
      </c>
      <c r="AJ220" s="31">
        <f>_xlfn.XLOOKUP($A220,SummaryResponses!$A:$A,SummaryResponses!D:D)</f>
        <v>0</v>
      </c>
      <c r="AK220" s="31">
        <f>_xlfn.XLOOKUP($A220,SummaryResponses!$A:$A,SummaryResponses!E:E)</f>
        <v>0</v>
      </c>
      <c r="AL220" s="31">
        <f>_xlfn.XLOOKUP($A220,SummaryResponses!$A:$A,SummaryResponses!F:F)</f>
        <v>0</v>
      </c>
      <c r="AM220" s="31">
        <f>_xlfn.XLOOKUP($A220,SummaryResponses!$A:$A,SummaryResponses!G:G)</f>
        <v>0</v>
      </c>
      <c r="AN220" s="31">
        <f>_xlfn.XLOOKUP($A220,SummaryResponses!$A:$A,SummaryResponses!H:H)</f>
        <v>0</v>
      </c>
      <c r="AO220" s="31">
        <f>_xlfn.XLOOKUP($A220,SummaryResponses!$A:$A,SummaryResponses!I:I)</f>
        <v>0</v>
      </c>
      <c r="AP220" s="31">
        <f>_xlfn.XLOOKUP($A220,SummaryResponses!$A:$A,SummaryResponses!J:J)</f>
        <v>0</v>
      </c>
      <c r="AQ220" s="31">
        <f>_xlfn.XLOOKUP($A220,SummaryResponses!$A:$A,SummaryResponses!K:K)</f>
        <v>0</v>
      </c>
      <c r="AR220" s="31">
        <f>_xlfn.XLOOKUP($A220,SummaryResponses!$A:$A,SummaryResponses!L:L)</f>
        <v>0</v>
      </c>
      <c r="AS220" s="31">
        <f>_xlfn.XLOOKUP($A220,SummaryResponses!$A:$A,SummaryResponses!M:M)</f>
        <v>0</v>
      </c>
      <c r="AT220" s="31">
        <f>_xlfn.XLOOKUP($A220,SummaryResponses!$A:$A,SummaryResponses!N:N)</f>
        <v>0</v>
      </c>
      <c r="AU220" s="31">
        <f>_xlfn.XLOOKUP($A220,SummaryResponses!$A:$A,SummaryResponses!O:O)</f>
        <v>0</v>
      </c>
      <c r="AV220" s="31">
        <f>_xlfn.XLOOKUP($A220,SummaryResponses!$A:$A,SummaryResponses!P:P)</f>
        <v>0</v>
      </c>
      <c r="AW220" s="31">
        <f>_xlfn.XLOOKUP($A220,SummaryResponses!$A:$A,SummaryResponses!Q:Q)</f>
        <v>0</v>
      </c>
      <c r="AX220" s="31">
        <f>_xlfn.XLOOKUP($A220,SummaryResponses!$A:$A,SummaryResponses!R:R)</f>
        <v>0</v>
      </c>
      <c r="AY220" s="31">
        <f>_xlfn.XLOOKUP($A220,SummaryResponses!$A:$A,SummaryResponses!S:S)</f>
        <v>0</v>
      </c>
      <c r="AZ220" s="31">
        <f>_xlfn.XLOOKUP($A220,SummaryResponses!$A:$A,SummaryResponses!T:T)</f>
        <v>0</v>
      </c>
      <c r="BA220" s="31">
        <f>_xlfn.XLOOKUP($A220,SummaryResponses!$A:$A,SummaryResponses!U:U)</f>
        <v>0</v>
      </c>
      <c r="BB220" s="31">
        <f>_xlfn.XLOOKUP($A220,SummaryResponses!$A:$A,SummaryResponses!V:V)</f>
        <v>0</v>
      </c>
      <c r="BC220" s="31">
        <f>_xlfn.XLOOKUP($A220,SummaryResponses!$A:$A,SummaryResponses!W:W)</f>
        <v>0</v>
      </c>
      <c r="BD220" s="31">
        <f>_xlfn.XLOOKUP($A220,SummaryResponses!$A:$A,SummaryResponses!X:X)</f>
        <v>0</v>
      </c>
      <c r="BE220" s="31">
        <f>_xlfn.XLOOKUP($A220,SummaryResponses!$A:$A,SummaryResponses!Y:Y)</f>
        <v>0</v>
      </c>
      <c r="BF220" s="31">
        <f>_xlfn.XLOOKUP($A220,SummaryResponses!$A:$A,SummaryResponses!Z:Z)</f>
        <v>0</v>
      </c>
      <c r="BG220" s="31">
        <f>_xlfn.XLOOKUP($A220,SummaryResponses!$A:$A,SummaryResponses!AA:AA)</f>
        <v>0</v>
      </c>
      <c r="BH220" s="31">
        <f>_xlfn.XLOOKUP($A220,SummaryResponses!$A:$A,SummaryResponses!AB:AB)</f>
        <v>0</v>
      </c>
      <c r="BI220" s="31">
        <f>_xlfn.XLOOKUP($A220,SummaryResponses!$A:$A,SummaryResponses!AC:AC)</f>
        <v>0</v>
      </c>
      <c r="BJ220" s="31">
        <f>_xlfn.XLOOKUP($A220,SummaryResponses!$A:$A,SummaryResponses!AD:AD)</f>
        <v>0</v>
      </c>
      <c r="BK220" s="31">
        <f>_xlfn.XLOOKUP($A220,SummaryResponses!$A:$A,SummaryResponses!AE:AE)</f>
        <v>0</v>
      </c>
    </row>
    <row r="221" spans="1:63" ht="70.5" x14ac:dyDescent="0.35">
      <c r="A221" s="30" t="str">
        <f>SummaryResponses!A221</f>
        <v>13.02.05</v>
      </c>
      <c r="B221" s="31" t="str">
        <f>_xlfn.XLOOKUP($A221,WH_Aggregte!$E:$E,WH_Aggregte!$D:$D)</f>
        <v xml:space="preserve">Does the Commission ensure that supervisors of AmeriCorps members in the field complete training specific to overseeing AmeriCorps members? If yes, specify the documentation that supports the finding in the notes section. </v>
      </c>
      <c r="C221" s="31" t="str">
        <f>_xlfn.XLOOKUP($A221,SummaryResponses!$A:$A,SummaryResponses!$C:$C)</f>
        <v xml:space="preserve">The Commission does not take adequate steps to ensure that AmeriCorps member supervisors complete sufficient training. </v>
      </c>
      <c r="D221" s="30" t="str">
        <f>_xlfn.SINGLE(IF(ISNUMBER(IFERROR(_xlfn.XLOOKUP($A221,Table1[QNUM],Table1[Answer],"",0),""))*1,"",IFERROR(_xlfn.XLOOKUP($A221,Table1[QNUM],Table1[Answer],"",0),"")))</f>
        <v/>
      </c>
      <c r="E221" s="31" t="str">
        <f>_xlfn.SINGLE(IF(ISNUMBER(IFERROR(_xlfn.XLOOKUP($A221&amp;$E$1&amp;":",Table1[QNUM],Table1[NOTES],"",0),""))*1,"",IFERROR(_xlfn.XLOOKUP($A221&amp;$E$1&amp;":",Table1[QNUM],Table1[NOTES],"",0),"")))</f>
        <v/>
      </c>
      <c r="F221" s="31" t="str">
        <f>_xlfn.SINGLE(IF(ISNUMBER(IFERROR(_xlfn.XLOOKUP($A221&amp;$F$1,Table1[QNUM],Table1[NOTES],"",0),""))*1,"",IFERROR(_xlfn.XLOOKUP($A221&amp;$F$1,Table1[QNUM],Table1[NOTES],"",0),"")))</f>
        <v/>
      </c>
      <c r="G221" s="31" t="str">
        <f>TRIM(_xlfn.XLOOKUP($A221,WH_Aggregte!$E:$E,WH_Aggregte!J:J))</f>
        <v>Grant-Specific Terms and Conditions section (V)(D)</v>
      </c>
      <c r="H221" s="31">
        <f>_xlfn.XLOOKUP($A221,WH_Aggregte!$E:$E,WH_Aggregte!K:K)</f>
        <v>0</v>
      </c>
      <c r="I221" s="31">
        <f>_xlfn.XLOOKUP($A221,WH_Aggregte!$E:$E,WH_Aggregte!L:L)</f>
        <v>0</v>
      </c>
      <c r="J221" s="31">
        <f>_xlfn.XLOOKUP($A221,WH_Aggregte!$E:$E,WH_Aggregte!M:M)</f>
        <v>0</v>
      </c>
      <c r="K221" s="31">
        <f>_xlfn.XLOOKUP($A221,WH_Aggregte!$E:$E,WH_Aggregte!N:N)</f>
        <v>0</v>
      </c>
      <c r="L221" s="31">
        <f>_xlfn.XLOOKUP($A221,WH_Aggregte!$E:$E,WH_Aggregte!O:O)</f>
        <v>0</v>
      </c>
      <c r="M221" s="31">
        <f>_xlfn.XLOOKUP($A221,WH_Aggregte!$E:$E,WH_Aggregte!P:P)</f>
        <v>0</v>
      </c>
      <c r="N221" s="31">
        <f>_xlfn.XLOOKUP($A221,WH_Aggregte!$E:$E,WH_Aggregte!Q:Q)</f>
        <v>0</v>
      </c>
      <c r="O221" s="31">
        <f>_xlfn.XLOOKUP($A221,WH_Aggregte!$E:$E,WH_Aggregte!R:R)</f>
        <v>0</v>
      </c>
      <c r="P221" s="31">
        <f>_xlfn.XLOOKUP($A221,WH_Aggregte!$E:$E,WH_Aggregte!S:S)</f>
        <v>0</v>
      </c>
      <c r="Q221" s="31">
        <f>_xlfn.XLOOKUP($A221,WH_Aggregte!$E:$E,WH_Aggregte!T:T)</f>
        <v>0</v>
      </c>
      <c r="R221" s="31">
        <f>_xlfn.XLOOKUP($A221,WH_Aggregte!$E:$E,WH_Aggregte!U:U)</f>
        <v>0</v>
      </c>
      <c r="S221" s="31">
        <f>_xlfn.XLOOKUP($A221,WH_Aggregte!$E:$E,WH_Aggregte!V:V)</f>
        <v>0</v>
      </c>
      <c r="T221" s="31">
        <f>_xlfn.XLOOKUP($A221,WH_Aggregte!$E:$E,WH_Aggregte!W:W)</f>
        <v>0</v>
      </c>
      <c r="U221" s="31">
        <f>_xlfn.XLOOKUP($A221,WH_Aggregte!$E:$E,WH_Aggregte!X:X)</f>
        <v>0</v>
      </c>
      <c r="V221" s="31">
        <f>_xlfn.XLOOKUP($A221,WH_Aggregte!$E:$E,WH_Aggregte!Y:Y)</f>
        <v>0</v>
      </c>
      <c r="W221" s="31">
        <f>_xlfn.XLOOKUP($A221,WH_Aggregte!$E:$E,WH_Aggregte!Z:Z)</f>
        <v>0</v>
      </c>
      <c r="X221" s="31">
        <f>_xlfn.XLOOKUP($A221,WH_Aggregte!$E:$E,WH_Aggregte!AA:AA)</f>
        <v>0</v>
      </c>
      <c r="Y221" s="31">
        <f>_xlfn.XLOOKUP($A221,WH_Aggregte!$E:$E,WH_Aggregte!AB:AB)</f>
        <v>0</v>
      </c>
      <c r="Z221" s="31">
        <f>_xlfn.XLOOKUP($A221,WH_Aggregte!$E:$E,WH_Aggregte!AC:AC)</f>
        <v>0</v>
      </c>
      <c r="AA221" s="31">
        <f>_xlfn.XLOOKUP($A221,WH_Aggregte!$E:$E,WH_Aggregte!AD:AD)</f>
        <v>0</v>
      </c>
      <c r="AB221" s="31">
        <f>_xlfn.XLOOKUP($A221,WH_Aggregte!$E:$E,WH_Aggregte!AE:AE)</f>
        <v>0</v>
      </c>
      <c r="AC221" s="31">
        <f>_xlfn.XLOOKUP($A221,WH_Aggregte!$E:$E,WH_Aggregte!AF:AF)</f>
        <v>0</v>
      </c>
      <c r="AD221" s="31">
        <f>_xlfn.XLOOKUP($A221,WH_Aggregte!$E:$E,WH_Aggregte!AG:AG)</f>
        <v>0</v>
      </c>
      <c r="AE221" s="31">
        <f>_xlfn.XLOOKUP($A221,WH_Aggregte!$E:$E,WH_Aggregte!AH:AH)</f>
        <v>0</v>
      </c>
      <c r="AF221" s="31">
        <f>_xlfn.XLOOKUP($A221,WH_Aggregte!$E:$E,WH_Aggregte!AI:AI)</f>
        <v>0</v>
      </c>
      <c r="AG221" s="31">
        <f>_xlfn.XLOOKUP($A221,WH_Aggregte!$E:$E,WH_Aggregte!AJ:AJ)</f>
        <v>0</v>
      </c>
      <c r="AH221" s="31">
        <f>_xlfn.XLOOKUP($A221,WH_Aggregte!$E:$E,WH_Aggregte!AK:AK)</f>
        <v>0</v>
      </c>
      <c r="AI221" s="31">
        <f>_xlfn.XLOOKUP($A221,WH_Aggregte!$E:$E,WH_Aggregte!AL:AL)</f>
        <v>0</v>
      </c>
      <c r="AJ221" s="31">
        <f>_xlfn.XLOOKUP($A221,SummaryResponses!$A:$A,SummaryResponses!D:D)</f>
        <v>0</v>
      </c>
      <c r="AK221" s="31">
        <f>_xlfn.XLOOKUP($A221,SummaryResponses!$A:$A,SummaryResponses!E:E)</f>
        <v>0</v>
      </c>
      <c r="AL221" s="31">
        <f>_xlfn.XLOOKUP($A221,SummaryResponses!$A:$A,SummaryResponses!F:F)</f>
        <v>0</v>
      </c>
      <c r="AM221" s="31">
        <f>_xlfn.XLOOKUP($A221,SummaryResponses!$A:$A,SummaryResponses!G:G)</f>
        <v>0</v>
      </c>
      <c r="AN221" s="31">
        <f>_xlfn.XLOOKUP($A221,SummaryResponses!$A:$A,SummaryResponses!H:H)</f>
        <v>0</v>
      </c>
      <c r="AO221" s="31">
        <f>_xlfn.XLOOKUP($A221,SummaryResponses!$A:$A,SummaryResponses!I:I)</f>
        <v>0</v>
      </c>
      <c r="AP221" s="31">
        <f>_xlfn.XLOOKUP($A221,SummaryResponses!$A:$A,SummaryResponses!J:J)</f>
        <v>0</v>
      </c>
      <c r="AQ221" s="31">
        <f>_xlfn.XLOOKUP($A221,SummaryResponses!$A:$A,SummaryResponses!K:K)</f>
        <v>0</v>
      </c>
      <c r="AR221" s="31">
        <f>_xlfn.XLOOKUP($A221,SummaryResponses!$A:$A,SummaryResponses!L:L)</f>
        <v>0</v>
      </c>
      <c r="AS221" s="31">
        <f>_xlfn.XLOOKUP($A221,SummaryResponses!$A:$A,SummaryResponses!M:M)</f>
        <v>0</v>
      </c>
      <c r="AT221" s="31">
        <f>_xlfn.XLOOKUP($A221,SummaryResponses!$A:$A,SummaryResponses!N:N)</f>
        <v>0</v>
      </c>
      <c r="AU221" s="31">
        <f>_xlfn.XLOOKUP($A221,SummaryResponses!$A:$A,SummaryResponses!O:O)</f>
        <v>0</v>
      </c>
      <c r="AV221" s="31">
        <f>_xlfn.XLOOKUP($A221,SummaryResponses!$A:$A,SummaryResponses!P:P)</f>
        <v>0</v>
      </c>
      <c r="AW221" s="31">
        <f>_xlfn.XLOOKUP($A221,SummaryResponses!$A:$A,SummaryResponses!Q:Q)</f>
        <v>0</v>
      </c>
      <c r="AX221" s="31">
        <f>_xlfn.XLOOKUP($A221,SummaryResponses!$A:$A,SummaryResponses!R:R)</f>
        <v>0</v>
      </c>
      <c r="AY221" s="31">
        <f>_xlfn.XLOOKUP($A221,SummaryResponses!$A:$A,SummaryResponses!S:S)</f>
        <v>0</v>
      </c>
      <c r="AZ221" s="31">
        <f>_xlfn.XLOOKUP($A221,SummaryResponses!$A:$A,SummaryResponses!T:T)</f>
        <v>0</v>
      </c>
      <c r="BA221" s="31">
        <f>_xlfn.XLOOKUP($A221,SummaryResponses!$A:$A,SummaryResponses!U:U)</f>
        <v>0</v>
      </c>
      <c r="BB221" s="31">
        <f>_xlfn.XLOOKUP($A221,SummaryResponses!$A:$A,SummaryResponses!V:V)</f>
        <v>0</v>
      </c>
      <c r="BC221" s="31">
        <f>_xlfn.XLOOKUP($A221,SummaryResponses!$A:$A,SummaryResponses!W:W)</f>
        <v>0</v>
      </c>
      <c r="BD221" s="31">
        <f>_xlfn.XLOOKUP($A221,SummaryResponses!$A:$A,SummaryResponses!X:X)</f>
        <v>0</v>
      </c>
      <c r="BE221" s="31">
        <f>_xlfn.XLOOKUP($A221,SummaryResponses!$A:$A,SummaryResponses!Y:Y)</f>
        <v>0</v>
      </c>
      <c r="BF221" s="31">
        <f>_xlfn.XLOOKUP($A221,SummaryResponses!$A:$A,SummaryResponses!Z:Z)</f>
        <v>0</v>
      </c>
      <c r="BG221" s="31">
        <f>_xlfn.XLOOKUP($A221,SummaryResponses!$A:$A,SummaryResponses!AA:AA)</f>
        <v>0</v>
      </c>
      <c r="BH221" s="31">
        <f>_xlfn.XLOOKUP($A221,SummaryResponses!$A:$A,SummaryResponses!AB:AB)</f>
        <v>0</v>
      </c>
      <c r="BI221" s="31">
        <f>_xlfn.XLOOKUP($A221,SummaryResponses!$A:$A,SummaryResponses!AC:AC)</f>
        <v>0</v>
      </c>
      <c r="BJ221" s="31">
        <f>_xlfn.XLOOKUP($A221,SummaryResponses!$A:$A,SummaryResponses!AD:AD)</f>
        <v>0</v>
      </c>
      <c r="BK221" s="31">
        <f>_xlfn.XLOOKUP($A221,SummaryResponses!$A:$A,SummaryResponses!AE:AE)</f>
        <v>0</v>
      </c>
    </row>
    <row r="222" spans="1:63" ht="84.5" x14ac:dyDescent="0.35">
      <c r="A222" s="30" t="str">
        <f>SummaryResponses!A222</f>
        <v>13.02.06</v>
      </c>
      <c r="B222" s="31" t="str">
        <f>_xlfn.XLOOKUP($A222,WH_Aggregte!$E:$E,WH_Aggregte!$D:$D)</f>
        <v xml:space="preserve">Does the Commission recognize AmeriCorps support by visually identifying projects as AmeriCorps (including some combination of, but not limited to logos, websites, social media, service gear and clothing) in accordance with AmeriCorps brand guidelines? </v>
      </c>
      <c r="C222" s="31" t="str">
        <f>_xlfn.XLOOKUP($A222,SummaryResponses!$A:$A,SummaryResponses!$C:$C)</f>
        <v xml:space="preserve">The Commission does not adequately recognize AmeriCorps support. </v>
      </c>
      <c r="D222" s="30" t="str">
        <f>_xlfn.SINGLE(IF(ISNUMBER(IFERROR(_xlfn.XLOOKUP($A222,Table1[QNUM],Table1[Answer],"",0),""))*1,"",IFERROR(_xlfn.XLOOKUP($A222,Table1[QNUM],Table1[Answer],"",0),"")))</f>
        <v/>
      </c>
      <c r="E222" s="31" t="str">
        <f>_xlfn.SINGLE(IF(ISNUMBER(IFERROR(_xlfn.XLOOKUP($A222&amp;$E$1&amp;":",Table1[QNUM],Table1[NOTES],"",0),""))*1,"",IFERROR(_xlfn.XLOOKUP($A222&amp;$E$1&amp;":",Table1[QNUM],Table1[NOTES],"",0),"")))</f>
        <v/>
      </c>
      <c r="F222" s="31" t="str">
        <f>_xlfn.SINGLE(IF(ISNUMBER(IFERROR(_xlfn.XLOOKUP($A222&amp;$F$1,Table1[QNUM],Table1[NOTES],"",0),""))*1,"",IFERROR(_xlfn.XLOOKUP($A222&amp;$F$1,Table1[QNUM],Table1[NOTES],"",0),"")))</f>
        <v/>
      </c>
      <c r="G222" s="31" t="str">
        <f>TRIM(_xlfn.XLOOKUP($A222,WH_Aggregte!$E:$E,WH_Aggregte!J:J))</f>
        <v>General Terms and Conditions – “Acknowledgment of Support” , Branding Guidelines</v>
      </c>
      <c r="H222" s="31">
        <f>_xlfn.XLOOKUP($A222,WH_Aggregte!$E:$E,WH_Aggregte!K:K)</f>
        <v>0</v>
      </c>
      <c r="I222" s="31">
        <f>_xlfn.XLOOKUP($A222,WH_Aggregte!$E:$E,WH_Aggregte!L:L)</f>
        <v>0</v>
      </c>
      <c r="J222" s="31">
        <f>_xlfn.XLOOKUP($A222,WH_Aggregte!$E:$E,WH_Aggregte!M:M)</f>
        <v>0</v>
      </c>
      <c r="K222" s="31">
        <f>_xlfn.XLOOKUP($A222,WH_Aggregte!$E:$E,WH_Aggregte!N:N)</f>
        <v>0</v>
      </c>
      <c r="L222" s="31">
        <f>_xlfn.XLOOKUP($A222,WH_Aggregte!$E:$E,WH_Aggregte!O:O)</f>
        <v>0</v>
      </c>
      <c r="M222" s="31">
        <f>_xlfn.XLOOKUP($A222,WH_Aggregte!$E:$E,WH_Aggregte!P:P)</f>
        <v>0</v>
      </c>
      <c r="N222" s="31">
        <f>_xlfn.XLOOKUP($A222,WH_Aggregte!$E:$E,WH_Aggregte!Q:Q)</f>
        <v>0</v>
      </c>
      <c r="O222" s="31">
        <f>_xlfn.XLOOKUP($A222,WH_Aggregte!$E:$E,WH_Aggregte!R:R)</f>
        <v>0</v>
      </c>
      <c r="P222" s="31">
        <f>_xlfn.XLOOKUP($A222,WH_Aggregte!$E:$E,WH_Aggregte!S:S)</f>
        <v>0</v>
      </c>
      <c r="Q222" s="31">
        <f>_xlfn.XLOOKUP($A222,WH_Aggregte!$E:$E,WH_Aggregte!T:T)</f>
        <v>0</v>
      </c>
      <c r="R222" s="31">
        <f>_xlfn.XLOOKUP($A222,WH_Aggregte!$E:$E,WH_Aggregte!U:U)</f>
        <v>0</v>
      </c>
      <c r="S222" s="31">
        <f>_xlfn.XLOOKUP($A222,WH_Aggregte!$E:$E,WH_Aggregte!V:V)</f>
        <v>0</v>
      </c>
      <c r="T222" s="31">
        <f>_xlfn.XLOOKUP($A222,WH_Aggregte!$E:$E,WH_Aggregte!W:W)</f>
        <v>0</v>
      </c>
      <c r="U222" s="31">
        <f>_xlfn.XLOOKUP($A222,WH_Aggregte!$E:$E,WH_Aggregte!X:X)</f>
        <v>0</v>
      </c>
      <c r="V222" s="31">
        <f>_xlfn.XLOOKUP($A222,WH_Aggregte!$E:$E,WH_Aggregte!Y:Y)</f>
        <v>0</v>
      </c>
      <c r="W222" s="31">
        <f>_xlfn.XLOOKUP($A222,WH_Aggregte!$E:$E,WH_Aggregte!Z:Z)</f>
        <v>0</v>
      </c>
      <c r="X222" s="31">
        <f>_xlfn.XLOOKUP($A222,WH_Aggregte!$E:$E,WH_Aggregte!AA:AA)</f>
        <v>0</v>
      </c>
      <c r="Y222" s="31">
        <f>_xlfn.XLOOKUP($A222,WH_Aggregte!$E:$E,WH_Aggregte!AB:AB)</f>
        <v>0</v>
      </c>
      <c r="Z222" s="31">
        <f>_xlfn.XLOOKUP($A222,WH_Aggregte!$E:$E,WH_Aggregte!AC:AC)</f>
        <v>0</v>
      </c>
      <c r="AA222" s="31">
        <f>_xlfn.XLOOKUP($A222,WH_Aggregte!$E:$E,WH_Aggregte!AD:AD)</f>
        <v>0</v>
      </c>
      <c r="AB222" s="31">
        <f>_xlfn.XLOOKUP($A222,WH_Aggregte!$E:$E,WH_Aggregte!AE:AE)</f>
        <v>0</v>
      </c>
      <c r="AC222" s="31">
        <f>_xlfn.XLOOKUP($A222,WH_Aggregte!$E:$E,WH_Aggregte!AF:AF)</f>
        <v>0</v>
      </c>
      <c r="AD222" s="31">
        <f>_xlfn.XLOOKUP($A222,WH_Aggregte!$E:$E,WH_Aggregte!AG:AG)</f>
        <v>0</v>
      </c>
      <c r="AE222" s="31">
        <f>_xlfn.XLOOKUP($A222,WH_Aggregte!$E:$E,WH_Aggregte!AH:AH)</f>
        <v>0</v>
      </c>
      <c r="AF222" s="31">
        <f>_xlfn.XLOOKUP($A222,WH_Aggregte!$E:$E,WH_Aggregte!AI:AI)</f>
        <v>0</v>
      </c>
      <c r="AG222" s="31">
        <f>_xlfn.XLOOKUP($A222,WH_Aggregte!$E:$E,WH_Aggregte!AJ:AJ)</f>
        <v>0</v>
      </c>
      <c r="AH222" s="31">
        <f>_xlfn.XLOOKUP($A222,WH_Aggregte!$E:$E,WH_Aggregte!AK:AK)</f>
        <v>0</v>
      </c>
      <c r="AI222" s="31">
        <f>_xlfn.XLOOKUP($A222,WH_Aggregte!$E:$E,WH_Aggregte!AL:AL)</f>
        <v>0</v>
      </c>
      <c r="AJ222" s="31">
        <f>_xlfn.XLOOKUP($A222,SummaryResponses!$A:$A,SummaryResponses!D:D)</f>
        <v>0</v>
      </c>
      <c r="AK222" s="31">
        <f>_xlfn.XLOOKUP($A222,SummaryResponses!$A:$A,SummaryResponses!E:E)</f>
        <v>0</v>
      </c>
      <c r="AL222" s="31">
        <f>_xlfn.XLOOKUP($A222,SummaryResponses!$A:$A,SummaryResponses!F:F)</f>
        <v>0</v>
      </c>
      <c r="AM222" s="31">
        <f>_xlfn.XLOOKUP($A222,SummaryResponses!$A:$A,SummaryResponses!G:G)</f>
        <v>0</v>
      </c>
      <c r="AN222" s="31">
        <f>_xlfn.XLOOKUP($A222,SummaryResponses!$A:$A,SummaryResponses!H:H)</f>
        <v>0</v>
      </c>
      <c r="AO222" s="31">
        <f>_xlfn.XLOOKUP($A222,SummaryResponses!$A:$A,SummaryResponses!I:I)</f>
        <v>0</v>
      </c>
      <c r="AP222" s="31">
        <f>_xlfn.XLOOKUP($A222,SummaryResponses!$A:$A,SummaryResponses!J:J)</f>
        <v>0</v>
      </c>
      <c r="AQ222" s="31">
        <f>_xlfn.XLOOKUP($A222,SummaryResponses!$A:$A,SummaryResponses!K:K)</f>
        <v>0</v>
      </c>
      <c r="AR222" s="31">
        <f>_xlfn.XLOOKUP($A222,SummaryResponses!$A:$A,SummaryResponses!L:L)</f>
        <v>0</v>
      </c>
      <c r="AS222" s="31">
        <f>_xlfn.XLOOKUP($A222,SummaryResponses!$A:$A,SummaryResponses!M:M)</f>
        <v>0</v>
      </c>
      <c r="AT222" s="31">
        <f>_xlfn.XLOOKUP($A222,SummaryResponses!$A:$A,SummaryResponses!N:N)</f>
        <v>0</v>
      </c>
      <c r="AU222" s="31">
        <f>_xlfn.XLOOKUP($A222,SummaryResponses!$A:$A,SummaryResponses!O:O)</f>
        <v>0</v>
      </c>
      <c r="AV222" s="31">
        <f>_xlfn.XLOOKUP($A222,SummaryResponses!$A:$A,SummaryResponses!P:P)</f>
        <v>0</v>
      </c>
      <c r="AW222" s="31">
        <f>_xlfn.XLOOKUP($A222,SummaryResponses!$A:$A,SummaryResponses!Q:Q)</f>
        <v>0</v>
      </c>
      <c r="AX222" s="31">
        <f>_xlfn.XLOOKUP($A222,SummaryResponses!$A:$A,SummaryResponses!R:R)</f>
        <v>0</v>
      </c>
      <c r="AY222" s="31">
        <f>_xlfn.XLOOKUP($A222,SummaryResponses!$A:$A,SummaryResponses!S:S)</f>
        <v>0</v>
      </c>
      <c r="AZ222" s="31">
        <f>_xlfn.XLOOKUP($A222,SummaryResponses!$A:$A,SummaryResponses!T:T)</f>
        <v>0</v>
      </c>
      <c r="BA222" s="31">
        <f>_xlfn.XLOOKUP($A222,SummaryResponses!$A:$A,SummaryResponses!U:U)</f>
        <v>0</v>
      </c>
      <c r="BB222" s="31">
        <f>_xlfn.XLOOKUP($A222,SummaryResponses!$A:$A,SummaryResponses!V:V)</f>
        <v>0</v>
      </c>
      <c r="BC222" s="31">
        <f>_xlfn.XLOOKUP($A222,SummaryResponses!$A:$A,SummaryResponses!W:W)</f>
        <v>0</v>
      </c>
      <c r="BD222" s="31">
        <f>_xlfn.XLOOKUP($A222,SummaryResponses!$A:$A,SummaryResponses!X:X)</f>
        <v>0</v>
      </c>
      <c r="BE222" s="31">
        <f>_xlfn.XLOOKUP($A222,SummaryResponses!$A:$A,SummaryResponses!Y:Y)</f>
        <v>0</v>
      </c>
      <c r="BF222" s="31">
        <f>_xlfn.XLOOKUP($A222,SummaryResponses!$A:$A,SummaryResponses!Z:Z)</f>
        <v>0</v>
      </c>
      <c r="BG222" s="31">
        <f>_xlfn.XLOOKUP($A222,SummaryResponses!$A:$A,SummaryResponses!AA:AA)</f>
        <v>0</v>
      </c>
      <c r="BH222" s="31">
        <f>_xlfn.XLOOKUP($A222,SummaryResponses!$A:$A,SummaryResponses!AB:AB)</f>
        <v>0</v>
      </c>
      <c r="BI222" s="31">
        <f>_xlfn.XLOOKUP($A222,SummaryResponses!$A:$A,SummaryResponses!AC:AC)</f>
        <v>0</v>
      </c>
      <c r="BJ222" s="31">
        <f>_xlfn.XLOOKUP($A222,SummaryResponses!$A:$A,SummaryResponses!AD:AD)</f>
        <v>0</v>
      </c>
      <c r="BK222" s="31">
        <f>_xlfn.XLOOKUP($A222,SummaryResponses!$A:$A,SummaryResponses!AE:AE)</f>
        <v>0</v>
      </c>
    </row>
    <row r="223" spans="1:63" ht="56.5" x14ac:dyDescent="0.35">
      <c r="A223" s="30" t="str">
        <f>SummaryResponses!A223</f>
        <v>13.03.01</v>
      </c>
      <c r="B223" s="31" t="str">
        <f>_xlfn.XLOOKUP($A223,WH_Aggregte!$E:$E,WH_Aggregte!$D:$D)</f>
        <v>Is there evidence of duplication, supplantation, or displacement within the Commission or its subgrantees, observable through document reviews or interviews?</v>
      </c>
      <c r="C223" s="31" t="str">
        <f>_xlfn.XLOOKUP($A223,SummaryResponses!$A:$A,SummaryResponses!$C:$C)</f>
        <v>There is evidence of duplication, supplantation, or displacement by service participants enrolled in the Commission's portfolio.</v>
      </c>
      <c r="D223" s="30" t="str">
        <f>_xlfn.SINGLE(IF(ISNUMBER(IFERROR(_xlfn.XLOOKUP($A223,Table1[QNUM],Table1[Answer],"",0),""))*1,"",IFERROR(_xlfn.XLOOKUP($A223,Table1[QNUM],Table1[Answer],"",0),"")))</f>
        <v/>
      </c>
      <c r="E223" s="31" t="str">
        <f>_xlfn.SINGLE(IF(ISNUMBER(IFERROR(_xlfn.XLOOKUP($A223&amp;$E$1&amp;":",Table1[QNUM],Table1[NOTES],"",0),""))*1,"",IFERROR(_xlfn.XLOOKUP($A223&amp;$E$1&amp;":",Table1[QNUM],Table1[NOTES],"",0),"")))</f>
        <v/>
      </c>
      <c r="F223" s="31" t="str">
        <f>_xlfn.SINGLE(IF(ISNUMBER(IFERROR(_xlfn.XLOOKUP($A223&amp;$F$1,Table1[QNUM],Table1[NOTES],"",0),""))*1,"",IFERROR(_xlfn.XLOOKUP($A223&amp;$F$1,Table1[QNUM],Table1[NOTES],"",0),"")))</f>
        <v/>
      </c>
      <c r="G223" s="31" t="str">
        <f>TRIM(_xlfn.XLOOKUP($A223,WH_Aggregte!$E:$E,WH_Aggregte!J:J))</f>
        <v>45 CFR §2540.100 </v>
      </c>
      <c r="H223" s="31" t="str">
        <f>_xlfn.XLOOKUP($A223,WH_Aggregte!$E:$E,WH_Aggregte!K:K)</f>
        <v/>
      </c>
      <c r="I223" s="31" t="str">
        <f>_xlfn.XLOOKUP($A223,WH_Aggregte!$E:$E,WH_Aggregte!L:L)</f>
        <v/>
      </c>
      <c r="J223" s="31" t="str">
        <f>_xlfn.XLOOKUP($A223,WH_Aggregte!$E:$E,WH_Aggregte!M:M)</f>
        <v/>
      </c>
      <c r="K223" s="31">
        <f>_xlfn.XLOOKUP($A223,WH_Aggregte!$E:$E,WH_Aggregte!N:N)</f>
        <v>0</v>
      </c>
      <c r="L223" s="31">
        <f>_xlfn.XLOOKUP($A223,WH_Aggregte!$E:$E,WH_Aggregte!O:O)</f>
        <v>0</v>
      </c>
      <c r="M223" s="31">
        <f>_xlfn.XLOOKUP($A223,WH_Aggregte!$E:$E,WH_Aggregte!P:P)</f>
        <v>0</v>
      </c>
      <c r="N223" s="31">
        <f>_xlfn.XLOOKUP($A223,WH_Aggregte!$E:$E,WH_Aggregte!Q:Q)</f>
        <v>0</v>
      </c>
      <c r="O223" s="31">
        <f>_xlfn.XLOOKUP($A223,WH_Aggregte!$E:$E,WH_Aggregte!R:R)</f>
        <v>0</v>
      </c>
      <c r="P223" s="31">
        <f>_xlfn.XLOOKUP($A223,WH_Aggregte!$E:$E,WH_Aggregte!S:S)</f>
        <v>0</v>
      </c>
      <c r="Q223" s="31">
        <f>_xlfn.XLOOKUP($A223,WH_Aggregte!$E:$E,WH_Aggregte!T:T)</f>
        <v>0</v>
      </c>
      <c r="R223" s="31">
        <f>_xlfn.XLOOKUP($A223,WH_Aggregte!$E:$E,WH_Aggregte!U:U)</f>
        <v>0</v>
      </c>
      <c r="S223" s="31">
        <f>_xlfn.XLOOKUP($A223,WH_Aggregte!$E:$E,WH_Aggregte!V:V)</f>
        <v>0</v>
      </c>
      <c r="T223" s="31">
        <f>_xlfn.XLOOKUP($A223,WH_Aggregte!$E:$E,WH_Aggregte!W:W)</f>
        <v>0</v>
      </c>
      <c r="U223" s="31">
        <f>_xlfn.XLOOKUP($A223,WH_Aggregte!$E:$E,WH_Aggregte!X:X)</f>
        <v>0</v>
      </c>
      <c r="V223" s="31">
        <f>_xlfn.XLOOKUP($A223,WH_Aggregte!$E:$E,WH_Aggregte!Y:Y)</f>
        <v>0</v>
      </c>
      <c r="W223" s="31">
        <f>_xlfn.XLOOKUP($A223,WH_Aggregte!$E:$E,WH_Aggregte!Z:Z)</f>
        <v>0</v>
      </c>
      <c r="X223" s="31">
        <f>_xlfn.XLOOKUP($A223,WH_Aggregte!$E:$E,WH_Aggregte!AA:AA)</f>
        <v>0</v>
      </c>
      <c r="Y223" s="31">
        <f>_xlfn.XLOOKUP($A223,WH_Aggregte!$E:$E,WH_Aggregte!AB:AB)</f>
        <v>0</v>
      </c>
      <c r="Z223" s="31">
        <f>_xlfn.XLOOKUP($A223,WH_Aggregte!$E:$E,WH_Aggregte!AC:AC)</f>
        <v>0</v>
      </c>
      <c r="AA223" s="31">
        <f>_xlfn.XLOOKUP($A223,WH_Aggregte!$E:$E,WH_Aggregte!AD:AD)</f>
        <v>0</v>
      </c>
      <c r="AB223" s="31">
        <f>_xlfn.XLOOKUP($A223,WH_Aggregte!$E:$E,WH_Aggregte!AE:AE)</f>
        <v>0</v>
      </c>
      <c r="AC223" s="31">
        <f>_xlfn.XLOOKUP($A223,WH_Aggregte!$E:$E,WH_Aggregte!AF:AF)</f>
        <v>0</v>
      </c>
      <c r="AD223" s="31">
        <f>_xlfn.XLOOKUP($A223,WH_Aggregte!$E:$E,WH_Aggregte!AG:AG)</f>
        <v>0</v>
      </c>
      <c r="AE223" s="31">
        <f>_xlfn.XLOOKUP($A223,WH_Aggregte!$E:$E,WH_Aggregte!AH:AH)</f>
        <v>0</v>
      </c>
      <c r="AF223" s="31">
        <f>_xlfn.XLOOKUP($A223,WH_Aggregte!$E:$E,WH_Aggregte!AI:AI)</f>
        <v>0</v>
      </c>
      <c r="AG223" s="31">
        <f>_xlfn.XLOOKUP($A223,WH_Aggregte!$E:$E,WH_Aggregte!AJ:AJ)</f>
        <v>0</v>
      </c>
      <c r="AH223" s="31">
        <f>_xlfn.XLOOKUP($A223,WH_Aggregte!$E:$E,WH_Aggregte!AK:AK)</f>
        <v>0</v>
      </c>
      <c r="AI223" s="31">
        <f>_xlfn.XLOOKUP($A223,WH_Aggregte!$E:$E,WH_Aggregte!AL:AL)</f>
        <v>0</v>
      </c>
      <c r="AJ223" s="31" t="str">
        <f>_xlfn.XLOOKUP($A223,SummaryResponses!$A:$A,SummaryResponses!D:D)</f>
        <v>• There is evidence of duplication.</v>
      </c>
      <c r="AK223" s="31" t="str">
        <f>_xlfn.XLOOKUP($A223,SummaryResponses!$A:$A,SummaryResponses!E:E)</f>
        <v>• There is evidence of supplantation.</v>
      </c>
      <c r="AL223" s="31" t="str">
        <f>_xlfn.XLOOKUP($A223,SummaryResponses!$A:$A,SummaryResponses!F:F)</f>
        <v xml:space="preserve">• There is evidence of displacement. </v>
      </c>
      <c r="AM223" s="31">
        <f>_xlfn.XLOOKUP($A223,SummaryResponses!$A:$A,SummaryResponses!G:G)</f>
        <v>0</v>
      </c>
      <c r="AN223" s="31">
        <f>_xlfn.XLOOKUP($A223,SummaryResponses!$A:$A,SummaryResponses!H:H)</f>
        <v>0</v>
      </c>
      <c r="AO223" s="31">
        <f>_xlfn.XLOOKUP($A223,SummaryResponses!$A:$A,SummaryResponses!I:I)</f>
        <v>0</v>
      </c>
      <c r="AP223" s="31">
        <f>_xlfn.XLOOKUP($A223,SummaryResponses!$A:$A,SummaryResponses!J:J)</f>
        <v>0</v>
      </c>
      <c r="AQ223" s="31">
        <f>_xlfn.XLOOKUP($A223,SummaryResponses!$A:$A,SummaryResponses!K:K)</f>
        <v>0</v>
      </c>
      <c r="AR223" s="31">
        <f>_xlfn.XLOOKUP($A223,SummaryResponses!$A:$A,SummaryResponses!L:L)</f>
        <v>0</v>
      </c>
      <c r="AS223" s="31">
        <f>_xlfn.XLOOKUP($A223,SummaryResponses!$A:$A,SummaryResponses!M:M)</f>
        <v>0</v>
      </c>
      <c r="AT223" s="31">
        <f>_xlfn.XLOOKUP($A223,SummaryResponses!$A:$A,SummaryResponses!N:N)</f>
        <v>0</v>
      </c>
      <c r="AU223" s="31">
        <f>_xlfn.XLOOKUP($A223,SummaryResponses!$A:$A,SummaryResponses!O:O)</f>
        <v>0</v>
      </c>
      <c r="AV223" s="31">
        <f>_xlfn.XLOOKUP($A223,SummaryResponses!$A:$A,SummaryResponses!P:P)</f>
        <v>0</v>
      </c>
      <c r="AW223" s="31">
        <f>_xlfn.XLOOKUP($A223,SummaryResponses!$A:$A,SummaryResponses!Q:Q)</f>
        <v>0</v>
      </c>
      <c r="AX223" s="31">
        <f>_xlfn.XLOOKUP($A223,SummaryResponses!$A:$A,SummaryResponses!R:R)</f>
        <v>0</v>
      </c>
      <c r="AY223" s="31">
        <f>_xlfn.XLOOKUP($A223,SummaryResponses!$A:$A,SummaryResponses!S:S)</f>
        <v>0</v>
      </c>
      <c r="AZ223" s="31">
        <f>_xlfn.XLOOKUP($A223,SummaryResponses!$A:$A,SummaryResponses!T:T)</f>
        <v>0</v>
      </c>
      <c r="BA223" s="31">
        <f>_xlfn.XLOOKUP($A223,SummaryResponses!$A:$A,SummaryResponses!U:U)</f>
        <v>0</v>
      </c>
      <c r="BB223" s="31">
        <f>_xlfn.XLOOKUP($A223,SummaryResponses!$A:$A,SummaryResponses!V:V)</f>
        <v>0</v>
      </c>
      <c r="BC223" s="31">
        <f>_xlfn.XLOOKUP($A223,SummaryResponses!$A:$A,SummaryResponses!W:W)</f>
        <v>0</v>
      </c>
      <c r="BD223" s="31">
        <f>_xlfn.XLOOKUP($A223,SummaryResponses!$A:$A,SummaryResponses!X:X)</f>
        <v>0</v>
      </c>
      <c r="BE223" s="31">
        <f>_xlfn.XLOOKUP($A223,SummaryResponses!$A:$A,SummaryResponses!Y:Y)</f>
        <v>0</v>
      </c>
      <c r="BF223" s="31">
        <f>_xlfn.XLOOKUP($A223,SummaryResponses!$A:$A,SummaryResponses!Z:Z)</f>
        <v>0</v>
      </c>
      <c r="BG223" s="31">
        <f>_xlfn.XLOOKUP($A223,SummaryResponses!$A:$A,SummaryResponses!AA:AA)</f>
        <v>0</v>
      </c>
      <c r="BH223" s="31">
        <f>_xlfn.XLOOKUP($A223,SummaryResponses!$A:$A,SummaryResponses!AB:AB)</f>
        <v>0</v>
      </c>
      <c r="BI223" s="31">
        <f>_xlfn.XLOOKUP($A223,SummaryResponses!$A:$A,SummaryResponses!AC:AC)</f>
        <v>0</v>
      </c>
      <c r="BJ223" s="31">
        <f>_xlfn.XLOOKUP($A223,SummaryResponses!$A:$A,SummaryResponses!AD:AD)</f>
        <v>0</v>
      </c>
      <c r="BK223" s="31">
        <f>_xlfn.XLOOKUP($A223,SummaryResponses!$A:$A,SummaryResponses!AE:AE)</f>
        <v>0</v>
      </c>
    </row>
    <row r="224" spans="1:63" ht="56.5" x14ac:dyDescent="0.35">
      <c r="A224" s="30" t="str">
        <f>SummaryResponses!A224</f>
        <v>13.03.02</v>
      </c>
      <c r="B224" s="31" t="str">
        <f>_xlfn.XLOOKUP($A224,WH_Aggregte!$E:$E,WH_Aggregte!$D:$D)</f>
        <v>Do the sampled member timesheets separate training and fundraising hours from direct service hours?</v>
      </c>
      <c r="C224" s="31" t="str">
        <f>_xlfn.XLOOKUP($A224,SummaryResponses!$A:$A,SummaryResponses!$C:$C)</f>
        <v xml:space="preserve">The submitted timesheets from members serving in the Commission's portfolio do not adequately segregate training and fundraising hours from direct service hours. </v>
      </c>
      <c r="D224" s="30" t="str">
        <f>_xlfn.SINGLE(IF(ISNUMBER(IFERROR(_xlfn.XLOOKUP($A224,Table1[QNUM],Table1[Answer],"",0),""))*1,"",IFERROR(_xlfn.XLOOKUP($A224,Table1[QNUM],Table1[Answer],"",0),"")))</f>
        <v/>
      </c>
      <c r="E224" s="31" t="str">
        <f>_xlfn.SINGLE(IF(ISNUMBER(IFERROR(_xlfn.XLOOKUP($A224&amp;$E$1&amp;":",Table1[QNUM],Table1[NOTES],"",0),""))*1,"",IFERROR(_xlfn.XLOOKUP($A224&amp;$E$1&amp;":",Table1[QNUM],Table1[NOTES],"",0),"")))</f>
        <v/>
      </c>
      <c r="F224" s="31" t="str">
        <f>_xlfn.SINGLE(IF(ISNUMBER(IFERROR(_xlfn.XLOOKUP($A224&amp;$F$1,Table1[QNUM],Table1[NOTES],"",0),""))*1,"",IFERROR(_xlfn.XLOOKUP($A224&amp;$F$1,Table1[QNUM],Table1[NOTES],"",0),"")))</f>
        <v/>
      </c>
      <c r="G224" s="31" t="str">
        <f>TRIM(_xlfn.XLOOKUP($A224,WH_Aggregte!$E:$E,WH_Aggregte!J:J))</f>
        <v>45 CFR §2520.40, 45 CFR §2520.45, 45 CFR §2520.50</v>
      </c>
      <c r="H224" s="31">
        <f>_xlfn.XLOOKUP($A224,WH_Aggregte!$E:$E,WH_Aggregte!K:K)</f>
        <v>0</v>
      </c>
      <c r="I224" s="31">
        <f>_xlfn.XLOOKUP($A224,WH_Aggregte!$E:$E,WH_Aggregte!L:L)</f>
        <v>0</v>
      </c>
      <c r="J224" s="31">
        <f>_xlfn.XLOOKUP($A224,WH_Aggregte!$E:$E,WH_Aggregte!M:M)</f>
        <v>0</v>
      </c>
      <c r="K224" s="31">
        <f>_xlfn.XLOOKUP($A224,WH_Aggregte!$E:$E,WH_Aggregte!N:N)</f>
        <v>0</v>
      </c>
      <c r="L224" s="31">
        <f>_xlfn.XLOOKUP($A224,WH_Aggregte!$E:$E,WH_Aggregte!O:O)</f>
        <v>0</v>
      </c>
      <c r="M224" s="31">
        <f>_xlfn.XLOOKUP($A224,WH_Aggregte!$E:$E,WH_Aggregte!P:P)</f>
        <v>0</v>
      </c>
      <c r="N224" s="31">
        <f>_xlfn.XLOOKUP($A224,WH_Aggregte!$E:$E,WH_Aggregte!Q:Q)</f>
        <v>0</v>
      </c>
      <c r="O224" s="31">
        <f>_xlfn.XLOOKUP($A224,WH_Aggregte!$E:$E,WH_Aggregte!R:R)</f>
        <v>0</v>
      </c>
      <c r="P224" s="31">
        <f>_xlfn.XLOOKUP($A224,WH_Aggregte!$E:$E,WH_Aggregte!S:S)</f>
        <v>0</v>
      </c>
      <c r="Q224" s="31">
        <f>_xlfn.XLOOKUP($A224,WH_Aggregte!$E:$E,WH_Aggregte!T:T)</f>
        <v>0</v>
      </c>
      <c r="R224" s="31">
        <f>_xlfn.XLOOKUP($A224,WH_Aggregte!$E:$E,WH_Aggregte!U:U)</f>
        <v>0</v>
      </c>
      <c r="S224" s="31">
        <f>_xlfn.XLOOKUP($A224,WH_Aggregte!$E:$E,WH_Aggregte!V:V)</f>
        <v>0</v>
      </c>
      <c r="T224" s="31">
        <f>_xlfn.XLOOKUP($A224,WH_Aggregte!$E:$E,WH_Aggregte!W:W)</f>
        <v>0</v>
      </c>
      <c r="U224" s="31">
        <f>_xlfn.XLOOKUP($A224,WH_Aggregte!$E:$E,WH_Aggregte!X:X)</f>
        <v>0</v>
      </c>
      <c r="V224" s="31">
        <f>_xlfn.XLOOKUP($A224,WH_Aggregte!$E:$E,WH_Aggregte!Y:Y)</f>
        <v>0</v>
      </c>
      <c r="W224" s="31">
        <f>_xlfn.XLOOKUP($A224,WH_Aggregte!$E:$E,WH_Aggregte!Z:Z)</f>
        <v>0</v>
      </c>
      <c r="X224" s="31">
        <f>_xlfn.XLOOKUP($A224,WH_Aggregte!$E:$E,WH_Aggregte!AA:AA)</f>
        <v>0</v>
      </c>
      <c r="Y224" s="31">
        <f>_xlfn.XLOOKUP($A224,WH_Aggregte!$E:$E,WH_Aggregte!AB:AB)</f>
        <v>0</v>
      </c>
      <c r="Z224" s="31">
        <f>_xlfn.XLOOKUP($A224,WH_Aggregte!$E:$E,WH_Aggregte!AC:AC)</f>
        <v>0</v>
      </c>
      <c r="AA224" s="31">
        <f>_xlfn.XLOOKUP($A224,WH_Aggregte!$E:$E,WH_Aggregte!AD:AD)</f>
        <v>0</v>
      </c>
      <c r="AB224" s="31">
        <f>_xlfn.XLOOKUP($A224,WH_Aggregte!$E:$E,WH_Aggregte!AE:AE)</f>
        <v>0</v>
      </c>
      <c r="AC224" s="31">
        <f>_xlfn.XLOOKUP($A224,WH_Aggregte!$E:$E,WH_Aggregte!AF:AF)</f>
        <v>0</v>
      </c>
      <c r="AD224" s="31">
        <f>_xlfn.XLOOKUP($A224,WH_Aggregte!$E:$E,WH_Aggregte!AG:AG)</f>
        <v>0</v>
      </c>
      <c r="AE224" s="31">
        <f>_xlfn.XLOOKUP($A224,WH_Aggregte!$E:$E,WH_Aggregte!AH:AH)</f>
        <v>0</v>
      </c>
      <c r="AF224" s="31">
        <f>_xlfn.XLOOKUP($A224,WH_Aggregte!$E:$E,WH_Aggregte!AI:AI)</f>
        <v>0</v>
      </c>
      <c r="AG224" s="31">
        <f>_xlfn.XLOOKUP($A224,WH_Aggregte!$E:$E,WH_Aggregte!AJ:AJ)</f>
        <v>0</v>
      </c>
      <c r="AH224" s="31">
        <f>_xlfn.XLOOKUP($A224,WH_Aggregte!$E:$E,WH_Aggregte!AK:AK)</f>
        <v>0</v>
      </c>
      <c r="AI224" s="31">
        <f>_xlfn.XLOOKUP($A224,WH_Aggregte!$E:$E,WH_Aggregte!AL:AL)</f>
        <v>0</v>
      </c>
      <c r="AJ224" s="31">
        <f>_xlfn.XLOOKUP($A224,SummaryResponses!$A:$A,SummaryResponses!D:D)</f>
        <v>0</v>
      </c>
      <c r="AK224" s="31">
        <f>_xlfn.XLOOKUP($A224,SummaryResponses!$A:$A,SummaryResponses!E:E)</f>
        <v>0</v>
      </c>
      <c r="AL224" s="31">
        <f>_xlfn.XLOOKUP($A224,SummaryResponses!$A:$A,SummaryResponses!F:F)</f>
        <v>0</v>
      </c>
      <c r="AM224" s="31">
        <f>_xlfn.XLOOKUP($A224,SummaryResponses!$A:$A,SummaryResponses!G:G)</f>
        <v>0</v>
      </c>
      <c r="AN224" s="31">
        <f>_xlfn.XLOOKUP($A224,SummaryResponses!$A:$A,SummaryResponses!H:H)</f>
        <v>0</v>
      </c>
      <c r="AO224" s="31">
        <f>_xlfn.XLOOKUP($A224,SummaryResponses!$A:$A,SummaryResponses!I:I)</f>
        <v>0</v>
      </c>
      <c r="AP224" s="31">
        <f>_xlfn.XLOOKUP($A224,SummaryResponses!$A:$A,SummaryResponses!J:J)</f>
        <v>0</v>
      </c>
      <c r="AQ224" s="31">
        <f>_xlfn.XLOOKUP($A224,SummaryResponses!$A:$A,SummaryResponses!K:K)</f>
        <v>0</v>
      </c>
      <c r="AR224" s="31">
        <f>_xlfn.XLOOKUP($A224,SummaryResponses!$A:$A,SummaryResponses!L:L)</f>
        <v>0</v>
      </c>
      <c r="AS224" s="31">
        <f>_xlfn.XLOOKUP($A224,SummaryResponses!$A:$A,SummaryResponses!M:M)</f>
        <v>0</v>
      </c>
      <c r="AT224" s="31">
        <f>_xlfn.XLOOKUP($A224,SummaryResponses!$A:$A,SummaryResponses!N:N)</f>
        <v>0</v>
      </c>
      <c r="AU224" s="31">
        <f>_xlfn.XLOOKUP($A224,SummaryResponses!$A:$A,SummaryResponses!O:O)</f>
        <v>0</v>
      </c>
      <c r="AV224" s="31">
        <f>_xlfn.XLOOKUP($A224,SummaryResponses!$A:$A,SummaryResponses!P:P)</f>
        <v>0</v>
      </c>
      <c r="AW224" s="31">
        <f>_xlfn.XLOOKUP($A224,SummaryResponses!$A:$A,SummaryResponses!Q:Q)</f>
        <v>0</v>
      </c>
      <c r="AX224" s="31">
        <f>_xlfn.XLOOKUP($A224,SummaryResponses!$A:$A,SummaryResponses!R:R)</f>
        <v>0</v>
      </c>
      <c r="AY224" s="31">
        <f>_xlfn.XLOOKUP($A224,SummaryResponses!$A:$A,SummaryResponses!S:S)</f>
        <v>0</v>
      </c>
      <c r="AZ224" s="31">
        <f>_xlfn.XLOOKUP($A224,SummaryResponses!$A:$A,SummaryResponses!T:T)</f>
        <v>0</v>
      </c>
      <c r="BA224" s="31">
        <f>_xlfn.XLOOKUP($A224,SummaryResponses!$A:$A,SummaryResponses!U:U)</f>
        <v>0</v>
      </c>
      <c r="BB224" s="31">
        <f>_xlfn.XLOOKUP($A224,SummaryResponses!$A:$A,SummaryResponses!V:V)</f>
        <v>0</v>
      </c>
      <c r="BC224" s="31">
        <f>_xlfn.XLOOKUP($A224,SummaryResponses!$A:$A,SummaryResponses!W:W)</f>
        <v>0</v>
      </c>
      <c r="BD224" s="31">
        <f>_xlfn.XLOOKUP($A224,SummaryResponses!$A:$A,SummaryResponses!X:X)</f>
        <v>0</v>
      </c>
      <c r="BE224" s="31">
        <f>_xlfn.XLOOKUP($A224,SummaryResponses!$A:$A,SummaryResponses!Y:Y)</f>
        <v>0</v>
      </c>
      <c r="BF224" s="31">
        <f>_xlfn.XLOOKUP($A224,SummaryResponses!$A:$A,SummaryResponses!Z:Z)</f>
        <v>0</v>
      </c>
      <c r="BG224" s="31">
        <f>_xlfn.XLOOKUP($A224,SummaryResponses!$A:$A,SummaryResponses!AA:AA)</f>
        <v>0</v>
      </c>
      <c r="BH224" s="31">
        <f>_xlfn.XLOOKUP($A224,SummaryResponses!$A:$A,SummaryResponses!AB:AB)</f>
        <v>0</v>
      </c>
      <c r="BI224" s="31">
        <f>_xlfn.XLOOKUP($A224,SummaryResponses!$A:$A,SummaryResponses!AC:AC)</f>
        <v>0</v>
      </c>
      <c r="BJ224" s="31">
        <f>_xlfn.XLOOKUP($A224,SummaryResponses!$A:$A,SummaryResponses!AD:AD)</f>
        <v>0</v>
      </c>
      <c r="BK224" s="31">
        <f>_xlfn.XLOOKUP($A224,SummaryResponses!$A:$A,SummaryResponses!AE:AE)</f>
        <v>0</v>
      </c>
    </row>
    <row r="225" spans="1:63" ht="42.5" x14ac:dyDescent="0.35">
      <c r="A225" s="30" t="str">
        <f>SummaryResponses!A225</f>
        <v>13.03.03</v>
      </c>
      <c r="B225" s="31" t="str">
        <f>_xlfn.XLOOKUP($A225,WH_Aggregte!$E:$E,WH_Aggregte!$D:$D)</f>
        <v>Are all activities included in the sampled member position descriptions allowable?</v>
      </c>
      <c r="C225" s="31" t="str">
        <f>_xlfn.XLOOKUP($A225,SummaryResponses!$A:$A,SummaryResponses!$C:$C)</f>
        <v xml:space="preserve">The submitted position description(s) for members serving in the Commission's portfolio contains prohibited or unallowable activities. </v>
      </c>
      <c r="D225" s="30" t="str">
        <f>_xlfn.SINGLE(IF(ISNUMBER(IFERROR(_xlfn.XLOOKUP($A225,Table1[QNUM],Table1[Answer],"",0),""))*1,"",IFERROR(_xlfn.XLOOKUP($A225,Table1[QNUM],Table1[Answer],"",0),"")))</f>
        <v/>
      </c>
      <c r="E225" s="31" t="str">
        <f>_xlfn.SINGLE(IF(ISNUMBER(IFERROR(_xlfn.XLOOKUP($A225&amp;$E$1&amp;":",Table1[QNUM],Table1[NOTES],"",0),""))*1,"",IFERROR(_xlfn.XLOOKUP($A225&amp;$E$1&amp;":",Table1[QNUM],Table1[NOTES],"",0),"")))</f>
        <v/>
      </c>
      <c r="F225" s="31" t="str">
        <f>_xlfn.SINGLE(IF(ISNUMBER(IFERROR(_xlfn.XLOOKUP($A225&amp;$F$1,Table1[QNUM],Table1[NOTES],"",0),""))*1,"",IFERROR(_xlfn.XLOOKUP($A225&amp;$F$1,Table1[QNUM],Table1[NOTES],"",0),"")))</f>
        <v/>
      </c>
      <c r="G225" s="31" t="str">
        <f>TRIM(_xlfn.XLOOKUP($A225,WH_Aggregte!$E:$E,WH_Aggregte!J:J))</f>
        <v>45 CFR 2520.65, 45 CFR 2520.10 through 2520.30</v>
      </c>
      <c r="H225" s="31">
        <f>_xlfn.XLOOKUP($A225,WH_Aggregte!$E:$E,WH_Aggregte!K:K)</f>
        <v>0</v>
      </c>
      <c r="I225" s="31">
        <f>_xlfn.XLOOKUP($A225,WH_Aggregte!$E:$E,WH_Aggregte!L:L)</f>
        <v>0</v>
      </c>
      <c r="J225" s="31">
        <f>_xlfn.XLOOKUP($A225,WH_Aggregte!$E:$E,WH_Aggregte!M:M)</f>
        <v>0</v>
      </c>
      <c r="K225" s="31">
        <f>_xlfn.XLOOKUP($A225,WH_Aggregte!$E:$E,WH_Aggregte!N:N)</f>
        <v>0</v>
      </c>
      <c r="L225" s="31">
        <f>_xlfn.XLOOKUP($A225,WH_Aggregte!$E:$E,WH_Aggregte!O:O)</f>
        <v>0</v>
      </c>
      <c r="M225" s="31">
        <f>_xlfn.XLOOKUP($A225,WH_Aggregte!$E:$E,WH_Aggregte!P:P)</f>
        <v>0</v>
      </c>
      <c r="N225" s="31">
        <f>_xlfn.XLOOKUP($A225,WH_Aggregte!$E:$E,WH_Aggregte!Q:Q)</f>
        <v>0</v>
      </c>
      <c r="O225" s="31">
        <f>_xlfn.XLOOKUP($A225,WH_Aggregte!$E:$E,WH_Aggregte!R:R)</f>
        <v>0</v>
      </c>
      <c r="P225" s="31">
        <f>_xlfn.XLOOKUP($A225,WH_Aggregte!$E:$E,WH_Aggregte!S:S)</f>
        <v>0</v>
      </c>
      <c r="Q225" s="31">
        <f>_xlfn.XLOOKUP($A225,WH_Aggregte!$E:$E,WH_Aggregte!T:T)</f>
        <v>0</v>
      </c>
      <c r="R225" s="31">
        <f>_xlfn.XLOOKUP($A225,WH_Aggregte!$E:$E,WH_Aggregte!U:U)</f>
        <v>0</v>
      </c>
      <c r="S225" s="31">
        <f>_xlfn.XLOOKUP($A225,WH_Aggregte!$E:$E,WH_Aggregte!V:V)</f>
        <v>0</v>
      </c>
      <c r="T225" s="31">
        <f>_xlfn.XLOOKUP($A225,WH_Aggregte!$E:$E,WH_Aggregte!W:W)</f>
        <v>0</v>
      </c>
      <c r="U225" s="31">
        <f>_xlfn.XLOOKUP($A225,WH_Aggregte!$E:$E,WH_Aggregte!X:X)</f>
        <v>0</v>
      </c>
      <c r="V225" s="31">
        <f>_xlfn.XLOOKUP($A225,WH_Aggregte!$E:$E,WH_Aggregte!Y:Y)</f>
        <v>0</v>
      </c>
      <c r="W225" s="31">
        <f>_xlfn.XLOOKUP($A225,WH_Aggregte!$E:$E,WH_Aggregte!Z:Z)</f>
        <v>0</v>
      </c>
      <c r="X225" s="31">
        <f>_xlfn.XLOOKUP($A225,WH_Aggregte!$E:$E,WH_Aggregte!AA:AA)</f>
        <v>0</v>
      </c>
      <c r="Y225" s="31">
        <f>_xlfn.XLOOKUP($A225,WH_Aggregte!$E:$E,WH_Aggregte!AB:AB)</f>
        <v>0</v>
      </c>
      <c r="Z225" s="31">
        <f>_xlfn.XLOOKUP($A225,WH_Aggregte!$E:$E,WH_Aggregte!AC:AC)</f>
        <v>0</v>
      </c>
      <c r="AA225" s="31">
        <f>_xlfn.XLOOKUP($A225,WH_Aggregte!$E:$E,WH_Aggregte!AD:AD)</f>
        <v>0</v>
      </c>
      <c r="AB225" s="31">
        <f>_xlfn.XLOOKUP($A225,WH_Aggregte!$E:$E,WH_Aggregte!AE:AE)</f>
        <v>0</v>
      </c>
      <c r="AC225" s="31">
        <f>_xlfn.XLOOKUP($A225,WH_Aggregte!$E:$E,WH_Aggregte!AF:AF)</f>
        <v>0</v>
      </c>
      <c r="AD225" s="31">
        <f>_xlfn.XLOOKUP($A225,WH_Aggregte!$E:$E,WH_Aggregte!AG:AG)</f>
        <v>0</v>
      </c>
      <c r="AE225" s="31">
        <f>_xlfn.XLOOKUP($A225,WH_Aggregte!$E:$E,WH_Aggregte!AH:AH)</f>
        <v>0</v>
      </c>
      <c r="AF225" s="31">
        <f>_xlfn.XLOOKUP($A225,WH_Aggregte!$E:$E,WH_Aggregte!AI:AI)</f>
        <v>0</v>
      </c>
      <c r="AG225" s="31">
        <f>_xlfn.XLOOKUP($A225,WH_Aggregte!$E:$E,WH_Aggregte!AJ:AJ)</f>
        <v>0</v>
      </c>
      <c r="AH225" s="31">
        <f>_xlfn.XLOOKUP($A225,WH_Aggregte!$E:$E,WH_Aggregte!AK:AK)</f>
        <v>0</v>
      </c>
      <c r="AI225" s="31">
        <f>_xlfn.XLOOKUP($A225,WH_Aggregte!$E:$E,WH_Aggregte!AL:AL)</f>
        <v>0</v>
      </c>
      <c r="AJ225" s="31">
        <f>_xlfn.XLOOKUP($A225,SummaryResponses!$A:$A,SummaryResponses!D:D)</f>
        <v>0</v>
      </c>
      <c r="AK225" s="31">
        <f>_xlfn.XLOOKUP($A225,SummaryResponses!$A:$A,SummaryResponses!E:E)</f>
        <v>0</v>
      </c>
      <c r="AL225" s="31">
        <f>_xlfn.XLOOKUP($A225,SummaryResponses!$A:$A,SummaryResponses!F:F)</f>
        <v>0</v>
      </c>
      <c r="AM225" s="31">
        <f>_xlfn.XLOOKUP($A225,SummaryResponses!$A:$A,SummaryResponses!G:G)</f>
        <v>0</v>
      </c>
      <c r="AN225" s="31">
        <f>_xlfn.XLOOKUP($A225,SummaryResponses!$A:$A,SummaryResponses!H:H)</f>
        <v>0</v>
      </c>
      <c r="AO225" s="31">
        <f>_xlfn.XLOOKUP($A225,SummaryResponses!$A:$A,SummaryResponses!I:I)</f>
        <v>0</v>
      </c>
      <c r="AP225" s="31">
        <f>_xlfn.XLOOKUP($A225,SummaryResponses!$A:$A,SummaryResponses!J:J)</f>
        <v>0</v>
      </c>
      <c r="AQ225" s="31">
        <f>_xlfn.XLOOKUP($A225,SummaryResponses!$A:$A,SummaryResponses!K:K)</f>
        <v>0</v>
      </c>
      <c r="AR225" s="31">
        <f>_xlfn.XLOOKUP($A225,SummaryResponses!$A:$A,SummaryResponses!L:L)</f>
        <v>0</v>
      </c>
      <c r="AS225" s="31">
        <f>_xlfn.XLOOKUP($A225,SummaryResponses!$A:$A,SummaryResponses!M:M)</f>
        <v>0</v>
      </c>
      <c r="AT225" s="31">
        <f>_xlfn.XLOOKUP($A225,SummaryResponses!$A:$A,SummaryResponses!N:N)</f>
        <v>0</v>
      </c>
      <c r="AU225" s="31">
        <f>_xlfn.XLOOKUP($A225,SummaryResponses!$A:$A,SummaryResponses!O:O)</f>
        <v>0</v>
      </c>
      <c r="AV225" s="31">
        <f>_xlfn.XLOOKUP($A225,SummaryResponses!$A:$A,SummaryResponses!P:P)</f>
        <v>0</v>
      </c>
      <c r="AW225" s="31">
        <f>_xlfn.XLOOKUP($A225,SummaryResponses!$A:$A,SummaryResponses!Q:Q)</f>
        <v>0</v>
      </c>
      <c r="AX225" s="31">
        <f>_xlfn.XLOOKUP($A225,SummaryResponses!$A:$A,SummaryResponses!R:R)</f>
        <v>0</v>
      </c>
      <c r="AY225" s="31">
        <f>_xlfn.XLOOKUP($A225,SummaryResponses!$A:$A,SummaryResponses!S:S)</f>
        <v>0</v>
      </c>
      <c r="AZ225" s="31">
        <f>_xlfn.XLOOKUP($A225,SummaryResponses!$A:$A,SummaryResponses!T:T)</f>
        <v>0</v>
      </c>
      <c r="BA225" s="31">
        <f>_xlfn.XLOOKUP($A225,SummaryResponses!$A:$A,SummaryResponses!U:U)</f>
        <v>0</v>
      </c>
      <c r="BB225" s="31">
        <f>_xlfn.XLOOKUP($A225,SummaryResponses!$A:$A,SummaryResponses!V:V)</f>
        <v>0</v>
      </c>
      <c r="BC225" s="31">
        <f>_xlfn.XLOOKUP($A225,SummaryResponses!$A:$A,SummaryResponses!W:W)</f>
        <v>0</v>
      </c>
      <c r="BD225" s="31">
        <f>_xlfn.XLOOKUP($A225,SummaryResponses!$A:$A,SummaryResponses!X:X)</f>
        <v>0</v>
      </c>
      <c r="BE225" s="31">
        <f>_xlfn.XLOOKUP($A225,SummaryResponses!$A:$A,SummaryResponses!Y:Y)</f>
        <v>0</v>
      </c>
      <c r="BF225" s="31">
        <f>_xlfn.XLOOKUP($A225,SummaryResponses!$A:$A,SummaryResponses!Z:Z)</f>
        <v>0</v>
      </c>
      <c r="BG225" s="31">
        <f>_xlfn.XLOOKUP($A225,SummaryResponses!$A:$A,SummaryResponses!AA:AA)</f>
        <v>0</v>
      </c>
      <c r="BH225" s="31">
        <f>_xlfn.XLOOKUP($A225,SummaryResponses!$A:$A,SummaryResponses!AB:AB)</f>
        <v>0</v>
      </c>
      <c r="BI225" s="31">
        <f>_xlfn.XLOOKUP($A225,SummaryResponses!$A:$A,SummaryResponses!AC:AC)</f>
        <v>0</v>
      </c>
      <c r="BJ225" s="31">
        <f>_xlfn.XLOOKUP($A225,SummaryResponses!$A:$A,SummaryResponses!AD:AD)</f>
        <v>0</v>
      </c>
      <c r="BK225" s="31">
        <f>_xlfn.XLOOKUP($A225,SummaryResponses!$A:$A,SummaryResponses!AE:AE)</f>
        <v>0</v>
      </c>
    </row>
    <row r="226" spans="1:63" ht="42.5" x14ac:dyDescent="0.35">
      <c r="A226" s="30" t="str">
        <f>SummaryResponses!A226</f>
        <v>13.03.04</v>
      </c>
      <c r="B226" s="31" t="str">
        <f>_xlfn.XLOOKUP($A226,WH_Aggregte!$E:$E,WH_Aggregte!$D:$D)</f>
        <v>Do the service activities of the member align with the position description, based on member and supervisor interviews?</v>
      </c>
      <c r="C226" s="31" t="str">
        <f>_xlfn.XLOOKUP($A226,SummaryResponses!$A:$A,SummaryResponses!$C:$C)</f>
        <v>The submitted position description does not reflect the actual service activities performed by the member.</v>
      </c>
      <c r="D226" s="30" t="str">
        <f>_xlfn.SINGLE(IF(ISNUMBER(IFERROR(_xlfn.XLOOKUP($A226,Table1[QNUM],Table1[Answer],"",0),""))*1,"",IFERROR(_xlfn.XLOOKUP($A226,Table1[QNUM],Table1[Answer],"",0),"")))</f>
        <v/>
      </c>
      <c r="E226" s="31" t="str">
        <f>_xlfn.SINGLE(IF(ISNUMBER(IFERROR(_xlfn.XLOOKUP($A226&amp;$E$1&amp;":",Table1[QNUM],Table1[NOTES],"",0),""))*1,"",IFERROR(_xlfn.XLOOKUP($A226&amp;$E$1&amp;":",Table1[QNUM],Table1[NOTES],"",0),"")))</f>
        <v/>
      </c>
      <c r="F226" s="31" t="str">
        <f>_xlfn.SINGLE(IF(ISNUMBER(IFERROR(_xlfn.XLOOKUP($A226&amp;$F$1,Table1[QNUM],Table1[NOTES],"",0),""))*1,"",IFERROR(_xlfn.XLOOKUP($A226&amp;$F$1,Table1[QNUM],Table1[NOTES],"",0),"")))</f>
        <v/>
      </c>
      <c r="G226" s="31" t="str">
        <f>TRIM(_xlfn.XLOOKUP($A226,WH_Aggregte!$E:$E,WH_Aggregte!J:J))</f>
        <v>Grant-Specific Terms and Conditions (V)(A)</v>
      </c>
      <c r="H226" s="31">
        <f>_xlfn.XLOOKUP($A226,WH_Aggregte!$E:$E,WH_Aggregte!K:K)</f>
        <v>0</v>
      </c>
      <c r="I226" s="31">
        <f>_xlfn.XLOOKUP($A226,WH_Aggregte!$E:$E,WH_Aggregte!L:L)</f>
        <v>0</v>
      </c>
      <c r="J226" s="31">
        <f>_xlfn.XLOOKUP($A226,WH_Aggregte!$E:$E,WH_Aggregte!M:M)</f>
        <v>0</v>
      </c>
      <c r="K226" s="31">
        <f>_xlfn.XLOOKUP($A226,WH_Aggregte!$E:$E,WH_Aggregte!N:N)</f>
        <v>0</v>
      </c>
      <c r="L226" s="31">
        <f>_xlfn.XLOOKUP($A226,WH_Aggregte!$E:$E,WH_Aggregte!O:O)</f>
        <v>0</v>
      </c>
      <c r="M226" s="31">
        <f>_xlfn.XLOOKUP($A226,WH_Aggregte!$E:$E,WH_Aggregte!P:P)</f>
        <v>0</v>
      </c>
      <c r="N226" s="31">
        <f>_xlfn.XLOOKUP($A226,WH_Aggregte!$E:$E,WH_Aggregte!Q:Q)</f>
        <v>0</v>
      </c>
      <c r="O226" s="31">
        <f>_xlfn.XLOOKUP($A226,WH_Aggregte!$E:$E,WH_Aggregte!R:R)</f>
        <v>0</v>
      </c>
      <c r="P226" s="31">
        <f>_xlfn.XLOOKUP($A226,WH_Aggregte!$E:$E,WH_Aggregte!S:S)</f>
        <v>0</v>
      </c>
      <c r="Q226" s="31">
        <f>_xlfn.XLOOKUP($A226,WH_Aggregte!$E:$E,WH_Aggregte!T:T)</f>
        <v>0</v>
      </c>
      <c r="R226" s="31">
        <f>_xlfn.XLOOKUP($A226,WH_Aggregte!$E:$E,WH_Aggregte!U:U)</f>
        <v>0</v>
      </c>
      <c r="S226" s="31">
        <f>_xlfn.XLOOKUP($A226,WH_Aggregte!$E:$E,WH_Aggregte!V:V)</f>
        <v>0</v>
      </c>
      <c r="T226" s="31">
        <f>_xlfn.XLOOKUP($A226,WH_Aggregte!$E:$E,WH_Aggregte!W:W)</f>
        <v>0</v>
      </c>
      <c r="U226" s="31">
        <f>_xlfn.XLOOKUP($A226,WH_Aggregte!$E:$E,WH_Aggregte!X:X)</f>
        <v>0</v>
      </c>
      <c r="V226" s="31">
        <f>_xlfn.XLOOKUP($A226,WH_Aggregte!$E:$E,WH_Aggregte!Y:Y)</f>
        <v>0</v>
      </c>
      <c r="W226" s="31">
        <f>_xlfn.XLOOKUP($A226,WH_Aggregte!$E:$E,WH_Aggregte!Z:Z)</f>
        <v>0</v>
      </c>
      <c r="X226" s="31">
        <f>_xlfn.XLOOKUP($A226,WH_Aggregte!$E:$E,WH_Aggregte!AA:AA)</f>
        <v>0</v>
      </c>
      <c r="Y226" s="31">
        <f>_xlfn.XLOOKUP($A226,WH_Aggregte!$E:$E,WH_Aggregte!AB:AB)</f>
        <v>0</v>
      </c>
      <c r="Z226" s="31">
        <f>_xlfn.XLOOKUP($A226,WH_Aggregte!$E:$E,WH_Aggregte!AC:AC)</f>
        <v>0</v>
      </c>
      <c r="AA226" s="31">
        <f>_xlfn.XLOOKUP($A226,WH_Aggregte!$E:$E,WH_Aggregte!AD:AD)</f>
        <v>0</v>
      </c>
      <c r="AB226" s="31">
        <f>_xlfn.XLOOKUP($A226,WH_Aggregte!$E:$E,WH_Aggregte!AE:AE)</f>
        <v>0</v>
      </c>
      <c r="AC226" s="31">
        <f>_xlfn.XLOOKUP($A226,WH_Aggregte!$E:$E,WH_Aggregte!AF:AF)</f>
        <v>0</v>
      </c>
      <c r="AD226" s="31">
        <f>_xlfn.XLOOKUP($A226,WH_Aggregte!$E:$E,WH_Aggregte!AG:AG)</f>
        <v>0</v>
      </c>
      <c r="AE226" s="31">
        <f>_xlfn.XLOOKUP($A226,WH_Aggregte!$E:$E,WH_Aggregte!AH:AH)</f>
        <v>0</v>
      </c>
      <c r="AF226" s="31">
        <f>_xlfn.XLOOKUP($A226,WH_Aggregte!$E:$E,WH_Aggregte!AI:AI)</f>
        <v>0</v>
      </c>
      <c r="AG226" s="31">
        <f>_xlfn.XLOOKUP($A226,WH_Aggregte!$E:$E,WH_Aggregte!AJ:AJ)</f>
        <v>0</v>
      </c>
      <c r="AH226" s="31">
        <f>_xlfn.XLOOKUP($A226,WH_Aggregte!$E:$E,WH_Aggregte!AK:AK)</f>
        <v>0</v>
      </c>
      <c r="AI226" s="31">
        <f>_xlfn.XLOOKUP($A226,WH_Aggregte!$E:$E,WH_Aggregte!AL:AL)</f>
        <v>0</v>
      </c>
      <c r="AJ226" s="31">
        <f>_xlfn.XLOOKUP($A226,SummaryResponses!$A:$A,SummaryResponses!D:D)</f>
        <v>0</v>
      </c>
      <c r="AK226" s="31">
        <f>_xlfn.XLOOKUP($A226,SummaryResponses!$A:$A,SummaryResponses!E:E)</f>
        <v>0</v>
      </c>
      <c r="AL226" s="31">
        <f>_xlfn.XLOOKUP($A226,SummaryResponses!$A:$A,SummaryResponses!F:F)</f>
        <v>0</v>
      </c>
      <c r="AM226" s="31">
        <f>_xlfn.XLOOKUP($A226,SummaryResponses!$A:$A,SummaryResponses!G:G)</f>
        <v>0</v>
      </c>
      <c r="AN226" s="31">
        <f>_xlfn.XLOOKUP($A226,SummaryResponses!$A:$A,SummaryResponses!H:H)</f>
        <v>0</v>
      </c>
      <c r="AO226" s="31">
        <f>_xlfn.XLOOKUP($A226,SummaryResponses!$A:$A,SummaryResponses!I:I)</f>
        <v>0</v>
      </c>
      <c r="AP226" s="31">
        <f>_xlfn.XLOOKUP($A226,SummaryResponses!$A:$A,SummaryResponses!J:J)</f>
        <v>0</v>
      </c>
      <c r="AQ226" s="31">
        <f>_xlfn.XLOOKUP($A226,SummaryResponses!$A:$A,SummaryResponses!K:K)</f>
        <v>0</v>
      </c>
      <c r="AR226" s="31">
        <f>_xlfn.XLOOKUP($A226,SummaryResponses!$A:$A,SummaryResponses!L:L)</f>
        <v>0</v>
      </c>
      <c r="AS226" s="31">
        <f>_xlfn.XLOOKUP($A226,SummaryResponses!$A:$A,SummaryResponses!M:M)</f>
        <v>0</v>
      </c>
      <c r="AT226" s="31">
        <f>_xlfn.XLOOKUP($A226,SummaryResponses!$A:$A,SummaryResponses!N:N)</f>
        <v>0</v>
      </c>
      <c r="AU226" s="31">
        <f>_xlfn.XLOOKUP($A226,SummaryResponses!$A:$A,SummaryResponses!O:O)</f>
        <v>0</v>
      </c>
      <c r="AV226" s="31">
        <f>_xlfn.XLOOKUP($A226,SummaryResponses!$A:$A,SummaryResponses!P:P)</f>
        <v>0</v>
      </c>
      <c r="AW226" s="31">
        <f>_xlfn.XLOOKUP($A226,SummaryResponses!$A:$A,SummaryResponses!Q:Q)</f>
        <v>0</v>
      </c>
      <c r="AX226" s="31">
        <f>_xlfn.XLOOKUP($A226,SummaryResponses!$A:$A,SummaryResponses!R:R)</f>
        <v>0</v>
      </c>
      <c r="AY226" s="31">
        <f>_xlfn.XLOOKUP($A226,SummaryResponses!$A:$A,SummaryResponses!S:S)</f>
        <v>0</v>
      </c>
      <c r="AZ226" s="31">
        <f>_xlfn.XLOOKUP($A226,SummaryResponses!$A:$A,SummaryResponses!T:T)</f>
        <v>0</v>
      </c>
      <c r="BA226" s="31">
        <f>_xlfn.XLOOKUP($A226,SummaryResponses!$A:$A,SummaryResponses!U:U)</f>
        <v>0</v>
      </c>
      <c r="BB226" s="31">
        <f>_xlfn.XLOOKUP($A226,SummaryResponses!$A:$A,SummaryResponses!V:V)</f>
        <v>0</v>
      </c>
      <c r="BC226" s="31">
        <f>_xlfn.XLOOKUP($A226,SummaryResponses!$A:$A,SummaryResponses!W:W)</f>
        <v>0</v>
      </c>
      <c r="BD226" s="31">
        <f>_xlfn.XLOOKUP($A226,SummaryResponses!$A:$A,SummaryResponses!X:X)</f>
        <v>0</v>
      </c>
      <c r="BE226" s="31">
        <f>_xlfn.XLOOKUP($A226,SummaryResponses!$A:$A,SummaryResponses!Y:Y)</f>
        <v>0</v>
      </c>
      <c r="BF226" s="31">
        <f>_xlfn.XLOOKUP($A226,SummaryResponses!$A:$A,SummaryResponses!Z:Z)</f>
        <v>0</v>
      </c>
      <c r="BG226" s="31">
        <f>_xlfn.XLOOKUP($A226,SummaryResponses!$A:$A,SummaryResponses!AA:AA)</f>
        <v>0</v>
      </c>
      <c r="BH226" s="31">
        <f>_xlfn.XLOOKUP($A226,SummaryResponses!$A:$A,SummaryResponses!AB:AB)</f>
        <v>0</v>
      </c>
      <c r="BI226" s="31">
        <f>_xlfn.XLOOKUP($A226,SummaryResponses!$A:$A,SummaryResponses!AC:AC)</f>
        <v>0</v>
      </c>
      <c r="BJ226" s="31">
        <f>_xlfn.XLOOKUP($A226,SummaryResponses!$A:$A,SummaryResponses!AD:AD)</f>
        <v>0</v>
      </c>
      <c r="BK226" s="31">
        <f>_xlfn.XLOOKUP($A226,SummaryResponses!$A:$A,SummaryResponses!AE:AE)</f>
        <v>0</v>
      </c>
    </row>
    <row r="227" spans="1:63" ht="42.5" x14ac:dyDescent="0.35">
      <c r="A227" s="30" t="str">
        <f>SummaryResponses!A227</f>
        <v>13.03.05</v>
      </c>
      <c r="B227" s="31" t="str">
        <f>_xlfn.XLOOKUP($A227,WH_Aggregte!$E:$E,WH_Aggregte!$D:$D)</f>
        <v>Is there a designated supervisor providing regular and consistent support and supervision for each member (based on member file documents and interviews)?</v>
      </c>
      <c r="C227" s="31" t="str">
        <f>_xlfn.XLOOKUP($A227,SummaryResponses!$A:$A,SummaryResponses!$C:$C)</f>
        <v xml:space="preserve">Not all members in the Commission's portfolio are provided with regular and consistent support and supervision. </v>
      </c>
      <c r="D227" s="30" t="str">
        <f>_xlfn.SINGLE(IF(ISNUMBER(IFERROR(_xlfn.XLOOKUP($A227,Table1[QNUM],Table1[Answer],"",0),""))*1,"",IFERROR(_xlfn.XLOOKUP($A227,Table1[QNUM],Table1[Answer],"",0),"")))</f>
        <v/>
      </c>
      <c r="E227" s="31" t="str">
        <f>_xlfn.SINGLE(IF(ISNUMBER(IFERROR(_xlfn.XLOOKUP($A227&amp;$E$1&amp;":",Table1[QNUM],Table1[NOTES],"",0),""))*1,"",IFERROR(_xlfn.XLOOKUP($A227&amp;$E$1&amp;":",Table1[QNUM],Table1[NOTES],"",0),"")))</f>
        <v/>
      </c>
      <c r="F227" s="31" t="str">
        <f>_xlfn.SINGLE(IF(ISNUMBER(IFERROR(_xlfn.XLOOKUP($A227&amp;$F$1,Table1[QNUM],Table1[NOTES],"",0),""))*1,"",IFERROR(_xlfn.XLOOKUP($A227&amp;$F$1,Table1[QNUM],Table1[NOTES],"",0),"")))</f>
        <v/>
      </c>
      <c r="G227" s="31" t="str">
        <f>TRIM(_xlfn.XLOOKUP($A227,WH_Aggregte!$E:$E,WH_Aggregte!J:J))</f>
        <v>Grant-Specific Terms and Conditions (V)(A)</v>
      </c>
      <c r="H227" s="31">
        <f>_xlfn.XLOOKUP($A227,WH_Aggregte!$E:$E,WH_Aggregte!K:K)</f>
        <v>0</v>
      </c>
      <c r="I227" s="31">
        <f>_xlfn.XLOOKUP($A227,WH_Aggregte!$E:$E,WH_Aggregte!L:L)</f>
        <v>0</v>
      </c>
      <c r="J227" s="31">
        <f>_xlfn.XLOOKUP($A227,WH_Aggregte!$E:$E,WH_Aggregte!M:M)</f>
        <v>0</v>
      </c>
      <c r="K227" s="31">
        <f>_xlfn.XLOOKUP($A227,WH_Aggregte!$E:$E,WH_Aggregte!N:N)</f>
        <v>0</v>
      </c>
      <c r="L227" s="31">
        <f>_xlfn.XLOOKUP($A227,WH_Aggregte!$E:$E,WH_Aggregte!O:O)</f>
        <v>0</v>
      </c>
      <c r="M227" s="31">
        <f>_xlfn.XLOOKUP($A227,WH_Aggregte!$E:$E,WH_Aggregte!P:P)</f>
        <v>0</v>
      </c>
      <c r="N227" s="31">
        <f>_xlfn.XLOOKUP($A227,WH_Aggregte!$E:$E,WH_Aggregte!Q:Q)</f>
        <v>0</v>
      </c>
      <c r="O227" s="31">
        <f>_xlfn.XLOOKUP($A227,WH_Aggregte!$E:$E,WH_Aggregte!R:R)</f>
        <v>0</v>
      </c>
      <c r="P227" s="31">
        <f>_xlfn.XLOOKUP($A227,WH_Aggregte!$E:$E,WH_Aggregte!S:S)</f>
        <v>0</v>
      </c>
      <c r="Q227" s="31">
        <f>_xlfn.XLOOKUP($A227,WH_Aggregte!$E:$E,WH_Aggregte!T:T)</f>
        <v>0</v>
      </c>
      <c r="R227" s="31">
        <f>_xlfn.XLOOKUP($A227,WH_Aggregte!$E:$E,WH_Aggregte!U:U)</f>
        <v>0</v>
      </c>
      <c r="S227" s="31">
        <f>_xlfn.XLOOKUP($A227,WH_Aggregte!$E:$E,WH_Aggregte!V:V)</f>
        <v>0</v>
      </c>
      <c r="T227" s="31">
        <f>_xlfn.XLOOKUP($A227,WH_Aggregte!$E:$E,WH_Aggregte!W:W)</f>
        <v>0</v>
      </c>
      <c r="U227" s="31">
        <f>_xlfn.XLOOKUP($A227,WH_Aggregte!$E:$E,WH_Aggregte!X:X)</f>
        <v>0</v>
      </c>
      <c r="V227" s="31">
        <f>_xlfn.XLOOKUP($A227,WH_Aggregte!$E:$E,WH_Aggregte!Y:Y)</f>
        <v>0</v>
      </c>
      <c r="W227" s="31">
        <f>_xlfn.XLOOKUP($A227,WH_Aggregte!$E:$E,WH_Aggregte!Z:Z)</f>
        <v>0</v>
      </c>
      <c r="X227" s="31">
        <f>_xlfn.XLOOKUP($A227,WH_Aggregte!$E:$E,WH_Aggregte!AA:AA)</f>
        <v>0</v>
      </c>
      <c r="Y227" s="31">
        <f>_xlfn.XLOOKUP($A227,WH_Aggregte!$E:$E,WH_Aggregte!AB:AB)</f>
        <v>0</v>
      </c>
      <c r="Z227" s="31">
        <f>_xlfn.XLOOKUP($A227,WH_Aggregte!$E:$E,WH_Aggregte!AC:AC)</f>
        <v>0</v>
      </c>
      <c r="AA227" s="31">
        <f>_xlfn.XLOOKUP($A227,WH_Aggregte!$E:$E,WH_Aggregte!AD:AD)</f>
        <v>0</v>
      </c>
      <c r="AB227" s="31">
        <f>_xlfn.XLOOKUP($A227,WH_Aggregte!$E:$E,WH_Aggregte!AE:AE)</f>
        <v>0</v>
      </c>
      <c r="AC227" s="31">
        <f>_xlfn.XLOOKUP($A227,WH_Aggregte!$E:$E,WH_Aggregte!AF:AF)</f>
        <v>0</v>
      </c>
      <c r="AD227" s="31">
        <f>_xlfn.XLOOKUP($A227,WH_Aggregte!$E:$E,WH_Aggregte!AG:AG)</f>
        <v>0</v>
      </c>
      <c r="AE227" s="31">
        <f>_xlfn.XLOOKUP($A227,WH_Aggregte!$E:$E,WH_Aggregte!AH:AH)</f>
        <v>0</v>
      </c>
      <c r="AF227" s="31">
        <f>_xlfn.XLOOKUP($A227,WH_Aggregte!$E:$E,WH_Aggregte!AI:AI)</f>
        <v>0</v>
      </c>
      <c r="AG227" s="31">
        <f>_xlfn.XLOOKUP($A227,WH_Aggregte!$E:$E,WH_Aggregte!AJ:AJ)</f>
        <v>0</v>
      </c>
      <c r="AH227" s="31">
        <f>_xlfn.XLOOKUP($A227,WH_Aggregte!$E:$E,WH_Aggregte!AK:AK)</f>
        <v>0</v>
      </c>
      <c r="AI227" s="31">
        <f>_xlfn.XLOOKUP($A227,WH_Aggregte!$E:$E,WH_Aggregte!AL:AL)</f>
        <v>0</v>
      </c>
      <c r="AJ227" s="31">
        <f>_xlfn.XLOOKUP($A227,SummaryResponses!$A:$A,SummaryResponses!D:D)</f>
        <v>0</v>
      </c>
      <c r="AK227" s="31">
        <f>_xlfn.XLOOKUP($A227,SummaryResponses!$A:$A,SummaryResponses!E:E)</f>
        <v>0</v>
      </c>
      <c r="AL227" s="31">
        <f>_xlfn.XLOOKUP($A227,SummaryResponses!$A:$A,SummaryResponses!F:F)</f>
        <v>0</v>
      </c>
      <c r="AM227" s="31">
        <f>_xlfn.XLOOKUP($A227,SummaryResponses!$A:$A,SummaryResponses!G:G)</f>
        <v>0</v>
      </c>
      <c r="AN227" s="31">
        <f>_xlfn.XLOOKUP($A227,SummaryResponses!$A:$A,SummaryResponses!H:H)</f>
        <v>0</v>
      </c>
      <c r="AO227" s="31">
        <f>_xlfn.XLOOKUP($A227,SummaryResponses!$A:$A,SummaryResponses!I:I)</f>
        <v>0</v>
      </c>
      <c r="AP227" s="31">
        <f>_xlfn.XLOOKUP($A227,SummaryResponses!$A:$A,SummaryResponses!J:J)</f>
        <v>0</v>
      </c>
      <c r="AQ227" s="31">
        <f>_xlfn.XLOOKUP($A227,SummaryResponses!$A:$A,SummaryResponses!K:K)</f>
        <v>0</v>
      </c>
      <c r="AR227" s="31">
        <f>_xlfn.XLOOKUP($A227,SummaryResponses!$A:$A,SummaryResponses!L:L)</f>
        <v>0</v>
      </c>
      <c r="AS227" s="31">
        <f>_xlfn.XLOOKUP($A227,SummaryResponses!$A:$A,SummaryResponses!M:M)</f>
        <v>0</v>
      </c>
      <c r="AT227" s="31">
        <f>_xlfn.XLOOKUP($A227,SummaryResponses!$A:$A,SummaryResponses!N:N)</f>
        <v>0</v>
      </c>
      <c r="AU227" s="31">
        <f>_xlfn.XLOOKUP($A227,SummaryResponses!$A:$A,SummaryResponses!O:O)</f>
        <v>0</v>
      </c>
      <c r="AV227" s="31">
        <f>_xlfn.XLOOKUP($A227,SummaryResponses!$A:$A,SummaryResponses!P:P)</f>
        <v>0</v>
      </c>
      <c r="AW227" s="31">
        <f>_xlfn.XLOOKUP($A227,SummaryResponses!$A:$A,SummaryResponses!Q:Q)</f>
        <v>0</v>
      </c>
      <c r="AX227" s="31">
        <f>_xlfn.XLOOKUP($A227,SummaryResponses!$A:$A,SummaryResponses!R:R)</f>
        <v>0</v>
      </c>
      <c r="AY227" s="31">
        <f>_xlfn.XLOOKUP($A227,SummaryResponses!$A:$A,SummaryResponses!S:S)</f>
        <v>0</v>
      </c>
      <c r="AZ227" s="31">
        <f>_xlfn.XLOOKUP($A227,SummaryResponses!$A:$A,SummaryResponses!T:T)</f>
        <v>0</v>
      </c>
      <c r="BA227" s="31">
        <f>_xlfn.XLOOKUP($A227,SummaryResponses!$A:$A,SummaryResponses!U:U)</f>
        <v>0</v>
      </c>
      <c r="BB227" s="31">
        <f>_xlfn.XLOOKUP($A227,SummaryResponses!$A:$A,SummaryResponses!V:V)</f>
        <v>0</v>
      </c>
      <c r="BC227" s="31">
        <f>_xlfn.XLOOKUP($A227,SummaryResponses!$A:$A,SummaryResponses!W:W)</f>
        <v>0</v>
      </c>
      <c r="BD227" s="31">
        <f>_xlfn.XLOOKUP($A227,SummaryResponses!$A:$A,SummaryResponses!X:X)</f>
        <v>0</v>
      </c>
      <c r="BE227" s="31">
        <f>_xlfn.XLOOKUP($A227,SummaryResponses!$A:$A,SummaryResponses!Y:Y)</f>
        <v>0</v>
      </c>
      <c r="BF227" s="31">
        <f>_xlfn.XLOOKUP($A227,SummaryResponses!$A:$A,SummaryResponses!Z:Z)</f>
        <v>0</v>
      </c>
      <c r="BG227" s="31">
        <f>_xlfn.XLOOKUP($A227,SummaryResponses!$A:$A,SummaryResponses!AA:AA)</f>
        <v>0</v>
      </c>
      <c r="BH227" s="31">
        <f>_xlfn.XLOOKUP($A227,SummaryResponses!$A:$A,SummaryResponses!AB:AB)</f>
        <v>0</v>
      </c>
      <c r="BI227" s="31">
        <f>_xlfn.XLOOKUP($A227,SummaryResponses!$A:$A,SummaryResponses!AC:AC)</f>
        <v>0</v>
      </c>
      <c r="BJ227" s="31">
        <f>_xlfn.XLOOKUP($A227,SummaryResponses!$A:$A,SummaryResponses!AD:AD)</f>
        <v>0</v>
      </c>
      <c r="BK227" s="31">
        <f>_xlfn.XLOOKUP($A227,SummaryResponses!$A:$A,SummaryResponses!AE:AE)</f>
        <v>0</v>
      </c>
    </row>
    <row r="228" spans="1:63" ht="98.5" x14ac:dyDescent="0.35">
      <c r="A228" s="30" t="str">
        <f>SummaryResponses!A228</f>
        <v>13.03.06</v>
      </c>
      <c r="B228" s="31" t="str">
        <f>_xlfn.XLOOKUP($A228,WH_Aggregte!$E:$E,WH_Aggregte!$D:$D)</f>
        <v xml:space="preserve">Does the Commission take reasonable steps to ensure PPR data are valid and accurate? </v>
      </c>
      <c r="C228" s="31" t="str">
        <f>_xlfn.XLOOKUP($A228,SummaryResponses!$A:$A,SummaryResponses!$C:$C)</f>
        <v>The Commission does not take adequate action to ensure the PPR data reported from its portfolio are valid or accurate (required by 2 CFR 200.332(d)(1))</v>
      </c>
      <c r="D228" s="30" t="str">
        <f>_xlfn.SINGLE(IF(ISNUMBER(IFERROR(_xlfn.XLOOKUP($A228,Table1[QNUM],Table1[Answer],"",0),""))*1,"",IFERROR(_xlfn.XLOOKUP($A228,Table1[QNUM],Table1[Answer],"",0),"")))</f>
        <v/>
      </c>
      <c r="E228" s="31" t="str">
        <f>_xlfn.SINGLE(IF(ISNUMBER(IFERROR(_xlfn.XLOOKUP($A228&amp;$E$1&amp;":",Table1[QNUM],Table1[NOTES],"",0),""))*1,"",IFERROR(_xlfn.XLOOKUP($A228&amp;$E$1&amp;":",Table1[QNUM],Table1[NOTES],"",0),"")))</f>
        <v/>
      </c>
      <c r="F228" s="31" t="str">
        <f>_xlfn.SINGLE(IF(ISNUMBER(IFERROR(_xlfn.XLOOKUP($A228&amp;$F$1,Table1[QNUM],Table1[NOTES],"",0),""))*1,"",IFERROR(_xlfn.XLOOKUP($A228&amp;$F$1,Table1[QNUM],Table1[NOTES],"",0),"")))</f>
        <v/>
      </c>
      <c r="G228" s="31" t="str">
        <f>TRIM(_xlfn.XLOOKUP($A228,WH_Aggregte!$E:$E,WH_Aggregte!J:J))</f>
        <v>FY22 General Terms and Conditions B. Other Applicable Terms and Conditions, 2 CFR 200.301, AmeriCorps Performance Measures Instructions 2023 </v>
      </c>
      <c r="H228" s="31">
        <f>_xlfn.XLOOKUP($A228,WH_Aggregte!$E:$E,WH_Aggregte!K:K)</f>
        <v>0</v>
      </c>
      <c r="I228" s="31">
        <f>_xlfn.XLOOKUP($A228,WH_Aggregte!$E:$E,WH_Aggregte!L:L)</f>
        <v>0</v>
      </c>
      <c r="J228" s="31">
        <f>_xlfn.XLOOKUP($A228,WH_Aggregte!$E:$E,WH_Aggregte!M:M)</f>
        <v>0</v>
      </c>
      <c r="K228" s="31">
        <f>_xlfn.XLOOKUP($A228,WH_Aggregte!$E:$E,WH_Aggregte!N:N)</f>
        <v>0</v>
      </c>
      <c r="L228" s="31">
        <f>_xlfn.XLOOKUP($A228,WH_Aggregte!$E:$E,WH_Aggregte!O:O)</f>
        <v>0</v>
      </c>
      <c r="M228" s="31">
        <f>_xlfn.XLOOKUP($A228,WH_Aggregte!$E:$E,WH_Aggregte!P:P)</f>
        <v>0</v>
      </c>
      <c r="N228" s="31">
        <f>_xlfn.XLOOKUP($A228,WH_Aggregte!$E:$E,WH_Aggregte!Q:Q)</f>
        <v>0</v>
      </c>
      <c r="O228" s="31">
        <f>_xlfn.XLOOKUP($A228,WH_Aggregte!$E:$E,WH_Aggregte!R:R)</f>
        <v>0</v>
      </c>
      <c r="P228" s="31">
        <f>_xlfn.XLOOKUP($A228,WH_Aggregte!$E:$E,WH_Aggregte!S:S)</f>
        <v>0</v>
      </c>
      <c r="Q228" s="31">
        <f>_xlfn.XLOOKUP($A228,WH_Aggregte!$E:$E,WH_Aggregte!T:T)</f>
        <v>0</v>
      </c>
      <c r="R228" s="31">
        <f>_xlfn.XLOOKUP($A228,WH_Aggregte!$E:$E,WH_Aggregte!U:U)</f>
        <v>0</v>
      </c>
      <c r="S228" s="31">
        <f>_xlfn.XLOOKUP($A228,WH_Aggregte!$E:$E,WH_Aggregte!V:V)</f>
        <v>0</v>
      </c>
      <c r="T228" s="31">
        <f>_xlfn.XLOOKUP($A228,WH_Aggregte!$E:$E,WH_Aggregte!W:W)</f>
        <v>0</v>
      </c>
      <c r="U228" s="31">
        <f>_xlfn.XLOOKUP($A228,WH_Aggregte!$E:$E,WH_Aggregte!X:X)</f>
        <v>0</v>
      </c>
      <c r="V228" s="31">
        <f>_xlfn.XLOOKUP($A228,WH_Aggregte!$E:$E,WH_Aggregte!Y:Y)</f>
        <v>0</v>
      </c>
      <c r="W228" s="31">
        <f>_xlfn.XLOOKUP($A228,WH_Aggregte!$E:$E,WH_Aggregte!Z:Z)</f>
        <v>0</v>
      </c>
      <c r="X228" s="31">
        <f>_xlfn.XLOOKUP($A228,WH_Aggregte!$E:$E,WH_Aggregte!AA:AA)</f>
        <v>0</v>
      </c>
      <c r="Y228" s="31">
        <f>_xlfn.XLOOKUP($A228,WH_Aggregte!$E:$E,WH_Aggregte!AB:AB)</f>
        <v>0</v>
      </c>
      <c r="Z228" s="31">
        <f>_xlfn.XLOOKUP($A228,WH_Aggregte!$E:$E,WH_Aggregte!AC:AC)</f>
        <v>0</v>
      </c>
      <c r="AA228" s="31">
        <f>_xlfn.XLOOKUP($A228,WH_Aggregte!$E:$E,WH_Aggregte!AD:AD)</f>
        <v>0</v>
      </c>
      <c r="AB228" s="31">
        <f>_xlfn.XLOOKUP($A228,WH_Aggregte!$E:$E,WH_Aggregte!AE:AE)</f>
        <v>0</v>
      </c>
      <c r="AC228" s="31">
        <f>_xlfn.XLOOKUP($A228,WH_Aggregte!$E:$E,WH_Aggregte!AF:AF)</f>
        <v>0</v>
      </c>
      <c r="AD228" s="31">
        <f>_xlfn.XLOOKUP($A228,WH_Aggregte!$E:$E,WH_Aggregte!AG:AG)</f>
        <v>0</v>
      </c>
      <c r="AE228" s="31">
        <f>_xlfn.XLOOKUP($A228,WH_Aggregte!$E:$E,WH_Aggregte!AH:AH)</f>
        <v>0</v>
      </c>
      <c r="AF228" s="31">
        <f>_xlfn.XLOOKUP($A228,WH_Aggregte!$E:$E,WH_Aggregte!AI:AI)</f>
        <v>0</v>
      </c>
      <c r="AG228" s="31">
        <f>_xlfn.XLOOKUP($A228,WH_Aggregte!$E:$E,WH_Aggregte!AJ:AJ)</f>
        <v>0</v>
      </c>
      <c r="AH228" s="31">
        <f>_xlfn.XLOOKUP($A228,WH_Aggregte!$E:$E,WH_Aggregte!AK:AK)</f>
        <v>0</v>
      </c>
      <c r="AI228" s="31">
        <f>_xlfn.XLOOKUP($A228,WH_Aggregte!$E:$E,WH_Aggregte!AL:AL)</f>
        <v>0</v>
      </c>
      <c r="AJ228" s="31" t="str">
        <f>_xlfn.XLOOKUP($A228,SummaryResponses!$A:$A,SummaryResponses!D:D)</f>
        <v xml:space="preserve">• The Commission does not provide adequate tools to subrecipients to ensure accurate reporting. </v>
      </c>
      <c r="AK228" s="31" t="str">
        <f>_xlfn.XLOOKUP($A228,SummaryResponses!$A:$A,SummaryResponses!E:E)</f>
        <v xml:space="preserve">• The Commission does not take adequate action to ensure subrecipient data are valid. </v>
      </c>
      <c r="AL228" s="31" t="str">
        <f>_xlfn.XLOOKUP($A228,SummaryResponses!$A:$A,SummaryResponses!F:F)</f>
        <v xml:space="preserve">• The organization's internal aggregation system shows a different figure than what was reported on the PPR for the tested performance measure. </v>
      </c>
      <c r="AM228" s="31" t="str">
        <f>_xlfn.XLOOKUP($A228,SummaryResponses!$A:$A,SummaryResponses!G:G)</f>
        <v xml:space="preserve">• The sample source documentation does not support the validity of the data reported for the given performance measure. </v>
      </c>
      <c r="AN228" s="31">
        <f>_xlfn.XLOOKUP($A228,SummaryResponses!$A:$A,SummaryResponses!H:H)</f>
        <v>0</v>
      </c>
      <c r="AO228" s="31">
        <f>_xlfn.XLOOKUP($A228,SummaryResponses!$A:$A,SummaryResponses!I:I)</f>
        <v>0</v>
      </c>
      <c r="AP228" s="31">
        <f>_xlfn.XLOOKUP($A228,SummaryResponses!$A:$A,SummaryResponses!J:J)</f>
        <v>0</v>
      </c>
      <c r="AQ228" s="31">
        <f>_xlfn.XLOOKUP($A228,SummaryResponses!$A:$A,SummaryResponses!K:K)</f>
        <v>0</v>
      </c>
      <c r="AR228" s="31">
        <f>_xlfn.XLOOKUP($A228,SummaryResponses!$A:$A,SummaryResponses!L:L)</f>
        <v>0</v>
      </c>
      <c r="AS228" s="31">
        <f>_xlfn.XLOOKUP($A228,SummaryResponses!$A:$A,SummaryResponses!M:M)</f>
        <v>0</v>
      </c>
      <c r="AT228" s="31">
        <f>_xlfn.XLOOKUP($A228,SummaryResponses!$A:$A,SummaryResponses!N:N)</f>
        <v>0</v>
      </c>
      <c r="AU228" s="31">
        <f>_xlfn.XLOOKUP($A228,SummaryResponses!$A:$A,SummaryResponses!O:O)</f>
        <v>0</v>
      </c>
      <c r="AV228" s="31">
        <f>_xlfn.XLOOKUP($A228,SummaryResponses!$A:$A,SummaryResponses!P:P)</f>
        <v>0</v>
      </c>
      <c r="AW228" s="31">
        <f>_xlfn.XLOOKUP($A228,SummaryResponses!$A:$A,SummaryResponses!Q:Q)</f>
        <v>0</v>
      </c>
      <c r="AX228" s="31">
        <f>_xlfn.XLOOKUP($A228,SummaryResponses!$A:$A,SummaryResponses!R:R)</f>
        <v>0</v>
      </c>
      <c r="AY228" s="31">
        <f>_xlfn.XLOOKUP($A228,SummaryResponses!$A:$A,SummaryResponses!S:S)</f>
        <v>0</v>
      </c>
      <c r="AZ228" s="31">
        <f>_xlfn.XLOOKUP($A228,SummaryResponses!$A:$A,SummaryResponses!T:T)</f>
        <v>0</v>
      </c>
      <c r="BA228" s="31">
        <f>_xlfn.XLOOKUP($A228,SummaryResponses!$A:$A,SummaryResponses!U:U)</f>
        <v>0</v>
      </c>
      <c r="BB228" s="31">
        <f>_xlfn.XLOOKUP($A228,SummaryResponses!$A:$A,SummaryResponses!V:V)</f>
        <v>0</v>
      </c>
      <c r="BC228" s="31">
        <f>_xlfn.XLOOKUP($A228,SummaryResponses!$A:$A,SummaryResponses!W:W)</f>
        <v>0</v>
      </c>
      <c r="BD228" s="31">
        <f>_xlfn.XLOOKUP($A228,SummaryResponses!$A:$A,SummaryResponses!X:X)</f>
        <v>0</v>
      </c>
      <c r="BE228" s="31">
        <f>_xlfn.XLOOKUP($A228,SummaryResponses!$A:$A,SummaryResponses!Y:Y)</f>
        <v>0</v>
      </c>
      <c r="BF228" s="31">
        <f>_xlfn.XLOOKUP($A228,SummaryResponses!$A:$A,SummaryResponses!Z:Z)</f>
        <v>0</v>
      </c>
      <c r="BG228" s="31">
        <f>_xlfn.XLOOKUP($A228,SummaryResponses!$A:$A,SummaryResponses!AA:AA)</f>
        <v>0</v>
      </c>
      <c r="BH228" s="31">
        <f>_xlfn.XLOOKUP($A228,SummaryResponses!$A:$A,SummaryResponses!AB:AB)</f>
        <v>0</v>
      </c>
      <c r="BI228" s="31">
        <f>_xlfn.XLOOKUP($A228,SummaryResponses!$A:$A,SummaryResponses!AC:AC)</f>
        <v>0</v>
      </c>
      <c r="BJ228" s="31">
        <f>_xlfn.XLOOKUP($A228,SummaryResponses!$A:$A,SummaryResponses!AD:AD)</f>
        <v>0</v>
      </c>
      <c r="BK228" s="31">
        <f>_xlfn.XLOOKUP($A228,SummaryResponses!$A:$A,SummaryResponses!AE:AE)</f>
        <v>0</v>
      </c>
    </row>
    <row r="229" spans="1:63" ht="28.5" x14ac:dyDescent="0.35">
      <c r="A229" s="30" t="str">
        <f>SummaryResponses!A229</f>
        <v>13.03.07</v>
      </c>
      <c r="B229" s="31" t="str">
        <f>_xlfn.XLOOKUP($A229,WH_Aggregte!$E:$E,WH_Aggregte!$D:$D)</f>
        <v>Are members, site supervisors, and prime staff aware of prohibited activities?</v>
      </c>
      <c r="C229" s="31" t="str">
        <f>_xlfn.XLOOKUP($A229,SummaryResponses!$A:$A,SummaryResponses!$C:$C)</f>
        <v>Not all participants and relevant staff members are familiar with prohibited activities.</v>
      </c>
      <c r="D229" s="30" t="str">
        <f>_xlfn.SINGLE(IF(ISNUMBER(IFERROR(_xlfn.XLOOKUP($A229,Table1[QNUM],Table1[Answer],"",0),""))*1,"",IFERROR(_xlfn.XLOOKUP($A229,Table1[QNUM],Table1[Answer],"",0),"")))</f>
        <v/>
      </c>
      <c r="E229" s="31" t="str">
        <f>_xlfn.SINGLE(IF(ISNUMBER(IFERROR(_xlfn.XLOOKUP($A229&amp;$E$1&amp;":",Table1[QNUM],Table1[NOTES],"",0),""))*1,"",IFERROR(_xlfn.XLOOKUP($A229&amp;$E$1&amp;":",Table1[QNUM],Table1[NOTES],"",0),"")))</f>
        <v/>
      </c>
      <c r="F229" s="31" t="str">
        <f>_xlfn.SINGLE(IF(ISNUMBER(IFERROR(_xlfn.XLOOKUP($A229&amp;$F$1,Table1[QNUM],Table1[NOTES],"",0),""))*1,"",IFERROR(_xlfn.XLOOKUP($A229&amp;$F$1,Table1[QNUM],Table1[NOTES],"",0),"")))</f>
        <v/>
      </c>
      <c r="G229" s="31" t="str">
        <f>TRIM(_xlfn.XLOOKUP($A229,WH_Aggregte!$E:$E,WH_Aggregte!J:J))</f>
        <v>45 CFR 2520.65</v>
      </c>
      <c r="H229" s="31">
        <f>_xlfn.XLOOKUP($A229,WH_Aggregte!$E:$E,WH_Aggregte!K:K)</f>
        <v>0</v>
      </c>
      <c r="I229" s="31">
        <f>_xlfn.XLOOKUP($A229,WH_Aggregte!$E:$E,WH_Aggregte!L:L)</f>
        <v>0</v>
      </c>
      <c r="J229" s="31">
        <f>_xlfn.XLOOKUP($A229,WH_Aggregte!$E:$E,WH_Aggregte!M:M)</f>
        <v>0</v>
      </c>
      <c r="K229" s="31">
        <f>_xlfn.XLOOKUP($A229,WH_Aggregte!$E:$E,WH_Aggregte!N:N)</f>
        <v>0</v>
      </c>
      <c r="L229" s="31">
        <f>_xlfn.XLOOKUP($A229,WH_Aggregte!$E:$E,WH_Aggregte!O:O)</f>
        <v>0</v>
      </c>
      <c r="M229" s="31">
        <f>_xlfn.XLOOKUP($A229,WH_Aggregte!$E:$E,WH_Aggregte!P:P)</f>
        <v>0</v>
      </c>
      <c r="N229" s="31">
        <f>_xlfn.XLOOKUP($A229,WH_Aggregte!$E:$E,WH_Aggregte!Q:Q)</f>
        <v>0</v>
      </c>
      <c r="O229" s="31">
        <f>_xlfn.XLOOKUP($A229,WH_Aggregte!$E:$E,WH_Aggregte!R:R)</f>
        <v>0</v>
      </c>
      <c r="P229" s="31">
        <f>_xlfn.XLOOKUP($A229,WH_Aggregte!$E:$E,WH_Aggregte!S:S)</f>
        <v>0</v>
      </c>
      <c r="Q229" s="31">
        <f>_xlfn.XLOOKUP($A229,WH_Aggregte!$E:$E,WH_Aggregte!T:T)</f>
        <v>0</v>
      </c>
      <c r="R229" s="31">
        <f>_xlfn.XLOOKUP($A229,WH_Aggregte!$E:$E,WH_Aggregte!U:U)</f>
        <v>0</v>
      </c>
      <c r="S229" s="31">
        <f>_xlfn.XLOOKUP($A229,WH_Aggregte!$E:$E,WH_Aggregte!V:V)</f>
        <v>0</v>
      </c>
      <c r="T229" s="31">
        <f>_xlfn.XLOOKUP($A229,WH_Aggregte!$E:$E,WH_Aggregte!W:W)</f>
        <v>0</v>
      </c>
      <c r="U229" s="31">
        <f>_xlfn.XLOOKUP($A229,WH_Aggregte!$E:$E,WH_Aggregte!X:X)</f>
        <v>0</v>
      </c>
      <c r="V229" s="31">
        <f>_xlfn.XLOOKUP($A229,WH_Aggregte!$E:$E,WH_Aggregte!Y:Y)</f>
        <v>0</v>
      </c>
      <c r="W229" s="31">
        <f>_xlfn.XLOOKUP($A229,WH_Aggregte!$E:$E,WH_Aggregte!Z:Z)</f>
        <v>0</v>
      </c>
      <c r="X229" s="31">
        <f>_xlfn.XLOOKUP($A229,WH_Aggregte!$E:$E,WH_Aggregte!AA:AA)</f>
        <v>0</v>
      </c>
      <c r="Y229" s="31">
        <f>_xlfn.XLOOKUP($A229,WH_Aggregte!$E:$E,WH_Aggregte!AB:AB)</f>
        <v>0</v>
      </c>
      <c r="Z229" s="31">
        <f>_xlfn.XLOOKUP($A229,WH_Aggregte!$E:$E,WH_Aggregte!AC:AC)</f>
        <v>0</v>
      </c>
      <c r="AA229" s="31">
        <f>_xlfn.XLOOKUP($A229,WH_Aggregte!$E:$E,WH_Aggregte!AD:AD)</f>
        <v>0</v>
      </c>
      <c r="AB229" s="31">
        <f>_xlfn.XLOOKUP($A229,WH_Aggregte!$E:$E,WH_Aggregte!AE:AE)</f>
        <v>0</v>
      </c>
      <c r="AC229" s="31">
        <f>_xlfn.XLOOKUP($A229,WH_Aggregte!$E:$E,WH_Aggregte!AF:AF)</f>
        <v>0</v>
      </c>
      <c r="AD229" s="31">
        <f>_xlfn.XLOOKUP($A229,WH_Aggregte!$E:$E,WH_Aggregte!AG:AG)</f>
        <v>0</v>
      </c>
      <c r="AE229" s="31">
        <f>_xlfn.XLOOKUP($A229,WH_Aggregte!$E:$E,WH_Aggregte!AH:AH)</f>
        <v>0</v>
      </c>
      <c r="AF229" s="31">
        <f>_xlfn.XLOOKUP($A229,WH_Aggregte!$E:$E,WH_Aggregte!AI:AI)</f>
        <v>0</v>
      </c>
      <c r="AG229" s="31">
        <f>_xlfn.XLOOKUP($A229,WH_Aggregte!$E:$E,WH_Aggregte!AJ:AJ)</f>
        <v>0</v>
      </c>
      <c r="AH229" s="31">
        <f>_xlfn.XLOOKUP($A229,WH_Aggregte!$E:$E,WH_Aggregte!AK:AK)</f>
        <v>0</v>
      </c>
      <c r="AI229" s="31">
        <f>_xlfn.XLOOKUP($A229,WH_Aggregte!$E:$E,WH_Aggregte!AL:AL)</f>
        <v>0</v>
      </c>
      <c r="AJ229" s="31">
        <f>_xlfn.XLOOKUP($A229,SummaryResponses!$A:$A,SummaryResponses!D:D)</f>
        <v>0</v>
      </c>
      <c r="AK229" s="31">
        <f>_xlfn.XLOOKUP($A229,SummaryResponses!$A:$A,SummaryResponses!E:E)</f>
        <v>0</v>
      </c>
      <c r="AL229" s="31">
        <f>_xlfn.XLOOKUP($A229,SummaryResponses!$A:$A,SummaryResponses!F:F)</f>
        <v>0</v>
      </c>
      <c r="AM229" s="31">
        <f>_xlfn.XLOOKUP($A229,SummaryResponses!$A:$A,SummaryResponses!G:G)</f>
        <v>0</v>
      </c>
      <c r="AN229" s="31">
        <f>_xlfn.XLOOKUP($A229,SummaryResponses!$A:$A,SummaryResponses!H:H)</f>
        <v>0</v>
      </c>
      <c r="AO229" s="31">
        <f>_xlfn.XLOOKUP($A229,SummaryResponses!$A:$A,SummaryResponses!I:I)</f>
        <v>0</v>
      </c>
      <c r="AP229" s="31">
        <f>_xlfn.XLOOKUP($A229,SummaryResponses!$A:$A,SummaryResponses!J:J)</f>
        <v>0</v>
      </c>
      <c r="AQ229" s="31">
        <f>_xlfn.XLOOKUP($A229,SummaryResponses!$A:$A,SummaryResponses!K:K)</f>
        <v>0</v>
      </c>
      <c r="AR229" s="31">
        <f>_xlfn.XLOOKUP($A229,SummaryResponses!$A:$A,SummaryResponses!L:L)</f>
        <v>0</v>
      </c>
      <c r="AS229" s="31">
        <f>_xlfn.XLOOKUP($A229,SummaryResponses!$A:$A,SummaryResponses!M:M)</f>
        <v>0</v>
      </c>
      <c r="AT229" s="31">
        <f>_xlfn.XLOOKUP($A229,SummaryResponses!$A:$A,SummaryResponses!N:N)</f>
        <v>0</v>
      </c>
      <c r="AU229" s="31">
        <f>_xlfn.XLOOKUP($A229,SummaryResponses!$A:$A,SummaryResponses!O:O)</f>
        <v>0</v>
      </c>
      <c r="AV229" s="31">
        <f>_xlfn.XLOOKUP($A229,SummaryResponses!$A:$A,SummaryResponses!P:P)</f>
        <v>0</v>
      </c>
      <c r="AW229" s="31">
        <f>_xlfn.XLOOKUP($A229,SummaryResponses!$A:$A,SummaryResponses!Q:Q)</f>
        <v>0</v>
      </c>
      <c r="AX229" s="31">
        <f>_xlfn.XLOOKUP($A229,SummaryResponses!$A:$A,SummaryResponses!R:R)</f>
        <v>0</v>
      </c>
      <c r="AY229" s="31">
        <f>_xlfn.XLOOKUP($A229,SummaryResponses!$A:$A,SummaryResponses!S:S)</f>
        <v>0</v>
      </c>
      <c r="AZ229" s="31">
        <f>_xlfn.XLOOKUP($A229,SummaryResponses!$A:$A,SummaryResponses!T:T)</f>
        <v>0</v>
      </c>
      <c r="BA229" s="31">
        <f>_xlfn.XLOOKUP($A229,SummaryResponses!$A:$A,SummaryResponses!U:U)</f>
        <v>0</v>
      </c>
      <c r="BB229" s="31">
        <f>_xlfn.XLOOKUP($A229,SummaryResponses!$A:$A,SummaryResponses!V:V)</f>
        <v>0</v>
      </c>
      <c r="BC229" s="31">
        <f>_xlfn.XLOOKUP($A229,SummaryResponses!$A:$A,SummaryResponses!W:W)</f>
        <v>0</v>
      </c>
      <c r="BD229" s="31">
        <f>_xlfn.XLOOKUP($A229,SummaryResponses!$A:$A,SummaryResponses!X:X)</f>
        <v>0</v>
      </c>
      <c r="BE229" s="31">
        <f>_xlfn.XLOOKUP($A229,SummaryResponses!$A:$A,SummaryResponses!Y:Y)</f>
        <v>0</v>
      </c>
      <c r="BF229" s="31">
        <f>_xlfn.XLOOKUP($A229,SummaryResponses!$A:$A,SummaryResponses!Z:Z)</f>
        <v>0</v>
      </c>
      <c r="BG229" s="31">
        <f>_xlfn.XLOOKUP($A229,SummaryResponses!$A:$A,SummaryResponses!AA:AA)</f>
        <v>0</v>
      </c>
      <c r="BH229" s="31">
        <f>_xlfn.XLOOKUP($A229,SummaryResponses!$A:$A,SummaryResponses!AB:AB)</f>
        <v>0</v>
      </c>
      <c r="BI229" s="31">
        <f>_xlfn.XLOOKUP($A229,SummaryResponses!$A:$A,SummaryResponses!AC:AC)</f>
        <v>0</v>
      </c>
      <c r="BJ229" s="31">
        <f>_xlfn.XLOOKUP($A229,SummaryResponses!$A:$A,SummaryResponses!AD:AD)</f>
        <v>0</v>
      </c>
      <c r="BK229" s="31">
        <f>_xlfn.XLOOKUP($A229,SummaryResponses!$A:$A,SummaryResponses!AE:AE)</f>
        <v>0</v>
      </c>
    </row>
    <row r="230" spans="1:63" ht="42.5" x14ac:dyDescent="0.35">
      <c r="A230" s="30" t="str">
        <f>SummaryResponses!A230</f>
        <v>13.03.08</v>
      </c>
      <c r="B230" s="31" t="str">
        <f>_xlfn.XLOOKUP($A230,WH_Aggregte!$E:$E,WH_Aggregte!$D:$D)</f>
        <v xml:space="preserve">Do interviews indicate that members, supervisors, and Commission staff do NOT engage in prohibited activities? </v>
      </c>
      <c r="C230" s="31" t="str">
        <f>_xlfn.XLOOKUP($A230,SummaryResponses!$A:$A,SummaryResponses!$C:$C)</f>
        <v xml:space="preserve">There is evidence that the service time supported by the monitored program includes prohibited activities. </v>
      </c>
      <c r="D230" s="30" t="str">
        <f>_xlfn.SINGLE(IF(ISNUMBER(IFERROR(_xlfn.XLOOKUP($A230,Table1[QNUM],Table1[Answer],"",0),""))*1,"",IFERROR(_xlfn.XLOOKUP($A230,Table1[QNUM],Table1[Answer],"",0),"")))</f>
        <v/>
      </c>
      <c r="E230" s="31" t="str">
        <f>_xlfn.SINGLE(IF(ISNUMBER(IFERROR(_xlfn.XLOOKUP($A230&amp;$E$1&amp;":",Table1[QNUM],Table1[NOTES],"",0),""))*1,"",IFERROR(_xlfn.XLOOKUP($A230&amp;$E$1&amp;":",Table1[QNUM],Table1[NOTES],"",0),"")))</f>
        <v/>
      </c>
      <c r="F230" s="31" t="str">
        <f>_xlfn.SINGLE(IF(ISNUMBER(IFERROR(_xlfn.XLOOKUP($A230&amp;$F$1,Table1[QNUM],Table1[NOTES],"",0),""))*1,"",IFERROR(_xlfn.XLOOKUP($A230&amp;$F$1,Table1[QNUM],Table1[NOTES],"",0),"")))</f>
        <v/>
      </c>
      <c r="G230" s="31" t="str">
        <f>TRIM(_xlfn.XLOOKUP($A230,WH_Aggregte!$E:$E,WH_Aggregte!J:J))</f>
        <v>45 CFR 2520.65</v>
      </c>
      <c r="H230" s="31">
        <f>_xlfn.XLOOKUP($A230,WH_Aggregte!$E:$E,WH_Aggregte!K:K)</f>
        <v>0</v>
      </c>
      <c r="I230" s="31">
        <f>_xlfn.XLOOKUP($A230,WH_Aggregte!$E:$E,WH_Aggregte!L:L)</f>
        <v>0</v>
      </c>
      <c r="J230" s="31">
        <f>_xlfn.XLOOKUP($A230,WH_Aggregte!$E:$E,WH_Aggregte!M:M)</f>
        <v>0</v>
      </c>
      <c r="K230" s="31">
        <f>_xlfn.XLOOKUP($A230,WH_Aggregte!$E:$E,WH_Aggregte!N:N)</f>
        <v>0</v>
      </c>
      <c r="L230" s="31">
        <f>_xlfn.XLOOKUP($A230,WH_Aggregte!$E:$E,WH_Aggregte!O:O)</f>
        <v>0</v>
      </c>
      <c r="M230" s="31">
        <f>_xlfn.XLOOKUP($A230,WH_Aggregte!$E:$E,WH_Aggregte!P:P)</f>
        <v>0</v>
      </c>
      <c r="N230" s="31">
        <f>_xlfn.XLOOKUP($A230,WH_Aggregte!$E:$E,WH_Aggregte!Q:Q)</f>
        <v>0</v>
      </c>
      <c r="O230" s="31">
        <f>_xlfn.XLOOKUP($A230,WH_Aggregte!$E:$E,WH_Aggregte!R:R)</f>
        <v>0</v>
      </c>
      <c r="P230" s="31">
        <f>_xlfn.XLOOKUP($A230,WH_Aggregte!$E:$E,WH_Aggregte!S:S)</f>
        <v>0</v>
      </c>
      <c r="Q230" s="31">
        <f>_xlfn.XLOOKUP($A230,WH_Aggregte!$E:$E,WH_Aggregte!T:T)</f>
        <v>0</v>
      </c>
      <c r="R230" s="31">
        <f>_xlfn.XLOOKUP($A230,WH_Aggregte!$E:$E,WH_Aggregte!U:U)</f>
        <v>0</v>
      </c>
      <c r="S230" s="31">
        <f>_xlfn.XLOOKUP($A230,WH_Aggregte!$E:$E,WH_Aggregte!V:V)</f>
        <v>0</v>
      </c>
      <c r="T230" s="31">
        <f>_xlfn.XLOOKUP($A230,WH_Aggregte!$E:$E,WH_Aggregte!W:W)</f>
        <v>0</v>
      </c>
      <c r="U230" s="31">
        <f>_xlfn.XLOOKUP($A230,WH_Aggregte!$E:$E,WH_Aggregte!X:X)</f>
        <v>0</v>
      </c>
      <c r="V230" s="31">
        <f>_xlfn.XLOOKUP($A230,WH_Aggregte!$E:$E,WH_Aggregte!Y:Y)</f>
        <v>0</v>
      </c>
      <c r="W230" s="31">
        <f>_xlfn.XLOOKUP($A230,WH_Aggregte!$E:$E,WH_Aggregte!Z:Z)</f>
        <v>0</v>
      </c>
      <c r="X230" s="31">
        <f>_xlfn.XLOOKUP($A230,WH_Aggregte!$E:$E,WH_Aggregte!AA:AA)</f>
        <v>0</v>
      </c>
      <c r="Y230" s="31">
        <f>_xlfn.XLOOKUP($A230,WH_Aggregte!$E:$E,WH_Aggregte!AB:AB)</f>
        <v>0</v>
      </c>
      <c r="Z230" s="31">
        <f>_xlfn.XLOOKUP($A230,WH_Aggregte!$E:$E,WH_Aggregte!AC:AC)</f>
        <v>0</v>
      </c>
      <c r="AA230" s="31">
        <f>_xlfn.XLOOKUP($A230,WH_Aggregte!$E:$E,WH_Aggregte!AD:AD)</f>
        <v>0</v>
      </c>
      <c r="AB230" s="31">
        <f>_xlfn.XLOOKUP($A230,WH_Aggregte!$E:$E,WH_Aggregte!AE:AE)</f>
        <v>0</v>
      </c>
      <c r="AC230" s="31">
        <f>_xlfn.XLOOKUP($A230,WH_Aggregte!$E:$E,WH_Aggregte!AF:AF)</f>
        <v>0</v>
      </c>
      <c r="AD230" s="31">
        <f>_xlfn.XLOOKUP($A230,WH_Aggregte!$E:$E,WH_Aggregte!AG:AG)</f>
        <v>0</v>
      </c>
      <c r="AE230" s="31">
        <f>_xlfn.XLOOKUP($A230,WH_Aggregte!$E:$E,WH_Aggregte!AH:AH)</f>
        <v>0</v>
      </c>
      <c r="AF230" s="31">
        <f>_xlfn.XLOOKUP($A230,WH_Aggregte!$E:$E,WH_Aggregte!AI:AI)</f>
        <v>0</v>
      </c>
      <c r="AG230" s="31">
        <f>_xlfn.XLOOKUP($A230,WH_Aggregte!$E:$E,WH_Aggregte!AJ:AJ)</f>
        <v>0</v>
      </c>
      <c r="AH230" s="31">
        <f>_xlfn.XLOOKUP($A230,WH_Aggregte!$E:$E,WH_Aggregte!AK:AK)</f>
        <v>0</v>
      </c>
      <c r="AI230" s="31">
        <f>_xlfn.XLOOKUP($A230,WH_Aggregte!$E:$E,WH_Aggregte!AL:AL)</f>
        <v>0</v>
      </c>
      <c r="AJ230" s="31">
        <f>_xlfn.XLOOKUP($A230,SummaryResponses!$A:$A,SummaryResponses!D:D)</f>
        <v>0</v>
      </c>
      <c r="AK230" s="31">
        <f>_xlfn.XLOOKUP($A230,SummaryResponses!$A:$A,SummaryResponses!E:E)</f>
        <v>0</v>
      </c>
      <c r="AL230" s="31">
        <f>_xlfn.XLOOKUP($A230,SummaryResponses!$A:$A,SummaryResponses!F:F)</f>
        <v>0</v>
      </c>
      <c r="AM230" s="31">
        <f>_xlfn.XLOOKUP($A230,SummaryResponses!$A:$A,SummaryResponses!G:G)</f>
        <v>0</v>
      </c>
      <c r="AN230" s="31">
        <f>_xlfn.XLOOKUP($A230,SummaryResponses!$A:$A,SummaryResponses!H:H)</f>
        <v>0</v>
      </c>
      <c r="AO230" s="31">
        <f>_xlfn.XLOOKUP($A230,SummaryResponses!$A:$A,SummaryResponses!I:I)</f>
        <v>0</v>
      </c>
      <c r="AP230" s="31">
        <f>_xlfn.XLOOKUP($A230,SummaryResponses!$A:$A,SummaryResponses!J:J)</f>
        <v>0</v>
      </c>
      <c r="AQ230" s="31">
        <f>_xlfn.XLOOKUP($A230,SummaryResponses!$A:$A,SummaryResponses!K:K)</f>
        <v>0</v>
      </c>
      <c r="AR230" s="31">
        <f>_xlfn.XLOOKUP($A230,SummaryResponses!$A:$A,SummaryResponses!L:L)</f>
        <v>0</v>
      </c>
      <c r="AS230" s="31">
        <f>_xlfn.XLOOKUP($A230,SummaryResponses!$A:$A,SummaryResponses!M:M)</f>
        <v>0</v>
      </c>
      <c r="AT230" s="31">
        <f>_xlfn.XLOOKUP($A230,SummaryResponses!$A:$A,SummaryResponses!N:N)</f>
        <v>0</v>
      </c>
      <c r="AU230" s="31">
        <f>_xlfn.XLOOKUP($A230,SummaryResponses!$A:$A,SummaryResponses!O:O)</f>
        <v>0</v>
      </c>
      <c r="AV230" s="31">
        <f>_xlfn.XLOOKUP($A230,SummaryResponses!$A:$A,SummaryResponses!P:P)</f>
        <v>0</v>
      </c>
      <c r="AW230" s="31">
        <f>_xlfn.XLOOKUP($A230,SummaryResponses!$A:$A,SummaryResponses!Q:Q)</f>
        <v>0</v>
      </c>
      <c r="AX230" s="31">
        <f>_xlfn.XLOOKUP($A230,SummaryResponses!$A:$A,SummaryResponses!R:R)</f>
        <v>0</v>
      </c>
      <c r="AY230" s="31">
        <f>_xlfn.XLOOKUP($A230,SummaryResponses!$A:$A,SummaryResponses!S:S)</f>
        <v>0</v>
      </c>
      <c r="AZ230" s="31">
        <f>_xlfn.XLOOKUP($A230,SummaryResponses!$A:$A,SummaryResponses!T:T)</f>
        <v>0</v>
      </c>
      <c r="BA230" s="31">
        <f>_xlfn.XLOOKUP($A230,SummaryResponses!$A:$A,SummaryResponses!U:U)</f>
        <v>0</v>
      </c>
      <c r="BB230" s="31">
        <f>_xlfn.XLOOKUP($A230,SummaryResponses!$A:$A,SummaryResponses!V:V)</f>
        <v>0</v>
      </c>
      <c r="BC230" s="31">
        <f>_xlfn.XLOOKUP($A230,SummaryResponses!$A:$A,SummaryResponses!W:W)</f>
        <v>0</v>
      </c>
      <c r="BD230" s="31">
        <f>_xlfn.XLOOKUP($A230,SummaryResponses!$A:$A,SummaryResponses!X:X)</f>
        <v>0</v>
      </c>
      <c r="BE230" s="31">
        <f>_xlfn.XLOOKUP($A230,SummaryResponses!$A:$A,SummaryResponses!Y:Y)</f>
        <v>0</v>
      </c>
      <c r="BF230" s="31">
        <f>_xlfn.XLOOKUP($A230,SummaryResponses!$A:$A,SummaryResponses!Z:Z)</f>
        <v>0</v>
      </c>
      <c r="BG230" s="31">
        <f>_xlfn.XLOOKUP($A230,SummaryResponses!$A:$A,SummaryResponses!AA:AA)</f>
        <v>0</v>
      </c>
      <c r="BH230" s="31">
        <f>_xlfn.XLOOKUP($A230,SummaryResponses!$A:$A,SummaryResponses!AB:AB)</f>
        <v>0</v>
      </c>
      <c r="BI230" s="31">
        <f>_xlfn.XLOOKUP($A230,SummaryResponses!$A:$A,SummaryResponses!AC:AC)</f>
        <v>0</v>
      </c>
      <c r="BJ230" s="31">
        <f>_xlfn.XLOOKUP($A230,SummaryResponses!$A:$A,SummaryResponses!AD:AD)</f>
        <v>0</v>
      </c>
      <c r="BK230" s="31">
        <f>_xlfn.XLOOKUP($A230,SummaryResponses!$A:$A,SummaryResponses!AE:AE)</f>
        <v>0</v>
      </c>
    </row>
    <row r="231" spans="1:63" ht="56.5" x14ac:dyDescent="0.35">
      <c r="A231" s="30" t="str">
        <f>SummaryResponses!A231</f>
        <v>13.03.09</v>
      </c>
      <c r="B231" s="31" t="str">
        <f>_xlfn.XLOOKUP($A231,WH_Aggregte!$E:$E,WH_Aggregte!$D:$D)</f>
        <v>Does the Commission provide written policies, guidance, and / or training to subrecipients regarding Prohibited Activities? Cite the document that supports the finding in the notes.</v>
      </c>
      <c r="C231" s="31" t="str">
        <f>_xlfn.XLOOKUP($A231,SummaryResponses!$A:$A,SummaryResponses!$C:$C)</f>
        <v xml:space="preserve">The Commission does not provide adequate guidance to subrecipients regarding prohibited activities. </v>
      </c>
      <c r="D231" s="30" t="str">
        <f>_xlfn.SINGLE(IF(ISNUMBER(IFERROR(_xlfn.XLOOKUP($A231,Table1[QNUM],Table1[Answer],"",0),""))*1,"",IFERROR(_xlfn.XLOOKUP($A231,Table1[QNUM],Table1[Answer],"",0),"")))</f>
        <v/>
      </c>
      <c r="E231" s="31" t="str">
        <f>_xlfn.SINGLE(IF(ISNUMBER(IFERROR(_xlfn.XLOOKUP($A231&amp;$E$1&amp;":",Table1[QNUM],Table1[NOTES],"",0),""))*1,"",IFERROR(_xlfn.XLOOKUP($A231&amp;$E$1&amp;":",Table1[QNUM],Table1[NOTES],"",0),"")))</f>
        <v/>
      </c>
      <c r="F231" s="31" t="str">
        <f>_xlfn.SINGLE(IF(ISNUMBER(IFERROR(_xlfn.XLOOKUP($A231&amp;$F$1,Table1[QNUM],Table1[NOTES],"",0),""))*1,"",IFERROR(_xlfn.XLOOKUP($A231&amp;$F$1,Table1[QNUM],Table1[NOTES],"",0),"")))</f>
        <v/>
      </c>
      <c r="G231" s="31" t="str">
        <f>TRIM(_xlfn.XLOOKUP($A231,WH_Aggregte!$E:$E,WH_Aggregte!J:J))</f>
        <v>45 CFR 2520.65</v>
      </c>
      <c r="H231" s="31">
        <f>_xlfn.XLOOKUP($A231,WH_Aggregte!$E:$E,WH_Aggregte!K:K)</f>
        <v>0</v>
      </c>
      <c r="I231" s="31">
        <f>_xlfn.XLOOKUP($A231,WH_Aggregte!$E:$E,WH_Aggregte!L:L)</f>
        <v>0</v>
      </c>
      <c r="J231" s="31">
        <f>_xlfn.XLOOKUP($A231,WH_Aggregte!$E:$E,WH_Aggregte!M:M)</f>
        <v>0</v>
      </c>
      <c r="K231" s="31">
        <f>_xlfn.XLOOKUP($A231,WH_Aggregte!$E:$E,WH_Aggregte!N:N)</f>
        <v>0</v>
      </c>
      <c r="L231" s="31">
        <f>_xlfn.XLOOKUP($A231,WH_Aggregte!$E:$E,WH_Aggregte!O:O)</f>
        <v>0</v>
      </c>
      <c r="M231" s="31">
        <f>_xlfn.XLOOKUP($A231,WH_Aggregte!$E:$E,WH_Aggregte!P:P)</f>
        <v>0</v>
      </c>
      <c r="N231" s="31">
        <f>_xlfn.XLOOKUP($A231,WH_Aggregte!$E:$E,WH_Aggregte!Q:Q)</f>
        <v>0</v>
      </c>
      <c r="O231" s="31">
        <f>_xlfn.XLOOKUP($A231,WH_Aggregte!$E:$E,WH_Aggregte!R:R)</f>
        <v>0</v>
      </c>
      <c r="P231" s="31">
        <f>_xlfn.XLOOKUP($A231,WH_Aggregte!$E:$E,WH_Aggregte!S:S)</f>
        <v>0</v>
      </c>
      <c r="Q231" s="31">
        <f>_xlfn.XLOOKUP($A231,WH_Aggregte!$E:$E,WH_Aggregte!T:T)</f>
        <v>0</v>
      </c>
      <c r="R231" s="31">
        <f>_xlfn.XLOOKUP($A231,WH_Aggregte!$E:$E,WH_Aggregte!U:U)</f>
        <v>0</v>
      </c>
      <c r="S231" s="31">
        <f>_xlfn.XLOOKUP($A231,WH_Aggregte!$E:$E,WH_Aggregte!V:V)</f>
        <v>0</v>
      </c>
      <c r="T231" s="31">
        <f>_xlfn.XLOOKUP($A231,WH_Aggregte!$E:$E,WH_Aggregte!W:W)</f>
        <v>0</v>
      </c>
      <c r="U231" s="31">
        <f>_xlfn.XLOOKUP($A231,WH_Aggregte!$E:$E,WH_Aggregte!X:X)</f>
        <v>0</v>
      </c>
      <c r="V231" s="31">
        <f>_xlfn.XLOOKUP($A231,WH_Aggregte!$E:$E,WH_Aggregte!Y:Y)</f>
        <v>0</v>
      </c>
      <c r="W231" s="31">
        <f>_xlfn.XLOOKUP($A231,WH_Aggregte!$E:$E,WH_Aggregte!Z:Z)</f>
        <v>0</v>
      </c>
      <c r="X231" s="31">
        <f>_xlfn.XLOOKUP($A231,WH_Aggregte!$E:$E,WH_Aggregte!AA:AA)</f>
        <v>0</v>
      </c>
      <c r="Y231" s="31">
        <f>_xlfn.XLOOKUP($A231,WH_Aggregte!$E:$E,WH_Aggregte!AB:AB)</f>
        <v>0</v>
      </c>
      <c r="Z231" s="31">
        <f>_xlfn.XLOOKUP($A231,WH_Aggregte!$E:$E,WH_Aggregte!AC:AC)</f>
        <v>0</v>
      </c>
      <c r="AA231" s="31">
        <f>_xlfn.XLOOKUP($A231,WH_Aggregte!$E:$E,WH_Aggregte!AD:AD)</f>
        <v>0</v>
      </c>
      <c r="AB231" s="31">
        <f>_xlfn.XLOOKUP($A231,WH_Aggregte!$E:$E,WH_Aggregte!AE:AE)</f>
        <v>0</v>
      </c>
      <c r="AC231" s="31">
        <f>_xlfn.XLOOKUP($A231,WH_Aggregte!$E:$E,WH_Aggregte!AF:AF)</f>
        <v>0</v>
      </c>
      <c r="AD231" s="31">
        <f>_xlfn.XLOOKUP($A231,WH_Aggregte!$E:$E,WH_Aggregte!AG:AG)</f>
        <v>0</v>
      </c>
      <c r="AE231" s="31">
        <f>_xlfn.XLOOKUP($A231,WH_Aggregte!$E:$E,WH_Aggregte!AH:AH)</f>
        <v>0</v>
      </c>
      <c r="AF231" s="31">
        <f>_xlfn.XLOOKUP($A231,WH_Aggregte!$E:$E,WH_Aggregte!AI:AI)</f>
        <v>0</v>
      </c>
      <c r="AG231" s="31">
        <f>_xlfn.XLOOKUP($A231,WH_Aggregte!$E:$E,WH_Aggregte!AJ:AJ)</f>
        <v>0</v>
      </c>
      <c r="AH231" s="31">
        <f>_xlfn.XLOOKUP($A231,WH_Aggregte!$E:$E,WH_Aggregte!AK:AK)</f>
        <v>0</v>
      </c>
      <c r="AI231" s="31">
        <f>_xlfn.XLOOKUP($A231,WH_Aggregte!$E:$E,WH_Aggregte!AL:AL)</f>
        <v>0</v>
      </c>
      <c r="AJ231" s="31">
        <f>_xlfn.XLOOKUP($A231,SummaryResponses!$A:$A,SummaryResponses!D:D)</f>
        <v>0</v>
      </c>
      <c r="AK231" s="31">
        <f>_xlfn.XLOOKUP($A231,SummaryResponses!$A:$A,SummaryResponses!E:E)</f>
        <v>0</v>
      </c>
      <c r="AL231" s="31">
        <f>_xlfn.XLOOKUP($A231,SummaryResponses!$A:$A,SummaryResponses!F:F)</f>
        <v>0</v>
      </c>
      <c r="AM231" s="31">
        <f>_xlfn.XLOOKUP($A231,SummaryResponses!$A:$A,SummaryResponses!G:G)</f>
        <v>0</v>
      </c>
      <c r="AN231" s="31">
        <f>_xlfn.XLOOKUP($A231,SummaryResponses!$A:$A,SummaryResponses!H:H)</f>
        <v>0</v>
      </c>
      <c r="AO231" s="31">
        <f>_xlfn.XLOOKUP($A231,SummaryResponses!$A:$A,SummaryResponses!I:I)</f>
        <v>0</v>
      </c>
      <c r="AP231" s="31">
        <f>_xlfn.XLOOKUP($A231,SummaryResponses!$A:$A,SummaryResponses!J:J)</f>
        <v>0</v>
      </c>
      <c r="AQ231" s="31">
        <f>_xlfn.XLOOKUP($A231,SummaryResponses!$A:$A,SummaryResponses!K:K)</f>
        <v>0</v>
      </c>
      <c r="AR231" s="31">
        <f>_xlfn.XLOOKUP($A231,SummaryResponses!$A:$A,SummaryResponses!L:L)</f>
        <v>0</v>
      </c>
      <c r="AS231" s="31">
        <f>_xlfn.XLOOKUP($A231,SummaryResponses!$A:$A,SummaryResponses!M:M)</f>
        <v>0</v>
      </c>
      <c r="AT231" s="31">
        <f>_xlfn.XLOOKUP($A231,SummaryResponses!$A:$A,SummaryResponses!N:N)</f>
        <v>0</v>
      </c>
      <c r="AU231" s="31">
        <f>_xlfn.XLOOKUP($A231,SummaryResponses!$A:$A,SummaryResponses!O:O)</f>
        <v>0</v>
      </c>
      <c r="AV231" s="31">
        <f>_xlfn.XLOOKUP($A231,SummaryResponses!$A:$A,SummaryResponses!P:P)</f>
        <v>0</v>
      </c>
      <c r="AW231" s="31">
        <f>_xlfn.XLOOKUP($A231,SummaryResponses!$A:$A,SummaryResponses!Q:Q)</f>
        <v>0</v>
      </c>
      <c r="AX231" s="31">
        <f>_xlfn.XLOOKUP($A231,SummaryResponses!$A:$A,SummaryResponses!R:R)</f>
        <v>0</v>
      </c>
      <c r="AY231" s="31">
        <f>_xlfn.XLOOKUP($A231,SummaryResponses!$A:$A,SummaryResponses!S:S)</f>
        <v>0</v>
      </c>
      <c r="AZ231" s="31">
        <f>_xlfn.XLOOKUP($A231,SummaryResponses!$A:$A,SummaryResponses!T:T)</f>
        <v>0</v>
      </c>
      <c r="BA231" s="31">
        <f>_xlfn.XLOOKUP($A231,SummaryResponses!$A:$A,SummaryResponses!U:U)</f>
        <v>0</v>
      </c>
      <c r="BB231" s="31">
        <f>_xlfn.XLOOKUP($A231,SummaryResponses!$A:$A,SummaryResponses!V:V)</f>
        <v>0</v>
      </c>
      <c r="BC231" s="31">
        <f>_xlfn.XLOOKUP($A231,SummaryResponses!$A:$A,SummaryResponses!W:W)</f>
        <v>0</v>
      </c>
      <c r="BD231" s="31">
        <f>_xlfn.XLOOKUP($A231,SummaryResponses!$A:$A,SummaryResponses!X:X)</f>
        <v>0</v>
      </c>
      <c r="BE231" s="31">
        <f>_xlfn.XLOOKUP($A231,SummaryResponses!$A:$A,SummaryResponses!Y:Y)</f>
        <v>0</v>
      </c>
      <c r="BF231" s="31">
        <f>_xlfn.XLOOKUP($A231,SummaryResponses!$A:$A,SummaryResponses!Z:Z)</f>
        <v>0</v>
      </c>
      <c r="BG231" s="31">
        <f>_xlfn.XLOOKUP($A231,SummaryResponses!$A:$A,SummaryResponses!AA:AA)</f>
        <v>0</v>
      </c>
      <c r="BH231" s="31">
        <f>_xlfn.XLOOKUP($A231,SummaryResponses!$A:$A,SummaryResponses!AB:AB)</f>
        <v>0</v>
      </c>
      <c r="BI231" s="31">
        <f>_xlfn.XLOOKUP($A231,SummaryResponses!$A:$A,SummaryResponses!AC:AC)</f>
        <v>0</v>
      </c>
      <c r="BJ231" s="31">
        <f>_xlfn.XLOOKUP($A231,SummaryResponses!$A:$A,SummaryResponses!AD:AD)</f>
        <v>0</v>
      </c>
      <c r="BK231" s="31">
        <f>_xlfn.XLOOKUP($A231,SummaryResponses!$A:$A,SummaryResponses!AE:AE)</f>
        <v>0</v>
      </c>
    </row>
    <row r="232" spans="1:63" ht="84.5" x14ac:dyDescent="0.35">
      <c r="A232" s="30" t="str">
        <f>SummaryResponses!A232</f>
        <v>13.04.01</v>
      </c>
      <c r="B232" s="31" t="str">
        <f>_xlfn.XLOOKUP($A232,WH_Aggregte!$E:$E,WH_Aggregte!$D:$D)</f>
        <v xml:space="preserve">Does the Commission maintain a set of policies that support internal controls in accordance with 2 CFR 200.303, in order to adequately oversee subrecipients? </v>
      </c>
      <c r="C232" s="31" t="str">
        <f>_xlfn.XLOOKUP($A232,SummaryResponses!$A:$A,SummaryResponses!$C:$C)</f>
        <v xml:space="preserve">The Commission should consider revisiting its policies and procedures to ensure that the following policies are present and adequate: subrecipient risk evaluation; subrecipient monitoring; enforcement actions; specific conditions; and tracking member hours. </v>
      </c>
      <c r="D232" s="30" t="str">
        <f>_xlfn.SINGLE(IF(ISNUMBER(IFERROR(_xlfn.XLOOKUP($A232,Table1[QNUM],Table1[Answer],"",0),""))*1,"",IFERROR(_xlfn.XLOOKUP($A232,Table1[QNUM],Table1[Answer],"",0),"")))</f>
        <v/>
      </c>
      <c r="E232" s="31" t="str">
        <f>_xlfn.SINGLE(IF(ISNUMBER(IFERROR(_xlfn.XLOOKUP($A232&amp;$E$1&amp;":",Table1[QNUM],Table1[NOTES],"",0),""))*1,"",IFERROR(_xlfn.XLOOKUP($A232&amp;$E$1&amp;":",Table1[QNUM],Table1[NOTES],"",0),"")))</f>
        <v/>
      </c>
      <c r="F232" s="31" t="str">
        <f>_xlfn.SINGLE(IF(ISNUMBER(IFERROR(_xlfn.XLOOKUP($A232&amp;$F$1,Table1[QNUM],Table1[NOTES],"",0),""))*1,"",IFERROR(_xlfn.XLOOKUP($A232&amp;$F$1,Table1[QNUM],Table1[NOTES],"",0),"")))</f>
        <v/>
      </c>
      <c r="G232" s="31" t="str">
        <f>TRIM(_xlfn.XLOOKUP($A232,WH_Aggregte!$E:$E,WH_Aggregte!J:J))</f>
        <v>2 CFR 200.303</v>
      </c>
      <c r="H232" s="31">
        <f>_xlfn.XLOOKUP($A232,WH_Aggregte!$E:$E,WH_Aggregte!K:K)</f>
        <v>0</v>
      </c>
      <c r="I232" s="31">
        <f>_xlfn.XLOOKUP($A232,WH_Aggregte!$E:$E,WH_Aggregte!L:L)</f>
        <v>0</v>
      </c>
      <c r="J232" s="31">
        <f>_xlfn.XLOOKUP($A232,WH_Aggregte!$E:$E,WH_Aggregte!M:M)</f>
        <v>0</v>
      </c>
      <c r="K232" s="31">
        <f>_xlfn.XLOOKUP($A232,WH_Aggregte!$E:$E,WH_Aggregte!N:N)</f>
        <v>0</v>
      </c>
      <c r="L232" s="31">
        <f>_xlfn.XLOOKUP($A232,WH_Aggregte!$E:$E,WH_Aggregte!O:O)</f>
        <v>0</v>
      </c>
      <c r="M232" s="31">
        <f>_xlfn.XLOOKUP($A232,WH_Aggregte!$E:$E,WH_Aggregte!P:P)</f>
        <v>0</v>
      </c>
      <c r="N232" s="31">
        <f>_xlfn.XLOOKUP($A232,WH_Aggregte!$E:$E,WH_Aggregte!Q:Q)</f>
        <v>0</v>
      </c>
      <c r="O232" s="31">
        <f>_xlfn.XLOOKUP($A232,WH_Aggregte!$E:$E,WH_Aggregte!R:R)</f>
        <v>0</v>
      </c>
      <c r="P232" s="31">
        <f>_xlfn.XLOOKUP($A232,WH_Aggregte!$E:$E,WH_Aggregte!S:S)</f>
        <v>0</v>
      </c>
      <c r="Q232" s="31">
        <f>_xlfn.XLOOKUP($A232,WH_Aggregte!$E:$E,WH_Aggregte!T:T)</f>
        <v>0</v>
      </c>
      <c r="R232" s="31">
        <f>_xlfn.XLOOKUP($A232,WH_Aggregte!$E:$E,WH_Aggregte!U:U)</f>
        <v>0</v>
      </c>
      <c r="S232" s="31">
        <f>_xlfn.XLOOKUP($A232,WH_Aggregte!$E:$E,WH_Aggregte!V:V)</f>
        <v>0</v>
      </c>
      <c r="T232" s="31">
        <f>_xlfn.XLOOKUP($A232,WH_Aggregte!$E:$E,WH_Aggregte!W:W)</f>
        <v>0</v>
      </c>
      <c r="U232" s="31">
        <f>_xlfn.XLOOKUP($A232,WH_Aggregte!$E:$E,WH_Aggregte!X:X)</f>
        <v>0</v>
      </c>
      <c r="V232" s="31">
        <f>_xlfn.XLOOKUP($A232,WH_Aggregte!$E:$E,WH_Aggregte!Y:Y)</f>
        <v>0</v>
      </c>
      <c r="W232" s="31">
        <f>_xlfn.XLOOKUP($A232,WH_Aggregte!$E:$E,WH_Aggregte!Z:Z)</f>
        <v>0</v>
      </c>
      <c r="X232" s="31">
        <f>_xlfn.XLOOKUP($A232,WH_Aggregte!$E:$E,WH_Aggregte!AA:AA)</f>
        <v>0</v>
      </c>
      <c r="Y232" s="31">
        <f>_xlfn.XLOOKUP($A232,WH_Aggregte!$E:$E,WH_Aggregte!AB:AB)</f>
        <v>0</v>
      </c>
      <c r="Z232" s="31">
        <f>_xlfn.XLOOKUP($A232,WH_Aggregte!$E:$E,WH_Aggregte!AC:AC)</f>
        <v>0</v>
      </c>
      <c r="AA232" s="31">
        <f>_xlfn.XLOOKUP($A232,WH_Aggregte!$E:$E,WH_Aggregte!AD:AD)</f>
        <v>0</v>
      </c>
      <c r="AB232" s="31">
        <f>_xlfn.XLOOKUP($A232,WH_Aggregte!$E:$E,WH_Aggregte!AE:AE)</f>
        <v>0</v>
      </c>
      <c r="AC232" s="31">
        <f>_xlfn.XLOOKUP($A232,WH_Aggregte!$E:$E,WH_Aggregte!AF:AF)</f>
        <v>0</v>
      </c>
      <c r="AD232" s="31">
        <f>_xlfn.XLOOKUP($A232,WH_Aggregte!$E:$E,WH_Aggregte!AG:AG)</f>
        <v>0</v>
      </c>
      <c r="AE232" s="31">
        <f>_xlfn.XLOOKUP($A232,WH_Aggregte!$E:$E,WH_Aggregte!AH:AH)</f>
        <v>0</v>
      </c>
      <c r="AF232" s="31">
        <f>_xlfn.XLOOKUP($A232,WH_Aggregte!$E:$E,WH_Aggregte!AI:AI)</f>
        <v>0</v>
      </c>
      <c r="AG232" s="31">
        <f>_xlfn.XLOOKUP($A232,WH_Aggregte!$E:$E,WH_Aggregte!AJ:AJ)</f>
        <v>0</v>
      </c>
      <c r="AH232" s="31">
        <f>_xlfn.XLOOKUP($A232,WH_Aggregte!$E:$E,WH_Aggregte!AK:AK)</f>
        <v>0</v>
      </c>
      <c r="AI232" s="31">
        <f>_xlfn.XLOOKUP($A232,WH_Aggregte!$E:$E,WH_Aggregte!AL:AL)</f>
        <v>0</v>
      </c>
      <c r="AJ232" s="31" t="str">
        <f>_xlfn.XLOOKUP($A232,SummaryResponses!$A:$A,SummaryResponses!D:D)</f>
        <v xml:space="preserve">• The grantee does not have a policy or procedure to assess risk among its subrecipients. </v>
      </c>
      <c r="AK232" s="31" t="str">
        <f>_xlfn.XLOOKUP($A232,SummaryResponses!$A:$A,SummaryResponses!E:E)</f>
        <v xml:space="preserve">• The Commission does not have a policy for how they will monitor their subrecipients to ensure compliance. </v>
      </c>
      <c r="AL232" s="31" t="str">
        <f>_xlfn.XLOOKUP($A232,SummaryResponses!$A:$A,SummaryResponses!F:F)</f>
        <v>• The Commission does not maintain a policy that outlines possible enforcement actions for instances of noncompliance.</v>
      </c>
      <c r="AM232" s="31" t="str">
        <f>_xlfn.XLOOKUP($A232,SummaryResponses!$A:$A,SummaryResponses!G:G)</f>
        <v xml:space="preserve">• The Commission has no internal guidelines for the consideration of specific conditions. </v>
      </c>
      <c r="AN232" s="31" t="str">
        <f>_xlfn.XLOOKUP($A232,SummaryResponses!$A:$A,SummaryResponses!H:H)</f>
        <v xml:space="preserve">• The Commission does not provide adequate guidance to subrecipients for tracking member hours. </v>
      </c>
      <c r="AO232" s="31">
        <f>_xlfn.XLOOKUP($A232,SummaryResponses!$A:$A,SummaryResponses!I:I)</f>
        <v>0</v>
      </c>
      <c r="AP232" s="31">
        <f>_xlfn.XLOOKUP($A232,SummaryResponses!$A:$A,SummaryResponses!J:J)</f>
        <v>0</v>
      </c>
      <c r="AQ232" s="31">
        <f>_xlfn.XLOOKUP($A232,SummaryResponses!$A:$A,SummaryResponses!K:K)</f>
        <v>0</v>
      </c>
      <c r="AR232" s="31">
        <f>_xlfn.XLOOKUP($A232,SummaryResponses!$A:$A,SummaryResponses!L:L)</f>
        <v>0</v>
      </c>
      <c r="AS232" s="31">
        <f>_xlfn.XLOOKUP($A232,SummaryResponses!$A:$A,SummaryResponses!M:M)</f>
        <v>0</v>
      </c>
      <c r="AT232" s="31">
        <f>_xlfn.XLOOKUP($A232,SummaryResponses!$A:$A,SummaryResponses!N:N)</f>
        <v>0</v>
      </c>
      <c r="AU232" s="31">
        <f>_xlfn.XLOOKUP($A232,SummaryResponses!$A:$A,SummaryResponses!O:O)</f>
        <v>0</v>
      </c>
      <c r="AV232" s="31">
        <f>_xlfn.XLOOKUP($A232,SummaryResponses!$A:$A,SummaryResponses!P:P)</f>
        <v>0</v>
      </c>
      <c r="AW232" s="31">
        <f>_xlfn.XLOOKUP($A232,SummaryResponses!$A:$A,SummaryResponses!Q:Q)</f>
        <v>0</v>
      </c>
      <c r="AX232" s="31">
        <f>_xlfn.XLOOKUP($A232,SummaryResponses!$A:$A,SummaryResponses!R:R)</f>
        <v>0</v>
      </c>
      <c r="AY232" s="31">
        <f>_xlfn.XLOOKUP($A232,SummaryResponses!$A:$A,SummaryResponses!S:S)</f>
        <v>0</v>
      </c>
      <c r="AZ232" s="31">
        <f>_xlfn.XLOOKUP($A232,SummaryResponses!$A:$A,SummaryResponses!T:T)</f>
        <v>0</v>
      </c>
      <c r="BA232" s="31">
        <f>_xlfn.XLOOKUP($A232,SummaryResponses!$A:$A,SummaryResponses!U:U)</f>
        <v>0</v>
      </c>
      <c r="BB232" s="31">
        <f>_xlfn.XLOOKUP($A232,SummaryResponses!$A:$A,SummaryResponses!V:V)</f>
        <v>0</v>
      </c>
      <c r="BC232" s="31">
        <f>_xlfn.XLOOKUP($A232,SummaryResponses!$A:$A,SummaryResponses!W:W)</f>
        <v>0</v>
      </c>
      <c r="BD232" s="31">
        <f>_xlfn.XLOOKUP($A232,SummaryResponses!$A:$A,SummaryResponses!X:X)</f>
        <v>0</v>
      </c>
      <c r="BE232" s="31">
        <f>_xlfn.XLOOKUP($A232,SummaryResponses!$A:$A,SummaryResponses!Y:Y)</f>
        <v>0</v>
      </c>
      <c r="BF232" s="31">
        <f>_xlfn.XLOOKUP($A232,SummaryResponses!$A:$A,SummaryResponses!Z:Z)</f>
        <v>0</v>
      </c>
      <c r="BG232" s="31">
        <f>_xlfn.XLOOKUP($A232,SummaryResponses!$A:$A,SummaryResponses!AA:AA)</f>
        <v>0</v>
      </c>
      <c r="BH232" s="31">
        <f>_xlfn.XLOOKUP($A232,SummaryResponses!$A:$A,SummaryResponses!AB:AB)</f>
        <v>0</v>
      </c>
      <c r="BI232" s="31">
        <f>_xlfn.XLOOKUP($A232,SummaryResponses!$A:$A,SummaryResponses!AC:AC)</f>
        <v>0</v>
      </c>
      <c r="BJ232" s="31">
        <f>_xlfn.XLOOKUP($A232,SummaryResponses!$A:$A,SummaryResponses!AD:AD)</f>
        <v>0</v>
      </c>
      <c r="BK232" s="31">
        <f>_xlfn.XLOOKUP($A232,SummaryResponses!$A:$A,SummaryResponses!AE:AE)</f>
        <v>0</v>
      </c>
    </row>
    <row r="233" spans="1:63" ht="14.5" x14ac:dyDescent="0.35">
      <c r="A233" s="30">
        <f>SummaryResponses!A233</f>
        <v>0</v>
      </c>
      <c r="B233" s="31" t="e">
        <f>_xlfn.XLOOKUP($A233,WH_Aggregte!$E:$E,WH_Aggregte!$D:$D)</f>
        <v>#N/A</v>
      </c>
      <c r="C233" s="31" t="e">
        <f>_xlfn.XLOOKUP($A233,SummaryResponses!$A:$A,SummaryResponses!$C:$C)</f>
        <v>#N/A</v>
      </c>
      <c r="D233" s="30" t="str">
        <f>_xlfn.SINGLE(IF(ISNUMBER(IFERROR(_xlfn.XLOOKUP($A233,Table1[QNUM],Table1[Answer],"",0),""))*1,"",IFERROR(_xlfn.XLOOKUP($A233,Table1[QNUM],Table1[Answer],"",0),"")))</f>
        <v/>
      </c>
      <c r="E233" s="31" t="str">
        <f>_xlfn.SINGLE(IF(ISNUMBER(IFERROR(_xlfn.XLOOKUP($A233&amp;$E$1&amp;":",Table1[QNUM],Table1[NOTES],"",0),""))*1,"",IFERROR(_xlfn.XLOOKUP($A233&amp;$E$1&amp;":",Table1[QNUM],Table1[NOTES],"",0),"")))</f>
        <v/>
      </c>
      <c r="F233" s="31" t="str">
        <f>_xlfn.SINGLE(IF(ISNUMBER(IFERROR(_xlfn.XLOOKUP($A233&amp;$F$1,Table1[QNUM],Table1[NOTES],"",0),""))*1,"",IFERROR(_xlfn.XLOOKUP($A233&amp;$F$1,Table1[QNUM],Table1[NOTES],"",0),"")))</f>
        <v/>
      </c>
      <c r="G233" s="31" t="e">
        <f>TRIM(_xlfn.XLOOKUP($A233,WH_Aggregte!$E:$E,WH_Aggregte!J:J))</f>
        <v>#N/A</v>
      </c>
      <c r="H233" s="31" t="e">
        <f>_xlfn.XLOOKUP($A233,WH_Aggregte!$E:$E,WH_Aggregte!K:K)</f>
        <v>#N/A</v>
      </c>
      <c r="I233" s="31" t="e">
        <f>_xlfn.XLOOKUP($A233,WH_Aggregte!$E:$E,WH_Aggregte!L:L)</f>
        <v>#N/A</v>
      </c>
      <c r="J233" s="31" t="e">
        <f>_xlfn.XLOOKUP($A233,WH_Aggregte!$E:$E,WH_Aggregte!M:M)</f>
        <v>#N/A</v>
      </c>
      <c r="K233" s="31" t="e">
        <f>_xlfn.XLOOKUP($A233,WH_Aggregte!$E:$E,WH_Aggregte!N:N)</f>
        <v>#N/A</v>
      </c>
      <c r="L233" s="31" t="e">
        <f>_xlfn.XLOOKUP($A233,WH_Aggregte!$E:$E,WH_Aggregte!O:O)</f>
        <v>#N/A</v>
      </c>
      <c r="M233" s="31" t="e">
        <f>_xlfn.XLOOKUP($A233,WH_Aggregte!$E:$E,WH_Aggregte!P:P)</f>
        <v>#N/A</v>
      </c>
      <c r="N233" s="31" t="e">
        <f>_xlfn.XLOOKUP($A233,WH_Aggregte!$E:$E,WH_Aggregte!Q:Q)</f>
        <v>#N/A</v>
      </c>
      <c r="O233" s="31" t="e">
        <f>_xlfn.XLOOKUP($A233,WH_Aggregte!$E:$E,WH_Aggregte!R:R)</f>
        <v>#N/A</v>
      </c>
      <c r="P233" s="31" t="e">
        <f>_xlfn.XLOOKUP($A233,WH_Aggregte!$E:$E,WH_Aggregte!S:S)</f>
        <v>#N/A</v>
      </c>
      <c r="Q233" s="31" t="e">
        <f>_xlfn.XLOOKUP($A233,WH_Aggregte!$E:$E,WH_Aggregte!T:T)</f>
        <v>#N/A</v>
      </c>
      <c r="R233" s="31" t="e">
        <f>_xlfn.XLOOKUP($A233,WH_Aggregte!$E:$E,WH_Aggregte!U:U)</f>
        <v>#N/A</v>
      </c>
      <c r="S233" s="31" t="e">
        <f>_xlfn.XLOOKUP($A233,WH_Aggregte!$E:$E,WH_Aggregte!V:V)</f>
        <v>#N/A</v>
      </c>
      <c r="T233" s="31" t="e">
        <f>_xlfn.XLOOKUP($A233,WH_Aggregte!$E:$E,WH_Aggregte!W:W)</f>
        <v>#N/A</v>
      </c>
      <c r="U233" s="31" t="e">
        <f>_xlfn.XLOOKUP($A233,WH_Aggregte!$E:$E,WH_Aggregte!X:X)</f>
        <v>#N/A</v>
      </c>
      <c r="V233" s="31" t="e">
        <f>_xlfn.XLOOKUP($A233,WH_Aggregte!$E:$E,WH_Aggregte!Y:Y)</f>
        <v>#N/A</v>
      </c>
      <c r="W233" s="31" t="e">
        <f>_xlfn.XLOOKUP($A233,WH_Aggregte!$E:$E,WH_Aggregte!Z:Z)</f>
        <v>#N/A</v>
      </c>
      <c r="X233" s="31" t="e">
        <f>_xlfn.XLOOKUP($A233,WH_Aggregte!$E:$E,WH_Aggregte!AA:AA)</f>
        <v>#N/A</v>
      </c>
      <c r="Y233" s="31" t="e">
        <f>_xlfn.XLOOKUP($A233,WH_Aggregte!$E:$E,WH_Aggregte!AB:AB)</f>
        <v>#N/A</v>
      </c>
      <c r="Z233" s="31" t="e">
        <f>_xlfn.XLOOKUP($A233,WH_Aggregte!$E:$E,WH_Aggregte!AC:AC)</f>
        <v>#N/A</v>
      </c>
      <c r="AA233" s="31" t="e">
        <f>_xlfn.XLOOKUP($A233,WH_Aggregte!$E:$E,WH_Aggregte!AD:AD)</f>
        <v>#N/A</v>
      </c>
      <c r="AB233" s="31" t="e">
        <f>_xlfn.XLOOKUP($A233,WH_Aggregte!$E:$E,WH_Aggregte!AE:AE)</f>
        <v>#N/A</v>
      </c>
      <c r="AC233" s="31" t="e">
        <f>_xlfn.XLOOKUP($A233,WH_Aggregte!$E:$E,WH_Aggregte!AF:AF)</f>
        <v>#N/A</v>
      </c>
      <c r="AD233" s="31" t="e">
        <f>_xlfn.XLOOKUP($A233,WH_Aggregte!$E:$E,WH_Aggregte!AG:AG)</f>
        <v>#N/A</v>
      </c>
      <c r="AE233" s="31" t="e">
        <f>_xlfn.XLOOKUP($A233,WH_Aggregte!$E:$E,WH_Aggregte!AH:AH)</f>
        <v>#N/A</v>
      </c>
      <c r="AF233" s="31" t="e">
        <f>_xlfn.XLOOKUP($A233,WH_Aggregte!$E:$E,WH_Aggregte!AI:AI)</f>
        <v>#N/A</v>
      </c>
      <c r="AG233" s="31" t="e">
        <f>_xlfn.XLOOKUP($A233,WH_Aggregte!$E:$E,WH_Aggregte!AJ:AJ)</f>
        <v>#N/A</v>
      </c>
      <c r="AH233" s="31" t="e">
        <f>_xlfn.XLOOKUP($A233,WH_Aggregte!$E:$E,WH_Aggregte!AK:AK)</f>
        <v>#N/A</v>
      </c>
      <c r="AI233" s="31" t="e">
        <f>_xlfn.XLOOKUP($A233,WH_Aggregte!$E:$E,WH_Aggregte!AL:AL)</f>
        <v>#N/A</v>
      </c>
      <c r="AJ233" s="31" t="e">
        <f>_xlfn.XLOOKUP($A233,SummaryResponses!$A:$A,SummaryResponses!D:D)</f>
        <v>#N/A</v>
      </c>
      <c r="AK233" s="31" t="e">
        <f>_xlfn.XLOOKUP($A233,SummaryResponses!$A:$A,SummaryResponses!E:E)</f>
        <v>#N/A</v>
      </c>
      <c r="AL233" s="31" t="e">
        <f>_xlfn.XLOOKUP($A233,SummaryResponses!$A:$A,SummaryResponses!F:F)</f>
        <v>#N/A</v>
      </c>
      <c r="AM233" s="31" t="e">
        <f>_xlfn.XLOOKUP($A233,SummaryResponses!$A:$A,SummaryResponses!G:G)</f>
        <v>#N/A</v>
      </c>
      <c r="AN233" s="31" t="e">
        <f>_xlfn.XLOOKUP($A233,SummaryResponses!$A:$A,SummaryResponses!H:H)</f>
        <v>#N/A</v>
      </c>
      <c r="AO233" s="31" t="e">
        <f>_xlfn.XLOOKUP($A233,SummaryResponses!$A:$A,SummaryResponses!I:I)</f>
        <v>#N/A</v>
      </c>
      <c r="AP233" s="31" t="e">
        <f>_xlfn.XLOOKUP($A233,SummaryResponses!$A:$A,SummaryResponses!J:J)</f>
        <v>#N/A</v>
      </c>
      <c r="AQ233" s="31" t="e">
        <f>_xlfn.XLOOKUP($A233,SummaryResponses!$A:$A,SummaryResponses!K:K)</f>
        <v>#N/A</v>
      </c>
      <c r="AR233" s="31" t="e">
        <f>_xlfn.XLOOKUP($A233,SummaryResponses!$A:$A,SummaryResponses!L:L)</f>
        <v>#N/A</v>
      </c>
      <c r="AS233" s="31" t="e">
        <f>_xlfn.XLOOKUP($A233,SummaryResponses!$A:$A,SummaryResponses!M:M)</f>
        <v>#N/A</v>
      </c>
      <c r="AT233" s="31" t="e">
        <f>_xlfn.XLOOKUP($A233,SummaryResponses!$A:$A,SummaryResponses!N:N)</f>
        <v>#N/A</v>
      </c>
      <c r="AU233" s="31" t="e">
        <f>_xlfn.XLOOKUP($A233,SummaryResponses!$A:$A,SummaryResponses!O:O)</f>
        <v>#N/A</v>
      </c>
      <c r="AV233" s="31" t="e">
        <f>_xlfn.XLOOKUP($A233,SummaryResponses!$A:$A,SummaryResponses!P:P)</f>
        <v>#N/A</v>
      </c>
      <c r="AW233" s="31" t="e">
        <f>_xlfn.XLOOKUP($A233,SummaryResponses!$A:$A,SummaryResponses!Q:Q)</f>
        <v>#N/A</v>
      </c>
      <c r="AX233" s="31" t="e">
        <f>_xlfn.XLOOKUP($A233,SummaryResponses!$A:$A,SummaryResponses!R:R)</f>
        <v>#N/A</v>
      </c>
      <c r="AY233" s="31" t="e">
        <f>_xlfn.XLOOKUP($A233,SummaryResponses!$A:$A,SummaryResponses!S:S)</f>
        <v>#N/A</v>
      </c>
      <c r="AZ233" s="31" t="e">
        <f>_xlfn.XLOOKUP($A233,SummaryResponses!$A:$A,SummaryResponses!T:T)</f>
        <v>#N/A</v>
      </c>
      <c r="BA233" s="31" t="e">
        <f>_xlfn.XLOOKUP($A233,SummaryResponses!$A:$A,SummaryResponses!U:U)</f>
        <v>#N/A</v>
      </c>
      <c r="BB233" s="31" t="e">
        <f>_xlfn.XLOOKUP($A233,SummaryResponses!$A:$A,SummaryResponses!V:V)</f>
        <v>#N/A</v>
      </c>
      <c r="BC233" s="31" t="e">
        <f>_xlfn.XLOOKUP($A233,SummaryResponses!$A:$A,SummaryResponses!W:W)</f>
        <v>#N/A</v>
      </c>
      <c r="BD233" s="31" t="e">
        <f>_xlfn.XLOOKUP($A233,SummaryResponses!$A:$A,SummaryResponses!X:X)</f>
        <v>#N/A</v>
      </c>
      <c r="BE233" s="31" t="e">
        <f>_xlfn.XLOOKUP($A233,SummaryResponses!$A:$A,SummaryResponses!Y:Y)</f>
        <v>#N/A</v>
      </c>
      <c r="BF233" s="31" t="e">
        <f>_xlfn.XLOOKUP($A233,SummaryResponses!$A:$A,SummaryResponses!Z:Z)</f>
        <v>#N/A</v>
      </c>
      <c r="BG233" s="31" t="e">
        <f>_xlfn.XLOOKUP($A233,SummaryResponses!$A:$A,SummaryResponses!AA:AA)</f>
        <v>#N/A</v>
      </c>
      <c r="BH233" s="31" t="e">
        <f>_xlfn.XLOOKUP($A233,SummaryResponses!$A:$A,SummaryResponses!AB:AB)</f>
        <v>#N/A</v>
      </c>
      <c r="BI233" s="31" t="e">
        <f>_xlfn.XLOOKUP($A233,SummaryResponses!$A:$A,SummaryResponses!AC:AC)</f>
        <v>#N/A</v>
      </c>
      <c r="BJ233" s="31" t="e">
        <f>_xlfn.XLOOKUP($A233,SummaryResponses!$A:$A,SummaryResponses!AD:AD)</f>
        <v>#N/A</v>
      </c>
      <c r="BK233" s="31" t="e">
        <f>_xlfn.XLOOKUP($A233,SummaryResponses!$A:$A,SummaryResponses!AE:AE)</f>
        <v>#N/A</v>
      </c>
    </row>
    <row r="234" spans="1:63" ht="14.5" x14ac:dyDescent="0.35">
      <c r="A234" s="30">
        <f>SummaryResponses!A234</f>
        <v>0</v>
      </c>
      <c r="B234" s="31" t="e">
        <f>_xlfn.XLOOKUP($A234,WH_Aggregte!$E:$E,WH_Aggregte!$D:$D)</f>
        <v>#N/A</v>
      </c>
      <c r="C234" s="31" t="e">
        <f>_xlfn.XLOOKUP($A234,SummaryResponses!$A:$A,SummaryResponses!$C:$C)</f>
        <v>#N/A</v>
      </c>
      <c r="D234" s="30" t="str">
        <f>_xlfn.SINGLE(IF(ISNUMBER(IFERROR(_xlfn.XLOOKUP($A234,Table1[QNUM],Table1[Answer],"",0),""))*1,"",IFERROR(_xlfn.XLOOKUP($A234,Table1[QNUM],Table1[Answer],"",0),"")))</f>
        <v/>
      </c>
      <c r="E234" s="31" t="str">
        <f>_xlfn.SINGLE(IF(ISNUMBER(IFERROR(_xlfn.XLOOKUP($A234&amp;$E$1&amp;":",Table1[QNUM],Table1[NOTES],"",0),""))*1,"",IFERROR(_xlfn.XLOOKUP($A234&amp;$E$1&amp;":",Table1[QNUM],Table1[NOTES],"",0),"")))</f>
        <v/>
      </c>
      <c r="F234" s="31" t="str">
        <f>_xlfn.SINGLE(IF(ISNUMBER(IFERROR(_xlfn.XLOOKUP($A234&amp;$F$1,Table1[QNUM],Table1[NOTES],"",0),""))*1,"",IFERROR(_xlfn.XLOOKUP($A234&amp;$F$1,Table1[QNUM],Table1[NOTES],"",0),"")))</f>
        <v/>
      </c>
      <c r="G234" s="31" t="e">
        <f>TRIM(_xlfn.XLOOKUP($A234,WH_Aggregte!$E:$E,WH_Aggregte!J:J))</f>
        <v>#N/A</v>
      </c>
      <c r="H234" s="31" t="e">
        <f>_xlfn.XLOOKUP($A234,WH_Aggregte!$E:$E,WH_Aggregte!K:K)</f>
        <v>#N/A</v>
      </c>
      <c r="I234" s="31" t="e">
        <f>_xlfn.XLOOKUP($A234,WH_Aggregte!$E:$E,WH_Aggregte!L:L)</f>
        <v>#N/A</v>
      </c>
      <c r="J234" s="31" t="e">
        <f>_xlfn.XLOOKUP($A234,WH_Aggregte!$E:$E,WH_Aggregte!M:M)</f>
        <v>#N/A</v>
      </c>
      <c r="K234" s="31" t="e">
        <f>_xlfn.XLOOKUP($A234,WH_Aggregte!$E:$E,WH_Aggregte!N:N)</f>
        <v>#N/A</v>
      </c>
      <c r="L234" s="31" t="e">
        <f>_xlfn.XLOOKUP($A234,WH_Aggregte!$E:$E,WH_Aggregte!O:O)</f>
        <v>#N/A</v>
      </c>
      <c r="M234" s="31" t="e">
        <f>_xlfn.XLOOKUP($A234,WH_Aggregte!$E:$E,WH_Aggregte!P:P)</f>
        <v>#N/A</v>
      </c>
      <c r="N234" s="31" t="e">
        <f>_xlfn.XLOOKUP($A234,WH_Aggregte!$E:$E,WH_Aggregte!Q:Q)</f>
        <v>#N/A</v>
      </c>
      <c r="O234" s="31" t="e">
        <f>_xlfn.XLOOKUP($A234,WH_Aggregte!$E:$E,WH_Aggregte!R:R)</f>
        <v>#N/A</v>
      </c>
      <c r="P234" s="31" t="e">
        <f>_xlfn.XLOOKUP($A234,WH_Aggregte!$E:$E,WH_Aggregte!S:S)</f>
        <v>#N/A</v>
      </c>
      <c r="Q234" s="31" t="e">
        <f>_xlfn.XLOOKUP($A234,WH_Aggregte!$E:$E,WH_Aggregte!T:T)</f>
        <v>#N/A</v>
      </c>
      <c r="R234" s="31" t="e">
        <f>_xlfn.XLOOKUP($A234,WH_Aggregte!$E:$E,WH_Aggregte!U:U)</f>
        <v>#N/A</v>
      </c>
      <c r="S234" s="31" t="e">
        <f>_xlfn.XLOOKUP($A234,WH_Aggregte!$E:$E,WH_Aggregte!V:V)</f>
        <v>#N/A</v>
      </c>
      <c r="T234" s="31" t="e">
        <f>_xlfn.XLOOKUP($A234,WH_Aggregte!$E:$E,WH_Aggregte!W:W)</f>
        <v>#N/A</v>
      </c>
      <c r="U234" s="31" t="e">
        <f>_xlfn.XLOOKUP($A234,WH_Aggregte!$E:$E,WH_Aggregte!X:X)</f>
        <v>#N/A</v>
      </c>
      <c r="V234" s="31" t="e">
        <f>_xlfn.XLOOKUP($A234,WH_Aggregte!$E:$E,WH_Aggregte!Y:Y)</f>
        <v>#N/A</v>
      </c>
      <c r="W234" s="31" t="e">
        <f>_xlfn.XLOOKUP($A234,WH_Aggregte!$E:$E,WH_Aggregte!Z:Z)</f>
        <v>#N/A</v>
      </c>
      <c r="X234" s="31" t="e">
        <f>_xlfn.XLOOKUP($A234,WH_Aggregte!$E:$E,WH_Aggregte!AA:AA)</f>
        <v>#N/A</v>
      </c>
      <c r="Y234" s="31" t="e">
        <f>_xlfn.XLOOKUP($A234,WH_Aggregte!$E:$E,WH_Aggregte!AB:AB)</f>
        <v>#N/A</v>
      </c>
      <c r="Z234" s="31" t="e">
        <f>_xlfn.XLOOKUP($A234,WH_Aggregte!$E:$E,WH_Aggregte!AC:AC)</f>
        <v>#N/A</v>
      </c>
      <c r="AA234" s="31" t="e">
        <f>_xlfn.XLOOKUP($A234,WH_Aggregte!$E:$E,WH_Aggregte!AD:AD)</f>
        <v>#N/A</v>
      </c>
      <c r="AB234" s="31" t="e">
        <f>_xlfn.XLOOKUP($A234,WH_Aggregte!$E:$E,WH_Aggregte!AE:AE)</f>
        <v>#N/A</v>
      </c>
      <c r="AC234" s="31" t="e">
        <f>_xlfn.XLOOKUP($A234,WH_Aggregte!$E:$E,WH_Aggregte!AF:AF)</f>
        <v>#N/A</v>
      </c>
      <c r="AD234" s="31" t="e">
        <f>_xlfn.XLOOKUP($A234,WH_Aggregte!$E:$E,WH_Aggregte!AG:AG)</f>
        <v>#N/A</v>
      </c>
      <c r="AE234" s="31" t="e">
        <f>_xlfn.XLOOKUP($A234,WH_Aggregte!$E:$E,WH_Aggregte!AH:AH)</f>
        <v>#N/A</v>
      </c>
      <c r="AF234" s="31" t="e">
        <f>_xlfn.XLOOKUP($A234,WH_Aggregte!$E:$E,WH_Aggregte!AI:AI)</f>
        <v>#N/A</v>
      </c>
      <c r="AG234" s="31" t="e">
        <f>_xlfn.XLOOKUP($A234,WH_Aggregte!$E:$E,WH_Aggregte!AJ:AJ)</f>
        <v>#N/A</v>
      </c>
      <c r="AH234" s="31" t="e">
        <f>_xlfn.XLOOKUP($A234,WH_Aggregte!$E:$E,WH_Aggregte!AK:AK)</f>
        <v>#N/A</v>
      </c>
      <c r="AI234" s="31" t="e">
        <f>_xlfn.XLOOKUP($A234,WH_Aggregte!$E:$E,WH_Aggregte!AL:AL)</f>
        <v>#N/A</v>
      </c>
      <c r="AJ234" s="31" t="e">
        <f>_xlfn.XLOOKUP($A234,SummaryResponses!$A:$A,SummaryResponses!D:D)</f>
        <v>#N/A</v>
      </c>
      <c r="AK234" s="31" t="e">
        <f>_xlfn.XLOOKUP($A234,SummaryResponses!$A:$A,SummaryResponses!E:E)</f>
        <v>#N/A</v>
      </c>
      <c r="AL234" s="31" t="e">
        <f>_xlfn.XLOOKUP($A234,SummaryResponses!$A:$A,SummaryResponses!F:F)</f>
        <v>#N/A</v>
      </c>
      <c r="AM234" s="31" t="e">
        <f>_xlfn.XLOOKUP($A234,SummaryResponses!$A:$A,SummaryResponses!G:G)</f>
        <v>#N/A</v>
      </c>
      <c r="AN234" s="31" t="e">
        <f>_xlfn.XLOOKUP($A234,SummaryResponses!$A:$A,SummaryResponses!H:H)</f>
        <v>#N/A</v>
      </c>
      <c r="AO234" s="31" t="e">
        <f>_xlfn.XLOOKUP($A234,SummaryResponses!$A:$A,SummaryResponses!I:I)</f>
        <v>#N/A</v>
      </c>
      <c r="AP234" s="31" t="e">
        <f>_xlfn.XLOOKUP($A234,SummaryResponses!$A:$A,SummaryResponses!J:J)</f>
        <v>#N/A</v>
      </c>
      <c r="AQ234" s="31" t="e">
        <f>_xlfn.XLOOKUP($A234,SummaryResponses!$A:$A,SummaryResponses!K:K)</f>
        <v>#N/A</v>
      </c>
      <c r="AR234" s="31" t="e">
        <f>_xlfn.XLOOKUP($A234,SummaryResponses!$A:$A,SummaryResponses!L:L)</f>
        <v>#N/A</v>
      </c>
      <c r="AS234" s="31" t="e">
        <f>_xlfn.XLOOKUP($A234,SummaryResponses!$A:$A,SummaryResponses!M:M)</f>
        <v>#N/A</v>
      </c>
      <c r="AT234" s="31" t="e">
        <f>_xlfn.XLOOKUP($A234,SummaryResponses!$A:$A,SummaryResponses!N:N)</f>
        <v>#N/A</v>
      </c>
      <c r="AU234" s="31" t="e">
        <f>_xlfn.XLOOKUP($A234,SummaryResponses!$A:$A,SummaryResponses!O:O)</f>
        <v>#N/A</v>
      </c>
      <c r="AV234" s="31" t="e">
        <f>_xlfn.XLOOKUP($A234,SummaryResponses!$A:$A,SummaryResponses!P:P)</f>
        <v>#N/A</v>
      </c>
      <c r="AW234" s="31" t="e">
        <f>_xlfn.XLOOKUP($A234,SummaryResponses!$A:$A,SummaryResponses!Q:Q)</f>
        <v>#N/A</v>
      </c>
      <c r="AX234" s="31" t="e">
        <f>_xlfn.XLOOKUP($A234,SummaryResponses!$A:$A,SummaryResponses!R:R)</f>
        <v>#N/A</v>
      </c>
      <c r="AY234" s="31" t="e">
        <f>_xlfn.XLOOKUP($A234,SummaryResponses!$A:$A,SummaryResponses!S:S)</f>
        <v>#N/A</v>
      </c>
      <c r="AZ234" s="31" t="e">
        <f>_xlfn.XLOOKUP($A234,SummaryResponses!$A:$A,SummaryResponses!T:T)</f>
        <v>#N/A</v>
      </c>
      <c r="BA234" s="31" t="e">
        <f>_xlfn.XLOOKUP($A234,SummaryResponses!$A:$A,SummaryResponses!U:U)</f>
        <v>#N/A</v>
      </c>
      <c r="BB234" s="31" t="e">
        <f>_xlfn.XLOOKUP($A234,SummaryResponses!$A:$A,SummaryResponses!V:V)</f>
        <v>#N/A</v>
      </c>
      <c r="BC234" s="31" t="e">
        <f>_xlfn.XLOOKUP($A234,SummaryResponses!$A:$A,SummaryResponses!W:W)</f>
        <v>#N/A</v>
      </c>
      <c r="BD234" s="31" t="e">
        <f>_xlfn.XLOOKUP($A234,SummaryResponses!$A:$A,SummaryResponses!X:X)</f>
        <v>#N/A</v>
      </c>
      <c r="BE234" s="31" t="e">
        <f>_xlfn.XLOOKUP($A234,SummaryResponses!$A:$A,SummaryResponses!Y:Y)</f>
        <v>#N/A</v>
      </c>
      <c r="BF234" s="31" t="e">
        <f>_xlfn.XLOOKUP($A234,SummaryResponses!$A:$A,SummaryResponses!Z:Z)</f>
        <v>#N/A</v>
      </c>
      <c r="BG234" s="31" t="e">
        <f>_xlfn.XLOOKUP($A234,SummaryResponses!$A:$A,SummaryResponses!AA:AA)</f>
        <v>#N/A</v>
      </c>
      <c r="BH234" s="31" t="e">
        <f>_xlfn.XLOOKUP($A234,SummaryResponses!$A:$A,SummaryResponses!AB:AB)</f>
        <v>#N/A</v>
      </c>
      <c r="BI234" s="31" t="e">
        <f>_xlfn.XLOOKUP($A234,SummaryResponses!$A:$A,SummaryResponses!AC:AC)</f>
        <v>#N/A</v>
      </c>
      <c r="BJ234" s="31" t="e">
        <f>_xlfn.XLOOKUP($A234,SummaryResponses!$A:$A,SummaryResponses!AD:AD)</f>
        <v>#N/A</v>
      </c>
      <c r="BK234" s="31" t="e">
        <f>_xlfn.XLOOKUP($A234,SummaryResponses!$A:$A,SummaryResponses!AE:AE)</f>
        <v>#N/A</v>
      </c>
    </row>
    <row r="235" spans="1:63" ht="14.5" x14ac:dyDescent="0.35">
      <c r="A235" s="30">
        <f>SummaryResponses!A235</f>
        <v>0</v>
      </c>
      <c r="B235" s="31" t="e">
        <f>_xlfn.XLOOKUP($A235,WH_Aggregte!$E:$E,WH_Aggregte!$D:$D)</f>
        <v>#N/A</v>
      </c>
      <c r="C235" s="31" t="e">
        <f>_xlfn.XLOOKUP($A235,SummaryResponses!$A:$A,SummaryResponses!$C:$C)</f>
        <v>#N/A</v>
      </c>
      <c r="D235" s="30" t="str">
        <f>_xlfn.SINGLE(IF(ISNUMBER(IFERROR(_xlfn.XLOOKUP($A235,Table1[QNUM],Table1[Answer],"",0),""))*1,"",IFERROR(_xlfn.XLOOKUP($A235,Table1[QNUM],Table1[Answer],"",0),"")))</f>
        <v/>
      </c>
      <c r="E235" s="31" t="str">
        <f>_xlfn.SINGLE(IF(ISNUMBER(IFERROR(_xlfn.XLOOKUP($A235&amp;$E$1&amp;":",Table1[QNUM],Table1[NOTES],"",0),""))*1,"",IFERROR(_xlfn.XLOOKUP($A235&amp;$E$1&amp;":",Table1[QNUM],Table1[NOTES],"",0),"")))</f>
        <v/>
      </c>
      <c r="F235" s="31" t="str">
        <f>_xlfn.SINGLE(IF(ISNUMBER(IFERROR(_xlfn.XLOOKUP($A235&amp;$F$1,Table1[QNUM],Table1[NOTES],"",0),""))*1,"",IFERROR(_xlfn.XLOOKUP($A235&amp;$F$1,Table1[QNUM],Table1[NOTES],"",0),"")))</f>
        <v/>
      </c>
      <c r="G235" s="31" t="e">
        <f>TRIM(_xlfn.XLOOKUP($A235,WH_Aggregte!$E:$E,WH_Aggregte!J:J))</f>
        <v>#N/A</v>
      </c>
      <c r="H235" s="31" t="e">
        <f>_xlfn.XLOOKUP($A235,WH_Aggregte!$E:$E,WH_Aggregte!K:K)</f>
        <v>#N/A</v>
      </c>
      <c r="I235" s="31" t="e">
        <f>_xlfn.XLOOKUP($A235,WH_Aggregte!$E:$E,WH_Aggregte!L:L)</f>
        <v>#N/A</v>
      </c>
      <c r="J235" s="31" t="e">
        <f>_xlfn.XLOOKUP($A235,WH_Aggregte!$E:$E,WH_Aggregte!M:M)</f>
        <v>#N/A</v>
      </c>
      <c r="K235" s="31" t="e">
        <f>_xlfn.XLOOKUP($A235,WH_Aggregte!$E:$E,WH_Aggregte!N:N)</f>
        <v>#N/A</v>
      </c>
      <c r="L235" s="31" t="e">
        <f>_xlfn.XLOOKUP($A235,WH_Aggregte!$E:$E,WH_Aggregte!O:O)</f>
        <v>#N/A</v>
      </c>
      <c r="M235" s="31" t="e">
        <f>_xlfn.XLOOKUP($A235,WH_Aggregte!$E:$E,WH_Aggregte!P:P)</f>
        <v>#N/A</v>
      </c>
      <c r="N235" s="31" t="e">
        <f>_xlfn.XLOOKUP($A235,WH_Aggregte!$E:$E,WH_Aggregte!Q:Q)</f>
        <v>#N/A</v>
      </c>
      <c r="O235" s="31" t="e">
        <f>_xlfn.XLOOKUP($A235,WH_Aggregte!$E:$E,WH_Aggregte!R:R)</f>
        <v>#N/A</v>
      </c>
      <c r="P235" s="31" t="e">
        <f>_xlfn.XLOOKUP($A235,WH_Aggregte!$E:$E,WH_Aggregte!S:S)</f>
        <v>#N/A</v>
      </c>
      <c r="Q235" s="31" t="e">
        <f>_xlfn.XLOOKUP($A235,WH_Aggregte!$E:$E,WH_Aggregte!T:T)</f>
        <v>#N/A</v>
      </c>
      <c r="R235" s="31" t="e">
        <f>_xlfn.XLOOKUP($A235,WH_Aggregte!$E:$E,WH_Aggregte!U:U)</f>
        <v>#N/A</v>
      </c>
      <c r="S235" s="31" t="e">
        <f>_xlfn.XLOOKUP($A235,WH_Aggregte!$E:$E,WH_Aggregte!V:V)</f>
        <v>#N/A</v>
      </c>
      <c r="T235" s="31" t="e">
        <f>_xlfn.XLOOKUP($A235,WH_Aggregte!$E:$E,WH_Aggregte!W:W)</f>
        <v>#N/A</v>
      </c>
      <c r="U235" s="31" t="e">
        <f>_xlfn.XLOOKUP($A235,WH_Aggregte!$E:$E,WH_Aggregte!X:X)</f>
        <v>#N/A</v>
      </c>
      <c r="V235" s="31" t="e">
        <f>_xlfn.XLOOKUP($A235,WH_Aggregte!$E:$E,WH_Aggregte!Y:Y)</f>
        <v>#N/A</v>
      </c>
      <c r="W235" s="31" t="e">
        <f>_xlfn.XLOOKUP($A235,WH_Aggregte!$E:$E,WH_Aggregte!Z:Z)</f>
        <v>#N/A</v>
      </c>
      <c r="X235" s="31" t="e">
        <f>_xlfn.XLOOKUP($A235,WH_Aggregte!$E:$E,WH_Aggregte!AA:AA)</f>
        <v>#N/A</v>
      </c>
      <c r="Y235" s="31" t="e">
        <f>_xlfn.XLOOKUP($A235,WH_Aggregte!$E:$E,WH_Aggregte!AB:AB)</f>
        <v>#N/A</v>
      </c>
      <c r="Z235" s="31" t="e">
        <f>_xlfn.XLOOKUP($A235,WH_Aggregte!$E:$E,WH_Aggregte!AC:AC)</f>
        <v>#N/A</v>
      </c>
      <c r="AA235" s="31" t="e">
        <f>_xlfn.XLOOKUP($A235,WH_Aggregte!$E:$E,WH_Aggregte!AD:AD)</f>
        <v>#N/A</v>
      </c>
      <c r="AB235" s="31" t="e">
        <f>_xlfn.XLOOKUP($A235,WH_Aggregte!$E:$E,WH_Aggregte!AE:AE)</f>
        <v>#N/A</v>
      </c>
      <c r="AC235" s="31" t="e">
        <f>_xlfn.XLOOKUP($A235,WH_Aggregte!$E:$E,WH_Aggregte!AF:AF)</f>
        <v>#N/A</v>
      </c>
      <c r="AD235" s="31" t="e">
        <f>_xlfn.XLOOKUP($A235,WH_Aggregte!$E:$E,WH_Aggregte!AG:AG)</f>
        <v>#N/A</v>
      </c>
      <c r="AE235" s="31" t="e">
        <f>_xlfn.XLOOKUP($A235,WH_Aggregte!$E:$E,WH_Aggregte!AH:AH)</f>
        <v>#N/A</v>
      </c>
      <c r="AF235" s="31" t="e">
        <f>_xlfn.XLOOKUP($A235,WH_Aggregte!$E:$E,WH_Aggregte!AI:AI)</f>
        <v>#N/A</v>
      </c>
      <c r="AG235" s="31" t="e">
        <f>_xlfn.XLOOKUP($A235,WH_Aggregte!$E:$E,WH_Aggregte!AJ:AJ)</f>
        <v>#N/A</v>
      </c>
      <c r="AH235" s="31" t="e">
        <f>_xlfn.XLOOKUP($A235,WH_Aggregte!$E:$E,WH_Aggregte!AK:AK)</f>
        <v>#N/A</v>
      </c>
      <c r="AI235" s="31" t="e">
        <f>_xlfn.XLOOKUP($A235,WH_Aggregte!$E:$E,WH_Aggregte!AL:AL)</f>
        <v>#N/A</v>
      </c>
      <c r="AJ235" s="31" t="e">
        <f>_xlfn.XLOOKUP($A235,SummaryResponses!$A:$A,SummaryResponses!D:D)</f>
        <v>#N/A</v>
      </c>
      <c r="AK235" s="31" t="e">
        <f>_xlfn.XLOOKUP($A235,SummaryResponses!$A:$A,SummaryResponses!E:E)</f>
        <v>#N/A</v>
      </c>
      <c r="AL235" s="31" t="e">
        <f>_xlfn.XLOOKUP($A235,SummaryResponses!$A:$A,SummaryResponses!F:F)</f>
        <v>#N/A</v>
      </c>
      <c r="AM235" s="31" t="e">
        <f>_xlfn.XLOOKUP($A235,SummaryResponses!$A:$A,SummaryResponses!G:G)</f>
        <v>#N/A</v>
      </c>
      <c r="AN235" s="31" t="e">
        <f>_xlfn.XLOOKUP($A235,SummaryResponses!$A:$A,SummaryResponses!H:H)</f>
        <v>#N/A</v>
      </c>
      <c r="AO235" s="31" t="e">
        <f>_xlfn.XLOOKUP($A235,SummaryResponses!$A:$A,SummaryResponses!I:I)</f>
        <v>#N/A</v>
      </c>
      <c r="AP235" s="31" t="e">
        <f>_xlfn.XLOOKUP($A235,SummaryResponses!$A:$A,SummaryResponses!J:J)</f>
        <v>#N/A</v>
      </c>
      <c r="AQ235" s="31" t="e">
        <f>_xlfn.XLOOKUP($A235,SummaryResponses!$A:$A,SummaryResponses!K:K)</f>
        <v>#N/A</v>
      </c>
      <c r="AR235" s="31" t="e">
        <f>_xlfn.XLOOKUP($A235,SummaryResponses!$A:$A,SummaryResponses!L:L)</f>
        <v>#N/A</v>
      </c>
      <c r="AS235" s="31" t="e">
        <f>_xlfn.XLOOKUP($A235,SummaryResponses!$A:$A,SummaryResponses!M:M)</f>
        <v>#N/A</v>
      </c>
      <c r="AT235" s="31" t="e">
        <f>_xlfn.XLOOKUP($A235,SummaryResponses!$A:$A,SummaryResponses!N:N)</f>
        <v>#N/A</v>
      </c>
      <c r="AU235" s="31" t="e">
        <f>_xlfn.XLOOKUP($A235,SummaryResponses!$A:$A,SummaryResponses!O:O)</f>
        <v>#N/A</v>
      </c>
      <c r="AV235" s="31" t="e">
        <f>_xlfn.XLOOKUP($A235,SummaryResponses!$A:$A,SummaryResponses!P:P)</f>
        <v>#N/A</v>
      </c>
      <c r="AW235" s="31" t="e">
        <f>_xlfn.XLOOKUP($A235,SummaryResponses!$A:$A,SummaryResponses!Q:Q)</f>
        <v>#N/A</v>
      </c>
      <c r="AX235" s="31" t="e">
        <f>_xlfn.XLOOKUP($A235,SummaryResponses!$A:$A,SummaryResponses!R:R)</f>
        <v>#N/A</v>
      </c>
      <c r="AY235" s="31" t="e">
        <f>_xlfn.XLOOKUP($A235,SummaryResponses!$A:$A,SummaryResponses!S:S)</f>
        <v>#N/A</v>
      </c>
      <c r="AZ235" s="31" t="e">
        <f>_xlfn.XLOOKUP($A235,SummaryResponses!$A:$A,SummaryResponses!T:T)</f>
        <v>#N/A</v>
      </c>
      <c r="BA235" s="31" t="e">
        <f>_xlfn.XLOOKUP($A235,SummaryResponses!$A:$A,SummaryResponses!U:U)</f>
        <v>#N/A</v>
      </c>
      <c r="BB235" s="31" t="e">
        <f>_xlfn.XLOOKUP($A235,SummaryResponses!$A:$A,SummaryResponses!V:V)</f>
        <v>#N/A</v>
      </c>
      <c r="BC235" s="31" t="e">
        <f>_xlfn.XLOOKUP($A235,SummaryResponses!$A:$A,SummaryResponses!W:W)</f>
        <v>#N/A</v>
      </c>
      <c r="BD235" s="31" t="e">
        <f>_xlfn.XLOOKUP($A235,SummaryResponses!$A:$A,SummaryResponses!X:X)</f>
        <v>#N/A</v>
      </c>
      <c r="BE235" s="31" t="e">
        <f>_xlfn.XLOOKUP($A235,SummaryResponses!$A:$A,SummaryResponses!Y:Y)</f>
        <v>#N/A</v>
      </c>
      <c r="BF235" s="31" t="e">
        <f>_xlfn.XLOOKUP($A235,SummaryResponses!$A:$A,SummaryResponses!Z:Z)</f>
        <v>#N/A</v>
      </c>
      <c r="BG235" s="31" t="e">
        <f>_xlfn.XLOOKUP($A235,SummaryResponses!$A:$A,SummaryResponses!AA:AA)</f>
        <v>#N/A</v>
      </c>
      <c r="BH235" s="31" t="e">
        <f>_xlfn.XLOOKUP($A235,SummaryResponses!$A:$A,SummaryResponses!AB:AB)</f>
        <v>#N/A</v>
      </c>
      <c r="BI235" s="31" t="e">
        <f>_xlfn.XLOOKUP($A235,SummaryResponses!$A:$A,SummaryResponses!AC:AC)</f>
        <v>#N/A</v>
      </c>
      <c r="BJ235" s="31" t="e">
        <f>_xlfn.XLOOKUP($A235,SummaryResponses!$A:$A,SummaryResponses!AD:AD)</f>
        <v>#N/A</v>
      </c>
      <c r="BK235" s="31" t="e">
        <f>_xlfn.XLOOKUP($A235,SummaryResponses!$A:$A,SummaryResponses!AE:AE)</f>
        <v>#N/A</v>
      </c>
    </row>
    <row r="236" spans="1:63" ht="14.5" x14ac:dyDescent="0.35">
      <c r="A236" s="30">
        <f>SummaryResponses!A236</f>
        <v>0</v>
      </c>
      <c r="B236" s="31" t="e">
        <f>_xlfn.XLOOKUP($A236,WH_Aggregte!$E:$E,WH_Aggregte!$D:$D)</f>
        <v>#N/A</v>
      </c>
      <c r="C236" s="31" t="e">
        <f>_xlfn.XLOOKUP($A236,SummaryResponses!$A:$A,SummaryResponses!$C:$C)</f>
        <v>#N/A</v>
      </c>
      <c r="D236" s="30" t="str">
        <f>_xlfn.SINGLE(IF(ISNUMBER(IFERROR(_xlfn.XLOOKUP($A236,Table1[QNUM],Table1[Answer],"",0),""))*1,"",IFERROR(_xlfn.XLOOKUP($A236,Table1[QNUM],Table1[Answer],"",0),"")))</f>
        <v/>
      </c>
      <c r="E236" s="31" t="str">
        <f>_xlfn.SINGLE(IF(ISNUMBER(IFERROR(_xlfn.XLOOKUP($A236&amp;$E$1&amp;":",Table1[QNUM],Table1[NOTES],"",0),""))*1,"",IFERROR(_xlfn.XLOOKUP($A236&amp;$E$1&amp;":",Table1[QNUM],Table1[NOTES],"",0),"")))</f>
        <v/>
      </c>
      <c r="F236" s="31" t="str">
        <f>_xlfn.SINGLE(IF(ISNUMBER(IFERROR(_xlfn.XLOOKUP($A236&amp;$F$1,Table1[QNUM],Table1[NOTES],"",0),""))*1,"",IFERROR(_xlfn.XLOOKUP($A236&amp;$F$1,Table1[QNUM],Table1[NOTES],"",0),"")))</f>
        <v/>
      </c>
      <c r="G236" s="31" t="e">
        <f>TRIM(_xlfn.XLOOKUP($A236,WH_Aggregte!$E:$E,WH_Aggregte!J:J))</f>
        <v>#N/A</v>
      </c>
      <c r="H236" s="31" t="e">
        <f>_xlfn.XLOOKUP($A236,WH_Aggregte!$E:$E,WH_Aggregte!K:K)</f>
        <v>#N/A</v>
      </c>
      <c r="I236" s="31" t="e">
        <f>_xlfn.XLOOKUP($A236,WH_Aggregte!$E:$E,WH_Aggregte!L:L)</f>
        <v>#N/A</v>
      </c>
      <c r="J236" s="31" t="e">
        <f>_xlfn.XLOOKUP($A236,WH_Aggregte!$E:$E,WH_Aggregte!M:M)</f>
        <v>#N/A</v>
      </c>
      <c r="K236" s="31" t="e">
        <f>_xlfn.XLOOKUP($A236,WH_Aggregte!$E:$E,WH_Aggregte!N:N)</f>
        <v>#N/A</v>
      </c>
      <c r="L236" s="31" t="e">
        <f>_xlfn.XLOOKUP($A236,WH_Aggregte!$E:$E,WH_Aggregte!O:O)</f>
        <v>#N/A</v>
      </c>
      <c r="M236" s="31" t="e">
        <f>_xlfn.XLOOKUP($A236,WH_Aggregte!$E:$E,WH_Aggregte!P:P)</f>
        <v>#N/A</v>
      </c>
      <c r="N236" s="31" t="e">
        <f>_xlfn.XLOOKUP($A236,WH_Aggregte!$E:$E,WH_Aggregte!Q:Q)</f>
        <v>#N/A</v>
      </c>
      <c r="O236" s="31" t="e">
        <f>_xlfn.XLOOKUP($A236,WH_Aggregte!$E:$E,WH_Aggregte!R:R)</f>
        <v>#N/A</v>
      </c>
      <c r="P236" s="31" t="e">
        <f>_xlfn.XLOOKUP($A236,WH_Aggregte!$E:$E,WH_Aggregte!S:S)</f>
        <v>#N/A</v>
      </c>
      <c r="Q236" s="31" t="e">
        <f>_xlfn.XLOOKUP($A236,WH_Aggregte!$E:$E,WH_Aggregte!T:T)</f>
        <v>#N/A</v>
      </c>
      <c r="R236" s="31" t="e">
        <f>_xlfn.XLOOKUP($A236,WH_Aggregte!$E:$E,WH_Aggregte!U:U)</f>
        <v>#N/A</v>
      </c>
      <c r="S236" s="31" t="e">
        <f>_xlfn.XLOOKUP($A236,WH_Aggregte!$E:$E,WH_Aggregte!V:V)</f>
        <v>#N/A</v>
      </c>
      <c r="T236" s="31" t="e">
        <f>_xlfn.XLOOKUP($A236,WH_Aggregte!$E:$E,WH_Aggregte!W:W)</f>
        <v>#N/A</v>
      </c>
      <c r="U236" s="31" t="e">
        <f>_xlfn.XLOOKUP($A236,WH_Aggregte!$E:$E,WH_Aggregte!X:X)</f>
        <v>#N/A</v>
      </c>
      <c r="V236" s="31" t="e">
        <f>_xlfn.XLOOKUP($A236,WH_Aggregte!$E:$E,WH_Aggregte!Y:Y)</f>
        <v>#N/A</v>
      </c>
      <c r="W236" s="31" t="e">
        <f>_xlfn.XLOOKUP($A236,WH_Aggregte!$E:$E,WH_Aggregte!Z:Z)</f>
        <v>#N/A</v>
      </c>
      <c r="X236" s="31" t="e">
        <f>_xlfn.XLOOKUP($A236,WH_Aggregte!$E:$E,WH_Aggregte!AA:AA)</f>
        <v>#N/A</v>
      </c>
      <c r="Y236" s="31" t="e">
        <f>_xlfn.XLOOKUP($A236,WH_Aggregte!$E:$E,WH_Aggregte!AB:AB)</f>
        <v>#N/A</v>
      </c>
      <c r="Z236" s="31" t="e">
        <f>_xlfn.XLOOKUP($A236,WH_Aggregte!$E:$E,WH_Aggregte!AC:AC)</f>
        <v>#N/A</v>
      </c>
      <c r="AA236" s="31" t="e">
        <f>_xlfn.XLOOKUP($A236,WH_Aggregte!$E:$E,WH_Aggregte!AD:AD)</f>
        <v>#N/A</v>
      </c>
      <c r="AB236" s="31" t="e">
        <f>_xlfn.XLOOKUP($A236,WH_Aggregte!$E:$E,WH_Aggregte!AE:AE)</f>
        <v>#N/A</v>
      </c>
      <c r="AC236" s="31" t="e">
        <f>_xlfn.XLOOKUP($A236,WH_Aggregte!$E:$E,WH_Aggregte!AF:AF)</f>
        <v>#N/A</v>
      </c>
      <c r="AD236" s="31" t="e">
        <f>_xlfn.XLOOKUP($A236,WH_Aggregte!$E:$E,WH_Aggregte!AG:AG)</f>
        <v>#N/A</v>
      </c>
      <c r="AE236" s="31" t="e">
        <f>_xlfn.XLOOKUP($A236,WH_Aggregte!$E:$E,WH_Aggregte!AH:AH)</f>
        <v>#N/A</v>
      </c>
      <c r="AF236" s="31" t="e">
        <f>_xlfn.XLOOKUP($A236,WH_Aggregte!$E:$E,WH_Aggregte!AI:AI)</f>
        <v>#N/A</v>
      </c>
      <c r="AG236" s="31" t="e">
        <f>_xlfn.XLOOKUP($A236,WH_Aggregte!$E:$E,WH_Aggregte!AJ:AJ)</f>
        <v>#N/A</v>
      </c>
      <c r="AH236" s="31" t="e">
        <f>_xlfn.XLOOKUP($A236,WH_Aggregte!$E:$E,WH_Aggregte!AK:AK)</f>
        <v>#N/A</v>
      </c>
      <c r="AI236" s="31" t="e">
        <f>_xlfn.XLOOKUP($A236,WH_Aggregte!$E:$E,WH_Aggregte!AL:AL)</f>
        <v>#N/A</v>
      </c>
      <c r="AJ236" s="31" t="e">
        <f>_xlfn.XLOOKUP($A236,SummaryResponses!$A:$A,SummaryResponses!D:D)</f>
        <v>#N/A</v>
      </c>
      <c r="AK236" s="31" t="e">
        <f>_xlfn.XLOOKUP($A236,SummaryResponses!$A:$A,SummaryResponses!E:E)</f>
        <v>#N/A</v>
      </c>
      <c r="AL236" s="31" t="e">
        <f>_xlfn.XLOOKUP($A236,SummaryResponses!$A:$A,SummaryResponses!F:F)</f>
        <v>#N/A</v>
      </c>
      <c r="AM236" s="31" t="e">
        <f>_xlfn.XLOOKUP($A236,SummaryResponses!$A:$A,SummaryResponses!G:G)</f>
        <v>#N/A</v>
      </c>
      <c r="AN236" s="31" t="e">
        <f>_xlfn.XLOOKUP($A236,SummaryResponses!$A:$A,SummaryResponses!H:H)</f>
        <v>#N/A</v>
      </c>
      <c r="AO236" s="31" t="e">
        <f>_xlfn.XLOOKUP($A236,SummaryResponses!$A:$A,SummaryResponses!I:I)</f>
        <v>#N/A</v>
      </c>
      <c r="AP236" s="31" t="e">
        <f>_xlfn.XLOOKUP($A236,SummaryResponses!$A:$A,SummaryResponses!J:J)</f>
        <v>#N/A</v>
      </c>
      <c r="AQ236" s="31" t="e">
        <f>_xlfn.XLOOKUP($A236,SummaryResponses!$A:$A,SummaryResponses!K:K)</f>
        <v>#N/A</v>
      </c>
      <c r="AR236" s="31" t="e">
        <f>_xlfn.XLOOKUP($A236,SummaryResponses!$A:$A,SummaryResponses!L:L)</f>
        <v>#N/A</v>
      </c>
      <c r="AS236" s="31" t="e">
        <f>_xlfn.XLOOKUP($A236,SummaryResponses!$A:$A,SummaryResponses!M:M)</f>
        <v>#N/A</v>
      </c>
      <c r="AT236" s="31" t="e">
        <f>_xlfn.XLOOKUP($A236,SummaryResponses!$A:$A,SummaryResponses!N:N)</f>
        <v>#N/A</v>
      </c>
      <c r="AU236" s="31" t="e">
        <f>_xlfn.XLOOKUP($A236,SummaryResponses!$A:$A,SummaryResponses!O:O)</f>
        <v>#N/A</v>
      </c>
      <c r="AV236" s="31" t="e">
        <f>_xlfn.XLOOKUP($A236,SummaryResponses!$A:$A,SummaryResponses!P:P)</f>
        <v>#N/A</v>
      </c>
      <c r="AW236" s="31" t="e">
        <f>_xlfn.XLOOKUP($A236,SummaryResponses!$A:$A,SummaryResponses!Q:Q)</f>
        <v>#N/A</v>
      </c>
      <c r="AX236" s="31" t="e">
        <f>_xlfn.XLOOKUP($A236,SummaryResponses!$A:$A,SummaryResponses!R:R)</f>
        <v>#N/A</v>
      </c>
      <c r="AY236" s="31" t="e">
        <f>_xlfn.XLOOKUP($A236,SummaryResponses!$A:$A,SummaryResponses!S:S)</f>
        <v>#N/A</v>
      </c>
      <c r="AZ236" s="31" t="e">
        <f>_xlfn.XLOOKUP($A236,SummaryResponses!$A:$A,SummaryResponses!T:T)</f>
        <v>#N/A</v>
      </c>
      <c r="BA236" s="31" t="e">
        <f>_xlfn.XLOOKUP($A236,SummaryResponses!$A:$A,SummaryResponses!U:U)</f>
        <v>#N/A</v>
      </c>
      <c r="BB236" s="31" t="e">
        <f>_xlfn.XLOOKUP($A236,SummaryResponses!$A:$A,SummaryResponses!V:V)</f>
        <v>#N/A</v>
      </c>
      <c r="BC236" s="31" t="e">
        <f>_xlfn.XLOOKUP($A236,SummaryResponses!$A:$A,SummaryResponses!W:W)</f>
        <v>#N/A</v>
      </c>
      <c r="BD236" s="31" t="e">
        <f>_xlfn.XLOOKUP($A236,SummaryResponses!$A:$A,SummaryResponses!X:X)</f>
        <v>#N/A</v>
      </c>
      <c r="BE236" s="31" t="e">
        <f>_xlfn.XLOOKUP($A236,SummaryResponses!$A:$A,SummaryResponses!Y:Y)</f>
        <v>#N/A</v>
      </c>
      <c r="BF236" s="31" t="e">
        <f>_xlfn.XLOOKUP($A236,SummaryResponses!$A:$A,SummaryResponses!Z:Z)</f>
        <v>#N/A</v>
      </c>
      <c r="BG236" s="31" t="e">
        <f>_xlfn.XLOOKUP($A236,SummaryResponses!$A:$A,SummaryResponses!AA:AA)</f>
        <v>#N/A</v>
      </c>
      <c r="BH236" s="31" t="e">
        <f>_xlfn.XLOOKUP($A236,SummaryResponses!$A:$A,SummaryResponses!AB:AB)</f>
        <v>#N/A</v>
      </c>
      <c r="BI236" s="31" t="e">
        <f>_xlfn.XLOOKUP($A236,SummaryResponses!$A:$A,SummaryResponses!AC:AC)</f>
        <v>#N/A</v>
      </c>
      <c r="BJ236" s="31" t="e">
        <f>_xlfn.XLOOKUP($A236,SummaryResponses!$A:$A,SummaryResponses!AD:AD)</f>
        <v>#N/A</v>
      </c>
      <c r="BK236" s="31" t="e">
        <f>_xlfn.XLOOKUP($A236,SummaryResponses!$A:$A,SummaryResponses!AE:AE)</f>
        <v>#N/A</v>
      </c>
    </row>
    <row r="237" spans="1:63" ht="14.5" x14ac:dyDescent="0.35">
      <c r="A237" s="30">
        <f>SummaryResponses!A237</f>
        <v>0</v>
      </c>
      <c r="B237" s="31" t="e">
        <f>_xlfn.XLOOKUP($A237,WH_Aggregte!$E:$E,WH_Aggregte!$D:$D)</f>
        <v>#N/A</v>
      </c>
      <c r="C237" s="31" t="e">
        <f>_xlfn.XLOOKUP($A237,SummaryResponses!$A:$A,SummaryResponses!$C:$C)</f>
        <v>#N/A</v>
      </c>
      <c r="D237" s="30" t="str">
        <f>_xlfn.SINGLE(IF(ISNUMBER(IFERROR(_xlfn.XLOOKUP($A237,Table1[QNUM],Table1[Answer],"",0),""))*1,"",IFERROR(_xlfn.XLOOKUP($A237,Table1[QNUM],Table1[Answer],"",0),"")))</f>
        <v/>
      </c>
      <c r="E237" s="31" t="str">
        <f>_xlfn.SINGLE(IF(ISNUMBER(IFERROR(_xlfn.XLOOKUP($A237&amp;$E$1&amp;":",Table1[QNUM],Table1[NOTES],"",0),""))*1,"",IFERROR(_xlfn.XLOOKUP($A237&amp;$E$1&amp;":",Table1[QNUM],Table1[NOTES],"",0),"")))</f>
        <v/>
      </c>
      <c r="F237" s="31" t="str">
        <f>_xlfn.SINGLE(IF(ISNUMBER(IFERROR(_xlfn.XLOOKUP($A237&amp;$F$1,Table1[QNUM],Table1[NOTES],"",0),""))*1,"",IFERROR(_xlfn.XLOOKUP($A237&amp;$F$1,Table1[QNUM],Table1[NOTES],"",0),"")))</f>
        <v/>
      </c>
      <c r="G237" s="31" t="e">
        <f>TRIM(_xlfn.XLOOKUP($A237,WH_Aggregte!$E:$E,WH_Aggregte!J:J))</f>
        <v>#N/A</v>
      </c>
      <c r="H237" s="31" t="e">
        <f>_xlfn.XLOOKUP($A237,WH_Aggregte!$E:$E,WH_Aggregte!K:K)</f>
        <v>#N/A</v>
      </c>
      <c r="I237" s="31" t="e">
        <f>_xlfn.XLOOKUP($A237,WH_Aggregte!$E:$E,WH_Aggregte!L:L)</f>
        <v>#N/A</v>
      </c>
      <c r="J237" s="31" t="e">
        <f>_xlfn.XLOOKUP($A237,WH_Aggregte!$E:$E,WH_Aggregte!M:M)</f>
        <v>#N/A</v>
      </c>
      <c r="K237" s="31" t="e">
        <f>_xlfn.XLOOKUP($A237,WH_Aggregte!$E:$E,WH_Aggregte!N:N)</f>
        <v>#N/A</v>
      </c>
      <c r="L237" s="31" t="e">
        <f>_xlfn.XLOOKUP($A237,WH_Aggregte!$E:$E,WH_Aggregte!O:O)</f>
        <v>#N/A</v>
      </c>
      <c r="M237" s="31" t="e">
        <f>_xlfn.XLOOKUP($A237,WH_Aggregte!$E:$E,WH_Aggregte!P:P)</f>
        <v>#N/A</v>
      </c>
      <c r="N237" s="31" t="e">
        <f>_xlfn.XLOOKUP($A237,WH_Aggregte!$E:$E,WH_Aggregte!Q:Q)</f>
        <v>#N/A</v>
      </c>
      <c r="O237" s="31" t="e">
        <f>_xlfn.XLOOKUP($A237,WH_Aggregte!$E:$E,WH_Aggregte!R:R)</f>
        <v>#N/A</v>
      </c>
      <c r="P237" s="31" t="e">
        <f>_xlfn.XLOOKUP($A237,WH_Aggregte!$E:$E,WH_Aggregte!S:S)</f>
        <v>#N/A</v>
      </c>
      <c r="Q237" s="31" t="e">
        <f>_xlfn.XLOOKUP($A237,WH_Aggregte!$E:$E,WH_Aggregte!T:T)</f>
        <v>#N/A</v>
      </c>
      <c r="R237" s="31" t="e">
        <f>_xlfn.XLOOKUP($A237,WH_Aggregte!$E:$E,WH_Aggregte!U:U)</f>
        <v>#N/A</v>
      </c>
      <c r="S237" s="31" t="e">
        <f>_xlfn.XLOOKUP($A237,WH_Aggregte!$E:$E,WH_Aggregte!V:V)</f>
        <v>#N/A</v>
      </c>
      <c r="T237" s="31" t="e">
        <f>_xlfn.XLOOKUP($A237,WH_Aggregte!$E:$E,WH_Aggregte!W:W)</f>
        <v>#N/A</v>
      </c>
      <c r="U237" s="31" t="e">
        <f>_xlfn.XLOOKUP($A237,WH_Aggregte!$E:$E,WH_Aggregte!X:X)</f>
        <v>#N/A</v>
      </c>
      <c r="V237" s="31" t="e">
        <f>_xlfn.XLOOKUP($A237,WH_Aggregte!$E:$E,WH_Aggregte!Y:Y)</f>
        <v>#N/A</v>
      </c>
      <c r="W237" s="31" t="e">
        <f>_xlfn.XLOOKUP($A237,WH_Aggregte!$E:$E,WH_Aggregte!Z:Z)</f>
        <v>#N/A</v>
      </c>
      <c r="X237" s="31" t="e">
        <f>_xlfn.XLOOKUP($A237,WH_Aggregte!$E:$E,WH_Aggregte!AA:AA)</f>
        <v>#N/A</v>
      </c>
      <c r="Y237" s="31" t="e">
        <f>_xlfn.XLOOKUP($A237,WH_Aggregte!$E:$E,WH_Aggregte!AB:AB)</f>
        <v>#N/A</v>
      </c>
      <c r="Z237" s="31" t="e">
        <f>_xlfn.XLOOKUP($A237,WH_Aggregte!$E:$E,WH_Aggregte!AC:AC)</f>
        <v>#N/A</v>
      </c>
      <c r="AA237" s="31" t="e">
        <f>_xlfn.XLOOKUP($A237,WH_Aggregte!$E:$E,WH_Aggregte!AD:AD)</f>
        <v>#N/A</v>
      </c>
      <c r="AB237" s="31" t="e">
        <f>_xlfn.XLOOKUP($A237,WH_Aggregte!$E:$E,WH_Aggregte!AE:AE)</f>
        <v>#N/A</v>
      </c>
      <c r="AC237" s="31" t="e">
        <f>_xlfn.XLOOKUP($A237,WH_Aggregte!$E:$E,WH_Aggregte!AF:AF)</f>
        <v>#N/A</v>
      </c>
      <c r="AD237" s="31" t="e">
        <f>_xlfn.XLOOKUP($A237,WH_Aggregte!$E:$E,WH_Aggregte!AG:AG)</f>
        <v>#N/A</v>
      </c>
      <c r="AE237" s="31" t="e">
        <f>_xlfn.XLOOKUP($A237,WH_Aggregte!$E:$E,WH_Aggregte!AH:AH)</f>
        <v>#N/A</v>
      </c>
      <c r="AF237" s="31" t="e">
        <f>_xlfn.XLOOKUP($A237,WH_Aggregte!$E:$E,WH_Aggregte!AI:AI)</f>
        <v>#N/A</v>
      </c>
      <c r="AG237" s="31" t="e">
        <f>_xlfn.XLOOKUP($A237,WH_Aggregte!$E:$E,WH_Aggregte!AJ:AJ)</f>
        <v>#N/A</v>
      </c>
      <c r="AH237" s="31" t="e">
        <f>_xlfn.XLOOKUP($A237,WH_Aggregte!$E:$E,WH_Aggregte!AK:AK)</f>
        <v>#N/A</v>
      </c>
      <c r="AI237" s="31" t="e">
        <f>_xlfn.XLOOKUP($A237,WH_Aggregte!$E:$E,WH_Aggregte!AL:AL)</f>
        <v>#N/A</v>
      </c>
      <c r="AJ237" s="31" t="e">
        <f>_xlfn.XLOOKUP($A237,SummaryResponses!$A:$A,SummaryResponses!D:D)</f>
        <v>#N/A</v>
      </c>
      <c r="AK237" s="31" t="e">
        <f>_xlfn.XLOOKUP($A237,SummaryResponses!$A:$A,SummaryResponses!E:E)</f>
        <v>#N/A</v>
      </c>
      <c r="AL237" s="31" t="e">
        <f>_xlfn.XLOOKUP($A237,SummaryResponses!$A:$A,SummaryResponses!F:F)</f>
        <v>#N/A</v>
      </c>
      <c r="AM237" s="31" t="e">
        <f>_xlfn.XLOOKUP($A237,SummaryResponses!$A:$A,SummaryResponses!G:G)</f>
        <v>#N/A</v>
      </c>
      <c r="AN237" s="31" t="e">
        <f>_xlfn.XLOOKUP($A237,SummaryResponses!$A:$A,SummaryResponses!H:H)</f>
        <v>#N/A</v>
      </c>
      <c r="AO237" s="31" t="e">
        <f>_xlfn.XLOOKUP($A237,SummaryResponses!$A:$A,SummaryResponses!I:I)</f>
        <v>#N/A</v>
      </c>
      <c r="AP237" s="31" t="e">
        <f>_xlfn.XLOOKUP($A237,SummaryResponses!$A:$A,SummaryResponses!J:J)</f>
        <v>#N/A</v>
      </c>
      <c r="AQ237" s="31" t="e">
        <f>_xlfn.XLOOKUP($A237,SummaryResponses!$A:$A,SummaryResponses!K:K)</f>
        <v>#N/A</v>
      </c>
      <c r="AR237" s="31" t="e">
        <f>_xlfn.XLOOKUP($A237,SummaryResponses!$A:$A,SummaryResponses!L:L)</f>
        <v>#N/A</v>
      </c>
      <c r="AS237" s="31" t="e">
        <f>_xlfn.XLOOKUP($A237,SummaryResponses!$A:$A,SummaryResponses!M:M)</f>
        <v>#N/A</v>
      </c>
      <c r="AT237" s="31" t="e">
        <f>_xlfn.XLOOKUP($A237,SummaryResponses!$A:$A,SummaryResponses!N:N)</f>
        <v>#N/A</v>
      </c>
      <c r="AU237" s="31" t="e">
        <f>_xlfn.XLOOKUP($A237,SummaryResponses!$A:$A,SummaryResponses!O:O)</f>
        <v>#N/A</v>
      </c>
      <c r="AV237" s="31" t="e">
        <f>_xlfn.XLOOKUP($A237,SummaryResponses!$A:$A,SummaryResponses!P:P)</f>
        <v>#N/A</v>
      </c>
      <c r="AW237" s="31" t="e">
        <f>_xlfn.XLOOKUP($A237,SummaryResponses!$A:$A,SummaryResponses!Q:Q)</f>
        <v>#N/A</v>
      </c>
      <c r="AX237" s="31" t="e">
        <f>_xlfn.XLOOKUP($A237,SummaryResponses!$A:$A,SummaryResponses!R:R)</f>
        <v>#N/A</v>
      </c>
      <c r="AY237" s="31" t="e">
        <f>_xlfn.XLOOKUP($A237,SummaryResponses!$A:$A,SummaryResponses!S:S)</f>
        <v>#N/A</v>
      </c>
      <c r="AZ237" s="31" t="e">
        <f>_xlfn.XLOOKUP($A237,SummaryResponses!$A:$A,SummaryResponses!T:T)</f>
        <v>#N/A</v>
      </c>
      <c r="BA237" s="31" t="e">
        <f>_xlfn.XLOOKUP($A237,SummaryResponses!$A:$A,SummaryResponses!U:U)</f>
        <v>#N/A</v>
      </c>
      <c r="BB237" s="31" t="e">
        <f>_xlfn.XLOOKUP($A237,SummaryResponses!$A:$A,SummaryResponses!V:V)</f>
        <v>#N/A</v>
      </c>
      <c r="BC237" s="31" t="e">
        <f>_xlfn.XLOOKUP($A237,SummaryResponses!$A:$A,SummaryResponses!W:W)</f>
        <v>#N/A</v>
      </c>
      <c r="BD237" s="31" t="e">
        <f>_xlfn.XLOOKUP($A237,SummaryResponses!$A:$A,SummaryResponses!X:X)</f>
        <v>#N/A</v>
      </c>
      <c r="BE237" s="31" t="e">
        <f>_xlfn.XLOOKUP($A237,SummaryResponses!$A:$A,SummaryResponses!Y:Y)</f>
        <v>#N/A</v>
      </c>
      <c r="BF237" s="31" t="e">
        <f>_xlfn.XLOOKUP($A237,SummaryResponses!$A:$A,SummaryResponses!Z:Z)</f>
        <v>#N/A</v>
      </c>
      <c r="BG237" s="31" t="e">
        <f>_xlfn.XLOOKUP($A237,SummaryResponses!$A:$A,SummaryResponses!AA:AA)</f>
        <v>#N/A</v>
      </c>
      <c r="BH237" s="31" t="e">
        <f>_xlfn.XLOOKUP($A237,SummaryResponses!$A:$A,SummaryResponses!AB:AB)</f>
        <v>#N/A</v>
      </c>
      <c r="BI237" s="31" t="e">
        <f>_xlfn.XLOOKUP($A237,SummaryResponses!$A:$A,SummaryResponses!AC:AC)</f>
        <v>#N/A</v>
      </c>
      <c r="BJ237" s="31" t="e">
        <f>_xlfn.XLOOKUP($A237,SummaryResponses!$A:$A,SummaryResponses!AD:AD)</f>
        <v>#N/A</v>
      </c>
      <c r="BK237" s="31" t="e">
        <f>_xlfn.XLOOKUP($A237,SummaryResponses!$A:$A,SummaryResponses!AE:AE)</f>
        <v>#N/A</v>
      </c>
    </row>
    <row r="238" spans="1:63" ht="14.5" x14ac:dyDescent="0.35">
      <c r="A238" s="30">
        <f>SummaryResponses!A238</f>
        <v>0</v>
      </c>
      <c r="B238" s="31" t="e">
        <f>_xlfn.XLOOKUP($A238,WH_Aggregte!$E:$E,WH_Aggregte!$D:$D)</f>
        <v>#N/A</v>
      </c>
      <c r="C238" s="31" t="e">
        <f>_xlfn.XLOOKUP($A238,SummaryResponses!$A:$A,SummaryResponses!$C:$C)</f>
        <v>#N/A</v>
      </c>
      <c r="D238" s="30" t="str">
        <f>_xlfn.SINGLE(IF(ISNUMBER(IFERROR(_xlfn.XLOOKUP($A238,Table1[QNUM],Table1[Answer],"",0),""))*1,"",IFERROR(_xlfn.XLOOKUP($A238,Table1[QNUM],Table1[Answer],"",0),"")))</f>
        <v/>
      </c>
      <c r="E238" s="31" t="str">
        <f>_xlfn.SINGLE(IF(ISNUMBER(IFERROR(_xlfn.XLOOKUP($A238&amp;$E$1&amp;":",Table1[QNUM],Table1[NOTES],"",0),""))*1,"",IFERROR(_xlfn.XLOOKUP($A238&amp;$E$1&amp;":",Table1[QNUM],Table1[NOTES],"",0),"")))</f>
        <v/>
      </c>
      <c r="F238" s="31" t="str">
        <f>_xlfn.SINGLE(IF(ISNUMBER(IFERROR(_xlfn.XLOOKUP($A238&amp;$F$1,Table1[QNUM],Table1[NOTES],"",0),""))*1,"",IFERROR(_xlfn.XLOOKUP($A238&amp;$F$1,Table1[QNUM],Table1[NOTES],"",0),"")))</f>
        <v/>
      </c>
      <c r="G238" s="31" t="e">
        <f>TRIM(_xlfn.XLOOKUP($A238,WH_Aggregte!$E:$E,WH_Aggregte!J:J))</f>
        <v>#N/A</v>
      </c>
      <c r="H238" s="31" t="e">
        <f>_xlfn.XLOOKUP($A238,WH_Aggregte!$E:$E,WH_Aggregte!K:K)</f>
        <v>#N/A</v>
      </c>
      <c r="I238" s="31" t="e">
        <f>_xlfn.XLOOKUP($A238,WH_Aggregte!$E:$E,WH_Aggregte!L:L)</f>
        <v>#N/A</v>
      </c>
      <c r="J238" s="31" t="e">
        <f>_xlfn.XLOOKUP($A238,WH_Aggregte!$E:$E,WH_Aggregte!M:M)</f>
        <v>#N/A</v>
      </c>
      <c r="K238" s="31" t="e">
        <f>_xlfn.XLOOKUP($A238,WH_Aggregte!$E:$E,WH_Aggregte!N:N)</f>
        <v>#N/A</v>
      </c>
      <c r="L238" s="31" t="e">
        <f>_xlfn.XLOOKUP($A238,WH_Aggregte!$E:$E,WH_Aggregte!O:O)</f>
        <v>#N/A</v>
      </c>
      <c r="M238" s="31" t="e">
        <f>_xlfn.XLOOKUP($A238,WH_Aggregte!$E:$E,WH_Aggregte!P:P)</f>
        <v>#N/A</v>
      </c>
      <c r="N238" s="31" t="e">
        <f>_xlfn.XLOOKUP($A238,WH_Aggregte!$E:$E,WH_Aggregte!Q:Q)</f>
        <v>#N/A</v>
      </c>
      <c r="O238" s="31" t="e">
        <f>_xlfn.XLOOKUP($A238,WH_Aggregte!$E:$E,WH_Aggregte!R:R)</f>
        <v>#N/A</v>
      </c>
      <c r="P238" s="31" t="e">
        <f>_xlfn.XLOOKUP($A238,WH_Aggregte!$E:$E,WH_Aggregte!S:S)</f>
        <v>#N/A</v>
      </c>
      <c r="Q238" s="31" t="e">
        <f>_xlfn.XLOOKUP($A238,WH_Aggregte!$E:$E,WH_Aggregte!T:T)</f>
        <v>#N/A</v>
      </c>
      <c r="R238" s="31" t="e">
        <f>_xlfn.XLOOKUP($A238,WH_Aggregte!$E:$E,WH_Aggregte!U:U)</f>
        <v>#N/A</v>
      </c>
      <c r="S238" s="31" t="e">
        <f>_xlfn.XLOOKUP($A238,WH_Aggregte!$E:$E,WH_Aggregte!V:V)</f>
        <v>#N/A</v>
      </c>
      <c r="T238" s="31" t="e">
        <f>_xlfn.XLOOKUP($A238,WH_Aggregte!$E:$E,WH_Aggregte!W:W)</f>
        <v>#N/A</v>
      </c>
      <c r="U238" s="31" t="e">
        <f>_xlfn.XLOOKUP($A238,WH_Aggregte!$E:$E,WH_Aggregte!X:X)</f>
        <v>#N/A</v>
      </c>
      <c r="V238" s="31" t="e">
        <f>_xlfn.XLOOKUP($A238,WH_Aggregte!$E:$E,WH_Aggregte!Y:Y)</f>
        <v>#N/A</v>
      </c>
      <c r="W238" s="31" t="e">
        <f>_xlfn.XLOOKUP($A238,WH_Aggregte!$E:$E,WH_Aggregte!Z:Z)</f>
        <v>#N/A</v>
      </c>
      <c r="X238" s="31" t="e">
        <f>_xlfn.XLOOKUP($A238,WH_Aggregte!$E:$E,WH_Aggregte!AA:AA)</f>
        <v>#N/A</v>
      </c>
      <c r="Y238" s="31" t="e">
        <f>_xlfn.XLOOKUP($A238,WH_Aggregte!$E:$E,WH_Aggregte!AB:AB)</f>
        <v>#N/A</v>
      </c>
      <c r="Z238" s="31" t="e">
        <f>_xlfn.XLOOKUP($A238,WH_Aggregte!$E:$E,WH_Aggregte!AC:AC)</f>
        <v>#N/A</v>
      </c>
      <c r="AA238" s="31" t="e">
        <f>_xlfn.XLOOKUP($A238,WH_Aggregte!$E:$E,WH_Aggregte!AD:AD)</f>
        <v>#N/A</v>
      </c>
      <c r="AB238" s="31" t="e">
        <f>_xlfn.XLOOKUP($A238,WH_Aggregte!$E:$E,WH_Aggregte!AE:AE)</f>
        <v>#N/A</v>
      </c>
      <c r="AC238" s="31" t="e">
        <f>_xlfn.XLOOKUP($A238,WH_Aggregte!$E:$E,WH_Aggregte!AF:AF)</f>
        <v>#N/A</v>
      </c>
      <c r="AD238" s="31" t="e">
        <f>_xlfn.XLOOKUP($A238,WH_Aggregte!$E:$E,WH_Aggregte!AG:AG)</f>
        <v>#N/A</v>
      </c>
      <c r="AE238" s="31" t="e">
        <f>_xlfn.XLOOKUP($A238,WH_Aggregte!$E:$E,WH_Aggregte!AH:AH)</f>
        <v>#N/A</v>
      </c>
      <c r="AF238" s="31" t="e">
        <f>_xlfn.XLOOKUP($A238,WH_Aggregte!$E:$E,WH_Aggregte!AI:AI)</f>
        <v>#N/A</v>
      </c>
      <c r="AG238" s="31" t="e">
        <f>_xlfn.XLOOKUP($A238,WH_Aggregte!$E:$E,WH_Aggregte!AJ:AJ)</f>
        <v>#N/A</v>
      </c>
      <c r="AH238" s="31" t="e">
        <f>_xlfn.XLOOKUP($A238,WH_Aggregte!$E:$E,WH_Aggregte!AK:AK)</f>
        <v>#N/A</v>
      </c>
      <c r="AI238" s="31" t="e">
        <f>_xlfn.XLOOKUP($A238,WH_Aggregte!$E:$E,WH_Aggregte!AL:AL)</f>
        <v>#N/A</v>
      </c>
      <c r="AJ238" s="31" t="e">
        <f>_xlfn.XLOOKUP($A238,SummaryResponses!$A:$A,SummaryResponses!D:D)</f>
        <v>#N/A</v>
      </c>
      <c r="AK238" s="31" t="e">
        <f>_xlfn.XLOOKUP($A238,SummaryResponses!$A:$A,SummaryResponses!E:E)</f>
        <v>#N/A</v>
      </c>
      <c r="AL238" s="31" t="e">
        <f>_xlfn.XLOOKUP($A238,SummaryResponses!$A:$A,SummaryResponses!F:F)</f>
        <v>#N/A</v>
      </c>
      <c r="AM238" s="31" t="e">
        <f>_xlfn.XLOOKUP($A238,SummaryResponses!$A:$A,SummaryResponses!G:G)</f>
        <v>#N/A</v>
      </c>
      <c r="AN238" s="31" t="e">
        <f>_xlfn.XLOOKUP($A238,SummaryResponses!$A:$A,SummaryResponses!H:H)</f>
        <v>#N/A</v>
      </c>
      <c r="AO238" s="31" t="e">
        <f>_xlfn.XLOOKUP($A238,SummaryResponses!$A:$A,SummaryResponses!I:I)</f>
        <v>#N/A</v>
      </c>
      <c r="AP238" s="31" t="e">
        <f>_xlfn.XLOOKUP($A238,SummaryResponses!$A:$A,SummaryResponses!J:J)</f>
        <v>#N/A</v>
      </c>
      <c r="AQ238" s="31" t="e">
        <f>_xlfn.XLOOKUP($A238,SummaryResponses!$A:$A,SummaryResponses!K:K)</f>
        <v>#N/A</v>
      </c>
      <c r="AR238" s="31" t="e">
        <f>_xlfn.XLOOKUP($A238,SummaryResponses!$A:$A,SummaryResponses!L:L)</f>
        <v>#N/A</v>
      </c>
      <c r="AS238" s="31" t="e">
        <f>_xlfn.XLOOKUP($A238,SummaryResponses!$A:$A,SummaryResponses!M:M)</f>
        <v>#N/A</v>
      </c>
      <c r="AT238" s="31" t="e">
        <f>_xlfn.XLOOKUP($A238,SummaryResponses!$A:$A,SummaryResponses!N:N)</f>
        <v>#N/A</v>
      </c>
      <c r="AU238" s="31" t="e">
        <f>_xlfn.XLOOKUP($A238,SummaryResponses!$A:$A,SummaryResponses!O:O)</f>
        <v>#N/A</v>
      </c>
      <c r="AV238" s="31" t="e">
        <f>_xlfn.XLOOKUP($A238,SummaryResponses!$A:$A,SummaryResponses!P:P)</f>
        <v>#N/A</v>
      </c>
      <c r="AW238" s="31" t="e">
        <f>_xlfn.XLOOKUP($A238,SummaryResponses!$A:$A,SummaryResponses!Q:Q)</f>
        <v>#N/A</v>
      </c>
      <c r="AX238" s="31" t="e">
        <f>_xlfn.XLOOKUP($A238,SummaryResponses!$A:$A,SummaryResponses!R:R)</f>
        <v>#N/A</v>
      </c>
      <c r="AY238" s="31" t="e">
        <f>_xlfn.XLOOKUP($A238,SummaryResponses!$A:$A,SummaryResponses!S:S)</f>
        <v>#N/A</v>
      </c>
      <c r="AZ238" s="31" t="e">
        <f>_xlfn.XLOOKUP($A238,SummaryResponses!$A:$A,SummaryResponses!T:T)</f>
        <v>#N/A</v>
      </c>
      <c r="BA238" s="31" t="e">
        <f>_xlfn.XLOOKUP($A238,SummaryResponses!$A:$A,SummaryResponses!U:U)</f>
        <v>#N/A</v>
      </c>
      <c r="BB238" s="31" t="e">
        <f>_xlfn.XLOOKUP($A238,SummaryResponses!$A:$A,SummaryResponses!V:V)</f>
        <v>#N/A</v>
      </c>
      <c r="BC238" s="31" t="e">
        <f>_xlfn.XLOOKUP($A238,SummaryResponses!$A:$A,SummaryResponses!W:W)</f>
        <v>#N/A</v>
      </c>
      <c r="BD238" s="31" t="e">
        <f>_xlfn.XLOOKUP($A238,SummaryResponses!$A:$A,SummaryResponses!X:X)</f>
        <v>#N/A</v>
      </c>
      <c r="BE238" s="31" t="e">
        <f>_xlfn.XLOOKUP($A238,SummaryResponses!$A:$A,SummaryResponses!Y:Y)</f>
        <v>#N/A</v>
      </c>
      <c r="BF238" s="31" t="e">
        <f>_xlfn.XLOOKUP($A238,SummaryResponses!$A:$A,SummaryResponses!Z:Z)</f>
        <v>#N/A</v>
      </c>
      <c r="BG238" s="31" t="e">
        <f>_xlfn.XLOOKUP($A238,SummaryResponses!$A:$A,SummaryResponses!AA:AA)</f>
        <v>#N/A</v>
      </c>
      <c r="BH238" s="31" t="e">
        <f>_xlfn.XLOOKUP($A238,SummaryResponses!$A:$A,SummaryResponses!AB:AB)</f>
        <v>#N/A</v>
      </c>
      <c r="BI238" s="31" t="e">
        <f>_xlfn.XLOOKUP($A238,SummaryResponses!$A:$A,SummaryResponses!AC:AC)</f>
        <v>#N/A</v>
      </c>
      <c r="BJ238" s="31" t="e">
        <f>_xlfn.XLOOKUP($A238,SummaryResponses!$A:$A,SummaryResponses!AD:AD)</f>
        <v>#N/A</v>
      </c>
      <c r="BK238" s="31" t="e">
        <f>_xlfn.XLOOKUP($A238,SummaryResponses!$A:$A,SummaryResponses!AE:AE)</f>
        <v>#N/A</v>
      </c>
    </row>
    <row r="239" spans="1:63" ht="14.5" x14ac:dyDescent="0.35">
      <c r="A239" s="30">
        <f>SummaryResponses!A239</f>
        <v>0</v>
      </c>
      <c r="B239" s="31" t="e">
        <f>_xlfn.XLOOKUP($A239,WH_Aggregte!$E:$E,WH_Aggregte!$D:$D)</f>
        <v>#N/A</v>
      </c>
      <c r="C239" s="31" t="e">
        <f>_xlfn.XLOOKUP($A239,SummaryResponses!$A:$A,SummaryResponses!$C:$C)</f>
        <v>#N/A</v>
      </c>
      <c r="D239" s="30" t="str">
        <f>_xlfn.SINGLE(IF(ISNUMBER(IFERROR(_xlfn.XLOOKUP($A239,Table1[QNUM],Table1[Answer],"",0),""))*1,"",IFERROR(_xlfn.XLOOKUP($A239,Table1[QNUM],Table1[Answer],"",0),"")))</f>
        <v/>
      </c>
      <c r="E239" s="31" t="str">
        <f>_xlfn.SINGLE(IF(ISNUMBER(IFERROR(_xlfn.XLOOKUP($A239&amp;$E$1&amp;":",Table1[QNUM],Table1[NOTES],"",0),""))*1,"",IFERROR(_xlfn.XLOOKUP($A239&amp;$E$1&amp;":",Table1[QNUM],Table1[NOTES],"",0),"")))</f>
        <v/>
      </c>
      <c r="F239" s="31" t="str">
        <f>_xlfn.SINGLE(IF(ISNUMBER(IFERROR(_xlfn.XLOOKUP($A239&amp;$F$1,Table1[QNUM],Table1[NOTES],"",0),""))*1,"",IFERROR(_xlfn.XLOOKUP($A239&amp;$F$1,Table1[QNUM],Table1[NOTES],"",0),"")))</f>
        <v/>
      </c>
      <c r="G239" s="31" t="e">
        <f>TRIM(_xlfn.XLOOKUP($A239,WH_Aggregte!$E:$E,WH_Aggregte!J:J))</f>
        <v>#N/A</v>
      </c>
      <c r="H239" s="31" t="e">
        <f>_xlfn.XLOOKUP($A239,WH_Aggregte!$E:$E,WH_Aggregte!K:K)</f>
        <v>#N/A</v>
      </c>
      <c r="I239" s="31" t="e">
        <f>_xlfn.XLOOKUP($A239,WH_Aggregte!$E:$E,WH_Aggregte!L:L)</f>
        <v>#N/A</v>
      </c>
      <c r="J239" s="31" t="e">
        <f>_xlfn.XLOOKUP($A239,WH_Aggregte!$E:$E,WH_Aggregte!M:M)</f>
        <v>#N/A</v>
      </c>
      <c r="K239" s="31" t="e">
        <f>_xlfn.XLOOKUP($A239,WH_Aggregte!$E:$E,WH_Aggregte!N:N)</f>
        <v>#N/A</v>
      </c>
      <c r="L239" s="31" t="e">
        <f>_xlfn.XLOOKUP($A239,WH_Aggregte!$E:$E,WH_Aggregte!O:O)</f>
        <v>#N/A</v>
      </c>
      <c r="M239" s="31" t="e">
        <f>_xlfn.XLOOKUP($A239,WH_Aggregte!$E:$E,WH_Aggregte!P:P)</f>
        <v>#N/A</v>
      </c>
      <c r="N239" s="31" t="e">
        <f>_xlfn.XLOOKUP($A239,WH_Aggregte!$E:$E,WH_Aggregte!Q:Q)</f>
        <v>#N/A</v>
      </c>
      <c r="O239" s="31" t="e">
        <f>_xlfn.XLOOKUP($A239,WH_Aggregte!$E:$E,WH_Aggregte!R:R)</f>
        <v>#N/A</v>
      </c>
      <c r="P239" s="31" t="e">
        <f>_xlfn.XLOOKUP($A239,WH_Aggregte!$E:$E,WH_Aggregte!S:S)</f>
        <v>#N/A</v>
      </c>
      <c r="Q239" s="31" t="e">
        <f>_xlfn.XLOOKUP($A239,WH_Aggregte!$E:$E,WH_Aggregte!T:T)</f>
        <v>#N/A</v>
      </c>
      <c r="R239" s="31" t="e">
        <f>_xlfn.XLOOKUP($A239,WH_Aggregte!$E:$E,WH_Aggregte!U:U)</f>
        <v>#N/A</v>
      </c>
      <c r="S239" s="31" t="e">
        <f>_xlfn.XLOOKUP($A239,WH_Aggregte!$E:$E,WH_Aggregte!V:V)</f>
        <v>#N/A</v>
      </c>
      <c r="T239" s="31" t="e">
        <f>_xlfn.XLOOKUP($A239,WH_Aggregte!$E:$E,WH_Aggregte!W:W)</f>
        <v>#N/A</v>
      </c>
      <c r="U239" s="31" t="e">
        <f>_xlfn.XLOOKUP($A239,WH_Aggregte!$E:$E,WH_Aggregte!X:X)</f>
        <v>#N/A</v>
      </c>
      <c r="V239" s="31" t="e">
        <f>_xlfn.XLOOKUP($A239,WH_Aggregte!$E:$E,WH_Aggregte!Y:Y)</f>
        <v>#N/A</v>
      </c>
      <c r="W239" s="31" t="e">
        <f>_xlfn.XLOOKUP($A239,WH_Aggregte!$E:$E,WH_Aggregte!Z:Z)</f>
        <v>#N/A</v>
      </c>
      <c r="X239" s="31" t="e">
        <f>_xlfn.XLOOKUP($A239,WH_Aggregte!$E:$E,WH_Aggregte!AA:AA)</f>
        <v>#N/A</v>
      </c>
      <c r="Y239" s="31" t="e">
        <f>_xlfn.XLOOKUP($A239,WH_Aggregte!$E:$E,WH_Aggregte!AB:AB)</f>
        <v>#N/A</v>
      </c>
      <c r="Z239" s="31" t="e">
        <f>_xlfn.XLOOKUP($A239,WH_Aggregte!$E:$E,WH_Aggregte!AC:AC)</f>
        <v>#N/A</v>
      </c>
      <c r="AA239" s="31" t="e">
        <f>_xlfn.XLOOKUP($A239,WH_Aggregte!$E:$E,WH_Aggregte!AD:AD)</f>
        <v>#N/A</v>
      </c>
      <c r="AB239" s="31" t="e">
        <f>_xlfn.XLOOKUP($A239,WH_Aggregte!$E:$E,WH_Aggregte!AE:AE)</f>
        <v>#N/A</v>
      </c>
      <c r="AC239" s="31" t="e">
        <f>_xlfn.XLOOKUP($A239,WH_Aggregte!$E:$E,WH_Aggregte!AF:AF)</f>
        <v>#N/A</v>
      </c>
      <c r="AD239" s="31" t="e">
        <f>_xlfn.XLOOKUP($A239,WH_Aggregte!$E:$E,WH_Aggregte!AG:AG)</f>
        <v>#N/A</v>
      </c>
      <c r="AE239" s="31" t="e">
        <f>_xlfn.XLOOKUP($A239,WH_Aggregte!$E:$E,WH_Aggregte!AH:AH)</f>
        <v>#N/A</v>
      </c>
      <c r="AF239" s="31" t="e">
        <f>_xlfn.XLOOKUP($A239,WH_Aggregte!$E:$E,WH_Aggregte!AI:AI)</f>
        <v>#N/A</v>
      </c>
      <c r="AG239" s="31" t="e">
        <f>_xlfn.XLOOKUP($A239,WH_Aggregte!$E:$E,WH_Aggregte!AJ:AJ)</f>
        <v>#N/A</v>
      </c>
      <c r="AH239" s="31" t="e">
        <f>_xlfn.XLOOKUP($A239,WH_Aggregte!$E:$E,WH_Aggregte!AK:AK)</f>
        <v>#N/A</v>
      </c>
      <c r="AI239" s="31" t="e">
        <f>_xlfn.XLOOKUP($A239,WH_Aggregte!$E:$E,WH_Aggregte!AL:AL)</f>
        <v>#N/A</v>
      </c>
      <c r="AJ239" s="31" t="e">
        <f>_xlfn.XLOOKUP($A239,SummaryResponses!$A:$A,SummaryResponses!D:D)</f>
        <v>#N/A</v>
      </c>
      <c r="AK239" s="31" t="e">
        <f>_xlfn.XLOOKUP($A239,SummaryResponses!$A:$A,SummaryResponses!E:E)</f>
        <v>#N/A</v>
      </c>
      <c r="AL239" s="31" t="e">
        <f>_xlfn.XLOOKUP($A239,SummaryResponses!$A:$A,SummaryResponses!F:F)</f>
        <v>#N/A</v>
      </c>
      <c r="AM239" s="31" t="e">
        <f>_xlfn.XLOOKUP($A239,SummaryResponses!$A:$A,SummaryResponses!G:G)</f>
        <v>#N/A</v>
      </c>
      <c r="AN239" s="31" t="e">
        <f>_xlfn.XLOOKUP($A239,SummaryResponses!$A:$A,SummaryResponses!H:H)</f>
        <v>#N/A</v>
      </c>
      <c r="AO239" s="31" t="e">
        <f>_xlfn.XLOOKUP($A239,SummaryResponses!$A:$A,SummaryResponses!I:I)</f>
        <v>#N/A</v>
      </c>
      <c r="AP239" s="31" t="e">
        <f>_xlfn.XLOOKUP($A239,SummaryResponses!$A:$A,SummaryResponses!J:J)</f>
        <v>#N/A</v>
      </c>
      <c r="AQ239" s="31" t="e">
        <f>_xlfn.XLOOKUP($A239,SummaryResponses!$A:$A,SummaryResponses!K:K)</f>
        <v>#N/A</v>
      </c>
      <c r="AR239" s="31" t="e">
        <f>_xlfn.XLOOKUP($A239,SummaryResponses!$A:$A,SummaryResponses!L:L)</f>
        <v>#N/A</v>
      </c>
      <c r="AS239" s="31" t="e">
        <f>_xlfn.XLOOKUP($A239,SummaryResponses!$A:$A,SummaryResponses!M:M)</f>
        <v>#N/A</v>
      </c>
      <c r="AT239" s="31" t="e">
        <f>_xlfn.XLOOKUP($A239,SummaryResponses!$A:$A,SummaryResponses!N:N)</f>
        <v>#N/A</v>
      </c>
      <c r="AU239" s="31" t="e">
        <f>_xlfn.XLOOKUP($A239,SummaryResponses!$A:$A,SummaryResponses!O:O)</f>
        <v>#N/A</v>
      </c>
      <c r="AV239" s="31" t="e">
        <f>_xlfn.XLOOKUP($A239,SummaryResponses!$A:$A,SummaryResponses!P:P)</f>
        <v>#N/A</v>
      </c>
      <c r="AW239" s="31" t="e">
        <f>_xlfn.XLOOKUP($A239,SummaryResponses!$A:$A,SummaryResponses!Q:Q)</f>
        <v>#N/A</v>
      </c>
      <c r="AX239" s="31" t="e">
        <f>_xlfn.XLOOKUP($A239,SummaryResponses!$A:$A,SummaryResponses!R:R)</f>
        <v>#N/A</v>
      </c>
      <c r="AY239" s="31" t="e">
        <f>_xlfn.XLOOKUP($A239,SummaryResponses!$A:$A,SummaryResponses!S:S)</f>
        <v>#N/A</v>
      </c>
      <c r="AZ239" s="31" t="e">
        <f>_xlfn.XLOOKUP($A239,SummaryResponses!$A:$A,SummaryResponses!T:T)</f>
        <v>#N/A</v>
      </c>
      <c r="BA239" s="31" t="e">
        <f>_xlfn.XLOOKUP($A239,SummaryResponses!$A:$A,SummaryResponses!U:U)</f>
        <v>#N/A</v>
      </c>
      <c r="BB239" s="31" t="e">
        <f>_xlfn.XLOOKUP($A239,SummaryResponses!$A:$A,SummaryResponses!V:V)</f>
        <v>#N/A</v>
      </c>
      <c r="BC239" s="31" t="e">
        <f>_xlfn.XLOOKUP($A239,SummaryResponses!$A:$A,SummaryResponses!W:W)</f>
        <v>#N/A</v>
      </c>
      <c r="BD239" s="31" t="e">
        <f>_xlfn.XLOOKUP($A239,SummaryResponses!$A:$A,SummaryResponses!X:X)</f>
        <v>#N/A</v>
      </c>
      <c r="BE239" s="31" t="e">
        <f>_xlfn.XLOOKUP($A239,SummaryResponses!$A:$A,SummaryResponses!Y:Y)</f>
        <v>#N/A</v>
      </c>
      <c r="BF239" s="31" t="e">
        <f>_xlfn.XLOOKUP($A239,SummaryResponses!$A:$A,SummaryResponses!Z:Z)</f>
        <v>#N/A</v>
      </c>
      <c r="BG239" s="31" t="e">
        <f>_xlfn.XLOOKUP($A239,SummaryResponses!$A:$A,SummaryResponses!AA:AA)</f>
        <v>#N/A</v>
      </c>
      <c r="BH239" s="31" t="e">
        <f>_xlfn.XLOOKUP($A239,SummaryResponses!$A:$A,SummaryResponses!AB:AB)</f>
        <v>#N/A</v>
      </c>
      <c r="BI239" s="31" t="e">
        <f>_xlfn.XLOOKUP($A239,SummaryResponses!$A:$A,SummaryResponses!AC:AC)</f>
        <v>#N/A</v>
      </c>
      <c r="BJ239" s="31" t="e">
        <f>_xlfn.XLOOKUP($A239,SummaryResponses!$A:$A,SummaryResponses!AD:AD)</f>
        <v>#N/A</v>
      </c>
      <c r="BK239" s="31" t="e">
        <f>_xlfn.XLOOKUP($A239,SummaryResponses!$A:$A,SummaryResponses!AE:AE)</f>
        <v>#N/A</v>
      </c>
    </row>
    <row r="240" spans="1:63" ht="14.5" x14ac:dyDescent="0.35">
      <c r="A240" s="30">
        <f>SummaryResponses!A240</f>
        <v>0</v>
      </c>
      <c r="B240" s="31" t="e">
        <f>_xlfn.XLOOKUP($A240,WH_Aggregte!$E:$E,WH_Aggregte!$D:$D)</f>
        <v>#N/A</v>
      </c>
      <c r="C240" s="31" t="e">
        <f>_xlfn.XLOOKUP($A240,SummaryResponses!$A:$A,SummaryResponses!$C:$C)</f>
        <v>#N/A</v>
      </c>
      <c r="D240" s="30" t="str">
        <f>_xlfn.SINGLE(IF(ISNUMBER(IFERROR(_xlfn.XLOOKUP($A240,Table1[QNUM],Table1[Answer],"",0),""))*1,"",IFERROR(_xlfn.XLOOKUP($A240,Table1[QNUM],Table1[Answer],"",0),"")))</f>
        <v/>
      </c>
      <c r="E240" s="31" t="str">
        <f>_xlfn.SINGLE(IF(ISNUMBER(IFERROR(_xlfn.XLOOKUP($A240&amp;$E$1&amp;":",Table1[QNUM],Table1[NOTES],"",0),""))*1,"",IFERROR(_xlfn.XLOOKUP($A240&amp;$E$1&amp;":",Table1[QNUM],Table1[NOTES],"",0),"")))</f>
        <v/>
      </c>
      <c r="F240" s="31" t="str">
        <f>_xlfn.SINGLE(IF(ISNUMBER(IFERROR(_xlfn.XLOOKUP($A240&amp;$F$1,Table1[QNUM],Table1[NOTES],"",0),""))*1,"",IFERROR(_xlfn.XLOOKUP($A240&amp;$F$1,Table1[QNUM],Table1[NOTES],"",0),"")))</f>
        <v/>
      </c>
      <c r="G240" s="31" t="e">
        <f>TRIM(_xlfn.XLOOKUP($A240,WH_Aggregte!$E:$E,WH_Aggregte!J:J))</f>
        <v>#N/A</v>
      </c>
      <c r="H240" s="31" t="e">
        <f>_xlfn.XLOOKUP($A240,WH_Aggregte!$E:$E,WH_Aggregte!K:K)</f>
        <v>#N/A</v>
      </c>
      <c r="I240" s="31" t="e">
        <f>_xlfn.XLOOKUP($A240,WH_Aggregte!$E:$E,WH_Aggregte!L:L)</f>
        <v>#N/A</v>
      </c>
      <c r="J240" s="31" t="e">
        <f>_xlfn.XLOOKUP($A240,WH_Aggregte!$E:$E,WH_Aggregte!M:M)</f>
        <v>#N/A</v>
      </c>
      <c r="K240" s="31" t="e">
        <f>_xlfn.XLOOKUP($A240,WH_Aggregte!$E:$E,WH_Aggregte!N:N)</f>
        <v>#N/A</v>
      </c>
      <c r="L240" s="31" t="e">
        <f>_xlfn.XLOOKUP($A240,WH_Aggregte!$E:$E,WH_Aggregte!O:O)</f>
        <v>#N/A</v>
      </c>
      <c r="M240" s="31" t="e">
        <f>_xlfn.XLOOKUP($A240,WH_Aggregte!$E:$E,WH_Aggregte!P:P)</f>
        <v>#N/A</v>
      </c>
      <c r="N240" s="31" t="e">
        <f>_xlfn.XLOOKUP($A240,WH_Aggregte!$E:$E,WH_Aggregte!Q:Q)</f>
        <v>#N/A</v>
      </c>
      <c r="O240" s="31" t="e">
        <f>_xlfn.XLOOKUP($A240,WH_Aggregte!$E:$E,WH_Aggregte!R:R)</f>
        <v>#N/A</v>
      </c>
      <c r="P240" s="31" t="e">
        <f>_xlfn.XLOOKUP($A240,WH_Aggregte!$E:$E,WH_Aggregte!S:S)</f>
        <v>#N/A</v>
      </c>
      <c r="Q240" s="31" t="e">
        <f>_xlfn.XLOOKUP($A240,WH_Aggregte!$E:$E,WH_Aggregte!T:T)</f>
        <v>#N/A</v>
      </c>
      <c r="R240" s="31" t="e">
        <f>_xlfn.XLOOKUP($A240,WH_Aggregte!$E:$E,WH_Aggregte!U:U)</f>
        <v>#N/A</v>
      </c>
      <c r="S240" s="31" t="e">
        <f>_xlfn.XLOOKUP($A240,WH_Aggregte!$E:$E,WH_Aggregte!V:V)</f>
        <v>#N/A</v>
      </c>
      <c r="T240" s="31" t="e">
        <f>_xlfn.XLOOKUP($A240,WH_Aggregte!$E:$E,WH_Aggregte!W:W)</f>
        <v>#N/A</v>
      </c>
      <c r="U240" s="31" t="e">
        <f>_xlfn.XLOOKUP($A240,WH_Aggregte!$E:$E,WH_Aggregte!X:X)</f>
        <v>#N/A</v>
      </c>
      <c r="V240" s="31" t="e">
        <f>_xlfn.XLOOKUP($A240,WH_Aggregte!$E:$E,WH_Aggregte!Y:Y)</f>
        <v>#N/A</v>
      </c>
      <c r="W240" s="31" t="e">
        <f>_xlfn.XLOOKUP($A240,WH_Aggregte!$E:$E,WH_Aggregte!Z:Z)</f>
        <v>#N/A</v>
      </c>
      <c r="X240" s="31" t="e">
        <f>_xlfn.XLOOKUP($A240,WH_Aggregte!$E:$E,WH_Aggregte!AA:AA)</f>
        <v>#N/A</v>
      </c>
      <c r="Y240" s="31" t="e">
        <f>_xlfn.XLOOKUP($A240,WH_Aggregte!$E:$E,WH_Aggregte!AB:AB)</f>
        <v>#N/A</v>
      </c>
      <c r="Z240" s="31" t="e">
        <f>_xlfn.XLOOKUP($A240,WH_Aggregte!$E:$E,WH_Aggregte!AC:AC)</f>
        <v>#N/A</v>
      </c>
      <c r="AA240" s="31" t="e">
        <f>_xlfn.XLOOKUP($A240,WH_Aggregte!$E:$E,WH_Aggregte!AD:AD)</f>
        <v>#N/A</v>
      </c>
      <c r="AB240" s="31" t="e">
        <f>_xlfn.XLOOKUP($A240,WH_Aggregte!$E:$E,WH_Aggregte!AE:AE)</f>
        <v>#N/A</v>
      </c>
      <c r="AC240" s="31" t="e">
        <f>_xlfn.XLOOKUP($A240,WH_Aggregte!$E:$E,WH_Aggregte!AF:AF)</f>
        <v>#N/A</v>
      </c>
      <c r="AD240" s="31" t="e">
        <f>_xlfn.XLOOKUP($A240,WH_Aggregte!$E:$E,WH_Aggregte!AG:AG)</f>
        <v>#N/A</v>
      </c>
      <c r="AE240" s="31" t="e">
        <f>_xlfn.XLOOKUP($A240,WH_Aggregte!$E:$E,WH_Aggregte!AH:AH)</f>
        <v>#N/A</v>
      </c>
      <c r="AF240" s="31" t="e">
        <f>_xlfn.XLOOKUP($A240,WH_Aggregte!$E:$E,WH_Aggregte!AI:AI)</f>
        <v>#N/A</v>
      </c>
      <c r="AG240" s="31" t="e">
        <f>_xlfn.XLOOKUP($A240,WH_Aggregte!$E:$E,WH_Aggregte!AJ:AJ)</f>
        <v>#N/A</v>
      </c>
      <c r="AH240" s="31" t="e">
        <f>_xlfn.XLOOKUP($A240,WH_Aggregte!$E:$E,WH_Aggregte!AK:AK)</f>
        <v>#N/A</v>
      </c>
      <c r="AI240" s="31" t="e">
        <f>_xlfn.XLOOKUP($A240,WH_Aggregte!$E:$E,WH_Aggregte!AL:AL)</f>
        <v>#N/A</v>
      </c>
      <c r="AJ240" s="31" t="e">
        <f>_xlfn.XLOOKUP($A240,SummaryResponses!$A:$A,SummaryResponses!D:D)</f>
        <v>#N/A</v>
      </c>
      <c r="AK240" s="31" t="e">
        <f>_xlfn.XLOOKUP($A240,SummaryResponses!$A:$A,SummaryResponses!E:E)</f>
        <v>#N/A</v>
      </c>
      <c r="AL240" s="31" t="e">
        <f>_xlfn.XLOOKUP($A240,SummaryResponses!$A:$A,SummaryResponses!F:F)</f>
        <v>#N/A</v>
      </c>
      <c r="AM240" s="31" t="e">
        <f>_xlfn.XLOOKUP($A240,SummaryResponses!$A:$A,SummaryResponses!G:G)</f>
        <v>#N/A</v>
      </c>
      <c r="AN240" s="31" t="e">
        <f>_xlfn.XLOOKUP($A240,SummaryResponses!$A:$A,SummaryResponses!H:H)</f>
        <v>#N/A</v>
      </c>
      <c r="AO240" s="31" t="e">
        <f>_xlfn.XLOOKUP($A240,SummaryResponses!$A:$A,SummaryResponses!I:I)</f>
        <v>#N/A</v>
      </c>
      <c r="AP240" s="31" t="e">
        <f>_xlfn.XLOOKUP($A240,SummaryResponses!$A:$A,SummaryResponses!J:J)</f>
        <v>#N/A</v>
      </c>
      <c r="AQ240" s="31" t="e">
        <f>_xlfn.XLOOKUP($A240,SummaryResponses!$A:$A,SummaryResponses!K:K)</f>
        <v>#N/A</v>
      </c>
      <c r="AR240" s="31" t="e">
        <f>_xlfn.XLOOKUP($A240,SummaryResponses!$A:$A,SummaryResponses!L:L)</f>
        <v>#N/A</v>
      </c>
      <c r="AS240" s="31" t="e">
        <f>_xlfn.XLOOKUP($A240,SummaryResponses!$A:$A,SummaryResponses!M:M)</f>
        <v>#N/A</v>
      </c>
      <c r="AT240" s="31" t="e">
        <f>_xlfn.XLOOKUP($A240,SummaryResponses!$A:$A,SummaryResponses!N:N)</f>
        <v>#N/A</v>
      </c>
      <c r="AU240" s="31" t="e">
        <f>_xlfn.XLOOKUP($A240,SummaryResponses!$A:$A,SummaryResponses!O:O)</f>
        <v>#N/A</v>
      </c>
      <c r="AV240" s="31" t="e">
        <f>_xlfn.XLOOKUP($A240,SummaryResponses!$A:$A,SummaryResponses!P:P)</f>
        <v>#N/A</v>
      </c>
      <c r="AW240" s="31" t="e">
        <f>_xlfn.XLOOKUP($A240,SummaryResponses!$A:$A,SummaryResponses!Q:Q)</f>
        <v>#N/A</v>
      </c>
      <c r="AX240" s="31" t="e">
        <f>_xlfn.XLOOKUP($A240,SummaryResponses!$A:$A,SummaryResponses!R:R)</f>
        <v>#N/A</v>
      </c>
      <c r="AY240" s="31" t="e">
        <f>_xlfn.XLOOKUP($A240,SummaryResponses!$A:$A,SummaryResponses!S:S)</f>
        <v>#N/A</v>
      </c>
      <c r="AZ240" s="31" t="e">
        <f>_xlfn.XLOOKUP($A240,SummaryResponses!$A:$A,SummaryResponses!T:T)</f>
        <v>#N/A</v>
      </c>
      <c r="BA240" s="31" t="e">
        <f>_xlfn.XLOOKUP($A240,SummaryResponses!$A:$A,SummaryResponses!U:U)</f>
        <v>#N/A</v>
      </c>
      <c r="BB240" s="31" t="e">
        <f>_xlfn.XLOOKUP($A240,SummaryResponses!$A:$A,SummaryResponses!V:V)</f>
        <v>#N/A</v>
      </c>
      <c r="BC240" s="31" t="e">
        <f>_xlfn.XLOOKUP($A240,SummaryResponses!$A:$A,SummaryResponses!W:W)</f>
        <v>#N/A</v>
      </c>
      <c r="BD240" s="31" t="e">
        <f>_xlfn.XLOOKUP($A240,SummaryResponses!$A:$A,SummaryResponses!X:X)</f>
        <v>#N/A</v>
      </c>
      <c r="BE240" s="31" t="e">
        <f>_xlfn.XLOOKUP($A240,SummaryResponses!$A:$A,SummaryResponses!Y:Y)</f>
        <v>#N/A</v>
      </c>
      <c r="BF240" s="31" t="e">
        <f>_xlfn.XLOOKUP($A240,SummaryResponses!$A:$A,SummaryResponses!Z:Z)</f>
        <v>#N/A</v>
      </c>
      <c r="BG240" s="31" t="e">
        <f>_xlfn.XLOOKUP($A240,SummaryResponses!$A:$A,SummaryResponses!AA:AA)</f>
        <v>#N/A</v>
      </c>
      <c r="BH240" s="31" t="e">
        <f>_xlfn.XLOOKUP($A240,SummaryResponses!$A:$A,SummaryResponses!AB:AB)</f>
        <v>#N/A</v>
      </c>
      <c r="BI240" s="31" t="e">
        <f>_xlfn.XLOOKUP($A240,SummaryResponses!$A:$A,SummaryResponses!AC:AC)</f>
        <v>#N/A</v>
      </c>
      <c r="BJ240" s="31" t="e">
        <f>_xlfn.XLOOKUP($A240,SummaryResponses!$A:$A,SummaryResponses!AD:AD)</f>
        <v>#N/A</v>
      </c>
      <c r="BK240" s="31" t="e">
        <f>_xlfn.XLOOKUP($A240,SummaryResponses!$A:$A,SummaryResponses!AE:AE)</f>
        <v>#N/A</v>
      </c>
    </row>
    <row r="241" spans="1:63" ht="14.5" x14ac:dyDescent="0.35">
      <c r="A241" s="30">
        <f>SummaryResponses!A241</f>
        <v>0</v>
      </c>
      <c r="B241" s="31" t="e">
        <f>_xlfn.XLOOKUP($A241,WH_Aggregte!$E:$E,WH_Aggregte!$D:$D)</f>
        <v>#N/A</v>
      </c>
      <c r="C241" s="31" t="e">
        <f>_xlfn.XLOOKUP($A241,SummaryResponses!$A:$A,SummaryResponses!$C:$C)</f>
        <v>#N/A</v>
      </c>
      <c r="D241" s="30" t="str">
        <f>_xlfn.SINGLE(IF(ISNUMBER(IFERROR(_xlfn.XLOOKUP($A241,Table1[QNUM],Table1[Answer],"",0),""))*1,"",IFERROR(_xlfn.XLOOKUP($A241,Table1[QNUM],Table1[Answer],"",0),"")))</f>
        <v/>
      </c>
      <c r="E241" s="31" t="str">
        <f>_xlfn.SINGLE(IF(ISNUMBER(IFERROR(_xlfn.XLOOKUP($A241&amp;$E$1&amp;":",Table1[QNUM],Table1[NOTES],"",0),""))*1,"",IFERROR(_xlfn.XLOOKUP($A241&amp;$E$1&amp;":",Table1[QNUM],Table1[NOTES],"",0),"")))</f>
        <v/>
      </c>
      <c r="F241" s="31" t="str">
        <f>_xlfn.SINGLE(IF(ISNUMBER(IFERROR(_xlfn.XLOOKUP($A241&amp;$F$1,Table1[QNUM],Table1[NOTES],"",0),""))*1,"",IFERROR(_xlfn.XLOOKUP($A241&amp;$F$1,Table1[QNUM],Table1[NOTES],"",0),"")))</f>
        <v/>
      </c>
      <c r="G241" s="31" t="e">
        <f>TRIM(_xlfn.XLOOKUP($A241,WH_Aggregte!$E:$E,WH_Aggregte!J:J))</f>
        <v>#N/A</v>
      </c>
      <c r="H241" s="31" t="e">
        <f>_xlfn.XLOOKUP($A241,WH_Aggregte!$E:$E,WH_Aggregte!K:K)</f>
        <v>#N/A</v>
      </c>
      <c r="I241" s="31" t="e">
        <f>_xlfn.XLOOKUP($A241,WH_Aggregte!$E:$E,WH_Aggregte!L:L)</f>
        <v>#N/A</v>
      </c>
      <c r="J241" s="31" t="e">
        <f>_xlfn.XLOOKUP($A241,WH_Aggregte!$E:$E,WH_Aggregte!M:M)</f>
        <v>#N/A</v>
      </c>
      <c r="K241" s="31" t="e">
        <f>_xlfn.XLOOKUP($A241,WH_Aggregte!$E:$E,WH_Aggregte!N:N)</f>
        <v>#N/A</v>
      </c>
      <c r="L241" s="31" t="e">
        <f>_xlfn.XLOOKUP($A241,WH_Aggregte!$E:$E,WH_Aggregte!O:O)</f>
        <v>#N/A</v>
      </c>
      <c r="M241" s="31" t="e">
        <f>_xlfn.XLOOKUP($A241,WH_Aggregte!$E:$E,WH_Aggregte!P:P)</f>
        <v>#N/A</v>
      </c>
      <c r="N241" s="31" t="e">
        <f>_xlfn.XLOOKUP($A241,WH_Aggregte!$E:$E,WH_Aggregte!Q:Q)</f>
        <v>#N/A</v>
      </c>
      <c r="O241" s="31" t="e">
        <f>_xlfn.XLOOKUP($A241,WH_Aggregte!$E:$E,WH_Aggregte!R:R)</f>
        <v>#N/A</v>
      </c>
      <c r="P241" s="31" t="e">
        <f>_xlfn.XLOOKUP($A241,WH_Aggregte!$E:$E,WH_Aggregte!S:S)</f>
        <v>#N/A</v>
      </c>
      <c r="Q241" s="31" t="e">
        <f>_xlfn.XLOOKUP($A241,WH_Aggregte!$E:$E,WH_Aggregte!T:T)</f>
        <v>#N/A</v>
      </c>
      <c r="R241" s="31" t="e">
        <f>_xlfn.XLOOKUP($A241,WH_Aggregte!$E:$E,WH_Aggregte!U:U)</f>
        <v>#N/A</v>
      </c>
      <c r="S241" s="31" t="e">
        <f>_xlfn.XLOOKUP($A241,WH_Aggregte!$E:$E,WH_Aggregte!V:V)</f>
        <v>#N/A</v>
      </c>
      <c r="T241" s="31" t="e">
        <f>_xlfn.XLOOKUP($A241,WH_Aggregte!$E:$E,WH_Aggregte!W:W)</f>
        <v>#N/A</v>
      </c>
      <c r="U241" s="31" t="e">
        <f>_xlfn.XLOOKUP($A241,WH_Aggregte!$E:$E,WH_Aggregte!X:X)</f>
        <v>#N/A</v>
      </c>
      <c r="V241" s="31" t="e">
        <f>_xlfn.XLOOKUP($A241,WH_Aggregte!$E:$E,WH_Aggregte!Y:Y)</f>
        <v>#N/A</v>
      </c>
      <c r="W241" s="31" t="e">
        <f>_xlfn.XLOOKUP($A241,WH_Aggregte!$E:$E,WH_Aggregte!Z:Z)</f>
        <v>#N/A</v>
      </c>
      <c r="X241" s="31" t="e">
        <f>_xlfn.XLOOKUP($A241,WH_Aggregte!$E:$E,WH_Aggregte!AA:AA)</f>
        <v>#N/A</v>
      </c>
      <c r="Y241" s="31" t="e">
        <f>_xlfn.XLOOKUP($A241,WH_Aggregte!$E:$E,WH_Aggregte!AB:AB)</f>
        <v>#N/A</v>
      </c>
      <c r="Z241" s="31" t="e">
        <f>_xlfn.XLOOKUP($A241,WH_Aggregte!$E:$E,WH_Aggregte!AC:AC)</f>
        <v>#N/A</v>
      </c>
      <c r="AA241" s="31" t="e">
        <f>_xlfn.XLOOKUP($A241,WH_Aggregte!$E:$E,WH_Aggregte!AD:AD)</f>
        <v>#N/A</v>
      </c>
      <c r="AB241" s="31" t="e">
        <f>_xlfn.XLOOKUP($A241,WH_Aggregte!$E:$E,WH_Aggregte!AE:AE)</f>
        <v>#N/A</v>
      </c>
      <c r="AC241" s="31" t="e">
        <f>_xlfn.XLOOKUP($A241,WH_Aggregte!$E:$E,WH_Aggregte!AF:AF)</f>
        <v>#N/A</v>
      </c>
      <c r="AD241" s="31" t="e">
        <f>_xlfn.XLOOKUP($A241,WH_Aggregte!$E:$E,WH_Aggregte!AG:AG)</f>
        <v>#N/A</v>
      </c>
      <c r="AE241" s="31" t="e">
        <f>_xlfn.XLOOKUP($A241,WH_Aggregte!$E:$E,WH_Aggregte!AH:AH)</f>
        <v>#N/A</v>
      </c>
      <c r="AF241" s="31" t="e">
        <f>_xlfn.XLOOKUP($A241,WH_Aggregte!$E:$E,WH_Aggregte!AI:AI)</f>
        <v>#N/A</v>
      </c>
      <c r="AG241" s="31" t="e">
        <f>_xlfn.XLOOKUP($A241,WH_Aggregte!$E:$E,WH_Aggregte!AJ:AJ)</f>
        <v>#N/A</v>
      </c>
      <c r="AH241" s="31" t="e">
        <f>_xlfn.XLOOKUP($A241,WH_Aggregte!$E:$E,WH_Aggregte!AK:AK)</f>
        <v>#N/A</v>
      </c>
      <c r="AI241" s="31" t="e">
        <f>_xlfn.XLOOKUP($A241,WH_Aggregte!$E:$E,WH_Aggregte!AL:AL)</f>
        <v>#N/A</v>
      </c>
      <c r="AJ241" s="31" t="e">
        <f>_xlfn.XLOOKUP($A241,SummaryResponses!$A:$A,SummaryResponses!D:D)</f>
        <v>#N/A</v>
      </c>
      <c r="AK241" s="31" t="e">
        <f>_xlfn.XLOOKUP($A241,SummaryResponses!$A:$A,SummaryResponses!E:E)</f>
        <v>#N/A</v>
      </c>
      <c r="AL241" s="31" t="e">
        <f>_xlfn.XLOOKUP($A241,SummaryResponses!$A:$A,SummaryResponses!F:F)</f>
        <v>#N/A</v>
      </c>
      <c r="AM241" s="31" t="e">
        <f>_xlfn.XLOOKUP($A241,SummaryResponses!$A:$A,SummaryResponses!G:G)</f>
        <v>#N/A</v>
      </c>
      <c r="AN241" s="31" t="e">
        <f>_xlfn.XLOOKUP($A241,SummaryResponses!$A:$A,SummaryResponses!H:H)</f>
        <v>#N/A</v>
      </c>
      <c r="AO241" s="31" t="e">
        <f>_xlfn.XLOOKUP($A241,SummaryResponses!$A:$A,SummaryResponses!I:I)</f>
        <v>#N/A</v>
      </c>
      <c r="AP241" s="31" t="e">
        <f>_xlfn.XLOOKUP($A241,SummaryResponses!$A:$A,SummaryResponses!J:J)</f>
        <v>#N/A</v>
      </c>
      <c r="AQ241" s="31" t="e">
        <f>_xlfn.XLOOKUP($A241,SummaryResponses!$A:$A,SummaryResponses!K:K)</f>
        <v>#N/A</v>
      </c>
      <c r="AR241" s="31" t="e">
        <f>_xlfn.XLOOKUP($A241,SummaryResponses!$A:$A,SummaryResponses!L:L)</f>
        <v>#N/A</v>
      </c>
      <c r="AS241" s="31" t="e">
        <f>_xlfn.XLOOKUP($A241,SummaryResponses!$A:$A,SummaryResponses!M:M)</f>
        <v>#N/A</v>
      </c>
      <c r="AT241" s="31" t="e">
        <f>_xlfn.XLOOKUP($A241,SummaryResponses!$A:$A,SummaryResponses!N:N)</f>
        <v>#N/A</v>
      </c>
      <c r="AU241" s="31" t="e">
        <f>_xlfn.XLOOKUP($A241,SummaryResponses!$A:$A,SummaryResponses!O:O)</f>
        <v>#N/A</v>
      </c>
      <c r="AV241" s="31" t="e">
        <f>_xlfn.XLOOKUP($A241,SummaryResponses!$A:$A,SummaryResponses!P:P)</f>
        <v>#N/A</v>
      </c>
      <c r="AW241" s="31" t="e">
        <f>_xlfn.XLOOKUP($A241,SummaryResponses!$A:$A,SummaryResponses!Q:Q)</f>
        <v>#N/A</v>
      </c>
      <c r="AX241" s="31" t="e">
        <f>_xlfn.XLOOKUP($A241,SummaryResponses!$A:$A,SummaryResponses!R:R)</f>
        <v>#N/A</v>
      </c>
      <c r="AY241" s="31" t="e">
        <f>_xlfn.XLOOKUP($A241,SummaryResponses!$A:$A,SummaryResponses!S:S)</f>
        <v>#N/A</v>
      </c>
      <c r="AZ241" s="31" t="e">
        <f>_xlfn.XLOOKUP($A241,SummaryResponses!$A:$A,SummaryResponses!T:T)</f>
        <v>#N/A</v>
      </c>
      <c r="BA241" s="31" t="e">
        <f>_xlfn.XLOOKUP($A241,SummaryResponses!$A:$A,SummaryResponses!U:U)</f>
        <v>#N/A</v>
      </c>
      <c r="BB241" s="31" t="e">
        <f>_xlfn.XLOOKUP($A241,SummaryResponses!$A:$A,SummaryResponses!V:V)</f>
        <v>#N/A</v>
      </c>
      <c r="BC241" s="31" t="e">
        <f>_xlfn.XLOOKUP($A241,SummaryResponses!$A:$A,SummaryResponses!W:W)</f>
        <v>#N/A</v>
      </c>
      <c r="BD241" s="31" t="e">
        <f>_xlfn.XLOOKUP($A241,SummaryResponses!$A:$A,SummaryResponses!X:X)</f>
        <v>#N/A</v>
      </c>
      <c r="BE241" s="31" t="e">
        <f>_xlfn.XLOOKUP($A241,SummaryResponses!$A:$A,SummaryResponses!Y:Y)</f>
        <v>#N/A</v>
      </c>
      <c r="BF241" s="31" t="e">
        <f>_xlfn.XLOOKUP($A241,SummaryResponses!$A:$A,SummaryResponses!Z:Z)</f>
        <v>#N/A</v>
      </c>
      <c r="BG241" s="31" t="e">
        <f>_xlfn.XLOOKUP($A241,SummaryResponses!$A:$A,SummaryResponses!AA:AA)</f>
        <v>#N/A</v>
      </c>
      <c r="BH241" s="31" t="e">
        <f>_xlfn.XLOOKUP($A241,SummaryResponses!$A:$A,SummaryResponses!AB:AB)</f>
        <v>#N/A</v>
      </c>
      <c r="BI241" s="31" t="e">
        <f>_xlfn.XLOOKUP($A241,SummaryResponses!$A:$A,SummaryResponses!AC:AC)</f>
        <v>#N/A</v>
      </c>
      <c r="BJ241" s="31" t="e">
        <f>_xlfn.XLOOKUP($A241,SummaryResponses!$A:$A,SummaryResponses!AD:AD)</f>
        <v>#N/A</v>
      </c>
      <c r="BK241" s="31" t="e">
        <f>_xlfn.XLOOKUP($A241,SummaryResponses!$A:$A,SummaryResponses!AE:AE)</f>
        <v>#N/A</v>
      </c>
    </row>
    <row r="242" spans="1:63" ht="14.5" x14ac:dyDescent="0.35">
      <c r="A242" s="30">
        <f>SummaryResponses!A242</f>
        <v>0</v>
      </c>
      <c r="B242" s="31" t="e">
        <f>_xlfn.XLOOKUP($A242,WH_Aggregte!$E:$E,WH_Aggregte!$D:$D)</f>
        <v>#N/A</v>
      </c>
      <c r="C242" s="31" t="e">
        <f>_xlfn.XLOOKUP($A242,SummaryResponses!$A:$A,SummaryResponses!$C:$C)</f>
        <v>#N/A</v>
      </c>
      <c r="D242" s="30" t="str">
        <f>_xlfn.SINGLE(IF(ISNUMBER(IFERROR(_xlfn.XLOOKUP($A242,Table1[QNUM],Table1[Answer],"",0),""))*1,"",IFERROR(_xlfn.XLOOKUP($A242,Table1[QNUM],Table1[Answer],"",0),"")))</f>
        <v/>
      </c>
      <c r="E242" s="31" t="str">
        <f>_xlfn.SINGLE(IF(ISNUMBER(IFERROR(_xlfn.XLOOKUP($A242&amp;$E$1&amp;":",Table1[QNUM],Table1[NOTES],"",0),""))*1,"",IFERROR(_xlfn.XLOOKUP($A242&amp;$E$1&amp;":",Table1[QNUM],Table1[NOTES],"",0),"")))</f>
        <v/>
      </c>
      <c r="F242" s="31" t="str">
        <f>_xlfn.SINGLE(IF(ISNUMBER(IFERROR(_xlfn.XLOOKUP($A242&amp;$F$1,Table1[QNUM],Table1[NOTES],"",0),""))*1,"",IFERROR(_xlfn.XLOOKUP($A242&amp;$F$1,Table1[QNUM],Table1[NOTES],"",0),"")))</f>
        <v/>
      </c>
      <c r="G242" s="31" t="e">
        <f>TRIM(_xlfn.XLOOKUP($A242,WH_Aggregte!$E:$E,WH_Aggregte!J:J))</f>
        <v>#N/A</v>
      </c>
      <c r="H242" s="31" t="e">
        <f>_xlfn.XLOOKUP($A242,WH_Aggregte!$E:$E,WH_Aggregte!K:K)</f>
        <v>#N/A</v>
      </c>
      <c r="I242" s="31" t="e">
        <f>_xlfn.XLOOKUP($A242,WH_Aggregte!$E:$E,WH_Aggregte!L:L)</f>
        <v>#N/A</v>
      </c>
      <c r="J242" s="31" t="e">
        <f>_xlfn.XLOOKUP($A242,WH_Aggregte!$E:$E,WH_Aggregte!M:M)</f>
        <v>#N/A</v>
      </c>
      <c r="K242" s="31" t="e">
        <f>_xlfn.XLOOKUP($A242,WH_Aggregte!$E:$E,WH_Aggregte!N:N)</f>
        <v>#N/A</v>
      </c>
      <c r="L242" s="31" t="e">
        <f>_xlfn.XLOOKUP($A242,WH_Aggregte!$E:$E,WH_Aggregte!O:O)</f>
        <v>#N/A</v>
      </c>
      <c r="M242" s="31" t="e">
        <f>_xlfn.XLOOKUP($A242,WH_Aggregte!$E:$E,WH_Aggregte!P:P)</f>
        <v>#N/A</v>
      </c>
      <c r="N242" s="31" t="e">
        <f>_xlfn.XLOOKUP($A242,WH_Aggregte!$E:$E,WH_Aggregte!Q:Q)</f>
        <v>#N/A</v>
      </c>
      <c r="O242" s="31" t="e">
        <f>_xlfn.XLOOKUP($A242,WH_Aggregte!$E:$E,WH_Aggregte!R:R)</f>
        <v>#N/A</v>
      </c>
      <c r="P242" s="31" t="e">
        <f>_xlfn.XLOOKUP($A242,WH_Aggregte!$E:$E,WH_Aggregte!S:S)</f>
        <v>#N/A</v>
      </c>
      <c r="Q242" s="31" t="e">
        <f>_xlfn.XLOOKUP($A242,WH_Aggregte!$E:$E,WH_Aggregte!T:T)</f>
        <v>#N/A</v>
      </c>
      <c r="R242" s="31" t="e">
        <f>_xlfn.XLOOKUP($A242,WH_Aggregte!$E:$E,WH_Aggregte!U:U)</f>
        <v>#N/A</v>
      </c>
      <c r="S242" s="31" t="e">
        <f>_xlfn.XLOOKUP($A242,WH_Aggregte!$E:$E,WH_Aggregte!V:V)</f>
        <v>#N/A</v>
      </c>
      <c r="T242" s="31" t="e">
        <f>_xlfn.XLOOKUP($A242,WH_Aggregte!$E:$E,WH_Aggregte!W:W)</f>
        <v>#N/A</v>
      </c>
      <c r="U242" s="31" t="e">
        <f>_xlfn.XLOOKUP($A242,WH_Aggregte!$E:$E,WH_Aggregte!X:X)</f>
        <v>#N/A</v>
      </c>
      <c r="V242" s="31" t="e">
        <f>_xlfn.XLOOKUP($A242,WH_Aggregte!$E:$E,WH_Aggregte!Y:Y)</f>
        <v>#N/A</v>
      </c>
      <c r="W242" s="31" t="e">
        <f>_xlfn.XLOOKUP($A242,WH_Aggregte!$E:$E,WH_Aggregte!Z:Z)</f>
        <v>#N/A</v>
      </c>
      <c r="X242" s="31" t="e">
        <f>_xlfn.XLOOKUP($A242,WH_Aggregte!$E:$E,WH_Aggregte!AA:AA)</f>
        <v>#N/A</v>
      </c>
      <c r="Y242" s="31" t="e">
        <f>_xlfn.XLOOKUP($A242,WH_Aggregte!$E:$E,WH_Aggregte!AB:AB)</f>
        <v>#N/A</v>
      </c>
      <c r="Z242" s="31" t="e">
        <f>_xlfn.XLOOKUP($A242,WH_Aggregte!$E:$E,WH_Aggregte!AC:AC)</f>
        <v>#N/A</v>
      </c>
      <c r="AA242" s="31" t="e">
        <f>_xlfn.XLOOKUP($A242,WH_Aggregte!$E:$E,WH_Aggregte!AD:AD)</f>
        <v>#N/A</v>
      </c>
      <c r="AB242" s="31" t="e">
        <f>_xlfn.XLOOKUP($A242,WH_Aggregte!$E:$E,WH_Aggregte!AE:AE)</f>
        <v>#N/A</v>
      </c>
      <c r="AC242" s="31" t="e">
        <f>_xlfn.XLOOKUP($A242,WH_Aggregte!$E:$E,WH_Aggregte!AF:AF)</f>
        <v>#N/A</v>
      </c>
      <c r="AD242" s="31" t="e">
        <f>_xlfn.XLOOKUP($A242,WH_Aggregte!$E:$E,WH_Aggregte!AG:AG)</f>
        <v>#N/A</v>
      </c>
      <c r="AE242" s="31" t="e">
        <f>_xlfn.XLOOKUP($A242,WH_Aggregte!$E:$E,WH_Aggregte!AH:AH)</f>
        <v>#N/A</v>
      </c>
      <c r="AF242" s="31" t="e">
        <f>_xlfn.XLOOKUP($A242,WH_Aggregte!$E:$E,WH_Aggregte!AI:AI)</f>
        <v>#N/A</v>
      </c>
      <c r="AG242" s="31" t="e">
        <f>_xlfn.XLOOKUP($A242,WH_Aggregte!$E:$E,WH_Aggregte!AJ:AJ)</f>
        <v>#N/A</v>
      </c>
      <c r="AH242" s="31" t="e">
        <f>_xlfn.XLOOKUP($A242,WH_Aggregte!$E:$E,WH_Aggregte!AK:AK)</f>
        <v>#N/A</v>
      </c>
      <c r="AI242" s="31" t="e">
        <f>_xlfn.XLOOKUP($A242,WH_Aggregte!$E:$E,WH_Aggregte!AL:AL)</f>
        <v>#N/A</v>
      </c>
      <c r="AJ242" s="31" t="e">
        <f>_xlfn.XLOOKUP($A242,SummaryResponses!$A:$A,SummaryResponses!D:D)</f>
        <v>#N/A</v>
      </c>
      <c r="AK242" s="31" t="e">
        <f>_xlfn.XLOOKUP($A242,SummaryResponses!$A:$A,SummaryResponses!E:E)</f>
        <v>#N/A</v>
      </c>
      <c r="AL242" s="31" t="e">
        <f>_xlfn.XLOOKUP($A242,SummaryResponses!$A:$A,SummaryResponses!F:F)</f>
        <v>#N/A</v>
      </c>
      <c r="AM242" s="31" t="e">
        <f>_xlfn.XLOOKUP($A242,SummaryResponses!$A:$A,SummaryResponses!G:G)</f>
        <v>#N/A</v>
      </c>
      <c r="AN242" s="31" t="e">
        <f>_xlfn.XLOOKUP($A242,SummaryResponses!$A:$A,SummaryResponses!H:H)</f>
        <v>#N/A</v>
      </c>
      <c r="AO242" s="31" t="e">
        <f>_xlfn.XLOOKUP($A242,SummaryResponses!$A:$A,SummaryResponses!I:I)</f>
        <v>#N/A</v>
      </c>
      <c r="AP242" s="31" t="e">
        <f>_xlfn.XLOOKUP($A242,SummaryResponses!$A:$A,SummaryResponses!J:J)</f>
        <v>#N/A</v>
      </c>
      <c r="AQ242" s="31" t="e">
        <f>_xlfn.XLOOKUP($A242,SummaryResponses!$A:$A,SummaryResponses!K:K)</f>
        <v>#N/A</v>
      </c>
      <c r="AR242" s="31" t="e">
        <f>_xlfn.XLOOKUP($A242,SummaryResponses!$A:$A,SummaryResponses!L:L)</f>
        <v>#N/A</v>
      </c>
      <c r="AS242" s="31" t="e">
        <f>_xlfn.XLOOKUP($A242,SummaryResponses!$A:$A,SummaryResponses!M:M)</f>
        <v>#N/A</v>
      </c>
      <c r="AT242" s="31" t="e">
        <f>_xlfn.XLOOKUP($A242,SummaryResponses!$A:$A,SummaryResponses!N:N)</f>
        <v>#N/A</v>
      </c>
      <c r="AU242" s="31" t="e">
        <f>_xlfn.XLOOKUP($A242,SummaryResponses!$A:$A,SummaryResponses!O:O)</f>
        <v>#N/A</v>
      </c>
      <c r="AV242" s="31" t="e">
        <f>_xlfn.XLOOKUP($A242,SummaryResponses!$A:$A,SummaryResponses!P:P)</f>
        <v>#N/A</v>
      </c>
      <c r="AW242" s="31" t="e">
        <f>_xlfn.XLOOKUP($A242,SummaryResponses!$A:$A,SummaryResponses!Q:Q)</f>
        <v>#N/A</v>
      </c>
      <c r="AX242" s="31" t="e">
        <f>_xlfn.XLOOKUP($A242,SummaryResponses!$A:$A,SummaryResponses!R:R)</f>
        <v>#N/A</v>
      </c>
      <c r="AY242" s="31" t="e">
        <f>_xlfn.XLOOKUP($A242,SummaryResponses!$A:$A,SummaryResponses!S:S)</f>
        <v>#N/A</v>
      </c>
      <c r="AZ242" s="31" t="e">
        <f>_xlfn.XLOOKUP($A242,SummaryResponses!$A:$A,SummaryResponses!T:T)</f>
        <v>#N/A</v>
      </c>
      <c r="BA242" s="31" t="e">
        <f>_xlfn.XLOOKUP($A242,SummaryResponses!$A:$A,SummaryResponses!U:U)</f>
        <v>#N/A</v>
      </c>
      <c r="BB242" s="31" t="e">
        <f>_xlfn.XLOOKUP($A242,SummaryResponses!$A:$A,SummaryResponses!V:V)</f>
        <v>#N/A</v>
      </c>
      <c r="BC242" s="31" t="e">
        <f>_xlfn.XLOOKUP($A242,SummaryResponses!$A:$A,SummaryResponses!W:W)</f>
        <v>#N/A</v>
      </c>
      <c r="BD242" s="31" t="e">
        <f>_xlfn.XLOOKUP($A242,SummaryResponses!$A:$A,SummaryResponses!X:X)</f>
        <v>#N/A</v>
      </c>
      <c r="BE242" s="31" t="e">
        <f>_xlfn.XLOOKUP($A242,SummaryResponses!$A:$A,SummaryResponses!Y:Y)</f>
        <v>#N/A</v>
      </c>
      <c r="BF242" s="31" t="e">
        <f>_xlfn.XLOOKUP($A242,SummaryResponses!$A:$A,SummaryResponses!Z:Z)</f>
        <v>#N/A</v>
      </c>
      <c r="BG242" s="31" t="e">
        <f>_xlfn.XLOOKUP($A242,SummaryResponses!$A:$A,SummaryResponses!AA:AA)</f>
        <v>#N/A</v>
      </c>
      <c r="BH242" s="31" t="e">
        <f>_xlfn.XLOOKUP($A242,SummaryResponses!$A:$A,SummaryResponses!AB:AB)</f>
        <v>#N/A</v>
      </c>
      <c r="BI242" s="31" t="e">
        <f>_xlfn.XLOOKUP($A242,SummaryResponses!$A:$A,SummaryResponses!AC:AC)</f>
        <v>#N/A</v>
      </c>
      <c r="BJ242" s="31" t="e">
        <f>_xlfn.XLOOKUP($A242,SummaryResponses!$A:$A,SummaryResponses!AD:AD)</f>
        <v>#N/A</v>
      </c>
      <c r="BK242" s="31" t="e">
        <f>_xlfn.XLOOKUP($A242,SummaryResponses!$A:$A,SummaryResponses!AE:AE)</f>
        <v>#N/A</v>
      </c>
    </row>
    <row r="243" spans="1:63" ht="14.5" x14ac:dyDescent="0.35">
      <c r="A243" s="30">
        <f>SummaryResponses!A243</f>
        <v>0</v>
      </c>
      <c r="B243" s="31" t="e">
        <f>_xlfn.XLOOKUP($A243,WH_Aggregte!$E:$E,WH_Aggregte!$D:$D)</f>
        <v>#N/A</v>
      </c>
      <c r="C243" s="31" t="e">
        <f>_xlfn.XLOOKUP($A243,SummaryResponses!$A:$A,SummaryResponses!$C:$C)</f>
        <v>#N/A</v>
      </c>
      <c r="D243" s="30" t="str">
        <f>_xlfn.SINGLE(IF(ISNUMBER(IFERROR(_xlfn.XLOOKUP($A243,Table1[QNUM],Table1[Answer],"",0),""))*1,"",IFERROR(_xlfn.XLOOKUP($A243,Table1[QNUM],Table1[Answer],"",0),"")))</f>
        <v/>
      </c>
      <c r="E243" s="31" t="str">
        <f>_xlfn.SINGLE(IF(ISNUMBER(IFERROR(_xlfn.XLOOKUP($A243&amp;$E$1&amp;":",Table1[QNUM],Table1[NOTES],"",0),""))*1,"",IFERROR(_xlfn.XLOOKUP($A243&amp;$E$1&amp;":",Table1[QNUM],Table1[NOTES],"",0),"")))</f>
        <v/>
      </c>
      <c r="F243" s="31" t="str">
        <f>_xlfn.SINGLE(IF(ISNUMBER(IFERROR(_xlfn.XLOOKUP($A243&amp;$F$1,Table1[QNUM],Table1[NOTES],"",0),""))*1,"",IFERROR(_xlfn.XLOOKUP($A243&amp;$F$1,Table1[QNUM],Table1[NOTES],"",0),"")))</f>
        <v/>
      </c>
      <c r="G243" s="31" t="e">
        <f>TRIM(_xlfn.XLOOKUP($A243,WH_Aggregte!$E:$E,WH_Aggregte!J:J))</f>
        <v>#N/A</v>
      </c>
      <c r="H243" s="31" t="e">
        <f>_xlfn.XLOOKUP($A243,WH_Aggregte!$E:$E,WH_Aggregte!K:K)</f>
        <v>#N/A</v>
      </c>
      <c r="I243" s="31" t="e">
        <f>_xlfn.XLOOKUP($A243,WH_Aggregte!$E:$E,WH_Aggregte!L:L)</f>
        <v>#N/A</v>
      </c>
      <c r="J243" s="31" t="e">
        <f>_xlfn.XLOOKUP($A243,WH_Aggregte!$E:$E,WH_Aggregte!M:M)</f>
        <v>#N/A</v>
      </c>
      <c r="K243" s="31" t="e">
        <f>_xlfn.XLOOKUP($A243,WH_Aggregte!$E:$E,WH_Aggregte!N:N)</f>
        <v>#N/A</v>
      </c>
      <c r="L243" s="31" t="e">
        <f>_xlfn.XLOOKUP($A243,WH_Aggregte!$E:$E,WH_Aggregte!O:O)</f>
        <v>#N/A</v>
      </c>
      <c r="M243" s="31" t="e">
        <f>_xlfn.XLOOKUP($A243,WH_Aggregte!$E:$E,WH_Aggregte!P:P)</f>
        <v>#N/A</v>
      </c>
      <c r="N243" s="31" t="e">
        <f>_xlfn.XLOOKUP($A243,WH_Aggregte!$E:$E,WH_Aggregte!Q:Q)</f>
        <v>#N/A</v>
      </c>
      <c r="O243" s="31" t="e">
        <f>_xlfn.XLOOKUP($A243,WH_Aggregte!$E:$E,WH_Aggregte!R:R)</f>
        <v>#N/A</v>
      </c>
      <c r="P243" s="31" t="e">
        <f>_xlfn.XLOOKUP($A243,WH_Aggregte!$E:$E,WH_Aggregte!S:S)</f>
        <v>#N/A</v>
      </c>
      <c r="Q243" s="31" t="e">
        <f>_xlfn.XLOOKUP($A243,WH_Aggregte!$E:$E,WH_Aggregte!T:T)</f>
        <v>#N/A</v>
      </c>
      <c r="R243" s="31" t="e">
        <f>_xlfn.XLOOKUP($A243,WH_Aggregte!$E:$E,WH_Aggregte!U:U)</f>
        <v>#N/A</v>
      </c>
      <c r="S243" s="31" t="e">
        <f>_xlfn.XLOOKUP($A243,WH_Aggregte!$E:$E,WH_Aggregte!V:V)</f>
        <v>#N/A</v>
      </c>
      <c r="T243" s="31" t="e">
        <f>_xlfn.XLOOKUP($A243,WH_Aggregte!$E:$E,WH_Aggregte!W:W)</f>
        <v>#N/A</v>
      </c>
      <c r="U243" s="31" t="e">
        <f>_xlfn.XLOOKUP($A243,WH_Aggregte!$E:$E,WH_Aggregte!X:X)</f>
        <v>#N/A</v>
      </c>
      <c r="V243" s="31" t="e">
        <f>_xlfn.XLOOKUP($A243,WH_Aggregte!$E:$E,WH_Aggregte!Y:Y)</f>
        <v>#N/A</v>
      </c>
      <c r="W243" s="31" t="e">
        <f>_xlfn.XLOOKUP($A243,WH_Aggregte!$E:$E,WH_Aggregte!Z:Z)</f>
        <v>#N/A</v>
      </c>
      <c r="X243" s="31" t="e">
        <f>_xlfn.XLOOKUP($A243,WH_Aggregte!$E:$E,WH_Aggregte!AA:AA)</f>
        <v>#N/A</v>
      </c>
      <c r="Y243" s="31" t="e">
        <f>_xlfn.XLOOKUP($A243,WH_Aggregte!$E:$E,WH_Aggregte!AB:AB)</f>
        <v>#N/A</v>
      </c>
      <c r="Z243" s="31" t="e">
        <f>_xlfn.XLOOKUP($A243,WH_Aggregte!$E:$E,WH_Aggregte!AC:AC)</f>
        <v>#N/A</v>
      </c>
      <c r="AA243" s="31" t="e">
        <f>_xlfn.XLOOKUP($A243,WH_Aggregte!$E:$E,WH_Aggregte!AD:AD)</f>
        <v>#N/A</v>
      </c>
      <c r="AB243" s="31" t="e">
        <f>_xlfn.XLOOKUP($A243,WH_Aggregte!$E:$E,WH_Aggregte!AE:AE)</f>
        <v>#N/A</v>
      </c>
      <c r="AC243" s="31" t="e">
        <f>_xlfn.XLOOKUP($A243,WH_Aggregte!$E:$E,WH_Aggregte!AF:AF)</f>
        <v>#N/A</v>
      </c>
      <c r="AD243" s="31" t="e">
        <f>_xlfn.XLOOKUP($A243,WH_Aggregte!$E:$E,WH_Aggregte!AG:AG)</f>
        <v>#N/A</v>
      </c>
      <c r="AE243" s="31" t="e">
        <f>_xlfn.XLOOKUP($A243,WH_Aggregte!$E:$E,WH_Aggregte!AH:AH)</f>
        <v>#N/A</v>
      </c>
      <c r="AF243" s="31" t="e">
        <f>_xlfn.XLOOKUP($A243,WH_Aggregte!$E:$E,WH_Aggregte!AI:AI)</f>
        <v>#N/A</v>
      </c>
      <c r="AG243" s="31" t="e">
        <f>_xlfn.XLOOKUP($A243,WH_Aggregte!$E:$E,WH_Aggregte!AJ:AJ)</f>
        <v>#N/A</v>
      </c>
      <c r="AH243" s="31" t="e">
        <f>_xlfn.XLOOKUP($A243,WH_Aggregte!$E:$E,WH_Aggregte!AK:AK)</f>
        <v>#N/A</v>
      </c>
      <c r="AI243" s="31" t="e">
        <f>_xlfn.XLOOKUP($A243,WH_Aggregte!$E:$E,WH_Aggregte!AL:AL)</f>
        <v>#N/A</v>
      </c>
      <c r="AJ243" s="31" t="e">
        <f>_xlfn.XLOOKUP($A243,SummaryResponses!$A:$A,SummaryResponses!D:D)</f>
        <v>#N/A</v>
      </c>
      <c r="AK243" s="31" t="e">
        <f>_xlfn.XLOOKUP($A243,SummaryResponses!$A:$A,SummaryResponses!E:E)</f>
        <v>#N/A</v>
      </c>
      <c r="AL243" s="31" t="e">
        <f>_xlfn.XLOOKUP($A243,SummaryResponses!$A:$A,SummaryResponses!F:F)</f>
        <v>#N/A</v>
      </c>
      <c r="AM243" s="31" t="e">
        <f>_xlfn.XLOOKUP($A243,SummaryResponses!$A:$A,SummaryResponses!G:G)</f>
        <v>#N/A</v>
      </c>
      <c r="AN243" s="31" t="e">
        <f>_xlfn.XLOOKUP($A243,SummaryResponses!$A:$A,SummaryResponses!H:H)</f>
        <v>#N/A</v>
      </c>
      <c r="AO243" s="31" t="e">
        <f>_xlfn.XLOOKUP($A243,SummaryResponses!$A:$A,SummaryResponses!I:I)</f>
        <v>#N/A</v>
      </c>
      <c r="AP243" s="31" t="e">
        <f>_xlfn.XLOOKUP($A243,SummaryResponses!$A:$A,SummaryResponses!J:J)</f>
        <v>#N/A</v>
      </c>
      <c r="AQ243" s="31" t="e">
        <f>_xlfn.XLOOKUP($A243,SummaryResponses!$A:$A,SummaryResponses!K:K)</f>
        <v>#N/A</v>
      </c>
      <c r="AR243" s="31" t="e">
        <f>_xlfn.XLOOKUP($A243,SummaryResponses!$A:$A,SummaryResponses!L:L)</f>
        <v>#N/A</v>
      </c>
      <c r="AS243" s="31" t="e">
        <f>_xlfn.XLOOKUP($A243,SummaryResponses!$A:$A,SummaryResponses!M:M)</f>
        <v>#N/A</v>
      </c>
      <c r="AT243" s="31" t="e">
        <f>_xlfn.XLOOKUP($A243,SummaryResponses!$A:$A,SummaryResponses!N:N)</f>
        <v>#N/A</v>
      </c>
      <c r="AU243" s="31" t="e">
        <f>_xlfn.XLOOKUP($A243,SummaryResponses!$A:$A,SummaryResponses!O:O)</f>
        <v>#N/A</v>
      </c>
      <c r="AV243" s="31" t="e">
        <f>_xlfn.XLOOKUP($A243,SummaryResponses!$A:$A,SummaryResponses!P:P)</f>
        <v>#N/A</v>
      </c>
      <c r="AW243" s="31" t="e">
        <f>_xlfn.XLOOKUP($A243,SummaryResponses!$A:$A,SummaryResponses!Q:Q)</f>
        <v>#N/A</v>
      </c>
      <c r="AX243" s="31" t="e">
        <f>_xlfn.XLOOKUP($A243,SummaryResponses!$A:$A,SummaryResponses!R:R)</f>
        <v>#N/A</v>
      </c>
      <c r="AY243" s="31" t="e">
        <f>_xlfn.XLOOKUP($A243,SummaryResponses!$A:$A,SummaryResponses!S:S)</f>
        <v>#N/A</v>
      </c>
      <c r="AZ243" s="31" t="e">
        <f>_xlfn.XLOOKUP($A243,SummaryResponses!$A:$A,SummaryResponses!T:T)</f>
        <v>#N/A</v>
      </c>
      <c r="BA243" s="31" t="e">
        <f>_xlfn.XLOOKUP($A243,SummaryResponses!$A:$A,SummaryResponses!U:U)</f>
        <v>#N/A</v>
      </c>
      <c r="BB243" s="31" t="e">
        <f>_xlfn.XLOOKUP($A243,SummaryResponses!$A:$A,SummaryResponses!V:V)</f>
        <v>#N/A</v>
      </c>
      <c r="BC243" s="31" t="e">
        <f>_xlfn.XLOOKUP($A243,SummaryResponses!$A:$A,SummaryResponses!W:W)</f>
        <v>#N/A</v>
      </c>
      <c r="BD243" s="31" t="e">
        <f>_xlfn.XLOOKUP($A243,SummaryResponses!$A:$A,SummaryResponses!X:X)</f>
        <v>#N/A</v>
      </c>
      <c r="BE243" s="31" t="e">
        <f>_xlfn.XLOOKUP($A243,SummaryResponses!$A:$A,SummaryResponses!Y:Y)</f>
        <v>#N/A</v>
      </c>
      <c r="BF243" s="31" t="e">
        <f>_xlfn.XLOOKUP($A243,SummaryResponses!$A:$A,SummaryResponses!Z:Z)</f>
        <v>#N/A</v>
      </c>
      <c r="BG243" s="31" t="e">
        <f>_xlfn.XLOOKUP($A243,SummaryResponses!$A:$A,SummaryResponses!AA:AA)</f>
        <v>#N/A</v>
      </c>
      <c r="BH243" s="31" t="e">
        <f>_xlfn.XLOOKUP($A243,SummaryResponses!$A:$A,SummaryResponses!AB:AB)</f>
        <v>#N/A</v>
      </c>
      <c r="BI243" s="31" t="e">
        <f>_xlfn.XLOOKUP($A243,SummaryResponses!$A:$A,SummaryResponses!AC:AC)</f>
        <v>#N/A</v>
      </c>
      <c r="BJ243" s="31" t="e">
        <f>_xlfn.XLOOKUP($A243,SummaryResponses!$A:$A,SummaryResponses!AD:AD)</f>
        <v>#N/A</v>
      </c>
      <c r="BK243" s="31" t="e">
        <f>_xlfn.XLOOKUP($A243,SummaryResponses!$A:$A,SummaryResponses!AE:AE)</f>
        <v>#N/A</v>
      </c>
    </row>
    <row r="244" spans="1:63" ht="14.5" x14ac:dyDescent="0.35">
      <c r="A244" s="30">
        <f>SummaryResponses!A244</f>
        <v>0</v>
      </c>
      <c r="B244" s="31" t="e">
        <f>_xlfn.XLOOKUP($A244,WH_Aggregte!$E:$E,WH_Aggregte!$D:$D)</f>
        <v>#N/A</v>
      </c>
      <c r="C244" s="31" t="e">
        <f>_xlfn.XLOOKUP($A244,SummaryResponses!$A:$A,SummaryResponses!$C:$C)</f>
        <v>#N/A</v>
      </c>
      <c r="D244" s="30" t="str">
        <f>_xlfn.SINGLE(IF(ISNUMBER(IFERROR(_xlfn.XLOOKUP($A244,Table1[QNUM],Table1[Answer],"",0),""))*1,"",IFERROR(_xlfn.XLOOKUP($A244,Table1[QNUM],Table1[Answer],"",0),"")))</f>
        <v/>
      </c>
      <c r="E244" s="31" t="str">
        <f>_xlfn.SINGLE(IF(ISNUMBER(IFERROR(_xlfn.XLOOKUP($A244&amp;$E$1&amp;":",Table1[QNUM],Table1[NOTES],"",0),""))*1,"",IFERROR(_xlfn.XLOOKUP($A244&amp;$E$1&amp;":",Table1[QNUM],Table1[NOTES],"",0),"")))</f>
        <v/>
      </c>
      <c r="F244" s="31" t="str">
        <f>_xlfn.SINGLE(IF(ISNUMBER(IFERROR(_xlfn.XLOOKUP($A244&amp;$F$1,Table1[QNUM],Table1[NOTES],"",0),""))*1,"",IFERROR(_xlfn.XLOOKUP($A244&amp;$F$1,Table1[QNUM],Table1[NOTES],"",0),"")))</f>
        <v/>
      </c>
      <c r="G244" s="31" t="e">
        <f>TRIM(_xlfn.XLOOKUP($A244,WH_Aggregte!$E:$E,WH_Aggregte!J:J))</f>
        <v>#N/A</v>
      </c>
      <c r="H244" s="31" t="e">
        <f>_xlfn.XLOOKUP($A244,WH_Aggregte!$E:$E,WH_Aggregte!K:K)</f>
        <v>#N/A</v>
      </c>
      <c r="I244" s="31" t="e">
        <f>_xlfn.XLOOKUP($A244,WH_Aggregte!$E:$E,WH_Aggregte!L:L)</f>
        <v>#N/A</v>
      </c>
      <c r="J244" s="31" t="e">
        <f>_xlfn.XLOOKUP($A244,WH_Aggregte!$E:$E,WH_Aggregte!M:M)</f>
        <v>#N/A</v>
      </c>
      <c r="K244" s="31" t="e">
        <f>_xlfn.XLOOKUP($A244,WH_Aggregte!$E:$E,WH_Aggregte!N:N)</f>
        <v>#N/A</v>
      </c>
      <c r="L244" s="31" t="e">
        <f>_xlfn.XLOOKUP($A244,WH_Aggregte!$E:$E,WH_Aggregte!O:O)</f>
        <v>#N/A</v>
      </c>
      <c r="M244" s="31" t="e">
        <f>_xlfn.XLOOKUP($A244,WH_Aggregte!$E:$E,WH_Aggregte!P:P)</f>
        <v>#N/A</v>
      </c>
      <c r="N244" s="31" t="e">
        <f>_xlfn.XLOOKUP($A244,WH_Aggregte!$E:$E,WH_Aggregte!Q:Q)</f>
        <v>#N/A</v>
      </c>
      <c r="O244" s="31" t="e">
        <f>_xlfn.XLOOKUP($A244,WH_Aggregte!$E:$E,WH_Aggregte!R:R)</f>
        <v>#N/A</v>
      </c>
      <c r="P244" s="31" t="e">
        <f>_xlfn.XLOOKUP($A244,WH_Aggregte!$E:$E,WH_Aggregte!S:S)</f>
        <v>#N/A</v>
      </c>
      <c r="Q244" s="31" t="e">
        <f>_xlfn.XLOOKUP($A244,WH_Aggregte!$E:$E,WH_Aggregte!T:T)</f>
        <v>#N/A</v>
      </c>
      <c r="R244" s="31" t="e">
        <f>_xlfn.XLOOKUP($A244,WH_Aggregte!$E:$E,WH_Aggregte!U:U)</f>
        <v>#N/A</v>
      </c>
      <c r="S244" s="31" t="e">
        <f>_xlfn.XLOOKUP($A244,WH_Aggregte!$E:$E,WH_Aggregte!V:V)</f>
        <v>#N/A</v>
      </c>
      <c r="T244" s="31" t="e">
        <f>_xlfn.XLOOKUP($A244,WH_Aggregte!$E:$E,WH_Aggregte!W:W)</f>
        <v>#N/A</v>
      </c>
      <c r="U244" s="31" t="e">
        <f>_xlfn.XLOOKUP($A244,WH_Aggregte!$E:$E,WH_Aggregte!X:X)</f>
        <v>#N/A</v>
      </c>
      <c r="V244" s="31" t="e">
        <f>_xlfn.XLOOKUP($A244,WH_Aggregte!$E:$E,WH_Aggregte!Y:Y)</f>
        <v>#N/A</v>
      </c>
      <c r="W244" s="31" t="e">
        <f>_xlfn.XLOOKUP($A244,WH_Aggregte!$E:$E,WH_Aggregte!Z:Z)</f>
        <v>#N/A</v>
      </c>
      <c r="X244" s="31" t="e">
        <f>_xlfn.XLOOKUP($A244,WH_Aggregte!$E:$E,WH_Aggregte!AA:AA)</f>
        <v>#N/A</v>
      </c>
      <c r="Y244" s="31" t="e">
        <f>_xlfn.XLOOKUP($A244,WH_Aggregte!$E:$E,WH_Aggregte!AB:AB)</f>
        <v>#N/A</v>
      </c>
      <c r="Z244" s="31" t="e">
        <f>_xlfn.XLOOKUP($A244,WH_Aggregte!$E:$E,WH_Aggregte!AC:AC)</f>
        <v>#N/A</v>
      </c>
      <c r="AA244" s="31" t="e">
        <f>_xlfn.XLOOKUP($A244,WH_Aggregte!$E:$E,WH_Aggregte!AD:AD)</f>
        <v>#N/A</v>
      </c>
      <c r="AB244" s="31" t="e">
        <f>_xlfn.XLOOKUP($A244,WH_Aggregte!$E:$E,WH_Aggregte!AE:AE)</f>
        <v>#N/A</v>
      </c>
      <c r="AC244" s="31" t="e">
        <f>_xlfn.XLOOKUP($A244,WH_Aggregte!$E:$E,WH_Aggregte!AF:AF)</f>
        <v>#N/A</v>
      </c>
      <c r="AD244" s="31" t="e">
        <f>_xlfn.XLOOKUP($A244,WH_Aggregte!$E:$E,WH_Aggregte!AG:AG)</f>
        <v>#N/A</v>
      </c>
      <c r="AE244" s="31" t="e">
        <f>_xlfn.XLOOKUP($A244,WH_Aggregte!$E:$E,WH_Aggregte!AH:AH)</f>
        <v>#N/A</v>
      </c>
      <c r="AF244" s="31" t="e">
        <f>_xlfn.XLOOKUP($A244,WH_Aggregte!$E:$E,WH_Aggregte!AI:AI)</f>
        <v>#N/A</v>
      </c>
      <c r="AG244" s="31" t="e">
        <f>_xlfn.XLOOKUP($A244,WH_Aggregte!$E:$E,WH_Aggregte!AJ:AJ)</f>
        <v>#N/A</v>
      </c>
      <c r="AH244" s="31" t="e">
        <f>_xlfn.XLOOKUP($A244,WH_Aggregte!$E:$E,WH_Aggregte!AK:AK)</f>
        <v>#N/A</v>
      </c>
      <c r="AI244" s="31" t="e">
        <f>_xlfn.XLOOKUP($A244,WH_Aggregte!$E:$E,WH_Aggregte!AL:AL)</f>
        <v>#N/A</v>
      </c>
      <c r="AJ244" s="31" t="e">
        <f>_xlfn.XLOOKUP($A244,SummaryResponses!$A:$A,SummaryResponses!D:D)</f>
        <v>#N/A</v>
      </c>
      <c r="AK244" s="31" t="e">
        <f>_xlfn.XLOOKUP($A244,SummaryResponses!$A:$A,SummaryResponses!E:E)</f>
        <v>#N/A</v>
      </c>
      <c r="AL244" s="31" t="e">
        <f>_xlfn.XLOOKUP($A244,SummaryResponses!$A:$A,SummaryResponses!F:F)</f>
        <v>#N/A</v>
      </c>
      <c r="AM244" s="31" t="e">
        <f>_xlfn.XLOOKUP($A244,SummaryResponses!$A:$A,SummaryResponses!G:G)</f>
        <v>#N/A</v>
      </c>
      <c r="AN244" s="31" t="e">
        <f>_xlfn.XLOOKUP($A244,SummaryResponses!$A:$A,SummaryResponses!H:H)</f>
        <v>#N/A</v>
      </c>
      <c r="AO244" s="31" t="e">
        <f>_xlfn.XLOOKUP($A244,SummaryResponses!$A:$A,SummaryResponses!I:I)</f>
        <v>#N/A</v>
      </c>
      <c r="AP244" s="31" t="e">
        <f>_xlfn.XLOOKUP($A244,SummaryResponses!$A:$A,SummaryResponses!J:J)</f>
        <v>#N/A</v>
      </c>
      <c r="AQ244" s="31" t="e">
        <f>_xlfn.XLOOKUP($A244,SummaryResponses!$A:$A,SummaryResponses!K:K)</f>
        <v>#N/A</v>
      </c>
      <c r="AR244" s="31" t="e">
        <f>_xlfn.XLOOKUP($A244,SummaryResponses!$A:$A,SummaryResponses!L:L)</f>
        <v>#N/A</v>
      </c>
      <c r="AS244" s="31" t="e">
        <f>_xlfn.XLOOKUP($A244,SummaryResponses!$A:$A,SummaryResponses!M:M)</f>
        <v>#N/A</v>
      </c>
      <c r="AT244" s="31" t="e">
        <f>_xlfn.XLOOKUP($A244,SummaryResponses!$A:$A,SummaryResponses!N:N)</f>
        <v>#N/A</v>
      </c>
      <c r="AU244" s="31" t="e">
        <f>_xlfn.XLOOKUP($A244,SummaryResponses!$A:$A,SummaryResponses!O:O)</f>
        <v>#N/A</v>
      </c>
      <c r="AV244" s="31" t="e">
        <f>_xlfn.XLOOKUP($A244,SummaryResponses!$A:$A,SummaryResponses!P:P)</f>
        <v>#N/A</v>
      </c>
      <c r="AW244" s="31" t="e">
        <f>_xlfn.XLOOKUP($A244,SummaryResponses!$A:$A,SummaryResponses!Q:Q)</f>
        <v>#N/A</v>
      </c>
      <c r="AX244" s="31" t="e">
        <f>_xlfn.XLOOKUP($A244,SummaryResponses!$A:$A,SummaryResponses!R:R)</f>
        <v>#N/A</v>
      </c>
      <c r="AY244" s="31" t="e">
        <f>_xlfn.XLOOKUP($A244,SummaryResponses!$A:$A,SummaryResponses!S:S)</f>
        <v>#N/A</v>
      </c>
      <c r="AZ244" s="31" t="e">
        <f>_xlfn.XLOOKUP($A244,SummaryResponses!$A:$A,SummaryResponses!T:T)</f>
        <v>#N/A</v>
      </c>
      <c r="BA244" s="31" t="e">
        <f>_xlfn.XLOOKUP($A244,SummaryResponses!$A:$A,SummaryResponses!U:U)</f>
        <v>#N/A</v>
      </c>
      <c r="BB244" s="31" t="e">
        <f>_xlfn.XLOOKUP($A244,SummaryResponses!$A:$A,SummaryResponses!V:V)</f>
        <v>#N/A</v>
      </c>
      <c r="BC244" s="31" t="e">
        <f>_xlfn.XLOOKUP($A244,SummaryResponses!$A:$A,SummaryResponses!W:W)</f>
        <v>#N/A</v>
      </c>
      <c r="BD244" s="31" t="e">
        <f>_xlfn.XLOOKUP($A244,SummaryResponses!$A:$A,SummaryResponses!X:X)</f>
        <v>#N/A</v>
      </c>
      <c r="BE244" s="31" t="e">
        <f>_xlfn.XLOOKUP($A244,SummaryResponses!$A:$A,SummaryResponses!Y:Y)</f>
        <v>#N/A</v>
      </c>
      <c r="BF244" s="31" t="e">
        <f>_xlfn.XLOOKUP($A244,SummaryResponses!$A:$A,SummaryResponses!Z:Z)</f>
        <v>#N/A</v>
      </c>
      <c r="BG244" s="31" t="e">
        <f>_xlfn.XLOOKUP($A244,SummaryResponses!$A:$A,SummaryResponses!AA:AA)</f>
        <v>#N/A</v>
      </c>
      <c r="BH244" s="31" t="e">
        <f>_xlfn.XLOOKUP($A244,SummaryResponses!$A:$A,SummaryResponses!AB:AB)</f>
        <v>#N/A</v>
      </c>
      <c r="BI244" s="31" t="e">
        <f>_xlfn.XLOOKUP($A244,SummaryResponses!$A:$A,SummaryResponses!AC:AC)</f>
        <v>#N/A</v>
      </c>
      <c r="BJ244" s="31" t="e">
        <f>_xlfn.XLOOKUP($A244,SummaryResponses!$A:$A,SummaryResponses!AD:AD)</f>
        <v>#N/A</v>
      </c>
      <c r="BK244" s="31" t="e">
        <f>_xlfn.XLOOKUP($A244,SummaryResponses!$A:$A,SummaryResponses!AE:AE)</f>
        <v>#N/A</v>
      </c>
    </row>
    <row r="245" spans="1:63" ht="14.5" x14ac:dyDescent="0.35">
      <c r="A245" s="30">
        <f>SummaryResponses!A245</f>
        <v>0</v>
      </c>
      <c r="B245" s="31" t="e">
        <f>_xlfn.XLOOKUP($A245,WH_Aggregte!$E:$E,WH_Aggregte!$D:$D)</f>
        <v>#N/A</v>
      </c>
      <c r="C245" s="31" t="e">
        <f>_xlfn.XLOOKUP($A245,SummaryResponses!$A:$A,SummaryResponses!$C:$C)</f>
        <v>#N/A</v>
      </c>
      <c r="D245" s="30" t="str">
        <f>_xlfn.SINGLE(IF(ISNUMBER(IFERROR(_xlfn.XLOOKUP($A245,Table1[QNUM],Table1[Answer],"",0),""))*1,"",IFERROR(_xlfn.XLOOKUP($A245,Table1[QNUM],Table1[Answer],"",0),"")))</f>
        <v/>
      </c>
      <c r="E245" s="31" t="str">
        <f>_xlfn.SINGLE(IF(ISNUMBER(IFERROR(_xlfn.XLOOKUP($A245&amp;$E$1&amp;":",Table1[QNUM],Table1[NOTES],"",0),""))*1,"",IFERROR(_xlfn.XLOOKUP($A245&amp;$E$1&amp;":",Table1[QNUM],Table1[NOTES],"",0),"")))</f>
        <v/>
      </c>
      <c r="F245" s="31" t="str">
        <f>_xlfn.SINGLE(IF(ISNUMBER(IFERROR(_xlfn.XLOOKUP($A245&amp;$F$1,Table1[QNUM],Table1[NOTES],"",0),""))*1,"",IFERROR(_xlfn.XLOOKUP($A245&amp;$F$1,Table1[QNUM],Table1[NOTES],"",0),"")))</f>
        <v/>
      </c>
      <c r="G245" s="31" t="e">
        <f>TRIM(_xlfn.XLOOKUP($A245,WH_Aggregte!$E:$E,WH_Aggregte!J:J))</f>
        <v>#N/A</v>
      </c>
      <c r="H245" s="31" t="e">
        <f>_xlfn.XLOOKUP($A245,WH_Aggregte!$E:$E,WH_Aggregte!K:K)</f>
        <v>#N/A</v>
      </c>
      <c r="I245" s="31" t="e">
        <f>_xlfn.XLOOKUP($A245,WH_Aggregte!$E:$E,WH_Aggregte!L:L)</f>
        <v>#N/A</v>
      </c>
      <c r="J245" s="31" t="e">
        <f>_xlfn.XLOOKUP($A245,WH_Aggregte!$E:$E,WH_Aggregte!M:M)</f>
        <v>#N/A</v>
      </c>
      <c r="K245" s="31" t="e">
        <f>_xlfn.XLOOKUP($A245,WH_Aggregte!$E:$E,WH_Aggregte!N:N)</f>
        <v>#N/A</v>
      </c>
      <c r="L245" s="31" t="e">
        <f>_xlfn.XLOOKUP($A245,WH_Aggregte!$E:$E,WH_Aggregte!O:O)</f>
        <v>#N/A</v>
      </c>
      <c r="M245" s="31" t="e">
        <f>_xlfn.XLOOKUP($A245,WH_Aggregte!$E:$E,WH_Aggregte!P:P)</f>
        <v>#N/A</v>
      </c>
      <c r="N245" s="31" t="e">
        <f>_xlfn.XLOOKUP($A245,WH_Aggregte!$E:$E,WH_Aggregte!Q:Q)</f>
        <v>#N/A</v>
      </c>
      <c r="O245" s="31" t="e">
        <f>_xlfn.XLOOKUP($A245,WH_Aggregte!$E:$E,WH_Aggregte!R:R)</f>
        <v>#N/A</v>
      </c>
      <c r="P245" s="31" t="e">
        <f>_xlfn.XLOOKUP($A245,WH_Aggregte!$E:$E,WH_Aggregte!S:S)</f>
        <v>#N/A</v>
      </c>
      <c r="Q245" s="31" t="e">
        <f>_xlfn.XLOOKUP($A245,WH_Aggregte!$E:$E,WH_Aggregte!T:T)</f>
        <v>#N/A</v>
      </c>
      <c r="R245" s="31" t="e">
        <f>_xlfn.XLOOKUP($A245,WH_Aggregte!$E:$E,WH_Aggregte!U:U)</f>
        <v>#N/A</v>
      </c>
      <c r="S245" s="31" t="e">
        <f>_xlfn.XLOOKUP($A245,WH_Aggregte!$E:$E,WH_Aggregte!V:V)</f>
        <v>#N/A</v>
      </c>
      <c r="T245" s="31" t="e">
        <f>_xlfn.XLOOKUP($A245,WH_Aggregte!$E:$E,WH_Aggregte!W:W)</f>
        <v>#N/A</v>
      </c>
      <c r="U245" s="31" t="e">
        <f>_xlfn.XLOOKUP($A245,WH_Aggregte!$E:$E,WH_Aggregte!X:X)</f>
        <v>#N/A</v>
      </c>
      <c r="V245" s="31" t="e">
        <f>_xlfn.XLOOKUP($A245,WH_Aggregte!$E:$E,WH_Aggregte!Y:Y)</f>
        <v>#N/A</v>
      </c>
      <c r="W245" s="31" t="e">
        <f>_xlfn.XLOOKUP($A245,WH_Aggregte!$E:$E,WH_Aggregte!Z:Z)</f>
        <v>#N/A</v>
      </c>
      <c r="X245" s="31" t="e">
        <f>_xlfn.XLOOKUP($A245,WH_Aggregte!$E:$E,WH_Aggregte!AA:AA)</f>
        <v>#N/A</v>
      </c>
      <c r="Y245" s="31" t="e">
        <f>_xlfn.XLOOKUP($A245,WH_Aggregte!$E:$E,WH_Aggregte!AB:AB)</f>
        <v>#N/A</v>
      </c>
      <c r="Z245" s="31" t="e">
        <f>_xlfn.XLOOKUP($A245,WH_Aggregte!$E:$E,WH_Aggregte!AC:AC)</f>
        <v>#N/A</v>
      </c>
      <c r="AA245" s="31" t="e">
        <f>_xlfn.XLOOKUP($A245,WH_Aggregte!$E:$E,WH_Aggregte!AD:AD)</f>
        <v>#N/A</v>
      </c>
      <c r="AB245" s="31" t="e">
        <f>_xlfn.XLOOKUP($A245,WH_Aggregte!$E:$E,WH_Aggregte!AE:AE)</f>
        <v>#N/A</v>
      </c>
      <c r="AC245" s="31" t="e">
        <f>_xlfn.XLOOKUP($A245,WH_Aggregte!$E:$E,WH_Aggregte!AF:AF)</f>
        <v>#N/A</v>
      </c>
      <c r="AD245" s="31" t="e">
        <f>_xlfn.XLOOKUP($A245,WH_Aggregte!$E:$E,WH_Aggregte!AG:AG)</f>
        <v>#N/A</v>
      </c>
      <c r="AE245" s="31" t="e">
        <f>_xlfn.XLOOKUP($A245,WH_Aggregte!$E:$E,WH_Aggregte!AH:AH)</f>
        <v>#N/A</v>
      </c>
      <c r="AF245" s="31" t="e">
        <f>_xlfn.XLOOKUP($A245,WH_Aggregte!$E:$E,WH_Aggregte!AI:AI)</f>
        <v>#N/A</v>
      </c>
      <c r="AG245" s="31" t="e">
        <f>_xlfn.XLOOKUP($A245,WH_Aggregte!$E:$E,WH_Aggregte!AJ:AJ)</f>
        <v>#N/A</v>
      </c>
      <c r="AH245" s="31" t="e">
        <f>_xlfn.XLOOKUP($A245,WH_Aggregte!$E:$E,WH_Aggregte!AK:AK)</f>
        <v>#N/A</v>
      </c>
      <c r="AI245" s="31" t="e">
        <f>_xlfn.XLOOKUP($A245,WH_Aggregte!$E:$E,WH_Aggregte!AL:AL)</f>
        <v>#N/A</v>
      </c>
      <c r="AJ245" s="31" t="e">
        <f>_xlfn.XLOOKUP($A245,SummaryResponses!$A:$A,SummaryResponses!D:D)</f>
        <v>#N/A</v>
      </c>
      <c r="AK245" s="31" t="e">
        <f>_xlfn.XLOOKUP($A245,SummaryResponses!$A:$A,SummaryResponses!E:E)</f>
        <v>#N/A</v>
      </c>
      <c r="AL245" s="31" t="e">
        <f>_xlfn.XLOOKUP($A245,SummaryResponses!$A:$A,SummaryResponses!F:F)</f>
        <v>#N/A</v>
      </c>
      <c r="AM245" s="31" t="e">
        <f>_xlfn.XLOOKUP($A245,SummaryResponses!$A:$A,SummaryResponses!G:G)</f>
        <v>#N/A</v>
      </c>
      <c r="AN245" s="31" t="e">
        <f>_xlfn.XLOOKUP($A245,SummaryResponses!$A:$A,SummaryResponses!H:H)</f>
        <v>#N/A</v>
      </c>
      <c r="AO245" s="31" t="e">
        <f>_xlfn.XLOOKUP($A245,SummaryResponses!$A:$A,SummaryResponses!I:I)</f>
        <v>#N/A</v>
      </c>
      <c r="AP245" s="31" t="e">
        <f>_xlfn.XLOOKUP($A245,SummaryResponses!$A:$A,SummaryResponses!J:J)</f>
        <v>#N/A</v>
      </c>
      <c r="AQ245" s="31" t="e">
        <f>_xlfn.XLOOKUP($A245,SummaryResponses!$A:$A,SummaryResponses!K:K)</f>
        <v>#N/A</v>
      </c>
      <c r="AR245" s="31" t="e">
        <f>_xlfn.XLOOKUP($A245,SummaryResponses!$A:$A,SummaryResponses!L:L)</f>
        <v>#N/A</v>
      </c>
      <c r="AS245" s="31" t="e">
        <f>_xlfn.XLOOKUP($A245,SummaryResponses!$A:$A,SummaryResponses!M:M)</f>
        <v>#N/A</v>
      </c>
      <c r="AT245" s="31" t="e">
        <f>_xlfn.XLOOKUP($A245,SummaryResponses!$A:$A,SummaryResponses!N:N)</f>
        <v>#N/A</v>
      </c>
      <c r="AU245" s="31" t="e">
        <f>_xlfn.XLOOKUP($A245,SummaryResponses!$A:$A,SummaryResponses!O:O)</f>
        <v>#N/A</v>
      </c>
      <c r="AV245" s="31" t="e">
        <f>_xlfn.XLOOKUP($A245,SummaryResponses!$A:$A,SummaryResponses!P:P)</f>
        <v>#N/A</v>
      </c>
      <c r="AW245" s="31" t="e">
        <f>_xlfn.XLOOKUP($A245,SummaryResponses!$A:$A,SummaryResponses!Q:Q)</f>
        <v>#N/A</v>
      </c>
      <c r="AX245" s="31" t="e">
        <f>_xlfn.XLOOKUP($A245,SummaryResponses!$A:$A,SummaryResponses!R:R)</f>
        <v>#N/A</v>
      </c>
      <c r="AY245" s="31" t="e">
        <f>_xlfn.XLOOKUP($A245,SummaryResponses!$A:$A,SummaryResponses!S:S)</f>
        <v>#N/A</v>
      </c>
      <c r="AZ245" s="31" t="e">
        <f>_xlfn.XLOOKUP($A245,SummaryResponses!$A:$A,SummaryResponses!T:T)</f>
        <v>#N/A</v>
      </c>
      <c r="BA245" s="31" t="e">
        <f>_xlfn.XLOOKUP($A245,SummaryResponses!$A:$A,SummaryResponses!U:U)</f>
        <v>#N/A</v>
      </c>
      <c r="BB245" s="31" t="e">
        <f>_xlfn.XLOOKUP($A245,SummaryResponses!$A:$A,SummaryResponses!V:V)</f>
        <v>#N/A</v>
      </c>
      <c r="BC245" s="31" t="e">
        <f>_xlfn.XLOOKUP($A245,SummaryResponses!$A:$A,SummaryResponses!W:W)</f>
        <v>#N/A</v>
      </c>
      <c r="BD245" s="31" t="e">
        <f>_xlfn.XLOOKUP($A245,SummaryResponses!$A:$A,SummaryResponses!X:X)</f>
        <v>#N/A</v>
      </c>
      <c r="BE245" s="31" t="e">
        <f>_xlfn.XLOOKUP($A245,SummaryResponses!$A:$A,SummaryResponses!Y:Y)</f>
        <v>#N/A</v>
      </c>
      <c r="BF245" s="31" t="e">
        <f>_xlfn.XLOOKUP($A245,SummaryResponses!$A:$A,SummaryResponses!Z:Z)</f>
        <v>#N/A</v>
      </c>
      <c r="BG245" s="31" t="e">
        <f>_xlfn.XLOOKUP($A245,SummaryResponses!$A:$A,SummaryResponses!AA:AA)</f>
        <v>#N/A</v>
      </c>
      <c r="BH245" s="31" t="e">
        <f>_xlfn.XLOOKUP($A245,SummaryResponses!$A:$A,SummaryResponses!AB:AB)</f>
        <v>#N/A</v>
      </c>
      <c r="BI245" s="31" t="e">
        <f>_xlfn.XLOOKUP($A245,SummaryResponses!$A:$A,SummaryResponses!AC:AC)</f>
        <v>#N/A</v>
      </c>
      <c r="BJ245" s="31" t="e">
        <f>_xlfn.XLOOKUP($A245,SummaryResponses!$A:$A,SummaryResponses!AD:AD)</f>
        <v>#N/A</v>
      </c>
      <c r="BK245" s="31" t="e">
        <f>_xlfn.XLOOKUP($A245,SummaryResponses!$A:$A,SummaryResponses!AE:AE)</f>
        <v>#N/A</v>
      </c>
    </row>
    <row r="246" spans="1:63" ht="14.5" x14ac:dyDescent="0.35">
      <c r="A246" s="30">
        <f>SummaryResponses!A246</f>
        <v>0</v>
      </c>
      <c r="B246" s="31" t="e">
        <f>_xlfn.XLOOKUP($A246,WH_Aggregte!$E:$E,WH_Aggregte!$D:$D)</f>
        <v>#N/A</v>
      </c>
      <c r="C246" s="31" t="e">
        <f>_xlfn.XLOOKUP($A246,SummaryResponses!$A:$A,SummaryResponses!$C:$C)</f>
        <v>#N/A</v>
      </c>
      <c r="D246" s="30" t="str">
        <f>_xlfn.SINGLE(IF(ISNUMBER(IFERROR(_xlfn.XLOOKUP($A246,Table1[QNUM],Table1[Answer],"",0),""))*1,"",IFERROR(_xlfn.XLOOKUP($A246,Table1[QNUM],Table1[Answer],"",0),"")))</f>
        <v/>
      </c>
      <c r="E246" s="31" t="str">
        <f>_xlfn.SINGLE(IF(ISNUMBER(IFERROR(_xlfn.XLOOKUP($A246&amp;$E$1&amp;":",Table1[QNUM],Table1[NOTES],"",0),""))*1,"",IFERROR(_xlfn.XLOOKUP($A246&amp;$E$1&amp;":",Table1[QNUM],Table1[NOTES],"",0),"")))</f>
        <v/>
      </c>
      <c r="F246" s="31" t="str">
        <f>_xlfn.SINGLE(IF(ISNUMBER(IFERROR(_xlfn.XLOOKUP($A246&amp;$F$1,Table1[QNUM],Table1[NOTES],"",0),""))*1,"",IFERROR(_xlfn.XLOOKUP($A246&amp;$F$1,Table1[QNUM],Table1[NOTES],"",0),"")))</f>
        <v/>
      </c>
      <c r="G246" s="31" t="e">
        <f>TRIM(_xlfn.XLOOKUP($A246,WH_Aggregte!$E:$E,WH_Aggregte!J:J))</f>
        <v>#N/A</v>
      </c>
      <c r="H246" s="31" t="e">
        <f>_xlfn.XLOOKUP($A246,WH_Aggregte!$E:$E,WH_Aggregte!K:K)</f>
        <v>#N/A</v>
      </c>
      <c r="I246" s="31" t="e">
        <f>_xlfn.XLOOKUP($A246,WH_Aggregte!$E:$E,WH_Aggregte!L:L)</f>
        <v>#N/A</v>
      </c>
      <c r="J246" s="31" t="e">
        <f>_xlfn.XLOOKUP($A246,WH_Aggregte!$E:$E,WH_Aggregte!M:M)</f>
        <v>#N/A</v>
      </c>
      <c r="K246" s="31" t="e">
        <f>_xlfn.XLOOKUP($A246,WH_Aggregte!$E:$E,WH_Aggregte!N:N)</f>
        <v>#N/A</v>
      </c>
      <c r="L246" s="31" t="e">
        <f>_xlfn.XLOOKUP($A246,WH_Aggregte!$E:$E,WH_Aggregte!O:O)</f>
        <v>#N/A</v>
      </c>
      <c r="M246" s="31" t="e">
        <f>_xlfn.XLOOKUP($A246,WH_Aggregte!$E:$E,WH_Aggregte!P:P)</f>
        <v>#N/A</v>
      </c>
      <c r="N246" s="31" t="e">
        <f>_xlfn.XLOOKUP($A246,WH_Aggregte!$E:$E,WH_Aggregte!Q:Q)</f>
        <v>#N/A</v>
      </c>
      <c r="O246" s="31" t="e">
        <f>_xlfn.XLOOKUP($A246,WH_Aggregte!$E:$E,WH_Aggregte!R:R)</f>
        <v>#N/A</v>
      </c>
      <c r="P246" s="31" t="e">
        <f>_xlfn.XLOOKUP($A246,WH_Aggregte!$E:$E,WH_Aggregte!S:S)</f>
        <v>#N/A</v>
      </c>
      <c r="Q246" s="31" t="e">
        <f>_xlfn.XLOOKUP($A246,WH_Aggregte!$E:$E,WH_Aggregte!T:T)</f>
        <v>#N/A</v>
      </c>
      <c r="R246" s="31" t="e">
        <f>_xlfn.XLOOKUP($A246,WH_Aggregte!$E:$E,WH_Aggregte!U:U)</f>
        <v>#N/A</v>
      </c>
      <c r="S246" s="31" t="e">
        <f>_xlfn.XLOOKUP($A246,WH_Aggregte!$E:$E,WH_Aggregte!V:V)</f>
        <v>#N/A</v>
      </c>
      <c r="T246" s="31" t="e">
        <f>_xlfn.XLOOKUP($A246,WH_Aggregte!$E:$E,WH_Aggregte!W:W)</f>
        <v>#N/A</v>
      </c>
      <c r="U246" s="31" t="e">
        <f>_xlfn.XLOOKUP($A246,WH_Aggregte!$E:$E,WH_Aggregte!X:X)</f>
        <v>#N/A</v>
      </c>
      <c r="V246" s="31" t="e">
        <f>_xlfn.XLOOKUP($A246,WH_Aggregte!$E:$E,WH_Aggregte!Y:Y)</f>
        <v>#N/A</v>
      </c>
      <c r="W246" s="31" t="e">
        <f>_xlfn.XLOOKUP($A246,WH_Aggregte!$E:$E,WH_Aggregte!Z:Z)</f>
        <v>#N/A</v>
      </c>
      <c r="X246" s="31" t="e">
        <f>_xlfn.XLOOKUP($A246,WH_Aggregte!$E:$E,WH_Aggregte!AA:AA)</f>
        <v>#N/A</v>
      </c>
      <c r="Y246" s="31" t="e">
        <f>_xlfn.XLOOKUP($A246,WH_Aggregte!$E:$E,WH_Aggregte!AB:AB)</f>
        <v>#N/A</v>
      </c>
      <c r="Z246" s="31" t="e">
        <f>_xlfn.XLOOKUP($A246,WH_Aggregte!$E:$E,WH_Aggregte!AC:AC)</f>
        <v>#N/A</v>
      </c>
      <c r="AA246" s="31" t="e">
        <f>_xlfn.XLOOKUP($A246,WH_Aggregte!$E:$E,WH_Aggregte!AD:AD)</f>
        <v>#N/A</v>
      </c>
      <c r="AB246" s="31" t="e">
        <f>_xlfn.XLOOKUP($A246,WH_Aggregte!$E:$E,WH_Aggregte!AE:AE)</f>
        <v>#N/A</v>
      </c>
      <c r="AC246" s="31" t="e">
        <f>_xlfn.XLOOKUP($A246,WH_Aggregte!$E:$E,WH_Aggregte!AF:AF)</f>
        <v>#N/A</v>
      </c>
      <c r="AD246" s="31" t="e">
        <f>_xlfn.XLOOKUP($A246,WH_Aggregte!$E:$E,WH_Aggregte!AG:AG)</f>
        <v>#N/A</v>
      </c>
      <c r="AE246" s="31" t="e">
        <f>_xlfn.XLOOKUP($A246,WH_Aggregte!$E:$E,WH_Aggregte!AH:AH)</f>
        <v>#N/A</v>
      </c>
      <c r="AF246" s="31" t="e">
        <f>_xlfn.XLOOKUP($A246,WH_Aggregte!$E:$E,WH_Aggregte!AI:AI)</f>
        <v>#N/A</v>
      </c>
      <c r="AG246" s="31" t="e">
        <f>_xlfn.XLOOKUP($A246,WH_Aggregte!$E:$E,WH_Aggregte!AJ:AJ)</f>
        <v>#N/A</v>
      </c>
      <c r="AH246" s="31" t="e">
        <f>_xlfn.XLOOKUP($A246,WH_Aggregte!$E:$E,WH_Aggregte!AK:AK)</f>
        <v>#N/A</v>
      </c>
      <c r="AI246" s="31" t="e">
        <f>_xlfn.XLOOKUP($A246,WH_Aggregte!$E:$E,WH_Aggregte!AL:AL)</f>
        <v>#N/A</v>
      </c>
      <c r="AJ246" s="31" t="e">
        <f>_xlfn.XLOOKUP($A246,SummaryResponses!$A:$A,SummaryResponses!D:D)</f>
        <v>#N/A</v>
      </c>
      <c r="AK246" s="31" t="e">
        <f>_xlfn.XLOOKUP($A246,SummaryResponses!$A:$A,SummaryResponses!E:E)</f>
        <v>#N/A</v>
      </c>
      <c r="AL246" s="31" t="e">
        <f>_xlfn.XLOOKUP($A246,SummaryResponses!$A:$A,SummaryResponses!F:F)</f>
        <v>#N/A</v>
      </c>
      <c r="AM246" s="31" t="e">
        <f>_xlfn.XLOOKUP($A246,SummaryResponses!$A:$A,SummaryResponses!G:G)</f>
        <v>#N/A</v>
      </c>
      <c r="AN246" s="31" t="e">
        <f>_xlfn.XLOOKUP($A246,SummaryResponses!$A:$A,SummaryResponses!H:H)</f>
        <v>#N/A</v>
      </c>
      <c r="AO246" s="31" t="e">
        <f>_xlfn.XLOOKUP($A246,SummaryResponses!$A:$A,SummaryResponses!I:I)</f>
        <v>#N/A</v>
      </c>
      <c r="AP246" s="31" t="e">
        <f>_xlfn.XLOOKUP($A246,SummaryResponses!$A:$A,SummaryResponses!J:J)</f>
        <v>#N/A</v>
      </c>
      <c r="AQ246" s="31" t="e">
        <f>_xlfn.XLOOKUP($A246,SummaryResponses!$A:$A,SummaryResponses!K:K)</f>
        <v>#N/A</v>
      </c>
      <c r="AR246" s="31" t="e">
        <f>_xlfn.XLOOKUP($A246,SummaryResponses!$A:$A,SummaryResponses!L:L)</f>
        <v>#N/A</v>
      </c>
      <c r="AS246" s="31" t="e">
        <f>_xlfn.XLOOKUP($A246,SummaryResponses!$A:$A,SummaryResponses!M:M)</f>
        <v>#N/A</v>
      </c>
      <c r="AT246" s="31" t="e">
        <f>_xlfn.XLOOKUP($A246,SummaryResponses!$A:$A,SummaryResponses!N:N)</f>
        <v>#N/A</v>
      </c>
      <c r="AU246" s="31" t="e">
        <f>_xlfn.XLOOKUP($A246,SummaryResponses!$A:$A,SummaryResponses!O:O)</f>
        <v>#N/A</v>
      </c>
      <c r="AV246" s="31" t="e">
        <f>_xlfn.XLOOKUP($A246,SummaryResponses!$A:$A,SummaryResponses!P:P)</f>
        <v>#N/A</v>
      </c>
      <c r="AW246" s="31" t="e">
        <f>_xlfn.XLOOKUP($A246,SummaryResponses!$A:$A,SummaryResponses!Q:Q)</f>
        <v>#N/A</v>
      </c>
      <c r="AX246" s="31" t="e">
        <f>_xlfn.XLOOKUP($A246,SummaryResponses!$A:$A,SummaryResponses!R:R)</f>
        <v>#N/A</v>
      </c>
      <c r="AY246" s="31" t="e">
        <f>_xlfn.XLOOKUP($A246,SummaryResponses!$A:$A,SummaryResponses!S:S)</f>
        <v>#N/A</v>
      </c>
      <c r="AZ246" s="31" t="e">
        <f>_xlfn.XLOOKUP($A246,SummaryResponses!$A:$A,SummaryResponses!T:T)</f>
        <v>#N/A</v>
      </c>
      <c r="BA246" s="31" t="e">
        <f>_xlfn.XLOOKUP($A246,SummaryResponses!$A:$A,SummaryResponses!U:U)</f>
        <v>#N/A</v>
      </c>
      <c r="BB246" s="31" t="e">
        <f>_xlfn.XLOOKUP($A246,SummaryResponses!$A:$A,SummaryResponses!V:V)</f>
        <v>#N/A</v>
      </c>
      <c r="BC246" s="31" t="e">
        <f>_xlfn.XLOOKUP($A246,SummaryResponses!$A:$A,SummaryResponses!W:W)</f>
        <v>#N/A</v>
      </c>
      <c r="BD246" s="31" t="e">
        <f>_xlfn.XLOOKUP($A246,SummaryResponses!$A:$A,SummaryResponses!X:X)</f>
        <v>#N/A</v>
      </c>
      <c r="BE246" s="31" t="e">
        <f>_xlfn.XLOOKUP($A246,SummaryResponses!$A:$A,SummaryResponses!Y:Y)</f>
        <v>#N/A</v>
      </c>
      <c r="BF246" s="31" t="e">
        <f>_xlfn.XLOOKUP($A246,SummaryResponses!$A:$A,SummaryResponses!Z:Z)</f>
        <v>#N/A</v>
      </c>
      <c r="BG246" s="31" t="e">
        <f>_xlfn.XLOOKUP($A246,SummaryResponses!$A:$A,SummaryResponses!AA:AA)</f>
        <v>#N/A</v>
      </c>
      <c r="BH246" s="31" t="e">
        <f>_xlfn.XLOOKUP($A246,SummaryResponses!$A:$A,SummaryResponses!AB:AB)</f>
        <v>#N/A</v>
      </c>
      <c r="BI246" s="31" t="e">
        <f>_xlfn.XLOOKUP($A246,SummaryResponses!$A:$A,SummaryResponses!AC:AC)</f>
        <v>#N/A</v>
      </c>
      <c r="BJ246" s="31" t="e">
        <f>_xlfn.XLOOKUP($A246,SummaryResponses!$A:$A,SummaryResponses!AD:AD)</f>
        <v>#N/A</v>
      </c>
      <c r="BK246" s="31" t="e">
        <f>_xlfn.XLOOKUP($A246,SummaryResponses!$A:$A,SummaryResponses!AE:AE)</f>
        <v>#N/A</v>
      </c>
    </row>
    <row r="247" spans="1:63" ht="14.5" x14ac:dyDescent="0.35">
      <c r="A247" s="30">
        <f>SummaryResponses!A247</f>
        <v>0</v>
      </c>
      <c r="B247" s="31" t="e">
        <f>_xlfn.XLOOKUP($A247,WH_Aggregte!$E:$E,WH_Aggregte!$D:$D)</f>
        <v>#N/A</v>
      </c>
      <c r="C247" s="31" t="e">
        <f>_xlfn.XLOOKUP($A247,SummaryResponses!$A:$A,SummaryResponses!$C:$C)</f>
        <v>#N/A</v>
      </c>
      <c r="D247" s="30" t="str">
        <f>_xlfn.SINGLE(IF(ISNUMBER(IFERROR(_xlfn.XLOOKUP($A247,Table1[QNUM],Table1[Answer],"",0),""))*1,"",IFERROR(_xlfn.XLOOKUP($A247,Table1[QNUM],Table1[Answer],"",0),"")))</f>
        <v/>
      </c>
      <c r="E247" s="31" t="str">
        <f>_xlfn.SINGLE(IF(ISNUMBER(IFERROR(_xlfn.XLOOKUP($A247&amp;$E$1&amp;":",Table1[QNUM],Table1[NOTES],"",0),""))*1,"",IFERROR(_xlfn.XLOOKUP($A247&amp;$E$1&amp;":",Table1[QNUM],Table1[NOTES],"",0),"")))</f>
        <v/>
      </c>
      <c r="F247" s="31" t="str">
        <f>_xlfn.SINGLE(IF(ISNUMBER(IFERROR(_xlfn.XLOOKUP($A247&amp;$F$1,Table1[QNUM],Table1[NOTES],"",0),""))*1,"",IFERROR(_xlfn.XLOOKUP($A247&amp;$F$1,Table1[QNUM],Table1[NOTES],"",0),"")))</f>
        <v/>
      </c>
      <c r="G247" s="31" t="e">
        <f>TRIM(_xlfn.XLOOKUP($A247,WH_Aggregte!$E:$E,WH_Aggregte!J:J))</f>
        <v>#N/A</v>
      </c>
      <c r="H247" s="31" t="e">
        <f>_xlfn.XLOOKUP($A247,WH_Aggregte!$E:$E,WH_Aggregte!K:K)</f>
        <v>#N/A</v>
      </c>
      <c r="I247" s="31" t="e">
        <f>_xlfn.XLOOKUP($A247,WH_Aggregte!$E:$E,WH_Aggregte!L:L)</f>
        <v>#N/A</v>
      </c>
      <c r="J247" s="31" t="e">
        <f>_xlfn.XLOOKUP($A247,WH_Aggregte!$E:$E,WH_Aggregte!M:M)</f>
        <v>#N/A</v>
      </c>
      <c r="K247" s="31" t="e">
        <f>_xlfn.XLOOKUP($A247,WH_Aggregte!$E:$E,WH_Aggregte!N:N)</f>
        <v>#N/A</v>
      </c>
      <c r="L247" s="31" t="e">
        <f>_xlfn.XLOOKUP($A247,WH_Aggregte!$E:$E,WH_Aggregte!O:O)</f>
        <v>#N/A</v>
      </c>
      <c r="M247" s="31" t="e">
        <f>_xlfn.XLOOKUP($A247,WH_Aggregte!$E:$E,WH_Aggregte!P:P)</f>
        <v>#N/A</v>
      </c>
      <c r="N247" s="31" t="e">
        <f>_xlfn.XLOOKUP($A247,WH_Aggregte!$E:$E,WH_Aggregte!Q:Q)</f>
        <v>#N/A</v>
      </c>
      <c r="O247" s="31" t="e">
        <f>_xlfn.XLOOKUP($A247,WH_Aggregte!$E:$E,WH_Aggregte!R:R)</f>
        <v>#N/A</v>
      </c>
      <c r="P247" s="31" t="e">
        <f>_xlfn.XLOOKUP($A247,WH_Aggregte!$E:$E,WH_Aggregte!S:S)</f>
        <v>#N/A</v>
      </c>
      <c r="Q247" s="31" t="e">
        <f>_xlfn.XLOOKUP($A247,WH_Aggregte!$E:$E,WH_Aggregte!T:T)</f>
        <v>#N/A</v>
      </c>
      <c r="R247" s="31" t="e">
        <f>_xlfn.XLOOKUP($A247,WH_Aggregte!$E:$E,WH_Aggregte!U:U)</f>
        <v>#N/A</v>
      </c>
      <c r="S247" s="31" t="e">
        <f>_xlfn.XLOOKUP($A247,WH_Aggregte!$E:$E,WH_Aggregte!V:V)</f>
        <v>#N/A</v>
      </c>
      <c r="T247" s="31" t="e">
        <f>_xlfn.XLOOKUP($A247,WH_Aggregte!$E:$E,WH_Aggregte!W:W)</f>
        <v>#N/A</v>
      </c>
      <c r="U247" s="31" t="e">
        <f>_xlfn.XLOOKUP($A247,WH_Aggregte!$E:$E,WH_Aggregte!X:X)</f>
        <v>#N/A</v>
      </c>
      <c r="V247" s="31" t="e">
        <f>_xlfn.XLOOKUP($A247,WH_Aggregte!$E:$E,WH_Aggregte!Y:Y)</f>
        <v>#N/A</v>
      </c>
      <c r="W247" s="31" t="e">
        <f>_xlfn.XLOOKUP($A247,WH_Aggregte!$E:$E,WH_Aggregte!Z:Z)</f>
        <v>#N/A</v>
      </c>
      <c r="X247" s="31" t="e">
        <f>_xlfn.XLOOKUP($A247,WH_Aggregte!$E:$E,WH_Aggregte!AA:AA)</f>
        <v>#N/A</v>
      </c>
      <c r="Y247" s="31" t="e">
        <f>_xlfn.XLOOKUP($A247,WH_Aggregte!$E:$E,WH_Aggregte!AB:AB)</f>
        <v>#N/A</v>
      </c>
      <c r="Z247" s="31" t="e">
        <f>_xlfn.XLOOKUP($A247,WH_Aggregte!$E:$E,WH_Aggregte!AC:AC)</f>
        <v>#N/A</v>
      </c>
      <c r="AA247" s="31" t="e">
        <f>_xlfn.XLOOKUP($A247,WH_Aggregte!$E:$E,WH_Aggregte!AD:AD)</f>
        <v>#N/A</v>
      </c>
      <c r="AB247" s="31" t="e">
        <f>_xlfn.XLOOKUP($A247,WH_Aggregte!$E:$E,WH_Aggregte!AE:AE)</f>
        <v>#N/A</v>
      </c>
      <c r="AC247" s="31" t="e">
        <f>_xlfn.XLOOKUP($A247,WH_Aggregte!$E:$E,WH_Aggregte!AF:AF)</f>
        <v>#N/A</v>
      </c>
      <c r="AD247" s="31" t="e">
        <f>_xlfn.XLOOKUP($A247,WH_Aggregte!$E:$E,WH_Aggregte!AG:AG)</f>
        <v>#N/A</v>
      </c>
      <c r="AE247" s="31" t="e">
        <f>_xlfn.XLOOKUP($A247,WH_Aggregte!$E:$E,WH_Aggregte!AH:AH)</f>
        <v>#N/A</v>
      </c>
      <c r="AF247" s="31" t="e">
        <f>_xlfn.XLOOKUP($A247,WH_Aggregte!$E:$E,WH_Aggregte!AI:AI)</f>
        <v>#N/A</v>
      </c>
      <c r="AG247" s="31" t="e">
        <f>_xlfn.XLOOKUP($A247,WH_Aggregte!$E:$E,WH_Aggregte!AJ:AJ)</f>
        <v>#N/A</v>
      </c>
      <c r="AH247" s="31" t="e">
        <f>_xlfn.XLOOKUP($A247,WH_Aggregte!$E:$E,WH_Aggregte!AK:AK)</f>
        <v>#N/A</v>
      </c>
      <c r="AI247" s="31" t="e">
        <f>_xlfn.XLOOKUP($A247,WH_Aggregte!$E:$E,WH_Aggregte!AL:AL)</f>
        <v>#N/A</v>
      </c>
      <c r="AJ247" s="31" t="e">
        <f>_xlfn.XLOOKUP($A247,SummaryResponses!$A:$A,SummaryResponses!D:D)</f>
        <v>#N/A</v>
      </c>
      <c r="AK247" s="31" t="e">
        <f>_xlfn.XLOOKUP($A247,SummaryResponses!$A:$A,SummaryResponses!E:E)</f>
        <v>#N/A</v>
      </c>
      <c r="AL247" s="31" t="e">
        <f>_xlfn.XLOOKUP($A247,SummaryResponses!$A:$A,SummaryResponses!F:F)</f>
        <v>#N/A</v>
      </c>
      <c r="AM247" s="31" t="e">
        <f>_xlfn.XLOOKUP($A247,SummaryResponses!$A:$A,SummaryResponses!G:G)</f>
        <v>#N/A</v>
      </c>
      <c r="AN247" s="31" t="e">
        <f>_xlfn.XLOOKUP($A247,SummaryResponses!$A:$A,SummaryResponses!H:H)</f>
        <v>#N/A</v>
      </c>
      <c r="AO247" s="31" t="e">
        <f>_xlfn.XLOOKUP($A247,SummaryResponses!$A:$A,SummaryResponses!I:I)</f>
        <v>#N/A</v>
      </c>
      <c r="AP247" s="31" t="e">
        <f>_xlfn.XLOOKUP($A247,SummaryResponses!$A:$A,SummaryResponses!J:J)</f>
        <v>#N/A</v>
      </c>
      <c r="AQ247" s="31" t="e">
        <f>_xlfn.XLOOKUP($A247,SummaryResponses!$A:$A,SummaryResponses!K:K)</f>
        <v>#N/A</v>
      </c>
      <c r="AR247" s="31" t="e">
        <f>_xlfn.XLOOKUP($A247,SummaryResponses!$A:$A,SummaryResponses!L:L)</f>
        <v>#N/A</v>
      </c>
      <c r="AS247" s="31" t="e">
        <f>_xlfn.XLOOKUP($A247,SummaryResponses!$A:$A,SummaryResponses!M:M)</f>
        <v>#N/A</v>
      </c>
      <c r="AT247" s="31" t="e">
        <f>_xlfn.XLOOKUP($A247,SummaryResponses!$A:$A,SummaryResponses!N:N)</f>
        <v>#N/A</v>
      </c>
      <c r="AU247" s="31" t="e">
        <f>_xlfn.XLOOKUP($A247,SummaryResponses!$A:$A,SummaryResponses!O:O)</f>
        <v>#N/A</v>
      </c>
      <c r="AV247" s="31" t="e">
        <f>_xlfn.XLOOKUP($A247,SummaryResponses!$A:$A,SummaryResponses!P:P)</f>
        <v>#N/A</v>
      </c>
      <c r="AW247" s="31" t="e">
        <f>_xlfn.XLOOKUP($A247,SummaryResponses!$A:$A,SummaryResponses!Q:Q)</f>
        <v>#N/A</v>
      </c>
      <c r="AX247" s="31" t="e">
        <f>_xlfn.XLOOKUP($A247,SummaryResponses!$A:$A,SummaryResponses!R:R)</f>
        <v>#N/A</v>
      </c>
      <c r="AY247" s="31" t="e">
        <f>_xlfn.XLOOKUP($A247,SummaryResponses!$A:$A,SummaryResponses!S:S)</f>
        <v>#N/A</v>
      </c>
      <c r="AZ247" s="31" t="e">
        <f>_xlfn.XLOOKUP($A247,SummaryResponses!$A:$A,SummaryResponses!T:T)</f>
        <v>#N/A</v>
      </c>
      <c r="BA247" s="31" t="e">
        <f>_xlfn.XLOOKUP($A247,SummaryResponses!$A:$A,SummaryResponses!U:U)</f>
        <v>#N/A</v>
      </c>
      <c r="BB247" s="31" t="e">
        <f>_xlfn.XLOOKUP($A247,SummaryResponses!$A:$A,SummaryResponses!V:V)</f>
        <v>#N/A</v>
      </c>
      <c r="BC247" s="31" t="e">
        <f>_xlfn.XLOOKUP($A247,SummaryResponses!$A:$A,SummaryResponses!W:W)</f>
        <v>#N/A</v>
      </c>
      <c r="BD247" s="31" t="e">
        <f>_xlfn.XLOOKUP($A247,SummaryResponses!$A:$A,SummaryResponses!X:X)</f>
        <v>#N/A</v>
      </c>
      <c r="BE247" s="31" t="e">
        <f>_xlfn.XLOOKUP($A247,SummaryResponses!$A:$A,SummaryResponses!Y:Y)</f>
        <v>#N/A</v>
      </c>
      <c r="BF247" s="31" t="e">
        <f>_xlfn.XLOOKUP($A247,SummaryResponses!$A:$A,SummaryResponses!Z:Z)</f>
        <v>#N/A</v>
      </c>
      <c r="BG247" s="31" t="e">
        <f>_xlfn.XLOOKUP($A247,SummaryResponses!$A:$A,SummaryResponses!AA:AA)</f>
        <v>#N/A</v>
      </c>
      <c r="BH247" s="31" t="e">
        <f>_xlfn.XLOOKUP($A247,SummaryResponses!$A:$A,SummaryResponses!AB:AB)</f>
        <v>#N/A</v>
      </c>
      <c r="BI247" s="31" t="e">
        <f>_xlfn.XLOOKUP($A247,SummaryResponses!$A:$A,SummaryResponses!AC:AC)</f>
        <v>#N/A</v>
      </c>
      <c r="BJ247" s="31" t="e">
        <f>_xlfn.XLOOKUP($A247,SummaryResponses!$A:$A,SummaryResponses!AD:AD)</f>
        <v>#N/A</v>
      </c>
      <c r="BK247" s="31" t="e">
        <f>_xlfn.XLOOKUP($A247,SummaryResponses!$A:$A,SummaryResponses!AE:AE)</f>
        <v>#N/A</v>
      </c>
    </row>
    <row r="248" spans="1:63" ht="34.4" customHeight="1" x14ac:dyDescent="0.35">
      <c r="A248" s="30">
        <f>SummaryResponses!A248</f>
        <v>0</v>
      </c>
      <c r="B248" s="31" t="e">
        <f>_xlfn.XLOOKUP($A248,WH_Aggregte!$E:$E,WH_Aggregte!$D:$D)</f>
        <v>#N/A</v>
      </c>
      <c r="C248" s="31" t="e">
        <f>_xlfn.XLOOKUP($A248,SummaryResponses!$A:$A,SummaryResponses!$C:$C)</f>
        <v>#N/A</v>
      </c>
      <c r="D248" s="30" t="str">
        <f>_xlfn.SINGLE(IF(ISNUMBER(IFERROR(_xlfn.XLOOKUP($A248,Table1[QNUM],Table1[Answer],"",0),""))*1,"",IFERROR(_xlfn.XLOOKUP($A248,Table1[QNUM],Table1[Answer],"",0),"")))</f>
        <v/>
      </c>
      <c r="E248" s="31" t="str">
        <f>_xlfn.SINGLE(IF(ISNUMBER(IFERROR(_xlfn.XLOOKUP($A248&amp;$E$1&amp;":",Table1[QNUM],Table1[NOTES],"",0),""))*1,"",IFERROR(_xlfn.XLOOKUP($A248&amp;$E$1&amp;":",Table1[QNUM],Table1[NOTES],"",0),"")))</f>
        <v/>
      </c>
      <c r="F248" s="31" t="str">
        <f>_xlfn.SINGLE(IF(ISNUMBER(IFERROR(_xlfn.XLOOKUP($A248&amp;$F$1,Table1[QNUM],Table1[NOTES],"",0),""))*1,"",IFERROR(_xlfn.XLOOKUP($A248&amp;$F$1,Table1[QNUM],Table1[NOTES],"",0),"")))</f>
        <v/>
      </c>
      <c r="G248" s="31" t="e">
        <f>TRIM(_xlfn.XLOOKUP($A248,WH_Aggregte!$E:$E,WH_Aggregte!J:J))</f>
        <v>#N/A</v>
      </c>
      <c r="H248" s="31" t="e">
        <f>_xlfn.XLOOKUP($A248,WH_Aggregte!$E:$E,WH_Aggregte!K:K)</f>
        <v>#N/A</v>
      </c>
      <c r="I248" s="31" t="e">
        <f>_xlfn.XLOOKUP($A248,WH_Aggregte!$E:$E,WH_Aggregte!L:L)</f>
        <v>#N/A</v>
      </c>
      <c r="J248" s="31" t="e">
        <f>_xlfn.XLOOKUP($A248,WH_Aggregte!$E:$E,WH_Aggregte!M:M)</f>
        <v>#N/A</v>
      </c>
      <c r="K248" s="31" t="e">
        <f>_xlfn.XLOOKUP($A248,WH_Aggregte!$E:$E,WH_Aggregte!N:N)</f>
        <v>#N/A</v>
      </c>
      <c r="L248" s="31" t="e">
        <f>_xlfn.XLOOKUP($A248,WH_Aggregte!$E:$E,WH_Aggregte!O:O)</f>
        <v>#N/A</v>
      </c>
      <c r="M248" s="31" t="e">
        <f>_xlfn.XLOOKUP($A248,WH_Aggregte!$E:$E,WH_Aggregte!P:P)</f>
        <v>#N/A</v>
      </c>
      <c r="N248" s="31" t="e">
        <f>_xlfn.XLOOKUP($A248,WH_Aggregte!$E:$E,WH_Aggregte!Q:Q)</f>
        <v>#N/A</v>
      </c>
      <c r="O248" s="31" t="e">
        <f>_xlfn.XLOOKUP($A248,WH_Aggregte!$E:$E,WH_Aggregte!R:R)</f>
        <v>#N/A</v>
      </c>
      <c r="P248" s="31" t="e">
        <f>_xlfn.XLOOKUP($A248,WH_Aggregte!$E:$E,WH_Aggregte!S:S)</f>
        <v>#N/A</v>
      </c>
      <c r="Q248" s="31" t="e">
        <f>_xlfn.XLOOKUP($A248,WH_Aggregte!$E:$E,WH_Aggregte!T:T)</f>
        <v>#N/A</v>
      </c>
      <c r="R248" s="31" t="e">
        <f>_xlfn.XLOOKUP($A248,WH_Aggregte!$E:$E,WH_Aggregte!U:U)</f>
        <v>#N/A</v>
      </c>
      <c r="S248" s="31" t="e">
        <f>_xlfn.XLOOKUP($A248,WH_Aggregte!$E:$E,WH_Aggregte!V:V)</f>
        <v>#N/A</v>
      </c>
      <c r="T248" s="31" t="e">
        <f>_xlfn.XLOOKUP($A248,WH_Aggregte!$E:$E,WH_Aggregte!W:W)</f>
        <v>#N/A</v>
      </c>
      <c r="U248" s="31" t="e">
        <f>_xlfn.XLOOKUP($A248,WH_Aggregte!$E:$E,WH_Aggregte!X:X)</f>
        <v>#N/A</v>
      </c>
      <c r="V248" s="31" t="e">
        <f>_xlfn.XLOOKUP($A248,WH_Aggregte!$E:$E,WH_Aggregte!Y:Y)</f>
        <v>#N/A</v>
      </c>
      <c r="W248" s="31" t="e">
        <f>_xlfn.XLOOKUP($A248,WH_Aggregte!$E:$E,WH_Aggregte!Z:Z)</f>
        <v>#N/A</v>
      </c>
      <c r="X248" s="31" t="e">
        <f>_xlfn.XLOOKUP($A248,WH_Aggregte!$E:$E,WH_Aggregte!AA:AA)</f>
        <v>#N/A</v>
      </c>
      <c r="Y248" s="31" t="e">
        <f>_xlfn.XLOOKUP($A248,WH_Aggregte!$E:$E,WH_Aggregte!AB:AB)</f>
        <v>#N/A</v>
      </c>
      <c r="Z248" s="31" t="e">
        <f>_xlfn.XLOOKUP($A248,WH_Aggregte!$E:$E,WH_Aggregte!AC:AC)</f>
        <v>#N/A</v>
      </c>
      <c r="AA248" s="31" t="e">
        <f>_xlfn.XLOOKUP($A248,WH_Aggregte!$E:$E,WH_Aggregte!AD:AD)</f>
        <v>#N/A</v>
      </c>
      <c r="AB248" s="31" t="e">
        <f>_xlfn.XLOOKUP($A248,WH_Aggregte!$E:$E,WH_Aggregte!AE:AE)</f>
        <v>#N/A</v>
      </c>
      <c r="AC248" s="31" t="e">
        <f>_xlfn.XLOOKUP($A248,WH_Aggregte!$E:$E,WH_Aggregte!AF:AF)</f>
        <v>#N/A</v>
      </c>
      <c r="AD248" s="31" t="e">
        <f>_xlfn.XLOOKUP($A248,WH_Aggregte!$E:$E,WH_Aggregte!AG:AG)</f>
        <v>#N/A</v>
      </c>
      <c r="AE248" s="31" t="e">
        <f>_xlfn.XLOOKUP($A248,WH_Aggregte!$E:$E,WH_Aggregte!AH:AH)</f>
        <v>#N/A</v>
      </c>
      <c r="AF248" s="31" t="e">
        <f>_xlfn.XLOOKUP($A248,WH_Aggregte!$E:$E,WH_Aggregte!AI:AI)</f>
        <v>#N/A</v>
      </c>
      <c r="AG248" s="31" t="e">
        <f>_xlfn.XLOOKUP($A248,WH_Aggregte!$E:$E,WH_Aggregte!AJ:AJ)</f>
        <v>#N/A</v>
      </c>
      <c r="AH248" s="31" t="e">
        <f>_xlfn.XLOOKUP($A248,WH_Aggregte!$E:$E,WH_Aggregte!AK:AK)</f>
        <v>#N/A</v>
      </c>
      <c r="AI248" s="31" t="e">
        <f>_xlfn.XLOOKUP($A248,WH_Aggregte!$E:$E,WH_Aggregte!AL:AL)</f>
        <v>#N/A</v>
      </c>
      <c r="AJ248" s="31" t="e">
        <f>_xlfn.XLOOKUP($A248,SummaryResponses!$A:$A,SummaryResponses!D:D)</f>
        <v>#N/A</v>
      </c>
      <c r="AK248" s="31" t="e">
        <f>_xlfn.XLOOKUP($A248,SummaryResponses!$A:$A,SummaryResponses!E:E)</f>
        <v>#N/A</v>
      </c>
      <c r="AL248" s="31" t="e">
        <f>_xlfn.XLOOKUP($A248,SummaryResponses!$A:$A,SummaryResponses!F:F)</f>
        <v>#N/A</v>
      </c>
      <c r="AM248" s="31" t="e">
        <f>_xlfn.XLOOKUP($A248,SummaryResponses!$A:$A,SummaryResponses!G:G)</f>
        <v>#N/A</v>
      </c>
      <c r="AN248" s="31" t="e">
        <f>_xlfn.XLOOKUP($A248,SummaryResponses!$A:$A,SummaryResponses!H:H)</f>
        <v>#N/A</v>
      </c>
      <c r="AO248" s="31" t="e">
        <f>_xlfn.XLOOKUP($A248,SummaryResponses!$A:$A,SummaryResponses!I:I)</f>
        <v>#N/A</v>
      </c>
      <c r="AP248" s="31" t="e">
        <f>_xlfn.XLOOKUP($A248,SummaryResponses!$A:$A,SummaryResponses!J:J)</f>
        <v>#N/A</v>
      </c>
      <c r="AQ248" s="31" t="e">
        <f>_xlfn.XLOOKUP($A248,SummaryResponses!$A:$A,SummaryResponses!K:K)</f>
        <v>#N/A</v>
      </c>
      <c r="AR248" s="31" t="e">
        <f>_xlfn.XLOOKUP($A248,SummaryResponses!$A:$A,SummaryResponses!L:L)</f>
        <v>#N/A</v>
      </c>
      <c r="AS248" s="31" t="e">
        <f>_xlfn.XLOOKUP($A248,SummaryResponses!$A:$A,SummaryResponses!M:M)</f>
        <v>#N/A</v>
      </c>
      <c r="AT248" s="31" t="e">
        <f>_xlfn.XLOOKUP($A248,SummaryResponses!$A:$A,SummaryResponses!N:N)</f>
        <v>#N/A</v>
      </c>
      <c r="AU248" s="31" t="e">
        <f>_xlfn.XLOOKUP($A248,SummaryResponses!$A:$A,SummaryResponses!O:O)</f>
        <v>#N/A</v>
      </c>
      <c r="AV248" s="31" t="e">
        <f>_xlfn.XLOOKUP($A248,SummaryResponses!$A:$A,SummaryResponses!P:P)</f>
        <v>#N/A</v>
      </c>
      <c r="AW248" s="31" t="e">
        <f>_xlfn.XLOOKUP($A248,SummaryResponses!$A:$A,SummaryResponses!Q:Q)</f>
        <v>#N/A</v>
      </c>
      <c r="AX248" s="31" t="e">
        <f>_xlfn.XLOOKUP($A248,SummaryResponses!$A:$A,SummaryResponses!R:R)</f>
        <v>#N/A</v>
      </c>
      <c r="AY248" s="31" t="e">
        <f>_xlfn.XLOOKUP($A248,SummaryResponses!$A:$A,SummaryResponses!S:S)</f>
        <v>#N/A</v>
      </c>
      <c r="AZ248" s="31" t="e">
        <f>_xlfn.XLOOKUP($A248,SummaryResponses!$A:$A,SummaryResponses!T:T)</f>
        <v>#N/A</v>
      </c>
      <c r="BA248" s="31" t="e">
        <f>_xlfn.XLOOKUP($A248,SummaryResponses!$A:$A,SummaryResponses!U:U)</f>
        <v>#N/A</v>
      </c>
      <c r="BB248" s="31" t="e">
        <f>_xlfn.XLOOKUP($A248,SummaryResponses!$A:$A,SummaryResponses!V:V)</f>
        <v>#N/A</v>
      </c>
      <c r="BC248" s="31" t="e">
        <f>_xlfn.XLOOKUP($A248,SummaryResponses!$A:$A,SummaryResponses!W:W)</f>
        <v>#N/A</v>
      </c>
      <c r="BD248" s="31" t="e">
        <f>_xlfn.XLOOKUP($A248,SummaryResponses!$A:$A,SummaryResponses!X:X)</f>
        <v>#N/A</v>
      </c>
      <c r="BE248" s="31" t="e">
        <f>_xlfn.XLOOKUP($A248,SummaryResponses!$A:$A,SummaryResponses!Y:Y)</f>
        <v>#N/A</v>
      </c>
      <c r="BF248" s="31" t="e">
        <f>_xlfn.XLOOKUP($A248,SummaryResponses!$A:$A,SummaryResponses!Z:Z)</f>
        <v>#N/A</v>
      </c>
      <c r="BG248" s="31" t="e">
        <f>_xlfn.XLOOKUP($A248,SummaryResponses!$A:$A,SummaryResponses!AA:AA)</f>
        <v>#N/A</v>
      </c>
      <c r="BH248" s="31" t="e">
        <f>_xlfn.XLOOKUP($A248,SummaryResponses!$A:$A,SummaryResponses!AB:AB)</f>
        <v>#N/A</v>
      </c>
      <c r="BI248" s="31" t="e">
        <f>_xlfn.XLOOKUP($A248,SummaryResponses!$A:$A,SummaryResponses!AC:AC)</f>
        <v>#N/A</v>
      </c>
      <c r="BJ248" s="31" t="e">
        <f>_xlfn.XLOOKUP($A248,SummaryResponses!$A:$A,SummaryResponses!AD:AD)</f>
        <v>#N/A</v>
      </c>
      <c r="BK248" s="31" t="e">
        <f>_xlfn.XLOOKUP($A248,SummaryResponses!$A:$A,SummaryResponses!AE:AE)</f>
        <v>#N/A</v>
      </c>
    </row>
    <row r="249" spans="1:63" ht="34.4" customHeight="1" x14ac:dyDescent="0.35">
      <c r="A249" s="30">
        <f>SummaryResponses!A249</f>
        <v>0</v>
      </c>
      <c r="B249" s="31" t="e">
        <f>_xlfn.XLOOKUP($A249,WH_Aggregte!$E:$E,WH_Aggregte!$D:$D)</f>
        <v>#N/A</v>
      </c>
      <c r="C249" s="31" t="e">
        <f>_xlfn.XLOOKUP($A249,SummaryResponses!$A:$A,SummaryResponses!$C:$C)</f>
        <v>#N/A</v>
      </c>
      <c r="D249" s="30" t="str">
        <f>_xlfn.SINGLE(IF(ISNUMBER(IFERROR(_xlfn.XLOOKUP($A249,Table1[QNUM],Table1[Answer],"",0),""))*1,"",IFERROR(_xlfn.XLOOKUP($A249,Table1[QNUM],Table1[Answer],"",0),"")))</f>
        <v/>
      </c>
      <c r="E249" s="31" t="str">
        <f>_xlfn.SINGLE(IF(ISNUMBER(IFERROR(_xlfn.XLOOKUP($A249&amp;$E$1&amp;":",Table1[QNUM],Table1[NOTES],"",0),""))*1,"",IFERROR(_xlfn.XLOOKUP($A249&amp;$E$1&amp;":",Table1[QNUM],Table1[NOTES],"",0),"")))</f>
        <v/>
      </c>
      <c r="F249" s="31" t="str">
        <f>_xlfn.SINGLE(IF(ISNUMBER(IFERROR(_xlfn.XLOOKUP($A249&amp;$F$1,Table1[QNUM],Table1[NOTES],"",0),""))*1,"",IFERROR(_xlfn.XLOOKUP($A249&amp;$F$1,Table1[QNUM],Table1[NOTES],"",0),"")))</f>
        <v/>
      </c>
      <c r="G249" s="31" t="e">
        <f>TRIM(_xlfn.XLOOKUP($A249,WH_Aggregte!$E:$E,WH_Aggregte!J:J))</f>
        <v>#N/A</v>
      </c>
      <c r="H249" s="31" t="e">
        <f>_xlfn.XLOOKUP($A249,WH_Aggregte!$E:$E,WH_Aggregte!K:K)</f>
        <v>#N/A</v>
      </c>
      <c r="I249" s="31" t="e">
        <f>_xlfn.XLOOKUP($A249,WH_Aggregte!$E:$E,WH_Aggregte!L:L)</f>
        <v>#N/A</v>
      </c>
      <c r="J249" s="31" t="e">
        <f>_xlfn.XLOOKUP($A249,WH_Aggregte!$E:$E,WH_Aggregte!M:M)</f>
        <v>#N/A</v>
      </c>
      <c r="K249" s="31" t="e">
        <f>_xlfn.XLOOKUP($A249,WH_Aggregte!$E:$E,WH_Aggregte!N:N)</f>
        <v>#N/A</v>
      </c>
      <c r="L249" s="31" t="e">
        <f>_xlfn.XLOOKUP($A249,WH_Aggregte!$E:$E,WH_Aggregte!O:O)</f>
        <v>#N/A</v>
      </c>
      <c r="M249" s="31" t="e">
        <f>_xlfn.XLOOKUP($A249,WH_Aggregte!$E:$E,WH_Aggregte!P:P)</f>
        <v>#N/A</v>
      </c>
      <c r="N249" s="31" t="e">
        <f>_xlfn.XLOOKUP($A249,WH_Aggregte!$E:$E,WH_Aggregte!Q:Q)</f>
        <v>#N/A</v>
      </c>
      <c r="O249" s="31" t="e">
        <f>_xlfn.XLOOKUP($A249,WH_Aggregte!$E:$E,WH_Aggregte!R:R)</f>
        <v>#N/A</v>
      </c>
      <c r="P249" s="31" t="e">
        <f>_xlfn.XLOOKUP($A249,WH_Aggregte!$E:$E,WH_Aggregte!S:S)</f>
        <v>#N/A</v>
      </c>
      <c r="Q249" s="31" t="e">
        <f>_xlfn.XLOOKUP($A249,WH_Aggregte!$E:$E,WH_Aggregte!T:T)</f>
        <v>#N/A</v>
      </c>
      <c r="R249" s="31" t="e">
        <f>_xlfn.XLOOKUP($A249,WH_Aggregte!$E:$E,WH_Aggregte!U:U)</f>
        <v>#N/A</v>
      </c>
      <c r="S249" s="31" t="e">
        <f>_xlfn.XLOOKUP($A249,WH_Aggregte!$E:$E,WH_Aggregte!V:V)</f>
        <v>#N/A</v>
      </c>
      <c r="T249" s="31" t="e">
        <f>_xlfn.XLOOKUP($A249,WH_Aggregte!$E:$E,WH_Aggregte!W:W)</f>
        <v>#N/A</v>
      </c>
      <c r="U249" s="31" t="e">
        <f>_xlfn.XLOOKUP($A249,WH_Aggregte!$E:$E,WH_Aggregte!X:X)</f>
        <v>#N/A</v>
      </c>
      <c r="V249" s="31" t="e">
        <f>_xlfn.XLOOKUP($A249,WH_Aggregte!$E:$E,WH_Aggregte!Y:Y)</f>
        <v>#N/A</v>
      </c>
      <c r="W249" s="31" t="e">
        <f>_xlfn.XLOOKUP($A249,WH_Aggregte!$E:$E,WH_Aggregte!Z:Z)</f>
        <v>#N/A</v>
      </c>
      <c r="X249" s="31" t="e">
        <f>_xlfn.XLOOKUP($A249,WH_Aggregte!$E:$E,WH_Aggregte!AA:AA)</f>
        <v>#N/A</v>
      </c>
      <c r="Y249" s="31" t="e">
        <f>_xlfn.XLOOKUP($A249,WH_Aggregte!$E:$E,WH_Aggregte!AB:AB)</f>
        <v>#N/A</v>
      </c>
      <c r="Z249" s="31" t="e">
        <f>_xlfn.XLOOKUP($A249,WH_Aggregte!$E:$E,WH_Aggregte!AC:AC)</f>
        <v>#N/A</v>
      </c>
      <c r="AA249" s="31" t="e">
        <f>_xlfn.XLOOKUP($A249,WH_Aggregte!$E:$E,WH_Aggregte!AD:AD)</f>
        <v>#N/A</v>
      </c>
      <c r="AB249" s="31" t="e">
        <f>_xlfn.XLOOKUP($A249,WH_Aggregte!$E:$E,WH_Aggregte!AE:AE)</f>
        <v>#N/A</v>
      </c>
      <c r="AC249" s="31" t="e">
        <f>_xlfn.XLOOKUP($A249,WH_Aggregte!$E:$E,WH_Aggregte!AF:AF)</f>
        <v>#N/A</v>
      </c>
      <c r="AD249" s="31" t="e">
        <f>_xlfn.XLOOKUP($A249,WH_Aggregte!$E:$E,WH_Aggregte!AG:AG)</f>
        <v>#N/A</v>
      </c>
      <c r="AE249" s="31" t="e">
        <f>_xlfn.XLOOKUP($A249,WH_Aggregte!$E:$E,WH_Aggregte!AH:AH)</f>
        <v>#N/A</v>
      </c>
      <c r="AF249" s="31" t="e">
        <f>_xlfn.XLOOKUP($A249,WH_Aggregte!$E:$E,WH_Aggregte!AI:AI)</f>
        <v>#N/A</v>
      </c>
      <c r="AG249" s="31" t="e">
        <f>_xlfn.XLOOKUP($A249,WH_Aggregte!$E:$E,WH_Aggregte!AJ:AJ)</f>
        <v>#N/A</v>
      </c>
      <c r="AH249" s="31" t="e">
        <f>_xlfn.XLOOKUP($A249,WH_Aggregte!$E:$E,WH_Aggregte!AK:AK)</f>
        <v>#N/A</v>
      </c>
      <c r="AI249" s="31" t="e">
        <f>_xlfn.XLOOKUP($A249,WH_Aggregte!$E:$E,WH_Aggregte!AL:AL)</f>
        <v>#N/A</v>
      </c>
      <c r="AJ249" s="31" t="e">
        <f>_xlfn.XLOOKUP($A249,SummaryResponses!$A:$A,SummaryResponses!D:D)</f>
        <v>#N/A</v>
      </c>
      <c r="AK249" s="31" t="e">
        <f>_xlfn.XLOOKUP($A249,SummaryResponses!$A:$A,SummaryResponses!E:E)</f>
        <v>#N/A</v>
      </c>
      <c r="AL249" s="31" t="e">
        <f>_xlfn.XLOOKUP($A249,SummaryResponses!$A:$A,SummaryResponses!F:F)</f>
        <v>#N/A</v>
      </c>
      <c r="AM249" s="31" t="e">
        <f>_xlfn.XLOOKUP($A249,SummaryResponses!$A:$A,SummaryResponses!G:G)</f>
        <v>#N/A</v>
      </c>
      <c r="AN249" s="31" t="e">
        <f>_xlfn.XLOOKUP($A249,SummaryResponses!$A:$A,SummaryResponses!H:H)</f>
        <v>#N/A</v>
      </c>
      <c r="AO249" s="31" t="e">
        <f>_xlfn.XLOOKUP($A249,SummaryResponses!$A:$A,SummaryResponses!I:I)</f>
        <v>#N/A</v>
      </c>
      <c r="AP249" s="31" t="e">
        <f>_xlfn.XLOOKUP($A249,SummaryResponses!$A:$A,SummaryResponses!J:J)</f>
        <v>#N/A</v>
      </c>
      <c r="AQ249" s="31" t="e">
        <f>_xlfn.XLOOKUP($A249,SummaryResponses!$A:$A,SummaryResponses!K:K)</f>
        <v>#N/A</v>
      </c>
      <c r="AR249" s="31" t="e">
        <f>_xlfn.XLOOKUP($A249,SummaryResponses!$A:$A,SummaryResponses!L:L)</f>
        <v>#N/A</v>
      </c>
      <c r="AS249" s="31" t="e">
        <f>_xlfn.XLOOKUP($A249,SummaryResponses!$A:$A,SummaryResponses!M:M)</f>
        <v>#N/A</v>
      </c>
      <c r="AT249" s="31" t="e">
        <f>_xlfn.XLOOKUP($A249,SummaryResponses!$A:$A,SummaryResponses!N:N)</f>
        <v>#N/A</v>
      </c>
      <c r="AU249" s="31" t="e">
        <f>_xlfn.XLOOKUP($A249,SummaryResponses!$A:$A,SummaryResponses!O:O)</f>
        <v>#N/A</v>
      </c>
      <c r="AV249" s="31" t="e">
        <f>_xlfn.XLOOKUP($A249,SummaryResponses!$A:$A,SummaryResponses!P:P)</f>
        <v>#N/A</v>
      </c>
      <c r="AW249" s="31" t="e">
        <f>_xlfn.XLOOKUP($A249,SummaryResponses!$A:$A,SummaryResponses!Q:Q)</f>
        <v>#N/A</v>
      </c>
      <c r="AX249" s="31" t="e">
        <f>_xlfn.XLOOKUP($A249,SummaryResponses!$A:$A,SummaryResponses!R:R)</f>
        <v>#N/A</v>
      </c>
      <c r="AY249" s="31" t="e">
        <f>_xlfn.XLOOKUP($A249,SummaryResponses!$A:$A,SummaryResponses!S:S)</f>
        <v>#N/A</v>
      </c>
      <c r="AZ249" s="31" t="e">
        <f>_xlfn.XLOOKUP($A249,SummaryResponses!$A:$A,SummaryResponses!T:T)</f>
        <v>#N/A</v>
      </c>
      <c r="BA249" s="31" t="e">
        <f>_xlfn.XLOOKUP($A249,SummaryResponses!$A:$A,SummaryResponses!U:U)</f>
        <v>#N/A</v>
      </c>
      <c r="BB249" s="31" t="e">
        <f>_xlfn.XLOOKUP($A249,SummaryResponses!$A:$A,SummaryResponses!V:V)</f>
        <v>#N/A</v>
      </c>
      <c r="BC249" s="31" t="e">
        <f>_xlfn.XLOOKUP($A249,SummaryResponses!$A:$A,SummaryResponses!W:W)</f>
        <v>#N/A</v>
      </c>
      <c r="BD249" s="31" t="e">
        <f>_xlfn.XLOOKUP($A249,SummaryResponses!$A:$A,SummaryResponses!X:X)</f>
        <v>#N/A</v>
      </c>
      <c r="BE249" s="31" t="e">
        <f>_xlfn.XLOOKUP($A249,SummaryResponses!$A:$A,SummaryResponses!Y:Y)</f>
        <v>#N/A</v>
      </c>
      <c r="BF249" s="31" t="e">
        <f>_xlfn.XLOOKUP($A249,SummaryResponses!$A:$A,SummaryResponses!Z:Z)</f>
        <v>#N/A</v>
      </c>
      <c r="BG249" s="31" t="e">
        <f>_xlfn.XLOOKUP($A249,SummaryResponses!$A:$A,SummaryResponses!AA:AA)</f>
        <v>#N/A</v>
      </c>
      <c r="BH249" s="31" t="e">
        <f>_xlfn.XLOOKUP($A249,SummaryResponses!$A:$A,SummaryResponses!AB:AB)</f>
        <v>#N/A</v>
      </c>
      <c r="BI249" s="31" t="e">
        <f>_xlfn.XLOOKUP($A249,SummaryResponses!$A:$A,SummaryResponses!AC:AC)</f>
        <v>#N/A</v>
      </c>
      <c r="BJ249" s="31" t="e">
        <f>_xlfn.XLOOKUP($A249,SummaryResponses!$A:$A,SummaryResponses!AD:AD)</f>
        <v>#N/A</v>
      </c>
      <c r="BK249" s="31" t="e">
        <f>_xlfn.XLOOKUP($A249,SummaryResponses!$A:$A,SummaryResponses!AE:AE)</f>
        <v>#N/A</v>
      </c>
    </row>
    <row r="250" spans="1:63" ht="34.4" customHeight="1" x14ac:dyDescent="0.35">
      <c r="A250" s="30">
        <f>SummaryResponses!A250</f>
        <v>0</v>
      </c>
      <c r="B250" s="31" t="e">
        <f>_xlfn.XLOOKUP($A250,WH_Aggregte!$E:$E,WH_Aggregte!$D:$D)</f>
        <v>#N/A</v>
      </c>
      <c r="C250" s="31" t="e">
        <f>_xlfn.XLOOKUP($A250,SummaryResponses!$A:$A,SummaryResponses!$C:$C)</f>
        <v>#N/A</v>
      </c>
      <c r="D250" s="30" t="str">
        <f>_xlfn.SINGLE(IF(ISNUMBER(IFERROR(_xlfn.XLOOKUP($A250,Table1[QNUM],Table1[Answer],"",0),""))*1,"",IFERROR(_xlfn.XLOOKUP($A250,Table1[QNUM],Table1[Answer],"",0),"")))</f>
        <v/>
      </c>
      <c r="E250" s="31" t="str">
        <f>_xlfn.SINGLE(IF(ISNUMBER(IFERROR(_xlfn.XLOOKUP($A250&amp;$E$1&amp;":",Table1[QNUM],Table1[NOTES],"",0),""))*1,"",IFERROR(_xlfn.XLOOKUP($A250&amp;$E$1&amp;":",Table1[QNUM],Table1[NOTES],"",0),"")))</f>
        <v/>
      </c>
      <c r="F250" s="31" t="str">
        <f>_xlfn.SINGLE(IF(ISNUMBER(IFERROR(_xlfn.XLOOKUP($A250&amp;$F$1,Table1[QNUM],Table1[NOTES],"",0),""))*1,"",IFERROR(_xlfn.XLOOKUP($A250&amp;$F$1,Table1[QNUM],Table1[NOTES],"",0),"")))</f>
        <v/>
      </c>
      <c r="G250" s="31" t="e">
        <f>TRIM(_xlfn.XLOOKUP($A250,WH_Aggregte!$E:$E,WH_Aggregte!J:J))</f>
        <v>#N/A</v>
      </c>
      <c r="H250" s="31" t="e">
        <f>_xlfn.XLOOKUP($A250,WH_Aggregte!$E:$E,WH_Aggregte!K:K)</f>
        <v>#N/A</v>
      </c>
      <c r="I250" s="31" t="e">
        <f>_xlfn.XLOOKUP($A250,WH_Aggregte!$E:$E,WH_Aggregte!L:L)</f>
        <v>#N/A</v>
      </c>
      <c r="J250" s="31" t="e">
        <f>_xlfn.XLOOKUP($A250,WH_Aggregte!$E:$E,WH_Aggregte!M:M)</f>
        <v>#N/A</v>
      </c>
      <c r="K250" s="31" t="e">
        <f>_xlfn.XLOOKUP($A250,WH_Aggregte!$E:$E,WH_Aggregte!N:N)</f>
        <v>#N/A</v>
      </c>
      <c r="L250" s="31" t="e">
        <f>_xlfn.XLOOKUP($A250,WH_Aggregte!$E:$E,WH_Aggregte!O:O)</f>
        <v>#N/A</v>
      </c>
      <c r="M250" s="31" t="e">
        <f>_xlfn.XLOOKUP($A250,WH_Aggregte!$E:$E,WH_Aggregte!P:P)</f>
        <v>#N/A</v>
      </c>
      <c r="N250" s="31" t="e">
        <f>_xlfn.XLOOKUP($A250,WH_Aggregte!$E:$E,WH_Aggregte!Q:Q)</f>
        <v>#N/A</v>
      </c>
      <c r="O250" s="31" t="e">
        <f>_xlfn.XLOOKUP($A250,WH_Aggregte!$E:$E,WH_Aggregte!R:R)</f>
        <v>#N/A</v>
      </c>
      <c r="P250" s="31" t="e">
        <f>_xlfn.XLOOKUP($A250,WH_Aggregte!$E:$E,WH_Aggregte!S:S)</f>
        <v>#N/A</v>
      </c>
      <c r="Q250" s="31" t="e">
        <f>_xlfn.XLOOKUP($A250,WH_Aggregte!$E:$E,WH_Aggregte!T:T)</f>
        <v>#N/A</v>
      </c>
      <c r="R250" s="31" t="e">
        <f>_xlfn.XLOOKUP($A250,WH_Aggregte!$E:$E,WH_Aggregte!U:U)</f>
        <v>#N/A</v>
      </c>
      <c r="S250" s="31" t="e">
        <f>_xlfn.XLOOKUP($A250,WH_Aggregte!$E:$E,WH_Aggregte!V:V)</f>
        <v>#N/A</v>
      </c>
      <c r="T250" s="31" t="e">
        <f>_xlfn.XLOOKUP($A250,WH_Aggregte!$E:$E,WH_Aggregte!W:W)</f>
        <v>#N/A</v>
      </c>
      <c r="U250" s="31" t="e">
        <f>_xlfn.XLOOKUP($A250,WH_Aggregte!$E:$E,WH_Aggregte!X:X)</f>
        <v>#N/A</v>
      </c>
      <c r="V250" s="31" t="e">
        <f>_xlfn.XLOOKUP($A250,WH_Aggregte!$E:$E,WH_Aggregte!Y:Y)</f>
        <v>#N/A</v>
      </c>
      <c r="W250" s="31" t="e">
        <f>_xlfn.XLOOKUP($A250,WH_Aggregte!$E:$E,WH_Aggregte!Z:Z)</f>
        <v>#N/A</v>
      </c>
      <c r="X250" s="31" t="e">
        <f>_xlfn.XLOOKUP($A250,WH_Aggregte!$E:$E,WH_Aggregte!AA:AA)</f>
        <v>#N/A</v>
      </c>
      <c r="Y250" s="31" t="e">
        <f>_xlfn.XLOOKUP($A250,WH_Aggregte!$E:$E,WH_Aggregte!AB:AB)</f>
        <v>#N/A</v>
      </c>
      <c r="Z250" s="31" t="e">
        <f>_xlfn.XLOOKUP($A250,WH_Aggregte!$E:$E,WH_Aggregte!AC:AC)</f>
        <v>#N/A</v>
      </c>
      <c r="AA250" s="31" t="e">
        <f>_xlfn.XLOOKUP($A250,WH_Aggregte!$E:$E,WH_Aggregte!AD:AD)</f>
        <v>#N/A</v>
      </c>
      <c r="AB250" s="31" t="e">
        <f>_xlfn.XLOOKUP($A250,WH_Aggregte!$E:$E,WH_Aggregte!AE:AE)</f>
        <v>#N/A</v>
      </c>
      <c r="AC250" s="31" t="e">
        <f>_xlfn.XLOOKUP($A250,WH_Aggregte!$E:$E,WH_Aggregte!AF:AF)</f>
        <v>#N/A</v>
      </c>
      <c r="AD250" s="31" t="e">
        <f>_xlfn.XLOOKUP($A250,WH_Aggregte!$E:$E,WH_Aggregte!AG:AG)</f>
        <v>#N/A</v>
      </c>
      <c r="AE250" s="31" t="e">
        <f>_xlfn.XLOOKUP($A250,WH_Aggregte!$E:$E,WH_Aggregte!AH:AH)</f>
        <v>#N/A</v>
      </c>
      <c r="AF250" s="31" t="e">
        <f>_xlfn.XLOOKUP($A250,WH_Aggregte!$E:$E,WH_Aggregte!AI:AI)</f>
        <v>#N/A</v>
      </c>
      <c r="AG250" s="31" t="e">
        <f>_xlfn.XLOOKUP($A250,WH_Aggregte!$E:$E,WH_Aggregte!AJ:AJ)</f>
        <v>#N/A</v>
      </c>
      <c r="AH250" s="31" t="e">
        <f>_xlfn.XLOOKUP($A250,WH_Aggregte!$E:$E,WH_Aggregte!AK:AK)</f>
        <v>#N/A</v>
      </c>
      <c r="AI250" s="31" t="e">
        <f>_xlfn.XLOOKUP($A250,WH_Aggregte!$E:$E,WH_Aggregte!AL:AL)</f>
        <v>#N/A</v>
      </c>
      <c r="AJ250" s="31" t="e">
        <f>_xlfn.XLOOKUP($A250,SummaryResponses!$A:$A,SummaryResponses!D:D)</f>
        <v>#N/A</v>
      </c>
      <c r="AK250" s="31" t="e">
        <f>_xlfn.XLOOKUP($A250,SummaryResponses!$A:$A,SummaryResponses!E:E)</f>
        <v>#N/A</v>
      </c>
      <c r="AL250" s="31" t="e">
        <f>_xlfn.XLOOKUP($A250,SummaryResponses!$A:$A,SummaryResponses!F:F)</f>
        <v>#N/A</v>
      </c>
      <c r="AM250" s="31" t="e">
        <f>_xlfn.XLOOKUP($A250,SummaryResponses!$A:$A,SummaryResponses!G:G)</f>
        <v>#N/A</v>
      </c>
      <c r="AN250" s="31" t="e">
        <f>_xlfn.XLOOKUP($A250,SummaryResponses!$A:$A,SummaryResponses!H:H)</f>
        <v>#N/A</v>
      </c>
      <c r="AO250" s="31" t="e">
        <f>_xlfn.XLOOKUP($A250,SummaryResponses!$A:$A,SummaryResponses!I:I)</f>
        <v>#N/A</v>
      </c>
      <c r="AP250" s="31" t="e">
        <f>_xlfn.XLOOKUP($A250,SummaryResponses!$A:$A,SummaryResponses!J:J)</f>
        <v>#N/A</v>
      </c>
      <c r="AQ250" s="31" t="e">
        <f>_xlfn.XLOOKUP($A250,SummaryResponses!$A:$A,SummaryResponses!K:K)</f>
        <v>#N/A</v>
      </c>
      <c r="AR250" s="31" t="e">
        <f>_xlfn.XLOOKUP($A250,SummaryResponses!$A:$A,SummaryResponses!L:L)</f>
        <v>#N/A</v>
      </c>
      <c r="AS250" s="31" t="e">
        <f>_xlfn.XLOOKUP($A250,SummaryResponses!$A:$A,SummaryResponses!M:M)</f>
        <v>#N/A</v>
      </c>
      <c r="AT250" s="31" t="e">
        <f>_xlfn.XLOOKUP($A250,SummaryResponses!$A:$A,SummaryResponses!N:N)</f>
        <v>#N/A</v>
      </c>
      <c r="AU250" s="31" t="e">
        <f>_xlfn.XLOOKUP($A250,SummaryResponses!$A:$A,SummaryResponses!O:O)</f>
        <v>#N/A</v>
      </c>
      <c r="AV250" s="31" t="e">
        <f>_xlfn.XLOOKUP($A250,SummaryResponses!$A:$A,SummaryResponses!P:P)</f>
        <v>#N/A</v>
      </c>
      <c r="AW250" s="31" t="e">
        <f>_xlfn.XLOOKUP($A250,SummaryResponses!$A:$A,SummaryResponses!Q:Q)</f>
        <v>#N/A</v>
      </c>
      <c r="AX250" s="31" t="e">
        <f>_xlfn.XLOOKUP($A250,SummaryResponses!$A:$A,SummaryResponses!R:R)</f>
        <v>#N/A</v>
      </c>
      <c r="AY250" s="31" t="e">
        <f>_xlfn.XLOOKUP($A250,SummaryResponses!$A:$A,SummaryResponses!S:S)</f>
        <v>#N/A</v>
      </c>
      <c r="AZ250" s="31" t="e">
        <f>_xlfn.XLOOKUP($A250,SummaryResponses!$A:$A,SummaryResponses!T:T)</f>
        <v>#N/A</v>
      </c>
      <c r="BA250" s="31" t="e">
        <f>_xlfn.XLOOKUP($A250,SummaryResponses!$A:$A,SummaryResponses!U:U)</f>
        <v>#N/A</v>
      </c>
      <c r="BB250" s="31" t="e">
        <f>_xlfn.XLOOKUP($A250,SummaryResponses!$A:$A,SummaryResponses!V:V)</f>
        <v>#N/A</v>
      </c>
      <c r="BC250" s="31" t="e">
        <f>_xlfn.XLOOKUP($A250,SummaryResponses!$A:$A,SummaryResponses!W:W)</f>
        <v>#N/A</v>
      </c>
      <c r="BD250" s="31" t="e">
        <f>_xlfn.XLOOKUP($A250,SummaryResponses!$A:$A,SummaryResponses!X:X)</f>
        <v>#N/A</v>
      </c>
      <c r="BE250" s="31" t="e">
        <f>_xlfn.XLOOKUP($A250,SummaryResponses!$A:$A,SummaryResponses!Y:Y)</f>
        <v>#N/A</v>
      </c>
      <c r="BF250" s="31" t="e">
        <f>_xlfn.XLOOKUP($A250,SummaryResponses!$A:$A,SummaryResponses!Z:Z)</f>
        <v>#N/A</v>
      </c>
      <c r="BG250" s="31" t="e">
        <f>_xlfn.XLOOKUP($A250,SummaryResponses!$A:$A,SummaryResponses!AA:AA)</f>
        <v>#N/A</v>
      </c>
      <c r="BH250" s="31" t="e">
        <f>_xlfn.XLOOKUP($A250,SummaryResponses!$A:$A,SummaryResponses!AB:AB)</f>
        <v>#N/A</v>
      </c>
      <c r="BI250" s="31" t="e">
        <f>_xlfn.XLOOKUP($A250,SummaryResponses!$A:$A,SummaryResponses!AC:AC)</f>
        <v>#N/A</v>
      </c>
      <c r="BJ250" s="31" t="e">
        <f>_xlfn.XLOOKUP($A250,SummaryResponses!$A:$A,SummaryResponses!AD:AD)</f>
        <v>#N/A</v>
      </c>
      <c r="BK250" s="31" t="e">
        <f>_xlfn.XLOOKUP($A250,SummaryResponses!$A:$A,SummaryResponses!AE:AE)</f>
        <v>#N/A</v>
      </c>
    </row>
    <row r="251" spans="1:63" ht="34.4" customHeight="1" x14ac:dyDescent="0.35">
      <c r="A251" s="30">
        <f>SummaryResponses!A251</f>
        <v>0</v>
      </c>
      <c r="B251" s="31" t="e">
        <f>_xlfn.XLOOKUP($A251,WH_Aggregte!$E:$E,WH_Aggregte!$D:$D)</f>
        <v>#N/A</v>
      </c>
      <c r="C251" s="31" t="e">
        <f>_xlfn.XLOOKUP($A251,SummaryResponses!$A:$A,SummaryResponses!$C:$C)</f>
        <v>#N/A</v>
      </c>
      <c r="D251" s="30" t="str">
        <f>_xlfn.SINGLE(IF(ISNUMBER(IFERROR(_xlfn.XLOOKUP($A251,Table1[QNUM],Table1[Answer],"",0),""))*1,"",IFERROR(_xlfn.XLOOKUP($A251,Table1[QNUM],Table1[Answer],"",0),"")))</f>
        <v/>
      </c>
      <c r="E251" s="31" t="str">
        <f>_xlfn.SINGLE(IF(ISNUMBER(IFERROR(_xlfn.XLOOKUP($A251&amp;$E$1&amp;":",Table1[QNUM],Table1[NOTES],"",0),""))*1,"",IFERROR(_xlfn.XLOOKUP($A251&amp;$E$1&amp;":",Table1[QNUM],Table1[NOTES],"",0),"")))</f>
        <v/>
      </c>
      <c r="F251" s="31" t="str">
        <f>_xlfn.SINGLE(IF(ISNUMBER(IFERROR(_xlfn.XLOOKUP($A251&amp;$F$1,Table1[QNUM],Table1[NOTES],"",0),""))*1,"",IFERROR(_xlfn.XLOOKUP($A251&amp;$F$1,Table1[QNUM],Table1[NOTES],"",0),"")))</f>
        <v/>
      </c>
      <c r="G251" s="31" t="e">
        <f>TRIM(_xlfn.XLOOKUP($A251,WH_Aggregte!$E:$E,WH_Aggregte!J:J))</f>
        <v>#N/A</v>
      </c>
      <c r="H251" s="31" t="e">
        <f>_xlfn.XLOOKUP($A251,WH_Aggregte!$E:$E,WH_Aggregte!K:K)</f>
        <v>#N/A</v>
      </c>
      <c r="I251" s="31" t="e">
        <f>_xlfn.XLOOKUP($A251,WH_Aggregte!$E:$E,WH_Aggregte!L:L)</f>
        <v>#N/A</v>
      </c>
      <c r="J251" s="31" t="e">
        <f>_xlfn.XLOOKUP($A251,WH_Aggregte!$E:$E,WH_Aggregte!M:M)</f>
        <v>#N/A</v>
      </c>
      <c r="K251" s="31" t="e">
        <f>_xlfn.XLOOKUP($A251,WH_Aggregte!$E:$E,WH_Aggregte!N:N)</f>
        <v>#N/A</v>
      </c>
      <c r="L251" s="31" t="e">
        <f>_xlfn.XLOOKUP($A251,WH_Aggregte!$E:$E,WH_Aggregte!O:O)</f>
        <v>#N/A</v>
      </c>
      <c r="M251" s="31" t="e">
        <f>_xlfn.XLOOKUP($A251,WH_Aggregte!$E:$E,WH_Aggregte!P:P)</f>
        <v>#N/A</v>
      </c>
      <c r="N251" s="31" t="e">
        <f>_xlfn.XLOOKUP($A251,WH_Aggregte!$E:$E,WH_Aggregte!Q:Q)</f>
        <v>#N/A</v>
      </c>
      <c r="O251" s="31" t="e">
        <f>_xlfn.XLOOKUP($A251,WH_Aggregte!$E:$E,WH_Aggregte!R:R)</f>
        <v>#N/A</v>
      </c>
      <c r="P251" s="31" t="e">
        <f>_xlfn.XLOOKUP($A251,WH_Aggregte!$E:$E,WH_Aggregte!S:S)</f>
        <v>#N/A</v>
      </c>
      <c r="Q251" s="31" t="e">
        <f>_xlfn.XLOOKUP($A251,WH_Aggregte!$E:$E,WH_Aggregte!T:T)</f>
        <v>#N/A</v>
      </c>
      <c r="R251" s="31" t="e">
        <f>_xlfn.XLOOKUP($A251,WH_Aggregte!$E:$E,WH_Aggregte!U:U)</f>
        <v>#N/A</v>
      </c>
      <c r="S251" s="31" t="e">
        <f>_xlfn.XLOOKUP($A251,WH_Aggregte!$E:$E,WH_Aggregte!V:V)</f>
        <v>#N/A</v>
      </c>
      <c r="T251" s="31" t="e">
        <f>_xlfn.XLOOKUP($A251,WH_Aggregte!$E:$E,WH_Aggregte!W:W)</f>
        <v>#N/A</v>
      </c>
      <c r="U251" s="31" t="e">
        <f>_xlfn.XLOOKUP($A251,WH_Aggregte!$E:$E,WH_Aggregte!X:X)</f>
        <v>#N/A</v>
      </c>
      <c r="V251" s="31" t="e">
        <f>_xlfn.XLOOKUP($A251,WH_Aggregte!$E:$E,WH_Aggregte!Y:Y)</f>
        <v>#N/A</v>
      </c>
      <c r="W251" s="31" t="e">
        <f>_xlfn.XLOOKUP($A251,WH_Aggregte!$E:$E,WH_Aggregte!Z:Z)</f>
        <v>#N/A</v>
      </c>
      <c r="X251" s="31" t="e">
        <f>_xlfn.XLOOKUP($A251,WH_Aggregte!$E:$E,WH_Aggregte!AA:AA)</f>
        <v>#N/A</v>
      </c>
      <c r="Y251" s="31" t="e">
        <f>_xlfn.XLOOKUP($A251,WH_Aggregte!$E:$E,WH_Aggregte!AB:AB)</f>
        <v>#N/A</v>
      </c>
      <c r="Z251" s="31" t="e">
        <f>_xlfn.XLOOKUP($A251,WH_Aggregte!$E:$E,WH_Aggregte!AC:AC)</f>
        <v>#N/A</v>
      </c>
      <c r="AA251" s="31" t="e">
        <f>_xlfn.XLOOKUP($A251,WH_Aggregte!$E:$E,WH_Aggregte!AD:AD)</f>
        <v>#N/A</v>
      </c>
      <c r="AB251" s="31" t="e">
        <f>_xlfn.XLOOKUP($A251,WH_Aggregte!$E:$E,WH_Aggregte!AE:AE)</f>
        <v>#N/A</v>
      </c>
      <c r="AC251" s="31" t="e">
        <f>_xlfn.XLOOKUP($A251,WH_Aggregte!$E:$E,WH_Aggregte!AF:AF)</f>
        <v>#N/A</v>
      </c>
      <c r="AD251" s="31" t="e">
        <f>_xlfn.XLOOKUP($A251,WH_Aggregte!$E:$E,WH_Aggregte!AG:AG)</f>
        <v>#N/A</v>
      </c>
      <c r="AE251" s="31" t="e">
        <f>_xlfn.XLOOKUP($A251,WH_Aggregte!$E:$E,WH_Aggregte!AH:AH)</f>
        <v>#N/A</v>
      </c>
      <c r="AF251" s="31" t="e">
        <f>_xlfn.XLOOKUP($A251,WH_Aggregte!$E:$E,WH_Aggregte!AI:AI)</f>
        <v>#N/A</v>
      </c>
      <c r="AG251" s="31" t="e">
        <f>_xlfn.XLOOKUP($A251,WH_Aggregte!$E:$E,WH_Aggregte!AJ:AJ)</f>
        <v>#N/A</v>
      </c>
      <c r="AH251" s="31" t="e">
        <f>_xlfn.XLOOKUP($A251,WH_Aggregte!$E:$E,WH_Aggregte!AK:AK)</f>
        <v>#N/A</v>
      </c>
      <c r="AI251" s="31" t="e">
        <f>_xlfn.XLOOKUP($A251,WH_Aggregte!$E:$E,WH_Aggregte!AL:AL)</f>
        <v>#N/A</v>
      </c>
      <c r="AJ251" s="31" t="e">
        <f>_xlfn.XLOOKUP($A251,SummaryResponses!$A:$A,SummaryResponses!D:D)</f>
        <v>#N/A</v>
      </c>
      <c r="AK251" s="31" t="e">
        <f>_xlfn.XLOOKUP($A251,SummaryResponses!$A:$A,SummaryResponses!E:E)</f>
        <v>#N/A</v>
      </c>
      <c r="AL251" s="31" t="e">
        <f>_xlfn.XLOOKUP($A251,SummaryResponses!$A:$A,SummaryResponses!F:F)</f>
        <v>#N/A</v>
      </c>
      <c r="AM251" s="31" t="e">
        <f>_xlfn.XLOOKUP($A251,SummaryResponses!$A:$A,SummaryResponses!G:G)</f>
        <v>#N/A</v>
      </c>
      <c r="AN251" s="31" t="e">
        <f>_xlfn.XLOOKUP($A251,SummaryResponses!$A:$A,SummaryResponses!H:H)</f>
        <v>#N/A</v>
      </c>
      <c r="AO251" s="31" t="e">
        <f>_xlfn.XLOOKUP($A251,SummaryResponses!$A:$A,SummaryResponses!I:I)</f>
        <v>#N/A</v>
      </c>
      <c r="AP251" s="31" t="e">
        <f>_xlfn.XLOOKUP($A251,SummaryResponses!$A:$A,SummaryResponses!J:J)</f>
        <v>#N/A</v>
      </c>
      <c r="AQ251" s="31" t="e">
        <f>_xlfn.XLOOKUP($A251,SummaryResponses!$A:$A,SummaryResponses!K:K)</f>
        <v>#N/A</v>
      </c>
      <c r="AR251" s="31" t="e">
        <f>_xlfn.XLOOKUP($A251,SummaryResponses!$A:$A,SummaryResponses!L:L)</f>
        <v>#N/A</v>
      </c>
      <c r="AS251" s="31" t="e">
        <f>_xlfn.XLOOKUP($A251,SummaryResponses!$A:$A,SummaryResponses!M:M)</f>
        <v>#N/A</v>
      </c>
      <c r="AT251" s="31" t="e">
        <f>_xlfn.XLOOKUP($A251,SummaryResponses!$A:$A,SummaryResponses!N:N)</f>
        <v>#N/A</v>
      </c>
      <c r="AU251" s="31" t="e">
        <f>_xlfn.XLOOKUP($A251,SummaryResponses!$A:$A,SummaryResponses!O:O)</f>
        <v>#N/A</v>
      </c>
      <c r="AV251" s="31" t="e">
        <f>_xlfn.XLOOKUP($A251,SummaryResponses!$A:$A,SummaryResponses!P:P)</f>
        <v>#N/A</v>
      </c>
      <c r="AW251" s="31" t="e">
        <f>_xlfn.XLOOKUP($A251,SummaryResponses!$A:$A,SummaryResponses!Q:Q)</f>
        <v>#N/A</v>
      </c>
      <c r="AX251" s="31" t="e">
        <f>_xlfn.XLOOKUP($A251,SummaryResponses!$A:$A,SummaryResponses!R:R)</f>
        <v>#N/A</v>
      </c>
      <c r="AY251" s="31" t="e">
        <f>_xlfn.XLOOKUP($A251,SummaryResponses!$A:$A,SummaryResponses!S:S)</f>
        <v>#N/A</v>
      </c>
      <c r="AZ251" s="31" t="e">
        <f>_xlfn.XLOOKUP($A251,SummaryResponses!$A:$A,SummaryResponses!T:T)</f>
        <v>#N/A</v>
      </c>
      <c r="BA251" s="31" t="e">
        <f>_xlfn.XLOOKUP($A251,SummaryResponses!$A:$A,SummaryResponses!U:U)</f>
        <v>#N/A</v>
      </c>
      <c r="BB251" s="31" t="e">
        <f>_xlfn.XLOOKUP($A251,SummaryResponses!$A:$A,SummaryResponses!V:V)</f>
        <v>#N/A</v>
      </c>
      <c r="BC251" s="31" t="e">
        <f>_xlfn.XLOOKUP($A251,SummaryResponses!$A:$A,SummaryResponses!W:W)</f>
        <v>#N/A</v>
      </c>
      <c r="BD251" s="31" t="e">
        <f>_xlfn.XLOOKUP($A251,SummaryResponses!$A:$A,SummaryResponses!X:X)</f>
        <v>#N/A</v>
      </c>
      <c r="BE251" s="31" t="e">
        <f>_xlfn.XLOOKUP($A251,SummaryResponses!$A:$A,SummaryResponses!Y:Y)</f>
        <v>#N/A</v>
      </c>
      <c r="BF251" s="31" t="e">
        <f>_xlfn.XLOOKUP($A251,SummaryResponses!$A:$A,SummaryResponses!Z:Z)</f>
        <v>#N/A</v>
      </c>
      <c r="BG251" s="31" t="e">
        <f>_xlfn.XLOOKUP($A251,SummaryResponses!$A:$A,SummaryResponses!AA:AA)</f>
        <v>#N/A</v>
      </c>
      <c r="BH251" s="31" t="e">
        <f>_xlfn.XLOOKUP($A251,SummaryResponses!$A:$A,SummaryResponses!AB:AB)</f>
        <v>#N/A</v>
      </c>
      <c r="BI251" s="31" t="e">
        <f>_xlfn.XLOOKUP($A251,SummaryResponses!$A:$A,SummaryResponses!AC:AC)</f>
        <v>#N/A</v>
      </c>
      <c r="BJ251" s="31" t="e">
        <f>_xlfn.XLOOKUP($A251,SummaryResponses!$A:$A,SummaryResponses!AD:AD)</f>
        <v>#N/A</v>
      </c>
      <c r="BK251" s="31" t="e">
        <f>_xlfn.XLOOKUP($A251,SummaryResponses!$A:$A,SummaryResponses!AE:AE)</f>
        <v>#N/A</v>
      </c>
    </row>
    <row r="252" spans="1:63" ht="34.4" customHeight="1" x14ac:dyDescent="0.35">
      <c r="A252" s="30">
        <f>SummaryResponses!A252</f>
        <v>0</v>
      </c>
      <c r="B252" s="31" t="e">
        <f>_xlfn.XLOOKUP($A252,WH_Aggregte!$E:$E,WH_Aggregte!$D:$D)</f>
        <v>#N/A</v>
      </c>
      <c r="C252" s="31" t="e">
        <f>_xlfn.XLOOKUP($A252,SummaryResponses!$A:$A,SummaryResponses!$C:$C)</f>
        <v>#N/A</v>
      </c>
      <c r="D252" s="30" t="str">
        <f>_xlfn.SINGLE(IF(ISNUMBER(IFERROR(_xlfn.XLOOKUP($A252,Table1[QNUM],Table1[Answer],"",0),""))*1,"",IFERROR(_xlfn.XLOOKUP($A252,Table1[QNUM],Table1[Answer],"",0),"")))</f>
        <v/>
      </c>
      <c r="E252" s="31" t="str">
        <f>_xlfn.SINGLE(IF(ISNUMBER(IFERROR(_xlfn.XLOOKUP($A252&amp;$E$1&amp;":",Table1[QNUM],Table1[NOTES],"",0),""))*1,"",IFERROR(_xlfn.XLOOKUP($A252&amp;$E$1&amp;":",Table1[QNUM],Table1[NOTES],"",0),"")))</f>
        <v/>
      </c>
      <c r="F252" s="31" t="str">
        <f>_xlfn.SINGLE(IF(ISNUMBER(IFERROR(_xlfn.XLOOKUP($A252&amp;$F$1,Table1[QNUM],Table1[NOTES],"",0),""))*1,"",IFERROR(_xlfn.XLOOKUP($A252&amp;$F$1,Table1[QNUM],Table1[NOTES],"",0),"")))</f>
        <v/>
      </c>
      <c r="G252" s="31" t="e">
        <f>TRIM(_xlfn.XLOOKUP($A252,WH_Aggregte!$E:$E,WH_Aggregte!J:J))</f>
        <v>#N/A</v>
      </c>
      <c r="H252" s="31" t="e">
        <f>_xlfn.XLOOKUP($A252,WH_Aggregte!$E:$E,WH_Aggregte!K:K)</f>
        <v>#N/A</v>
      </c>
      <c r="I252" s="31" t="e">
        <f>_xlfn.XLOOKUP($A252,WH_Aggregte!$E:$E,WH_Aggregte!L:L)</f>
        <v>#N/A</v>
      </c>
      <c r="J252" s="31" t="e">
        <f>_xlfn.XLOOKUP($A252,WH_Aggregte!$E:$E,WH_Aggregte!M:M)</f>
        <v>#N/A</v>
      </c>
      <c r="K252" s="31" t="e">
        <f>_xlfn.XLOOKUP($A252,WH_Aggregte!$E:$E,WH_Aggregte!N:N)</f>
        <v>#N/A</v>
      </c>
      <c r="L252" s="31" t="e">
        <f>_xlfn.XLOOKUP($A252,WH_Aggregte!$E:$E,WH_Aggregte!O:O)</f>
        <v>#N/A</v>
      </c>
      <c r="M252" s="31" t="e">
        <f>_xlfn.XLOOKUP($A252,WH_Aggregte!$E:$E,WH_Aggregte!P:P)</f>
        <v>#N/A</v>
      </c>
      <c r="N252" s="31" t="e">
        <f>_xlfn.XLOOKUP($A252,WH_Aggregte!$E:$E,WH_Aggregte!Q:Q)</f>
        <v>#N/A</v>
      </c>
      <c r="O252" s="31" t="e">
        <f>_xlfn.XLOOKUP($A252,WH_Aggregte!$E:$E,WH_Aggregte!R:R)</f>
        <v>#N/A</v>
      </c>
      <c r="P252" s="31" t="e">
        <f>_xlfn.XLOOKUP($A252,WH_Aggregte!$E:$E,WH_Aggregte!S:S)</f>
        <v>#N/A</v>
      </c>
      <c r="Q252" s="31" t="e">
        <f>_xlfn.XLOOKUP($A252,WH_Aggregte!$E:$E,WH_Aggregte!T:T)</f>
        <v>#N/A</v>
      </c>
      <c r="R252" s="31" t="e">
        <f>_xlfn.XLOOKUP($A252,WH_Aggregte!$E:$E,WH_Aggregte!U:U)</f>
        <v>#N/A</v>
      </c>
      <c r="S252" s="31" t="e">
        <f>_xlfn.XLOOKUP($A252,WH_Aggregte!$E:$E,WH_Aggregte!V:V)</f>
        <v>#N/A</v>
      </c>
      <c r="T252" s="31" t="e">
        <f>_xlfn.XLOOKUP($A252,WH_Aggregte!$E:$E,WH_Aggregte!W:W)</f>
        <v>#N/A</v>
      </c>
      <c r="U252" s="31" t="e">
        <f>_xlfn.XLOOKUP($A252,WH_Aggregte!$E:$E,WH_Aggregte!X:X)</f>
        <v>#N/A</v>
      </c>
      <c r="V252" s="31" t="e">
        <f>_xlfn.XLOOKUP($A252,WH_Aggregte!$E:$E,WH_Aggregte!Y:Y)</f>
        <v>#N/A</v>
      </c>
      <c r="W252" s="31" t="e">
        <f>_xlfn.XLOOKUP($A252,WH_Aggregte!$E:$E,WH_Aggregte!Z:Z)</f>
        <v>#N/A</v>
      </c>
      <c r="X252" s="31" t="e">
        <f>_xlfn.XLOOKUP($A252,WH_Aggregte!$E:$E,WH_Aggregte!AA:AA)</f>
        <v>#N/A</v>
      </c>
      <c r="Y252" s="31" t="e">
        <f>_xlfn.XLOOKUP($A252,WH_Aggregte!$E:$E,WH_Aggregte!AB:AB)</f>
        <v>#N/A</v>
      </c>
      <c r="Z252" s="31" t="e">
        <f>_xlfn.XLOOKUP($A252,WH_Aggregte!$E:$E,WH_Aggregte!AC:AC)</f>
        <v>#N/A</v>
      </c>
      <c r="AA252" s="31" t="e">
        <f>_xlfn.XLOOKUP($A252,WH_Aggregte!$E:$E,WH_Aggregte!AD:AD)</f>
        <v>#N/A</v>
      </c>
      <c r="AB252" s="31" t="e">
        <f>_xlfn.XLOOKUP($A252,WH_Aggregte!$E:$E,WH_Aggregte!AE:AE)</f>
        <v>#N/A</v>
      </c>
      <c r="AC252" s="31" t="e">
        <f>_xlfn.XLOOKUP($A252,WH_Aggregte!$E:$E,WH_Aggregte!AF:AF)</f>
        <v>#N/A</v>
      </c>
      <c r="AD252" s="31" t="e">
        <f>_xlfn.XLOOKUP($A252,WH_Aggregte!$E:$E,WH_Aggregte!AG:AG)</f>
        <v>#N/A</v>
      </c>
      <c r="AE252" s="31" t="e">
        <f>_xlfn.XLOOKUP($A252,WH_Aggregte!$E:$E,WH_Aggregte!AH:AH)</f>
        <v>#N/A</v>
      </c>
      <c r="AF252" s="31" t="e">
        <f>_xlfn.XLOOKUP($A252,WH_Aggregte!$E:$E,WH_Aggregte!AI:AI)</f>
        <v>#N/A</v>
      </c>
      <c r="AG252" s="31" t="e">
        <f>_xlfn.XLOOKUP($A252,WH_Aggregte!$E:$E,WH_Aggregte!AJ:AJ)</f>
        <v>#N/A</v>
      </c>
      <c r="AH252" s="31" t="e">
        <f>_xlfn.XLOOKUP($A252,WH_Aggregte!$E:$E,WH_Aggregte!AK:AK)</f>
        <v>#N/A</v>
      </c>
      <c r="AI252" s="31" t="e">
        <f>_xlfn.XLOOKUP($A252,WH_Aggregte!$E:$E,WH_Aggregte!AL:AL)</f>
        <v>#N/A</v>
      </c>
      <c r="AJ252" s="31" t="e">
        <f>_xlfn.XLOOKUP($A252,SummaryResponses!$A:$A,SummaryResponses!D:D)</f>
        <v>#N/A</v>
      </c>
      <c r="AK252" s="31" t="e">
        <f>_xlfn.XLOOKUP($A252,SummaryResponses!$A:$A,SummaryResponses!E:E)</f>
        <v>#N/A</v>
      </c>
      <c r="AL252" s="31" t="e">
        <f>_xlfn.XLOOKUP($A252,SummaryResponses!$A:$A,SummaryResponses!F:F)</f>
        <v>#N/A</v>
      </c>
      <c r="AM252" s="31" t="e">
        <f>_xlfn.XLOOKUP($A252,SummaryResponses!$A:$A,SummaryResponses!G:G)</f>
        <v>#N/A</v>
      </c>
      <c r="AN252" s="31" t="e">
        <f>_xlfn.XLOOKUP($A252,SummaryResponses!$A:$A,SummaryResponses!H:H)</f>
        <v>#N/A</v>
      </c>
      <c r="AO252" s="31" t="e">
        <f>_xlfn.XLOOKUP($A252,SummaryResponses!$A:$A,SummaryResponses!I:I)</f>
        <v>#N/A</v>
      </c>
      <c r="AP252" s="31" t="e">
        <f>_xlfn.XLOOKUP($A252,SummaryResponses!$A:$A,SummaryResponses!J:J)</f>
        <v>#N/A</v>
      </c>
      <c r="AQ252" s="31" t="e">
        <f>_xlfn.XLOOKUP($A252,SummaryResponses!$A:$A,SummaryResponses!K:K)</f>
        <v>#N/A</v>
      </c>
      <c r="AR252" s="31" t="e">
        <f>_xlfn.XLOOKUP($A252,SummaryResponses!$A:$A,SummaryResponses!L:L)</f>
        <v>#N/A</v>
      </c>
      <c r="AS252" s="31" t="e">
        <f>_xlfn.XLOOKUP($A252,SummaryResponses!$A:$A,SummaryResponses!M:M)</f>
        <v>#N/A</v>
      </c>
      <c r="AT252" s="31" t="e">
        <f>_xlfn.XLOOKUP($A252,SummaryResponses!$A:$A,SummaryResponses!N:N)</f>
        <v>#N/A</v>
      </c>
      <c r="AU252" s="31" t="e">
        <f>_xlfn.XLOOKUP($A252,SummaryResponses!$A:$A,SummaryResponses!O:O)</f>
        <v>#N/A</v>
      </c>
      <c r="AV252" s="31" t="e">
        <f>_xlfn.XLOOKUP($A252,SummaryResponses!$A:$A,SummaryResponses!P:P)</f>
        <v>#N/A</v>
      </c>
      <c r="AW252" s="31" t="e">
        <f>_xlfn.XLOOKUP($A252,SummaryResponses!$A:$A,SummaryResponses!Q:Q)</f>
        <v>#N/A</v>
      </c>
      <c r="AX252" s="31" t="e">
        <f>_xlfn.XLOOKUP($A252,SummaryResponses!$A:$A,SummaryResponses!R:R)</f>
        <v>#N/A</v>
      </c>
      <c r="AY252" s="31" t="e">
        <f>_xlfn.XLOOKUP($A252,SummaryResponses!$A:$A,SummaryResponses!S:S)</f>
        <v>#N/A</v>
      </c>
      <c r="AZ252" s="31" t="e">
        <f>_xlfn.XLOOKUP($A252,SummaryResponses!$A:$A,SummaryResponses!T:T)</f>
        <v>#N/A</v>
      </c>
      <c r="BA252" s="31" t="e">
        <f>_xlfn.XLOOKUP($A252,SummaryResponses!$A:$A,SummaryResponses!U:U)</f>
        <v>#N/A</v>
      </c>
      <c r="BB252" s="31" t="e">
        <f>_xlfn.XLOOKUP($A252,SummaryResponses!$A:$A,SummaryResponses!V:V)</f>
        <v>#N/A</v>
      </c>
      <c r="BC252" s="31" t="e">
        <f>_xlfn.XLOOKUP($A252,SummaryResponses!$A:$A,SummaryResponses!W:W)</f>
        <v>#N/A</v>
      </c>
      <c r="BD252" s="31" t="e">
        <f>_xlfn.XLOOKUP($A252,SummaryResponses!$A:$A,SummaryResponses!X:X)</f>
        <v>#N/A</v>
      </c>
      <c r="BE252" s="31" t="e">
        <f>_xlfn.XLOOKUP($A252,SummaryResponses!$A:$A,SummaryResponses!Y:Y)</f>
        <v>#N/A</v>
      </c>
      <c r="BF252" s="31" t="e">
        <f>_xlfn.XLOOKUP($A252,SummaryResponses!$A:$A,SummaryResponses!Z:Z)</f>
        <v>#N/A</v>
      </c>
      <c r="BG252" s="31" t="e">
        <f>_xlfn.XLOOKUP($A252,SummaryResponses!$A:$A,SummaryResponses!AA:AA)</f>
        <v>#N/A</v>
      </c>
      <c r="BH252" s="31" t="e">
        <f>_xlfn.XLOOKUP($A252,SummaryResponses!$A:$A,SummaryResponses!AB:AB)</f>
        <v>#N/A</v>
      </c>
      <c r="BI252" s="31" t="e">
        <f>_xlfn.XLOOKUP($A252,SummaryResponses!$A:$A,SummaryResponses!AC:AC)</f>
        <v>#N/A</v>
      </c>
      <c r="BJ252" s="31" t="e">
        <f>_xlfn.XLOOKUP($A252,SummaryResponses!$A:$A,SummaryResponses!AD:AD)</f>
        <v>#N/A</v>
      </c>
      <c r="BK252" s="31" t="e">
        <f>_xlfn.XLOOKUP($A252,SummaryResponses!$A:$A,SummaryResponses!AE:AE)</f>
        <v>#N/A</v>
      </c>
    </row>
    <row r="253" spans="1:63" ht="34.4" customHeight="1" x14ac:dyDescent="0.35">
      <c r="A253" s="30">
        <f>SummaryResponses!A253</f>
        <v>0</v>
      </c>
      <c r="B253" s="31" t="e">
        <f>_xlfn.XLOOKUP($A253,WH_Aggregte!$E:$E,WH_Aggregte!$D:$D)</f>
        <v>#N/A</v>
      </c>
      <c r="C253" s="31" t="e">
        <f>_xlfn.XLOOKUP($A253,SummaryResponses!$A:$A,SummaryResponses!$C:$C)</f>
        <v>#N/A</v>
      </c>
      <c r="D253" s="30" t="str">
        <f>_xlfn.SINGLE(IF(ISNUMBER(IFERROR(_xlfn.XLOOKUP($A253,Table1[QNUM],Table1[Answer],"",0),""))*1,"",IFERROR(_xlfn.XLOOKUP($A253,Table1[QNUM],Table1[Answer],"",0),"")))</f>
        <v/>
      </c>
      <c r="E253" s="31" t="str">
        <f>_xlfn.SINGLE(IF(ISNUMBER(IFERROR(_xlfn.XLOOKUP($A253&amp;$E$1&amp;":",Table1[QNUM],Table1[NOTES],"",0),""))*1,"",IFERROR(_xlfn.XLOOKUP($A253&amp;$E$1&amp;":",Table1[QNUM],Table1[NOTES],"",0),"")))</f>
        <v/>
      </c>
      <c r="F253" s="31" t="str">
        <f>_xlfn.SINGLE(IF(ISNUMBER(IFERROR(_xlfn.XLOOKUP($A253&amp;$F$1,Table1[QNUM],Table1[NOTES],"",0),""))*1,"",IFERROR(_xlfn.XLOOKUP($A253&amp;$F$1,Table1[QNUM],Table1[NOTES],"",0),"")))</f>
        <v/>
      </c>
      <c r="G253" s="31" t="e">
        <f>TRIM(_xlfn.XLOOKUP($A253,WH_Aggregte!$E:$E,WH_Aggregte!J:J))</f>
        <v>#N/A</v>
      </c>
      <c r="H253" s="31" t="e">
        <f>_xlfn.XLOOKUP($A253,WH_Aggregte!$E:$E,WH_Aggregte!K:K)</f>
        <v>#N/A</v>
      </c>
      <c r="I253" s="31" t="e">
        <f>_xlfn.XLOOKUP($A253,WH_Aggregte!$E:$E,WH_Aggregte!L:L)</f>
        <v>#N/A</v>
      </c>
      <c r="J253" s="31" t="e">
        <f>_xlfn.XLOOKUP($A253,WH_Aggregte!$E:$E,WH_Aggregte!M:M)</f>
        <v>#N/A</v>
      </c>
      <c r="K253" s="31" t="e">
        <f>_xlfn.XLOOKUP($A253,WH_Aggregte!$E:$E,WH_Aggregte!N:N)</f>
        <v>#N/A</v>
      </c>
      <c r="L253" s="31" t="e">
        <f>_xlfn.XLOOKUP($A253,WH_Aggregte!$E:$E,WH_Aggregte!O:O)</f>
        <v>#N/A</v>
      </c>
      <c r="M253" s="31" t="e">
        <f>_xlfn.XLOOKUP($A253,WH_Aggregte!$E:$E,WH_Aggregte!P:P)</f>
        <v>#N/A</v>
      </c>
      <c r="N253" s="31" t="e">
        <f>_xlfn.XLOOKUP($A253,WH_Aggregte!$E:$E,WH_Aggregte!Q:Q)</f>
        <v>#N/A</v>
      </c>
      <c r="O253" s="31" t="e">
        <f>_xlfn.XLOOKUP($A253,WH_Aggregte!$E:$E,WH_Aggregte!R:R)</f>
        <v>#N/A</v>
      </c>
      <c r="P253" s="31" t="e">
        <f>_xlfn.XLOOKUP($A253,WH_Aggregte!$E:$E,WH_Aggregte!S:S)</f>
        <v>#N/A</v>
      </c>
      <c r="Q253" s="31" t="e">
        <f>_xlfn.XLOOKUP($A253,WH_Aggregte!$E:$E,WH_Aggregte!T:T)</f>
        <v>#N/A</v>
      </c>
      <c r="R253" s="31" t="e">
        <f>_xlfn.XLOOKUP($A253,WH_Aggregte!$E:$E,WH_Aggregte!U:U)</f>
        <v>#N/A</v>
      </c>
      <c r="S253" s="31" t="e">
        <f>_xlfn.XLOOKUP($A253,WH_Aggregte!$E:$E,WH_Aggregte!V:V)</f>
        <v>#N/A</v>
      </c>
      <c r="T253" s="31" t="e">
        <f>_xlfn.XLOOKUP($A253,WH_Aggregte!$E:$E,WH_Aggregte!W:W)</f>
        <v>#N/A</v>
      </c>
      <c r="U253" s="31" t="e">
        <f>_xlfn.XLOOKUP($A253,WH_Aggregte!$E:$E,WH_Aggregte!X:X)</f>
        <v>#N/A</v>
      </c>
      <c r="V253" s="31" t="e">
        <f>_xlfn.XLOOKUP($A253,WH_Aggregte!$E:$E,WH_Aggregte!Y:Y)</f>
        <v>#N/A</v>
      </c>
      <c r="W253" s="31" t="e">
        <f>_xlfn.XLOOKUP($A253,WH_Aggregte!$E:$E,WH_Aggregte!Z:Z)</f>
        <v>#N/A</v>
      </c>
      <c r="X253" s="31" t="e">
        <f>_xlfn.XLOOKUP($A253,WH_Aggregte!$E:$E,WH_Aggregte!AA:AA)</f>
        <v>#N/A</v>
      </c>
      <c r="Y253" s="31" t="e">
        <f>_xlfn.XLOOKUP($A253,WH_Aggregte!$E:$E,WH_Aggregte!AB:AB)</f>
        <v>#N/A</v>
      </c>
      <c r="Z253" s="31" t="e">
        <f>_xlfn.XLOOKUP($A253,WH_Aggregte!$E:$E,WH_Aggregte!AC:AC)</f>
        <v>#N/A</v>
      </c>
      <c r="AA253" s="31" t="e">
        <f>_xlfn.XLOOKUP($A253,WH_Aggregte!$E:$E,WH_Aggregte!AD:AD)</f>
        <v>#N/A</v>
      </c>
      <c r="AB253" s="31" t="e">
        <f>_xlfn.XLOOKUP($A253,WH_Aggregte!$E:$E,WH_Aggregte!AE:AE)</f>
        <v>#N/A</v>
      </c>
      <c r="AC253" s="31" t="e">
        <f>_xlfn.XLOOKUP($A253,WH_Aggregte!$E:$E,WH_Aggregte!AF:AF)</f>
        <v>#N/A</v>
      </c>
      <c r="AD253" s="31" t="e">
        <f>_xlfn.XLOOKUP($A253,WH_Aggregte!$E:$E,WH_Aggregte!AG:AG)</f>
        <v>#N/A</v>
      </c>
      <c r="AE253" s="31" t="e">
        <f>_xlfn.XLOOKUP($A253,WH_Aggregte!$E:$E,WH_Aggregte!AH:AH)</f>
        <v>#N/A</v>
      </c>
      <c r="AF253" s="31" t="e">
        <f>_xlfn.XLOOKUP($A253,WH_Aggregte!$E:$E,WH_Aggregte!AI:AI)</f>
        <v>#N/A</v>
      </c>
      <c r="AG253" s="31" t="e">
        <f>_xlfn.XLOOKUP($A253,WH_Aggregte!$E:$E,WH_Aggregte!AJ:AJ)</f>
        <v>#N/A</v>
      </c>
      <c r="AH253" s="31" t="e">
        <f>_xlfn.XLOOKUP($A253,WH_Aggregte!$E:$E,WH_Aggregte!AK:AK)</f>
        <v>#N/A</v>
      </c>
      <c r="AI253" s="31" t="e">
        <f>_xlfn.XLOOKUP($A253,WH_Aggregte!$E:$E,WH_Aggregte!AL:AL)</f>
        <v>#N/A</v>
      </c>
      <c r="AJ253" s="31" t="e">
        <f>_xlfn.XLOOKUP($A253,SummaryResponses!$A:$A,SummaryResponses!D:D)</f>
        <v>#N/A</v>
      </c>
      <c r="AK253" s="31" t="e">
        <f>_xlfn.XLOOKUP($A253,SummaryResponses!$A:$A,SummaryResponses!E:E)</f>
        <v>#N/A</v>
      </c>
      <c r="AL253" s="31" t="e">
        <f>_xlfn.XLOOKUP($A253,SummaryResponses!$A:$A,SummaryResponses!F:F)</f>
        <v>#N/A</v>
      </c>
      <c r="AM253" s="31" t="e">
        <f>_xlfn.XLOOKUP($A253,SummaryResponses!$A:$A,SummaryResponses!G:G)</f>
        <v>#N/A</v>
      </c>
      <c r="AN253" s="31" t="e">
        <f>_xlfn.XLOOKUP($A253,SummaryResponses!$A:$A,SummaryResponses!H:H)</f>
        <v>#N/A</v>
      </c>
      <c r="AO253" s="31" t="e">
        <f>_xlfn.XLOOKUP($A253,SummaryResponses!$A:$A,SummaryResponses!I:I)</f>
        <v>#N/A</v>
      </c>
      <c r="AP253" s="31" t="e">
        <f>_xlfn.XLOOKUP($A253,SummaryResponses!$A:$A,SummaryResponses!J:J)</f>
        <v>#N/A</v>
      </c>
      <c r="AQ253" s="31" t="e">
        <f>_xlfn.XLOOKUP($A253,SummaryResponses!$A:$A,SummaryResponses!K:K)</f>
        <v>#N/A</v>
      </c>
      <c r="AR253" s="31" t="e">
        <f>_xlfn.XLOOKUP($A253,SummaryResponses!$A:$A,SummaryResponses!L:L)</f>
        <v>#N/A</v>
      </c>
      <c r="AS253" s="31" t="e">
        <f>_xlfn.XLOOKUP($A253,SummaryResponses!$A:$A,SummaryResponses!M:M)</f>
        <v>#N/A</v>
      </c>
      <c r="AT253" s="31" t="e">
        <f>_xlfn.XLOOKUP($A253,SummaryResponses!$A:$A,SummaryResponses!N:N)</f>
        <v>#N/A</v>
      </c>
      <c r="AU253" s="31" t="e">
        <f>_xlfn.XLOOKUP($A253,SummaryResponses!$A:$A,SummaryResponses!O:O)</f>
        <v>#N/A</v>
      </c>
      <c r="AV253" s="31" t="e">
        <f>_xlfn.XLOOKUP($A253,SummaryResponses!$A:$A,SummaryResponses!P:P)</f>
        <v>#N/A</v>
      </c>
      <c r="AW253" s="31" t="e">
        <f>_xlfn.XLOOKUP($A253,SummaryResponses!$A:$A,SummaryResponses!Q:Q)</f>
        <v>#N/A</v>
      </c>
      <c r="AX253" s="31" t="e">
        <f>_xlfn.XLOOKUP($A253,SummaryResponses!$A:$A,SummaryResponses!R:R)</f>
        <v>#N/A</v>
      </c>
      <c r="AY253" s="31" t="e">
        <f>_xlfn.XLOOKUP($A253,SummaryResponses!$A:$A,SummaryResponses!S:S)</f>
        <v>#N/A</v>
      </c>
      <c r="AZ253" s="31" t="e">
        <f>_xlfn.XLOOKUP($A253,SummaryResponses!$A:$A,SummaryResponses!T:T)</f>
        <v>#N/A</v>
      </c>
      <c r="BA253" s="31" t="e">
        <f>_xlfn.XLOOKUP($A253,SummaryResponses!$A:$A,SummaryResponses!U:U)</f>
        <v>#N/A</v>
      </c>
      <c r="BB253" s="31" t="e">
        <f>_xlfn.XLOOKUP($A253,SummaryResponses!$A:$A,SummaryResponses!V:V)</f>
        <v>#N/A</v>
      </c>
      <c r="BC253" s="31" t="e">
        <f>_xlfn.XLOOKUP($A253,SummaryResponses!$A:$A,SummaryResponses!W:W)</f>
        <v>#N/A</v>
      </c>
      <c r="BD253" s="31" t="e">
        <f>_xlfn.XLOOKUP($A253,SummaryResponses!$A:$A,SummaryResponses!X:X)</f>
        <v>#N/A</v>
      </c>
      <c r="BE253" s="31" t="e">
        <f>_xlfn.XLOOKUP($A253,SummaryResponses!$A:$A,SummaryResponses!Y:Y)</f>
        <v>#N/A</v>
      </c>
      <c r="BF253" s="31" t="e">
        <f>_xlfn.XLOOKUP($A253,SummaryResponses!$A:$A,SummaryResponses!Z:Z)</f>
        <v>#N/A</v>
      </c>
      <c r="BG253" s="31" t="e">
        <f>_xlfn.XLOOKUP($A253,SummaryResponses!$A:$A,SummaryResponses!AA:AA)</f>
        <v>#N/A</v>
      </c>
      <c r="BH253" s="31" t="e">
        <f>_xlfn.XLOOKUP($A253,SummaryResponses!$A:$A,SummaryResponses!AB:AB)</f>
        <v>#N/A</v>
      </c>
      <c r="BI253" s="31" t="e">
        <f>_xlfn.XLOOKUP($A253,SummaryResponses!$A:$A,SummaryResponses!AC:AC)</f>
        <v>#N/A</v>
      </c>
      <c r="BJ253" s="31" t="e">
        <f>_xlfn.XLOOKUP($A253,SummaryResponses!$A:$A,SummaryResponses!AD:AD)</f>
        <v>#N/A</v>
      </c>
      <c r="BK253" s="31" t="e">
        <f>_xlfn.XLOOKUP($A253,SummaryResponses!$A:$A,SummaryResponses!AE:AE)</f>
        <v>#N/A</v>
      </c>
    </row>
    <row r="254" spans="1:63" ht="34.4" customHeight="1" x14ac:dyDescent="0.35">
      <c r="A254" s="30">
        <f>SummaryResponses!A254</f>
        <v>0</v>
      </c>
      <c r="B254" s="31" t="e">
        <f>_xlfn.XLOOKUP($A254,WH_Aggregte!$E:$E,WH_Aggregte!$D:$D)</f>
        <v>#N/A</v>
      </c>
      <c r="C254" s="31" t="e">
        <f>_xlfn.XLOOKUP($A254,SummaryResponses!$A:$A,SummaryResponses!$C:$C)</f>
        <v>#N/A</v>
      </c>
      <c r="D254" s="30" t="str">
        <f>_xlfn.SINGLE(IF(ISNUMBER(IFERROR(_xlfn.XLOOKUP($A254,Table1[QNUM],Table1[Answer],"",0),""))*1,"",IFERROR(_xlfn.XLOOKUP($A254,Table1[QNUM],Table1[Answer],"",0),"")))</f>
        <v/>
      </c>
      <c r="E254" s="31" t="str">
        <f>_xlfn.SINGLE(IF(ISNUMBER(IFERROR(_xlfn.XLOOKUP($A254&amp;$E$1&amp;":",Table1[QNUM],Table1[NOTES],"",0),""))*1,"",IFERROR(_xlfn.XLOOKUP($A254&amp;$E$1&amp;":",Table1[QNUM],Table1[NOTES],"",0),"")))</f>
        <v/>
      </c>
      <c r="F254" s="31" t="str">
        <f>_xlfn.SINGLE(IF(ISNUMBER(IFERROR(_xlfn.XLOOKUP($A254&amp;$F$1,Table1[QNUM],Table1[NOTES],"",0),""))*1,"",IFERROR(_xlfn.XLOOKUP($A254&amp;$F$1,Table1[QNUM],Table1[NOTES],"",0),"")))</f>
        <v/>
      </c>
      <c r="G254" s="31" t="e">
        <f>TRIM(_xlfn.XLOOKUP($A254,WH_Aggregte!$E:$E,WH_Aggregte!J:J))</f>
        <v>#N/A</v>
      </c>
      <c r="H254" s="31" t="e">
        <f>_xlfn.XLOOKUP($A254,WH_Aggregte!$E:$E,WH_Aggregte!K:K)</f>
        <v>#N/A</v>
      </c>
      <c r="I254" s="31" t="e">
        <f>_xlfn.XLOOKUP($A254,WH_Aggregte!$E:$E,WH_Aggregte!L:L)</f>
        <v>#N/A</v>
      </c>
      <c r="J254" s="31" t="e">
        <f>_xlfn.XLOOKUP($A254,WH_Aggregte!$E:$E,WH_Aggregte!M:M)</f>
        <v>#N/A</v>
      </c>
      <c r="K254" s="31" t="e">
        <f>_xlfn.XLOOKUP($A254,WH_Aggregte!$E:$E,WH_Aggregte!N:N)</f>
        <v>#N/A</v>
      </c>
      <c r="L254" s="31" t="e">
        <f>_xlfn.XLOOKUP($A254,WH_Aggregte!$E:$E,WH_Aggregte!O:O)</f>
        <v>#N/A</v>
      </c>
      <c r="M254" s="31" t="e">
        <f>_xlfn.XLOOKUP($A254,WH_Aggregte!$E:$E,WH_Aggregte!P:P)</f>
        <v>#N/A</v>
      </c>
      <c r="N254" s="31" t="e">
        <f>_xlfn.XLOOKUP($A254,WH_Aggregte!$E:$E,WH_Aggregte!Q:Q)</f>
        <v>#N/A</v>
      </c>
      <c r="O254" s="31" t="e">
        <f>_xlfn.XLOOKUP($A254,WH_Aggregte!$E:$E,WH_Aggregte!R:R)</f>
        <v>#N/A</v>
      </c>
      <c r="P254" s="31" t="e">
        <f>_xlfn.XLOOKUP($A254,WH_Aggregte!$E:$E,WH_Aggregte!S:S)</f>
        <v>#N/A</v>
      </c>
      <c r="Q254" s="31" t="e">
        <f>_xlfn.XLOOKUP($A254,WH_Aggregte!$E:$E,WH_Aggregte!T:T)</f>
        <v>#N/A</v>
      </c>
      <c r="R254" s="31" t="e">
        <f>_xlfn.XLOOKUP($A254,WH_Aggregte!$E:$E,WH_Aggregte!U:U)</f>
        <v>#N/A</v>
      </c>
      <c r="S254" s="31" t="e">
        <f>_xlfn.XLOOKUP($A254,WH_Aggregte!$E:$E,WH_Aggregte!V:V)</f>
        <v>#N/A</v>
      </c>
      <c r="T254" s="31" t="e">
        <f>_xlfn.XLOOKUP($A254,WH_Aggregte!$E:$E,WH_Aggregte!W:W)</f>
        <v>#N/A</v>
      </c>
      <c r="U254" s="31" t="e">
        <f>_xlfn.XLOOKUP($A254,WH_Aggregte!$E:$E,WH_Aggregte!X:X)</f>
        <v>#N/A</v>
      </c>
      <c r="V254" s="31" t="e">
        <f>_xlfn.XLOOKUP($A254,WH_Aggregte!$E:$E,WH_Aggregte!Y:Y)</f>
        <v>#N/A</v>
      </c>
      <c r="W254" s="31" t="e">
        <f>_xlfn.XLOOKUP($A254,WH_Aggregte!$E:$E,WH_Aggregte!Z:Z)</f>
        <v>#N/A</v>
      </c>
      <c r="X254" s="31" t="e">
        <f>_xlfn.XLOOKUP($A254,WH_Aggregte!$E:$E,WH_Aggregte!AA:AA)</f>
        <v>#N/A</v>
      </c>
      <c r="Y254" s="31" t="e">
        <f>_xlfn.XLOOKUP($A254,WH_Aggregte!$E:$E,WH_Aggregte!AB:AB)</f>
        <v>#N/A</v>
      </c>
      <c r="Z254" s="31" t="e">
        <f>_xlfn.XLOOKUP($A254,WH_Aggregte!$E:$E,WH_Aggregte!AC:AC)</f>
        <v>#N/A</v>
      </c>
      <c r="AA254" s="31" t="e">
        <f>_xlfn.XLOOKUP($A254,WH_Aggregte!$E:$E,WH_Aggregte!AD:AD)</f>
        <v>#N/A</v>
      </c>
      <c r="AB254" s="31" t="e">
        <f>_xlfn.XLOOKUP($A254,WH_Aggregte!$E:$E,WH_Aggregte!AE:AE)</f>
        <v>#N/A</v>
      </c>
      <c r="AC254" s="31" t="e">
        <f>_xlfn.XLOOKUP($A254,WH_Aggregte!$E:$E,WH_Aggregte!AF:AF)</f>
        <v>#N/A</v>
      </c>
      <c r="AD254" s="31" t="e">
        <f>_xlfn.XLOOKUP($A254,WH_Aggregte!$E:$E,WH_Aggregte!AG:AG)</f>
        <v>#N/A</v>
      </c>
      <c r="AE254" s="31" t="e">
        <f>_xlfn.XLOOKUP($A254,WH_Aggregte!$E:$E,WH_Aggregte!AH:AH)</f>
        <v>#N/A</v>
      </c>
      <c r="AF254" s="31" t="e">
        <f>_xlfn.XLOOKUP($A254,WH_Aggregte!$E:$E,WH_Aggregte!AI:AI)</f>
        <v>#N/A</v>
      </c>
      <c r="AG254" s="31" t="e">
        <f>_xlfn.XLOOKUP($A254,WH_Aggregte!$E:$E,WH_Aggregte!AJ:AJ)</f>
        <v>#N/A</v>
      </c>
      <c r="AH254" s="31" t="e">
        <f>_xlfn.XLOOKUP($A254,WH_Aggregte!$E:$E,WH_Aggregte!AK:AK)</f>
        <v>#N/A</v>
      </c>
      <c r="AI254" s="31" t="e">
        <f>_xlfn.XLOOKUP($A254,WH_Aggregte!$E:$E,WH_Aggregte!AL:AL)</f>
        <v>#N/A</v>
      </c>
      <c r="AJ254" s="31" t="e">
        <f>_xlfn.XLOOKUP($A254,SummaryResponses!$A:$A,SummaryResponses!D:D)</f>
        <v>#N/A</v>
      </c>
      <c r="AK254" s="31" t="e">
        <f>_xlfn.XLOOKUP($A254,SummaryResponses!$A:$A,SummaryResponses!E:E)</f>
        <v>#N/A</v>
      </c>
      <c r="AL254" s="31" t="e">
        <f>_xlfn.XLOOKUP($A254,SummaryResponses!$A:$A,SummaryResponses!F:F)</f>
        <v>#N/A</v>
      </c>
      <c r="AM254" s="31" t="e">
        <f>_xlfn.XLOOKUP($A254,SummaryResponses!$A:$A,SummaryResponses!G:G)</f>
        <v>#N/A</v>
      </c>
      <c r="AN254" s="31" t="e">
        <f>_xlfn.XLOOKUP($A254,SummaryResponses!$A:$A,SummaryResponses!H:H)</f>
        <v>#N/A</v>
      </c>
      <c r="AO254" s="31" t="e">
        <f>_xlfn.XLOOKUP($A254,SummaryResponses!$A:$A,SummaryResponses!I:I)</f>
        <v>#N/A</v>
      </c>
      <c r="AP254" s="31" t="e">
        <f>_xlfn.XLOOKUP($A254,SummaryResponses!$A:$A,SummaryResponses!J:J)</f>
        <v>#N/A</v>
      </c>
      <c r="AQ254" s="31" t="e">
        <f>_xlfn.XLOOKUP($A254,SummaryResponses!$A:$A,SummaryResponses!K:K)</f>
        <v>#N/A</v>
      </c>
      <c r="AR254" s="31" t="e">
        <f>_xlfn.XLOOKUP($A254,SummaryResponses!$A:$A,SummaryResponses!L:L)</f>
        <v>#N/A</v>
      </c>
      <c r="AS254" s="31" t="e">
        <f>_xlfn.XLOOKUP($A254,SummaryResponses!$A:$A,SummaryResponses!M:M)</f>
        <v>#N/A</v>
      </c>
      <c r="AT254" s="31" t="e">
        <f>_xlfn.XLOOKUP($A254,SummaryResponses!$A:$A,SummaryResponses!N:N)</f>
        <v>#N/A</v>
      </c>
      <c r="AU254" s="31" t="e">
        <f>_xlfn.XLOOKUP($A254,SummaryResponses!$A:$A,SummaryResponses!O:O)</f>
        <v>#N/A</v>
      </c>
      <c r="AV254" s="31" t="e">
        <f>_xlfn.XLOOKUP($A254,SummaryResponses!$A:$A,SummaryResponses!P:P)</f>
        <v>#N/A</v>
      </c>
      <c r="AW254" s="31" t="e">
        <f>_xlfn.XLOOKUP($A254,SummaryResponses!$A:$A,SummaryResponses!Q:Q)</f>
        <v>#N/A</v>
      </c>
      <c r="AX254" s="31" t="e">
        <f>_xlfn.XLOOKUP($A254,SummaryResponses!$A:$A,SummaryResponses!R:R)</f>
        <v>#N/A</v>
      </c>
      <c r="AY254" s="31" t="e">
        <f>_xlfn.XLOOKUP($A254,SummaryResponses!$A:$A,SummaryResponses!S:S)</f>
        <v>#N/A</v>
      </c>
      <c r="AZ254" s="31" t="e">
        <f>_xlfn.XLOOKUP($A254,SummaryResponses!$A:$A,SummaryResponses!T:T)</f>
        <v>#N/A</v>
      </c>
      <c r="BA254" s="31" t="e">
        <f>_xlfn.XLOOKUP($A254,SummaryResponses!$A:$A,SummaryResponses!U:U)</f>
        <v>#N/A</v>
      </c>
      <c r="BB254" s="31" t="e">
        <f>_xlfn.XLOOKUP($A254,SummaryResponses!$A:$A,SummaryResponses!V:V)</f>
        <v>#N/A</v>
      </c>
      <c r="BC254" s="31" t="e">
        <f>_xlfn.XLOOKUP($A254,SummaryResponses!$A:$A,SummaryResponses!W:W)</f>
        <v>#N/A</v>
      </c>
      <c r="BD254" s="31" t="e">
        <f>_xlfn.XLOOKUP($A254,SummaryResponses!$A:$A,SummaryResponses!X:X)</f>
        <v>#N/A</v>
      </c>
      <c r="BE254" s="31" t="e">
        <f>_xlfn.XLOOKUP($A254,SummaryResponses!$A:$A,SummaryResponses!Y:Y)</f>
        <v>#N/A</v>
      </c>
      <c r="BF254" s="31" t="e">
        <f>_xlfn.XLOOKUP($A254,SummaryResponses!$A:$A,SummaryResponses!Z:Z)</f>
        <v>#N/A</v>
      </c>
      <c r="BG254" s="31" t="e">
        <f>_xlfn.XLOOKUP($A254,SummaryResponses!$A:$A,SummaryResponses!AA:AA)</f>
        <v>#N/A</v>
      </c>
      <c r="BH254" s="31" t="e">
        <f>_xlfn.XLOOKUP($A254,SummaryResponses!$A:$A,SummaryResponses!AB:AB)</f>
        <v>#N/A</v>
      </c>
      <c r="BI254" s="31" t="e">
        <f>_xlfn.XLOOKUP($A254,SummaryResponses!$A:$A,SummaryResponses!AC:AC)</f>
        <v>#N/A</v>
      </c>
      <c r="BJ254" s="31" t="e">
        <f>_xlfn.XLOOKUP($A254,SummaryResponses!$A:$A,SummaryResponses!AD:AD)</f>
        <v>#N/A</v>
      </c>
      <c r="BK254" s="31" t="e">
        <f>_xlfn.XLOOKUP($A254,SummaryResponses!$A:$A,SummaryResponses!AE:AE)</f>
        <v>#N/A</v>
      </c>
    </row>
    <row r="255" spans="1:63" ht="34.4" customHeight="1" x14ac:dyDescent="0.35">
      <c r="A255" s="30">
        <f>SummaryResponses!A255</f>
        <v>0</v>
      </c>
      <c r="B255" s="31" t="e">
        <f>_xlfn.XLOOKUP($A255,WH_Aggregte!$E:$E,WH_Aggregte!$D:$D)</f>
        <v>#N/A</v>
      </c>
      <c r="C255" s="31" t="e">
        <f>_xlfn.XLOOKUP($A255,SummaryResponses!$A:$A,SummaryResponses!$C:$C)</f>
        <v>#N/A</v>
      </c>
      <c r="D255" s="30" t="str">
        <f>_xlfn.SINGLE(IF(ISNUMBER(IFERROR(_xlfn.XLOOKUP($A255,Table1[QNUM],Table1[Answer],"",0),""))*1,"",IFERROR(_xlfn.XLOOKUP($A255,Table1[QNUM],Table1[Answer],"",0),"")))</f>
        <v/>
      </c>
      <c r="E255" s="31" t="str">
        <f>_xlfn.SINGLE(IF(ISNUMBER(IFERROR(_xlfn.XLOOKUP($A255&amp;$E$1&amp;":",Table1[QNUM],Table1[NOTES],"",0),""))*1,"",IFERROR(_xlfn.XLOOKUP($A255&amp;$E$1&amp;":",Table1[QNUM],Table1[NOTES],"",0),"")))</f>
        <v/>
      </c>
      <c r="F255" s="31" t="str">
        <f>_xlfn.SINGLE(IF(ISNUMBER(IFERROR(_xlfn.XLOOKUP($A255&amp;$F$1,Table1[QNUM],Table1[NOTES],"",0),""))*1,"",IFERROR(_xlfn.XLOOKUP($A255&amp;$F$1,Table1[QNUM],Table1[NOTES],"",0),"")))</f>
        <v/>
      </c>
      <c r="G255" s="31" t="e">
        <f>TRIM(_xlfn.XLOOKUP($A255,WH_Aggregte!$E:$E,WH_Aggregte!J:J))</f>
        <v>#N/A</v>
      </c>
      <c r="H255" s="31" t="e">
        <f>_xlfn.XLOOKUP($A255,WH_Aggregte!$E:$E,WH_Aggregte!K:K)</f>
        <v>#N/A</v>
      </c>
      <c r="I255" s="31" t="e">
        <f>_xlfn.XLOOKUP($A255,WH_Aggregte!$E:$E,WH_Aggregte!L:L)</f>
        <v>#N/A</v>
      </c>
      <c r="J255" s="31" t="e">
        <f>_xlfn.XLOOKUP($A255,WH_Aggregte!$E:$E,WH_Aggregte!M:M)</f>
        <v>#N/A</v>
      </c>
      <c r="K255" s="31" t="e">
        <f>_xlfn.XLOOKUP($A255,WH_Aggregte!$E:$E,WH_Aggregte!N:N)</f>
        <v>#N/A</v>
      </c>
      <c r="L255" s="31" t="e">
        <f>_xlfn.XLOOKUP($A255,WH_Aggregte!$E:$E,WH_Aggregte!O:O)</f>
        <v>#N/A</v>
      </c>
      <c r="M255" s="31" t="e">
        <f>_xlfn.XLOOKUP($A255,WH_Aggregte!$E:$E,WH_Aggregte!P:P)</f>
        <v>#N/A</v>
      </c>
      <c r="N255" s="31" t="e">
        <f>_xlfn.XLOOKUP($A255,WH_Aggregte!$E:$E,WH_Aggregte!Q:Q)</f>
        <v>#N/A</v>
      </c>
      <c r="O255" s="31" t="e">
        <f>_xlfn.XLOOKUP($A255,WH_Aggregte!$E:$E,WH_Aggregte!R:R)</f>
        <v>#N/A</v>
      </c>
      <c r="P255" s="31" t="e">
        <f>_xlfn.XLOOKUP($A255,WH_Aggregte!$E:$E,WH_Aggregte!S:S)</f>
        <v>#N/A</v>
      </c>
      <c r="Q255" s="31" t="e">
        <f>_xlfn.XLOOKUP($A255,WH_Aggregte!$E:$E,WH_Aggregte!T:T)</f>
        <v>#N/A</v>
      </c>
      <c r="R255" s="31" t="e">
        <f>_xlfn.XLOOKUP($A255,WH_Aggregte!$E:$E,WH_Aggregte!U:U)</f>
        <v>#N/A</v>
      </c>
      <c r="S255" s="31" t="e">
        <f>_xlfn.XLOOKUP($A255,WH_Aggregte!$E:$E,WH_Aggregte!V:V)</f>
        <v>#N/A</v>
      </c>
      <c r="T255" s="31" t="e">
        <f>_xlfn.XLOOKUP($A255,WH_Aggregte!$E:$E,WH_Aggregte!W:W)</f>
        <v>#N/A</v>
      </c>
      <c r="U255" s="31" t="e">
        <f>_xlfn.XLOOKUP($A255,WH_Aggregte!$E:$E,WH_Aggregte!X:X)</f>
        <v>#N/A</v>
      </c>
      <c r="V255" s="31" t="e">
        <f>_xlfn.XLOOKUP($A255,WH_Aggregte!$E:$E,WH_Aggregte!Y:Y)</f>
        <v>#N/A</v>
      </c>
      <c r="W255" s="31" t="e">
        <f>_xlfn.XLOOKUP($A255,WH_Aggregte!$E:$E,WH_Aggregte!Z:Z)</f>
        <v>#N/A</v>
      </c>
      <c r="X255" s="31" t="e">
        <f>_xlfn.XLOOKUP($A255,WH_Aggregte!$E:$E,WH_Aggregte!AA:AA)</f>
        <v>#N/A</v>
      </c>
      <c r="Y255" s="31" t="e">
        <f>_xlfn.XLOOKUP($A255,WH_Aggregte!$E:$E,WH_Aggregte!AB:AB)</f>
        <v>#N/A</v>
      </c>
      <c r="Z255" s="31" t="e">
        <f>_xlfn.XLOOKUP($A255,WH_Aggregte!$E:$E,WH_Aggregte!AC:AC)</f>
        <v>#N/A</v>
      </c>
      <c r="AA255" s="31" t="e">
        <f>_xlfn.XLOOKUP($A255,WH_Aggregte!$E:$E,WH_Aggregte!AD:AD)</f>
        <v>#N/A</v>
      </c>
      <c r="AB255" s="31" t="e">
        <f>_xlfn.XLOOKUP($A255,WH_Aggregte!$E:$E,WH_Aggregte!AE:AE)</f>
        <v>#N/A</v>
      </c>
      <c r="AC255" s="31" t="e">
        <f>_xlfn.XLOOKUP($A255,WH_Aggregte!$E:$E,WH_Aggregte!AF:AF)</f>
        <v>#N/A</v>
      </c>
      <c r="AD255" s="31" t="e">
        <f>_xlfn.XLOOKUP($A255,WH_Aggregte!$E:$E,WH_Aggregte!AG:AG)</f>
        <v>#N/A</v>
      </c>
      <c r="AE255" s="31" t="e">
        <f>_xlfn.XLOOKUP($A255,WH_Aggregte!$E:$E,WH_Aggregte!AH:AH)</f>
        <v>#N/A</v>
      </c>
      <c r="AF255" s="31" t="e">
        <f>_xlfn.XLOOKUP($A255,WH_Aggregte!$E:$E,WH_Aggregte!AI:AI)</f>
        <v>#N/A</v>
      </c>
      <c r="AG255" s="31" t="e">
        <f>_xlfn.XLOOKUP($A255,WH_Aggregte!$E:$E,WH_Aggregte!AJ:AJ)</f>
        <v>#N/A</v>
      </c>
      <c r="AH255" s="31" t="e">
        <f>_xlfn.XLOOKUP($A255,WH_Aggregte!$E:$E,WH_Aggregte!AK:AK)</f>
        <v>#N/A</v>
      </c>
      <c r="AI255" s="31" t="e">
        <f>_xlfn.XLOOKUP($A255,WH_Aggregte!$E:$E,WH_Aggregte!AL:AL)</f>
        <v>#N/A</v>
      </c>
      <c r="AJ255" s="31" t="e">
        <f>_xlfn.XLOOKUP($A255,SummaryResponses!$A:$A,SummaryResponses!D:D)</f>
        <v>#N/A</v>
      </c>
      <c r="AK255" s="31" t="e">
        <f>_xlfn.XLOOKUP($A255,SummaryResponses!$A:$A,SummaryResponses!E:E)</f>
        <v>#N/A</v>
      </c>
      <c r="AL255" s="31" t="e">
        <f>_xlfn.XLOOKUP($A255,SummaryResponses!$A:$A,SummaryResponses!F:F)</f>
        <v>#N/A</v>
      </c>
      <c r="AM255" s="31" t="e">
        <f>_xlfn.XLOOKUP($A255,SummaryResponses!$A:$A,SummaryResponses!G:G)</f>
        <v>#N/A</v>
      </c>
      <c r="AN255" s="31" t="e">
        <f>_xlfn.XLOOKUP($A255,SummaryResponses!$A:$A,SummaryResponses!H:H)</f>
        <v>#N/A</v>
      </c>
      <c r="AO255" s="31" t="e">
        <f>_xlfn.XLOOKUP($A255,SummaryResponses!$A:$A,SummaryResponses!I:I)</f>
        <v>#N/A</v>
      </c>
      <c r="AP255" s="31" t="e">
        <f>_xlfn.XLOOKUP($A255,SummaryResponses!$A:$A,SummaryResponses!J:J)</f>
        <v>#N/A</v>
      </c>
      <c r="AQ255" s="31" t="e">
        <f>_xlfn.XLOOKUP($A255,SummaryResponses!$A:$A,SummaryResponses!K:K)</f>
        <v>#N/A</v>
      </c>
      <c r="AR255" s="31" t="e">
        <f>_xlfn.XLOOKUP($A255,SummaryResponses!$A:$A,SummaryResponses!L:L)</f>
        <v>#N/A</v>
      </c>
      <c r="AS255" s="31" t="e">
        <f>_xlfn.XLOOKUP($A255,SummaryResponses!$A:$A,SummaryResponses!M:M)</f>
        <v>#N/A</v>
      </c>
      <c r="AT255" s="31" t="e">
        <f>_xlfn.XLOOKUP($A255,SummaryResponses!$A:$A,SummaryResponses!N:N)</f>
        <v>#N/A</v>
      </c>
      <c r="AU255" s="31" t="e">
        <f>_xlfn.XLOOKUP($A255,SummaryResponses!$A:$A,SummaryResponses!O:O)</f>
        <v>#N/A</v>
      </c>
      <c r="AV255" s="31" t="e">
        <f>_xlfn.XLOOKUP($A255,SummaryResponses!$A:$A,SummaryResponses!P:P)</f>
        <v>#N/A</v>
      </c>
      <c r="AW255" s="31" t="e">
        <f>_xlfn.XLOOKUP($A255,SummaryResponses!$A:$A,SummaryResponses!Q:Q)</f>
        <v>#N/A</v>
      </c>
      <c r="AX255" s="31" t="e">
        <f>_xlfn.XLOOKUP($A255,SummaryResponses!$A:$A,SummaryResponses!R:R)</f>
        <v>#N/A</v>
      </c>
      <c r="AY255" s="31" t="e">
        <f>_xlfn.XLOOKUP($A255,SummaryResponses!$A:$A,SummaryResponses!S:S)</f>
        <v>#N/A</v>
      </c>
      <c r="AZ255" s="31" t="e">
        <f>_xlfn.XLOOKUP($A255,SummaryResponses!$A:$A,SummaryResponses!T:T)</f>
        <v>#N/A</v>
      </c>
      <c r="BA255" s="31" t="e">
        <f>_xlfn.XLOOKUP($A255,SummaryResponses!$A:$A,SummaryResponses!U:U)</f>
        <v>#N/A</v>
      </c>
      <c r="BB255" s="31" t="e">
        <f>_xlfn.XLOOKUP($A255,SummaryResponses!$A:$A,SummaryResponses!V:V)</f>
        <v>#N/A</v>
      </c>
      <c r="BC255" s="31" t="e">
        <f>_xlfn.XLOOKUP($A255,SummaryResponses!$A:$A,SummaryResponses!W:W)</f>
        <v>#N/A</v>
      </c>
      <c r="BD255" s="31" t="e">
        <f>_xlfn.XLOOKUP($A255,SummaryResponses!$A:$A,SummaryResponses!X:X)</f>
        <v>#N/A</v>
      </c>
      <c r="BE255" s="31" t="e">
        <f>_xlfn.XLOOKUP($A255,SummaryResponses!$A:$A,SummaryResponses!Y:Y)</f>
        <v>#N/A</v>
      </c>
      <c r="BF255" s="31" t="e">
        <f>_xlfn.XLOOKUP($A255,SummaryResponses!$A:$A,SummaryResponses!Z:Z)</f>
        <v>#N/A</v>
      </c>
      <c r="BG255" s="31" t="e">
        <f>_xlfn.XLOOKUP($A255,SummaryResponses!$A:$A,SummaryResponses!AA:AA)</f>
        <v>#N/A</v>
      </c>
      <c r="BH255" s="31" t="e">
        <f>_xlfn.XLOOKUP($A255,SummaryResponses!$A:$A,SummaryResponses!AB:AB)</f>
        <v>#N/A</v>
      </c>
      <c r="BI255" s="31" t="e">
        <f>_xlfn.XLOOKUP($A255,SummaryResponses!$A:$A,SummaryResponses!AC:AC)</f>
        <v>#N/A</v>
      </c>
      <c r="BJ255" s="31" t="e">
        <f>_xlfn.XLOOKUP($A255,SummaryResponses!$A:$A,SummaryResponses!AD:AD)</f>
        <v>#N/A</v>
      </c>
      <c r="BK255" s="31" t="e">
        <f>_xlfn.XLOOKUP($A255,SummaryResponses!$A:$A,SummaryResponses!AE:AE)</f>
        <v>#N/A</v>
      </c>
    </row>
    <row r="256" spans="1:63" ht="34.4" customHeight="1" x14ac:dyDescent="0.35">
      <c r="A256" s="30">
        <f>SummaryResponses!A256</f>
        <v>0</v>
      </c>
      <c r="B256" s="31" t="e">
        <f>_xlfn.XLOOKUP($A256,WH_Aggregte!$E:$E,WH_Aggregte!$D:$D)</f>
        <v>#N/A</v>
      </c>
      <c r="C256" s="31" t="e">
        <f>_xlfn.XLOOKUP($A256,SummaryResponses!$A:$A,SummaryResponses!$C:$C)</f>
        <v>#N/A</v>
      </c>
      <c r="D256" s="30" t="str">
        <f>_xlfn.SINGLE(IF(ISNUMBER(IFERROR(_xlfn.XLOOKUP($A256,Table1[QNUM],Table1[Answer],"",0),""))*1,"",IFERROR(_xlfn.XLOOKUP($A256,Table1[QNUM],Table1[Answer],"",0),"")))</f>
        <v/>
      </c>
      <c r="E256" s="31" t="str">
        <f>_xlfn.SINGLE(IF(ISNUMBER(IFERROR(_xlfn.XLOOKUP($A256&amp;$E$1&amp;":",Table1[QNUM],Table1[NOTES],"",0),""))*1,"",IFERROR(_xlfn.XLOOKUP($A256&amp;$E$1&amp;":",Table1[QNUM],Table1[NOTES],"",0),"")))</f>
        <v/>
      </c>
      <c r="F256" s="31" t="str">
        <f>_xlfn.SINGLE(IF(ISNUMBER(IFERROR(_xlfn.XLOOKUP($A256&amp;$F$1,Table1[QNUM],Table1[NOTES],"",0),""))*1,"",IFERROR(_xlfn.XLOOKUP($A256&amp;$F$1,Table1[QNUM],Table1[NOTES],"",0),"")))</f>
        <v/>
      </c>
      <c r="G256" s="31" t="e">
        <f>TRIM(_xlfn.XLOOKUP($A256,WH_Aggregte!$E:$E,WH_Aggregte!J:J))</f>
        <v>#N/A</v>
      </c>
      <c r="H256" s="31" t="e">
        <f>_xlfn.XLOOKUP($A256,WH_Aggregte!$E:$E,WH_Aggregte!K:K)</f>
        <v>#N/A</v>
      </c>
      <c r="I256" s="31" t="e">
        <f>_xlfn.XLOOKUP($A256,WH_Aggregte!$E:$E,WH_Aggregte!L:L)</f>
        <v>#N/A</v>
      </c>
      <c r="J256" s="31" t="e">
        <f>_xlfn.XLOOKUP($A256,WH_Aggregte!$E:$E,WH_Aggregte!M:M)</f>
        <v>#N/A</v>
      </c>
      <c r="K256" s="31" t="e">
        <f>_xlfn.XLOOKUP($A256,WH_Aggregte!$E:$E,WH_Aggregte!N:N)</f>
        <v>#N/A</v>
      </c>
      <c r="L256" s="31" t="e">
        <f>_xlfn.XLOOKUP($A256,WH_Aggregte!$E:$E,WH_Aggregte!O:O)</f>
        <v>#N/A</v>
      </c>
      <c r="M256" s="31" t="e">
        <f>_xlfn.XLOOKUP($A256,WH_Aggregte!$E:$E,WH_Aggregte!P:P)</f>
        <v>#N/A</v>
      </c>
      <c r="N256" s="31" t="e">
        <f>_xlfn.XLOOKUP($A256,WH_Aggregte!$E:$E,WH_Aggregte!Q:Q)</f>
        <v>#N/A</v>
      </c>
      <c r="O256" s="31" t="e">
        <f>_xlfn.XLOOKUP($A256,WH_Aggregte!$E:$E,WH_Aggregte!R:R)</f>
        <v>#N/A</v>
      </c>
      <c r="P256" s="31" t="e">
        <f>_xlfn.XLOOKUP($A256,WH_Aggregte!$E:$E,WH_Aggregte!S:S)</f>
        <v>#N/A</v>
      </c>
      <c r="Q256" s="31" t="e">
        <f>_xlfn.XLOOKUP($A256,WH_Aggregte!$E:$E,WH_Aggregte!T:T)</f>
        <v>#N/A</v>
      </c>
      <c r="R256" s="31" t="e">
        <f>_xlfn.XLOOKUP($A256,WH_Aggregte!$E:$E,WH_Aggregte!U:U)</f>
        <v>#N/A</v>
      </c>
      <c r="S256" s="31" t="e">
        <f>_xlfn.XLOOKUP($A256,WH_Aggregte!$E:$E,WH_Aggregte!V:V)</f>
        <v>#N/A</v>
      </c>
      <c r="T256" s="31" t="e">
        <f>_xlfn.XLOOKUP($A256,WH_Aggregte!$E:$E,WH_Aggregte!W:W)</f>
        <v>#N/A</v>
      </c>
      <c r="U256" s="31" t="e">
        <f>_xlfn.XLOOKUP($A256,WH_Aggregte!$E:$E,WH_Aggregte!X:X)</f>
        <v>#N/A</v>
      </c>
      <c r="V256" s="31" t="e">
        <f>_xlfn.XLOOKUP($A256,WH_Aggregte!$E:$E,WH_Aggregte!Y:Y)</f>
        <v>#N/A</v>
      </c>
      <c r="W256" s="31" t="e">
        <f>_xlfn.XLOOKUP($A256,WH_Aggregte!$E:$E,WH_Aggregte!Z:Z)</f>
        <v>#N/A</v>
      </c>
      <c r="X256" s="31" t="e">
        <f>_xlfn.XLOOKUP($A256,WH_Aggregte!$E:$E,WH_Aggregte!AA:AA)</f>
        <v>#N/A</v>
      </c>
      <c r="Y256" s="31" t="e">
        <f>_xlfn.XLOOKUP($A256,WH_Aggregte!$E:$E,WH_Aggregte!AB:AB)</f>
        <v>#N/A</v>
      </c>
      <c r="Z256" s="31" t="e">
        <f>_xlfn.XLOOKUP($A256,WH_Aggregte!$E:$E,WH_Aggregte!AC:AC)</f>
        <v>#N/A</v>
      </c>
      <c r="AA256" s="31" t="e">
        <f>_xlfn.XLOOKUP($A256,WH_Aggregte!$E:$E,WH_Aggregte!AD:AD)</f>
        <v>#N/A</v>
      </c>
      <c r="AB256" s="31" t="e">
        <f>_xlfn.XLOOKUP($A256,WH_Aggregte!$E:$E,WH_Aggregte!AE:AE)</f>
        <v>#N/A</v>
      </c>
      <c r="AC256" s="31" t="e">
        <f>_xlfn.XLOOKUP($A256,WH_Aggregte!$E:$E,WH_Aggregte!AF:AF)</f>
        <v>#N/A</v>
      </c>
      <c r="AD256" s="31" t="e">
        <f>_xlfn.XLOOKUP($A256,WH_Aggregte!$E:$E,WH_Aggregte!AG:AG)</f>
        <v>#N/A</v>
      </c>
      <c r="AE256" s="31" t="e">
        <f>_xlfn.XLOOKUP($A256,WH_Aggregte!$E:$E,WH_Aggregte!AH:AH)</f>
        <v>#N/A</v>
      </c>
      <c r="AF256" s="31" t="e">
        <f>_xlfn.XLOOKUP($A256,WH_Aggregte!$E:$E,WH_Aggregte!AI:AI)</f>
        <v>#N/A</v>
      </c>
      <c r="AG256" s="31" t="e">
        <f>_xlfn.XLOOKUP($A256,WH_Aggregte!$E:$E,WH_Aggregte!AJ:AJ)</f>
        <v>#N/A</v>
      </c>
      <c r="AH256" s="31" t="e">
        <f>_xlfn.XLOOKUP($A256,WH_Aggregte!$E:$E,WH_Aggregte!AK:AK)</f>
        <v>#N/A</v>
      </c>
      <c r="AI256" s="31" t="e">
        <f>_xlfn.XLOOKUP($A256,WH_Aggregte!$E:$E,WH_Aggregte!AL:AL)</f>
        <v>#N/A</v>
      </c>
      <c r="AJ256" s="31" t="e">
        <f>_xlfn.XLOOKUP($A256,SummaryResponses!$A:$A,SummaryResponses!D:D)</f>
        <v>#N/A</v>
      </c>
      <c r="AK256" s="31" t="e">
        <f>_xlfn.XLOOKUP($A256,SummaryResponses!$A:$A,SummaryResponses!E:E)</f>
        <v>#N/A</v>
      </c>
      <c r="AL256" s="31" t="e">
        <f>_xlfn.XLOOKUP($A256,SummaryResponses!$A:$A,SummaryResponses!F:F)</f>
        <v>#N/A</v>
      </c>
      <c r="AM256" s="31" t="e">
        <f>_xlfn.XLOOKUP($A256,SummaryResponses!$A:$A,SummaryResponses!G:G)</f>
        <v>#N/A</v>
      </c>
      <c r="AN256" s="31" t="e">
        <f>_xlfn.XLOOKUP($A256,SummaryResponses!$A:$A,SummaryResponses!H:H)</f>
        <v>#N/A</v>
      </c>
      <c r="AO256" s="31" t="e">
        <f>_xlfn.XLOOKUP($A256,SummaryResponses!$A:$A,SummaryResponses!I:I)</f>
        <v>#N/A</v>
      </c>
      <c r="AP256" s="31" t="e">
        <f>_xlfn.XLOOKUP($A256,SummaryResponses!$A:$A,SummaryResponses!J:J)</f>
        <v>#N/A</v>
      </c>
      <c r="AQ256" s="31" t="e">
        <f>_xlfn.XLOOKUP($A256,SummaryResponses!$A:$A,SummaryResponses!K:K)</f>
        <v>#N/A</v>
      </c>
      <c r="AR256" s="31" t="e">
        <f>_xlfn.XLOOKUP($A256,SummaryResponses!$A:$A,SummaryResponses!L:L)</f>
        <v>#N/A</v>
      </c>
      <c r="AS256" s="31" t="e">
        <f>_xlfn.XLOOKUP($A256,SummaryResponses!$A:$A,SummaryResponses!M:M)</f>
        <v>#N/A</v>
      </c>
      <c r="AT256" s="31" t="e">
        <f>_xlfn.XLOOKUP($A256,SummaryResponses!$A:$A,SummaryResponses!N:N)</f>
        <v>#N/A</v>
      </c>
      <c r="AU256" s="31" t="e">
        <f>_xlfn.XLOOKUP($A256,SummaryResponses!$A:$A,SummaryResponses!O:O)</f>
        <v>#N/A</v>
      </c>
      <c r="AV256" s="31" t="e">
        <f>_xlfn.XLOOKUP($A256,SummaryResponses!$A:$A,SummaryResponses!P:P)</f>
        <v>#N/A</v>
      </c>
      <c r="AW256" s="31" t="e">
        <f>_xlfn.XLOOKUP($A256,SummaryResponses!$A:$A,SummaryResponses!Q:Q)</f>
        <v>#N/A</v>
      </c>
      <c r="AX256" s="31" t="e">
        <f>_xlfn.XLOOKUP($A256,SummaryResponses!$A:$A,SummaryResponses!R:R)</f>
        <v>#N/A</v>
      </c>
      <c r="AY256" s="31" t="e">
        <f>_xlfn.XLOOKUP($A256,SummaryResponses!$A:$A,SummaryResponses!S:S)</f>
        <v>#N/A</v>
      </c>
      <c r="AZ256" s="31" t="e">
        <f>_xlfn.XLOOKUP($A256,SummaryResponses!$A:$A,SummaryResponses!T:T)</f>
        <v>#N/A</v>
      </c>
      <c r="BA256" s="31" t="e">
        <f>_xlfn.XLOOKUP($A256,SummaryResponses!$A:$A,SummaryResponses!U:U)</f>
        <v>#N/A</v>
      </c>
      <c r="BB256" s="31" t="e">
        <f>_xlfn.XLOOKUP($A256,SummaryResponses!$A:$A,SummaryResponses!V:V)</f>
        <v>#N/A</v>
      </c>
      <c r="BC256" s="31" t="e">
        <f>_xlfn.XLOOKUP($A256,SummaryResponses!$A:$A,SummaryResponses!W:W)</f>
        <v>#N/A</v>
      </c>
      <c r="BD256" s="31" t="e">
        <f>_xlfn.XLOOKUP($A256,SummaryResponses!$A:$A,SummaryResponses!X:X)</f>
        <v>#N/A</v>
      </c>
      <c r="BE256" s="31" t="e">
        <f>_xlfn.XLOOKUP($A256,SummaryResponses!$A:$A,SummaryResponses!Y:Y)</f>
        <v>#N/A</v>
      </c>
      <c r="BF256" s="31" t="e">
        <f>_xlfn.XLOOKUP($A256,SummaryResponses!$A:$A,SummaryResponses!Z:Z)</f>
        <v>#N/A</v>
      </c>
      <c r="BG256" s="31" t="e">
        <f>_xlfn.XLOOKUP($A256,SummaryResponses!$A:$A,SummaryResponses!AA:AA)</f>
        <v>#N/A</v>
      </c>
      <c r="BH256" s="31" t="e">
        <f>_xlfn.XLOOKUP($A256,SummaryResponses!$A:$A,SummaryResponses!AB:AB)</f>
        <v>#N/A</v>
      </c>
      <c r="BI256" s="31" t="e">
        <f>_xlfn.XLOOKUP($A256,SummaryResponses!$A:$A,SummaryResponses!AC:AC)</f>
        <v>#N/A</v>
      </c>
      <c r="BJ256" s="31" t="e">
        <f>_xlfn.XLOOKUP($A256,SummaryResponses!$A:$A,SummaryResponses!AD:AD)</f>
        <v>#N/A</v>
      </c>
      <c r="BK256" s="31" t="e">
        <f>_xlfn.XLOOKUP($A256,SummaryResponses!$A:$A,SummaryResponses!AE:AE)</f>
        <v>#N/A</v>
      </c>
    </row>
    <row r="257" spans="1:63" ht="34.4" customHeight="1" x14ac:dyDescent="0.35">
      <c r="A257" s="30">
        <f>SummaryResponses!A257</f>
        <v>0</v>
      </c>
      <c r="B257" s="31" t="e">
        <f>_xlfn.XLOOKUP($A257,WH_Aggregte!$E:$E,WH_Aggregte!$D:$D)</f>
        <v>#N/A</v>
      </c>
      <c r="C257" s="31" t="e">
        <f>_xlfn.XLOOKUP($A257,SummaryResponses!$A:$A,SummaryResponses!$C:$C)</f>
        <v>#N/A</v>
      </c>
      <c r="D257" s="30" t="str">
        <f>_xlfn.SINGLE(IF(ISNUMBER(IFERROR(_xlfn.XLOOKUP($A257,Table1[QNUM],Table1[Answer],"",0),""))*1,"",IFERROR(_xlfn.XLOOKUP($A257,Table1[QNUM],Table1[Answer],"",0),"")))</f>
        <v/>
      </c>
      <c r="E257" s="31" t="str">
        <f>_xlfn.SINGLE(IF(ISNUMBER(IFERROR(_xlfn.XLOOKUP($A257&amp;$E$1&amp;":",Table1[QNUM],Table1[NOTES],"",0),""))*1,"",IFERROR(_xlfn.XLOOKUP($A257&amp;$E$1&amp;":",Table1[QNUM],Table1[NOTES],"",0),"")))</f>
        <v/>
      </c>
      <c r="F257" s="31" t="str">
        <f>_xlfn.SINGLE(IF(ISNUMBER(IFERROR(_xlfn.XLOOKUP($A257&amp;$F$1,Table1[QNUM],Table1[NOTES],"",0),""))*1,"",IFERROR(_xlfn.XLOOKUP($A257&amp;$F$1,Table1[QNUM],Table1[NOTES],"",0),"")))</f>
        <v/>
      </c>
      <c r="G257" s="31" t="e">
        <f>TRIM(_xlfn.XLOOKUP($A257,WH_Aggregte!$E:$E,WH_Aggregte!J:J))</f>
        <v>#N/A</v>
      </c>
      <c r="H257" s="31" t="e">
        <f>_xlfn.XLOOKUP($A257,WH_Aggregte!$E:$E,WH_Aggregte!K:K)</f>
        <v>#N/A</v>
      </c>
      <c r="I257" s="31" t="e">
        <f>_xlfn.XLOOKUP($A257,WH_Aggregte!$E:$E,WH_Aggregte!L:L)</f>
        <v>#N/A</v>
      </c>
      <c r="J257" s="31" t="e">
        <f>_xlfn.XLOOKUP($A257,WH_Aggregte!$E:$E,WH_Aggregte!M:M)</f>
        <v>#N/A</v>
      </c>
      <c r="K257" s="31" t="e">
        <f>_xlfn.XLOOKUP($A257,WH_Aggregte!$E:$E,WH_Aggregte!N:N)</f>
        <v>#N/A</v>
      </c>
      <c r="L257" s="31" t="e">
        <f>_xlfn.XLOOKUP($A257,WH_Aggregte!$E:$E,WH_Aggregte!O:O)</f>
        <v>#N/A</v>
      </c>
      <c r="M257" s="31" t="e">
        <f>_xlfn.XLOOKUP($A257,WH_Aggregte!$E:$E,WH_Aggregte!P:P)</f>
        <v>#N/A</v>
      </c>
      <c r="N257" s="31" t="e">
        <f>_xlfn.XLOOKUP($A257,WH_Aggregte!$E:$E,WH_Aggregte!Q:Q)</f>
        <v>#N/A</v>
      </c>
      <c r="O257" s="31" t="e">
        <f>_xlfn.XLOOKUP($A257,WH_Aggregte!$E:$E,WH_Aggregte!R:R)</f>
        <v>#N/A</v>
      </c>
      <c r="P257" s="31" t="e">
        <f>_xlfn.XLOOKUP($A257,WH_Aggregte!$E:$E,WH_Aggregte!S:S)</f>
        <v>#N/A</v>
      </c>
      <c r="Q257" s="31" t="e">
        <f>_xlfn.XLOOKUP($A257,WH_Aggregte!$E:$E,WH_Aggregte!T:T)</f>
        <v>#N/A</v>
      </c>
      <c r="R257" s="31" t="e">
        <f>_xlfn.XLOOKUP($A257,WH_Aggregte!$E:$E,WH_Aggregte!U:U)</f>
        <v>#N/A</v>
      </c>
      <c r="S257" s="31" t="e">
        <f>_xlfn.XLOOKUP($A257,WH_Aggregte!$E:$E,WH_Aggregte!V:V)</f>
        <v>#N/A</v>
      </c>
      <c r="T257" s="31" t="e">
        <f>_xlfn.XLOOKUP($A257,WH_Aggregte!$E:$E,WH_Aggregte!W:W)</f>
        <v>#N/A</v>
      </c>
      <c r="U257" s="31" t="e">
        <f>_xlfn.XLOOKUP($A257,WH_Aggregte!$E:$E,WH_Aggregte!X:X)</f>
        <v>#N/A</v>
      </c>
      <c r="V257" s="31" t="e">
        <f>_xlfn.XLOOKUP($A257,WH_Aggregte!$E:$E,WH_Aggregte!Y:Y)</f>
        <v>#N/A</v>
      </c>
      <c r="W257" s="31" t="e">
        <f>_xlfn.XLOOKUP($A257,WH_Aggregte!$E:$E,WH_Aggregte!Z:Z)</f>
        <v>#N/A</v>
      </c>
      <c r="X257" s="31" t="e">
        <f>_xlfn.XLOOKUP($A257,WH_Aggregte!$E:$E,WH_Aggregte!AA:AA)</f>
        <v>#N/A</v>
      </c>
      <c r="Y257" s="31" t="e">
        <f>_xlfn.XLOOKUP($A257,WH_Aggregte!$E:$E,WH_Aggregte!AB:AB)</f>
        <v>#N/A</v>
      </c>
      <c r="Z257" s="31" t="e">
        <f>_xlfn.XLOOKUP($A257,WH_Aggregte!$E:$E,WH_Aggregte!AC:AC)</f>
        <v>#N/A</v>
      </c>
      <c r="AA257" s="31" t="e">
        <f>_xlfn.XLOOKUP($A257,WH_Aggregte!$E:$E,WH_Aggregte!AD:AD)</f>
        <v>#N/A</v>
      </c>
      <c r="AB257" s="31" t="e">
        <f>_xlfn.XLOOKUP($A257,WH_Aggregte!$E:$E,WH_Aggregte!AE:AE)</f>
        <v>#N/A</v>
      </c>
      <c r="AC257" s="31" t="e">
        <f>_xlfn.XLOOKUP($A257,WH_Aggregte!$E:$E,WH_Aggregte!AF:AF)</f>
        <v>#N/A</v>
      </c>
      <c r="AD257" s="31" t="e">
        <f>_xlfn.XLOOKUP($A257,WH_Aggregte!$E:$E,WH_Aggregte!AG:AG)</f>
        <v>#N/A</v>
      </c>
      <c r="AE257" s="31" t="e">
        <f>_xlfn.XLOOKUP($A257,WH_Aggregte!$E:$E,WH_Aggregte!AH:AH)</f>
        <v>#N/A</v>
      </c>
      <c r="AF257" s="31" t="e">
        <f>_xlfn.XLOOKUP($A257,WH_Aggregte!$E:$E,WH_Aggregte!AI:AI)</f>
        <v>#N/A</v>
      </c>
      <c r="AG257" s="31" t="e">
        <f>_xlfn.XLOOKUP($A257,WH_Aggregte!$E:$E,WH_Aggregte!AJ:AJ)</f>
        <v>#N/A</v>
      </c>
      <c r="AH257" s="31" t="e">
        <f>_xlfn.XLOOKUP($A257,WH_Aggregte!$E:$E,WH_Aggregte!AK:AK)</f>
        <v>#N/A</v>
      </c>
      <c r="AI257" s="31" t="e">
        <f>_xlfn.XLOOKUP($A257,WH_Aggregte!$E:$E,WH_Aggregte!AL:AL)</f>
        <v>#N/A</v>
      </c>
      <c r="AJ257" s="31" t="e">
        <f>_xlfn.XLOOKUP($A257,SummaryResponses!$A:$A,SummaryResponses!D:D)</f>
        <v>#N/A</v>
      </c>
      <c r="AK257" s="31" t="e">
        <f>_xlfn.XLOOKUP($A257,SummaryResponses!$A:$A,SummaryResponses!E:E)</f>
        <v>#N/A</v>
      </c>
      <c r="AL257" s="31" t="e">
        <f>_xlfn.XLOOKUP($A257,SummaryResponses!$A:$A,SummaryResponses!F:F)</f>
        <v>#N/A</v>
      </c>
      <c r="AM257" s="31" t="e">
        <f>_xlfn.XLOOKUP($A257,SummaryResponses!$A:$A,SummaryResponses!G:G)</f>
        <v>#N/A</v>
      </c>
      <c r="AN257" s="31" t="e">
        <f>_xlfn.XLOOKUP($A257,SummaryResponses!$A:$A,SummaryResponses!H:H)</f>
        <v>#N/A</v>
      </c>
      <c r="AO257" s="31" t="e">
        <f>_xlfn.XLOOKUP($A257,SummaryResponses!$A:$A,SummaryResponses!I:I)</f>
        <v>#N/A</v>
      </c>
      <c r="AP257" s="31" t="e">
        <f>_xlfn.XLOOKUP($A257,SummaryResponses!$A:$A,SummaryResponses!J:J)</f>
        <v>#N/A</v>
      </c>
      <c r="AQ257" s="31" t="e">
        <f>_xlfn.XLOOKUP($A257,SummaryResponses!$A:$A,SummaryResponses!K:K)</f>
        <v>#N/A</v>
      </c>
      <c r="AR257" s="31" t="e">
        <f>_xlfn.XLOOKUP($A257,SummaryResponses!$A:$A,SummaryResponses!L:L)</f>
        <v>#N/A</v>
      </c>
      <c r="AS257" s="31" t="e">
        <f>_xlfn.XLOOKUP($A257,SummaryResponses!$A:$A,SummaryResponses!M:M)</f>
        <v>#N/A</v>
      </c>
      <c r="AT257" s="31" t="e">
        <f>_xlfn.XLOOKUP($A257,SummaryResponses!$A:$A,SummaryResponses!N:N)</f>
        <v>#N/A</v>
      </c>
      <c r="AU257" s="31" t="e">
        <f>_xlfn.XLOOKUP($A257,SummaryResponses!$A:$A,SummaryResponses!O:O)</f>
        <v>#N/A</v>
      </c>
      <c r="AV257" s="31" t="e">
        <f>_xlfn.XLOOKUP($A257,SummaryResponses!$A:$A,SummaryResponses!P:P)</f>
        <v>#N/A</v>
      </c>
      <c r="AW257" s="31" t="e">
        <f>_xlfn.XLOOKUP($A257,SummaryResponses!$A:$A,SummaryResponses!Q:Q)</f>
        <v>#N/A</v>
      </c>
      <c r="AX257" s="31" t="e">
        <f>_xlfn.XLOOKUP($A257,SummaryResponses!$A:$A,SummaryResponses!R:R)</f>
        <v>#N/A</v>
      </c>
      <c r="AY257" s="31" t="e">
        <f>_xlfn.XLOOKUP($A257,SummaryResponses!$A:$A,SummaryResponses!S:S)</f>
        <v>#N/A</v>
      </c>
      <c r="AZ257" s="31" t="e">
        <f>_xlfn.XLOOKUP($A257,SummaryResponses!$A:$A,SummaryResponses!T:T)</f>
        <v>#N/A</v>
      </c>
      <c r="BA257" s="31" t="e">
        <f>_xlfn.XLOOKUP($A257,SummaryResponses!$A:$A,SummaryResponses!U:U)</f>
        <v>#N/A</v>
      </c>
      <c r="BB257" s="31" t="e">
        <f>_xlfn.XLOOKUP($A257,SummaryResponses!$A:$A,SummaryResponses!V:V)</f>
        <v>#N/A</v>
      </c>
      <c r="BC257" s="31" t="e">
        <f>_xlfn.XLOOKUP($A257,SummaryResponses!$A:$A,SummaryResponses!W:W)</f>
        <v>#N/A</v>
      </c>
      <c r="BD257" s="31" t="e">
        <f>_xlfn.XLOOKUP($A257,SummaryResponses!$A:$A,SummaryResponses!X:X)</f>
        <v>#N/A</v>
      </c>
      <c r="BE257" s="31" t="e">
        <f>_xlfn.XLOOKUP($A257,SummaryResponses!$A:$A,SummaryResponses!Y:Y)</f>
        <v>#N/A</v>
      </c>
      <c r="BF257" s="31" t="e">
        <f>_xlfn.XLOOKUP($A257,SummaryResponses!$A:$A,SummaryResponses!Z:Z)</f>
        <v>#N/A</v>
      </c>
      <c r="BG257" s="31" t="e">
        <f>_xlfn.XLOOKUP($A257,SummaryResponses!$A:$A,SummaryResponses!AA:AA)</f>
        <v>#N/A</v>
      </c>
      <c r="BH257" s="31" t="e">
        <f>_xlfn.XLOOKUP($A257,SummaryResponses!$A:$A,SummaryResponses!AB:AB)</f>
        <v>#N/A</v>
      </c>
      <c r="BI257" s="31" t="e">
        <f>_xlfn.XLOOKUP($A257,SummaryResponses!$A:$A,SummaryResponses!AC:AC)</f>
        <v>#N/A</v>
      </c>
      <c r="BJ257" s="31" t="e">
        <f>_xlfn.XLOOKUP($A257,SummaryResponses!$A:$A,SummaryResponses!AD:AD)</f>
        <v>#N/A</v>
      </c>
      <c r="BK257" s="31" t="e">
        <f>_xlfn.XLOOKUP($A257,SummaryResponses!$A:$A,SummaryResponses!AE:AE)</f>
        <v>#N/A</v>
      </c>
    </row>
    <row r="258" spans="1:63" ht="34.4" customHeight="1" x14ac:dyDescent="0.35">
      <c r="A258" s="30">
        <f>SummaryResponses!A258</f>
        <v>0</v>
      </c>
      <c r="B258" s="31" t="e">
        <f>_xlfn.XLOOKUP($A258,WH_Aggregte!$E:$E,WH_Aggregte!$D:$D)</f>
        <v>#N/A</v>
      </c>
      <c r="C258" s="31" t="e">
        <f>_xlfn.XLOOKUP($A258,SummaryResponses!$A:$A,SummaryResponses!$C:$C)</f>
        <v>#N/A</v>
      </c>
      <c r="D258" s="30" t="str">
        <f>_xlfn.SINGLE(IF(ISNUMBER(IFERROR(_xlfn.XLOOKUP($A258,Table1[QNUM],Table1[Answer],"",0),""))*1,"",IFERROR(_xlfn.XLOOKUP($A258,Table1[QNUM],Table1[Answer],"",0),"")))</f>
        <v/>
      </c>
      <c r="E258" s="31" t="str">
        <f>_xlfn.SINGLE(IF(ISNUMBER(IFERROR(_xlfn.XLOOKUP($A258&amp;$E$1&amp;":",Table1[QNUM],Table1[NOTES],"",0),""))*1,"",IFERROR(_xlfn.XLOOKUP($A258&amp;$E$1&amp;":",Table1[QNUM],Table1[NOTES],"",0),"")))</f>
        <v/>
      </c>
      <c r="F258" s="31" t="str">
        <f>_xlfn.SINGLE(IF(ISNUMBER(IFERROR(_xlfn.XLOOKUP($A258&amp;$F$1,Table1[QNUM],Table1[NOTES],"",0),""))*1,"",IFERROR(_xlfn.XLOOKUP($A258&amp;$F$1,Table1[QNUM],Table1[NOTES],"",0),"")))</f>
        <v/>
      </c>
      <c r="G258" s="31" t="e">
        <f>TRIM(_xlfn.XLOOKUP($A258,WH_Aggregte!$E:$E,WH_Aggregte!J:J))</f>
        <v>#N/A</v>
      </c>
      <c r="H258" s="31" t="e">
        <f>_xlfn.XLOOKUP($A258,WH_Aggregte!$E:$E,WH_Aggregte!K:K)</f>
        <v>#N/A</v>
      </c>
      <c r="I258" s="31" t="e">
        <f>_xlfn.XLOOKUP($A258,WH_Aggregte!$E:$E,WH_Aggregte!L:L)</f>
        <v>#N/A</v>
      </c>
      <c r="J258" s="31" t="e">
        <f>_xlfn.XLOOKUP($A258,WH_Aggregte!$E:$E,WH_Aggregte!M:M)</f>
        <v>#N/A</v>
      </c>
      <c r="K258" s="31" t="e">
        <f>_xlfn.XLOOKUP($A258,WH_Aggregte!$E:$E,WH_Aggregte!N:N)</f>
        <v>#N/A</v>
      </c>
      <c r="L258" s="31" t="e">
        <f>_xlfn.XLOOKUP($A258,WH_Aggregte!$E:$E,WH_Aggregte!O:O)</f>
        <v>#N/A</v>
      </c>
      <c r="M258" s="31" t="e">
        <f>_xlfn.XLOOKUP($A258,WH_Aggregte!$E:$E,WH_Aggregte!P:P)</f>
        <v>#N/A</v>
      </c>
      <c r="N258" s="31" t="e">
        <f>_xlfn.XLOOKUP($A258,WH_Aggregte!$E:$E,WH_Aggregte!Q:Q)</f>
        <v>#N/A</v>
      </c>
      <c r="O258" s="31" t="e">
        <f>_xlfn.XLOOKUP($A258,WH_Aggregte!$E:$E,WH_Aggregte!R:R)</f>
        <v>#N/A</v>
      </c>
      <c r="P258" s="31" t="e">
        <f>_xlfn.XLOOKUP($A258,WH_Aggregte!$E:$E,WH_Aggregte!S:S)</f>
        <v>#N/A</v>
      </c>
      <c r="Q258" s="31" t="e">
        <f>_xlfn.XLOOKUP($A258,WH_Aggregte!$E:$E,WH_Aggregte!T:T)</f>
        <v>#N/A</v>
      </c>
      <c r="R258" s="31" t="e">
        <f>_xlfn.XLOOKUP($A258,WH_Aggregte!$E:$E,WH_Aggregte!U:U)</f>
        <v>#N/A</v>
      </c>
      <c r="S258" s="31" t="e">
        <f>_xlfn.XLOOKUP($A258,WH_Aggregte!$E:$E,WH_Aggregte!V:V)</f>
        <v>#N/A</v>
      </c>
      <c r="T258" s="31" t="e">
        <f>_xlfn.XLOOKUP($A258,WH_Aggregte!$E:$E,WH_Aggregte!W:W)</f>
        <v>#N/A</v>
      </c>
      <c r="U258" s="31" t="e">
        <f>_xlfn.XLOOKUP($A258,WH_Aggregte!$E:$E,WH_Aggregte!X:X)</f>
        <v>#N/A</v>
      </c>
      <c r="V258" s="31" t="e">
        <f>_xlfn.XLOOKUP($A258,WH_Aggregte!$E:$E,WH_Aggregte!Y:Y)</f>
        <v>#N/A</v>
      </c>
      <c r="W258" s="31" t="e">
        <f>_xlfn.XLOOKUP($A258,WH_Aggregte!$E:$E,WH_Aggregte!Z:Z)</f>
        <v>#N/A</v>
      </c>
      <c r="X258" s="31" t="e">
        <f>_xlfn.XLOOKUP($A258,WH_Aggregte!$E:$E,WH_Aggregte!AA:AA)</f>
        <v>#N/A</v>
      </c>
      <c r="Y258" s="31" t="e">
        <f>_xlfn.XLOOKUP($A258,WH_Aggregte!$E:$E,WH_Aggregte!AB:AB)</f>
        <v>#N/A</v>
      </c>
      <c r="Z258" s="31" t="e">
        <f>_xlfn.XLOOKUP($A258,WH_Aggregte!$E:$E,WH_Aggregte!AC:AC)</f>
        <v>#N/A</v>
      </c>
      <c r="AA258" s="31" t="e">
        <f>_xlfn.XLOOKUP($A258,WH_Aggregte!$E:$E,WH_Aggregte!AD:AD)</f>
        <v>#N/A</v>
      </c>
      <c r="AB258" s="31" t="e">
        <f>_xlfn.XLOOKUP($A258,WH_Aggregte!$E:$E,WH_Aggregte!AE:AE)</f>
        <v>#N/A</v>
      </c>
      <c r="AC258" s="31" t="e">
        <f>_xlfn.XLOOKUP($A258,WH_Aggregte!$E:$E,WH_Aggregte!AF:AF)</f>
        <v>#N/A</v>
      </c>
      <c r="AD258" s="31" t="e">
        <f>_xlfn.XLOOKUP($A258,WH_Aggregte!$E:$E,WH_Aggregte!AG:AG)</f>
        <v>#N/A</v>
      </c>
      <c r="AE258" s="31" t="e">
        <f>_xlfn.XLOOKUP($A258,WH_Aggregte!$E:$E,WH_Aggregte!AH:AH)</f>
        <v>#N/A</v>
      </c>
      <c r="AF258" s="31" t="e">
        <f>_xlfn.XLOOKUP($A258,WH_Aggregte!$E:$E,WH_Aggregte!AI:AI)</f>
        <v>#N/A</v>
      </c>
      <c r="AG258" s="31" t="e">
        <f>_xlfn.XLOOKUP($A258,WH_Aggregte!$E:$E,WH_Aggregte!AJ:AJ)</f>
        <v>#N/A</v>
      </c>
      <c r="AH258" s="31" t="e">
        <f>_xlfn.XLOOKUP($A258,WH_Aggregte!$E:$E,WH_Aggregte!AK:AK)</f>
        <v>#N/A</v>
      </c>
      <c r="AI258" s="31" t="e">
        <f>_xlfn.XLOOKUP($A258,WH_Aggregte!$E:$E,WH_Aggregte!AL:AL)</f>
        <v>#N/A</v>
      </c>
      <c r="AJ258" s="31" t="e">
        <f>_xlfn.XLOOKUP($A258,SummaryResponses!$A:$A,SummaryResponses!D:D)</f>
        <v>#N/A</v>
      </c>
      <c r="AK258" s="31" t="e">
        <f>_xlfn.XLOOKUP($A258,SummaryResponses!$A:$A,SummaryResponses!E:E)</f>
        <v>#N/A</v>
      </c>
      <c r="AL258" s="31" t="e">
        <f>_xlfn.XLOOKUP($A258,SummaryResponses!$A:$A,SummaryResponses!F:F)</f>
        <v>#N/A</v>
      </c>
      <c r="AM258" s="31" t="e">
        <f>_xlfn.XLOOKUP($A258,SummaryResponses!$A:$A,SummaryResponses!G:G)</f>
        <v>#N/A</v>
      </c>
      <c r="AN258" s="31" t="e">
        <f>_xlfn.XLOOKUP($A258,SummaryResponses!$A:$A,SummaryResponses!H:H)</f>
        <v>#N/A</v>
      </c>
      <c r="AO258" s="31" t="e">
        <f>_xlfn.XLOOKUP($A258,SummaryResponses!$A:$A,SummaryResponses!I:I)</f>
        <v>#N/A</v>
      </c>
      <c r="AP258" s="31" t="e">
        <f>_xlfn.XLOOKUP($A258,SummaryResponses!$A:$A,SummaryResponses!J:J)</f>
        <v>#N/A</v>
      </c>
      <c r="AQ258" s="31" t="e">
        <f>_xlfn.XLOOKUP($A258,SummaryResponses!$A:$A,SummaryResponses!K:K)</f>
        <v>#N/A</v>
      </c>
      <c r="AR258" s="31" t="e">
        <f>_xlfn.XLOOKUP($A258,SummaryResponses!$A:$A,SummaryResponses!L:L)</f>
        <v>#N/A</v>
      </c>
      <c r="AS258" s="31" t="e">
        <f>_xlfn.XLOOKUP($A258,SummaryResponses!$A:$A,SummaryResponses!M:M)</f>
        <v>#N/A</v>
      </c>
      <c r="AT258" s="31" t="e">
        <f>_xlfn.XLOOKUP($A258,SummaryResponses!$A:$A,SummaryResponses!N:N)</f>
        <v>#N/A</v>
      </c>
      <c r="AU258" s="31" t="e">
        <f>_xlfn.XLOOKUP($A258,SummaryResponses!$A:$A,SummaryResponses!O:O)</f>
        <v>#N/A</v>
      </c>
      <c r="AV258" s="31" t="e">
        <f>_xlfn.XLOOKUP($A258,SummaryResponses!$A:$A,SummaryResponses!P:P)</f>
        <v>#N/A</v>
      </c>
      <c r="AW258" s="31" t="e">
        <f>_xlfn.XLOOKUP($A258,SummaryResponses!$A:$A,SummaryResponses!Q:Q)</f>
        <v>#N/A</v>
      </c>
      <c r="AX258" s="31" t="e">
        <f>_xlfn.XLOOKUP($A258,SummaryResponses!$A:$A,SummaryResponses!R:R)</f>
        <v>#N/A</v>
      </c>
      <c r="AY258" s="31" t="e">
        <f>_xlfn.XLOOKUP($A258,SummaryResponses!$A:$A,SummaryResponses!S:S)</f>
        <v>#N/A</v>
      </c>
      <c r="AZ258" s="31" t="e">
        <f>_xlfn.XLOOKUP($A258,SummaryResponses!$A:$A,SummaryResponses!T:T)</f>
        <v>#N/A</v>
      </c>
      <c r="BA258" s="31" t="e">
        <f>_xlfn.XLOOKUP($A258,SummaryResponses!$A:$A,SummaryResponses!U:U)</f>
        <v>#N/A</v>
      </c>
      <c r="BB258" s="31" t="e">
        <f>_xlfn.XLOOKUP($A258,SummaryResponses!$A:$A,SummaryResponses!V:V)</f>
        <v>#N/A</v>
      </c>
      <c r="BC258" s="31" t="e">
        <f>_xlfn.XLOOKUP($A258,SummaryResponses!$A:$A,SummaryResponses!W:W)</f>
        <v>#N/A</v>
      </c>
      <c r="BD258" s="31" t="e">
        <f>_xlfn.XLOOKUP($A258,SummaryResponses!$A:$A,SummaryResponses!X:X)</f>
        <v>#N/A</v>
      </c>
      <c r="BE258" s="31" t="e">
        <f>_xlfn.XLOOKUP($A258,SummaryResponses!$A:$A,SummaryResponses!Y:Y)</f>
        <v>#N/A</v>
      </c>
      <c r="BF258" s="31" t="e">
        <f>_xlfn.XLOOKUP($A258,SummaryResponses!$A:$A,SummaryResponses!Z:Z)</f>
        <v>#N/A</v>
      </c>
      <c r="BG258" s="31" t="e">
        <f>_xlfn.XLOOKUP($A258,SummaryResponses!$A:$A,SummaryResponses!AA:AA)</f>
        <v>#N/A</v>
      </c>
      <c r="BH258" s="31" t="e">
        <f>_xlfn.XLOOKUP($A258,SummaryResponses!$A:$A,SummaryResponses!AB:AB)</f>
        <v>#N/A</v>
      </c>
      <c r="BI258" s="31" t="e">
        <f>_xlfn.XLOOKUP($A258,SummaryResponses!$A:$A,SummaryResponses!AC:AC)</f>
        <v>#N/A</v>
      </c>
      <c r="BJ258" s="31" t="e">
        <f>_xlfn.XLOOKUP($A258,SummaryResponses!$A:$A,SummaryResponses!AD:AD)</f>
        <v>#N/A</v>
      </c>
      <c r="BK258" s="31" t="e">
        <f>_xlfn.XLOOKUP($A258,SummaryResponses!$A:$A,SummaryResponses!AE:AE)</f>
        <v>#N/A</v>
      </c>
    </row>
    <row r="259" spans="1:63" ht="34.4" customHeight="1" x14ac:dyDescent="0.35">
      <c r="A259" s="30">
        <f>SummaryResponses!A259</f>
        <v>0</v>
      </c>
      <c r="B259" s="31" t="e">
        <f>_xlfn.XLOOKUP($A259,WH_Aggregte!$E:$E,WH_Aggregte!$D:$D)</f>
        <v>#N/A</v>
      </c>
      <c r="C259" s="31" t="e">
        <f>_xlfn.XLOOKUP($A259,SummaryResponses!$A:$A,SummaryResponses!$C:$C)</f>
        <v>#N/A</v>
      </c>
      <c r="D259" s="30" t="str">
        <f>_xlfn.SINGLE(IF(ISNUMBER(IFERROR(_xlfn.XLOOKUP($A259,Table1[QNUM],Table1[Answer],"",0),""))*1,"",IFERROR(_xlfn.XLOOKUP($A259,Table1[QNUM],Table1[Answer],"",0),"")))</f>
        <v/>
      </c>
      <c r="E259" s="31" t="str">
        <f>_xlfn.SINGLE(IF(ISNUMBER(IFERROR(_xlfn.XLOOKUP($A259&amp;$E$1&amp;":",Table1[QNUM],Table1[NOTES],"",0),""))*1,"",IFERROR(_xlfn.XLOOKUP($A259&amp;$E$1&amp;":",Table1[QNUM],Table1[NOTES],"",0),"")))</f>
        <v/>
      </c>
      <c r="F259" s="31" t="str">
        <f>_xlfn.SINGLE(IF(ISNUMBER(IFERROR(_xlfn.XLOOKUP($A259&amp;$F$1,Table1[QNUM],Table1[NOTES],"",0),""))*1,"",IFERROR(_xlfn.XLOOKUP($A259&amp;$F$1,Table1[QNUM],Table1[NOTES],"",0),"")))</f>
        <v/>
      </c>
      <c r="G259" s="31" t="e">
        <f>TRIM(_xlfn.XLOOKUP($A259,WH_Aggregte!$E:$E,WH_Aggregte!J:J))</f>
        <v>#N/A</v>
      </c>
      <c r="H259" s="31" t="e">
        <f>_xlfn.XLOOKUP($A259,WH_Aggregte!$E:$E,WH_Aggregte!K:K)</f>
        <v>#N/A</v>
      </c>
      <c r="I259" s="31" t="e">
        <f>_xlfn.XLOOKUP($A259,WH_Aggregte!$E:$E,WH_Aggregte!L:L)</f>
        <v>#N/A</v>
      </c>
      <c r="J259" s="31" t="e">
        <f>_xlfn.XLOOKUP($A259,WH_Aggregte!$E:$E,WH_Aggregte!M:M)</f>
        <v>#N/A</v>
      </c>
      <c r="K259" s="31" t="e">
        <f>_xlfn.XLOOKUP($A259,WH_Aggregte!$E:$E,WH_Aggregte!N:N)</f>
        <v>#N/A</v>
      </c>
      <c r="L259" s="31" t="e">
        <f>_xlfn.XLOOKUP($A259,WH_Aggregte!$E:$E,WH_Aggregte!O:O)</f>
        <v>#N/A</v>
      </c>
      <c r="M259" s="31" t="e">
        <f>_xlfn.XLOOKUP($A259,WH_Aggregte!$E:$E,WH_Aggregte!P:P)</f>
        <v>#N/A</v>
      </c>
      <c r="N259" s="31" t="e">
        <f>_xlfn.XLOOKUP($A259,WH_Aggregte!$E:$E,WH_Aggregte!Q:Q)</f>
        <v>#N/A</v>
      </c>
      <c r="O259" s="31" t="e">
        <f>_xlfn.XLOOKUP($A259,WH_Aggregte!$E:$E,WH_Aggregte!R:R)</f>
        <v>#N/A</v>
      </c>
      <c r="P259" s="31" t="e">
        <f>_xlfn.XLOOKUP($A259,WH_Aggregte!$E:$E,WH_Aggregte!S:S)</f>
        <v>#N/A</v>
      </c>
      <c r="Q259" s="31" t="e">
        <f>_xlfn.XLOOKUP($A259,WH_Aggregte!$E:$E,WH_Aggregte!T:T)</f>
        <v>#N/A</v>
      </c>
      <c r="R259" s="31" t="e">
        <f>_xlfn.XLOOKUP($A259,WH_Aggregte!$E:$E,WH_Aggregte!U:U)</f>
        <v>#N/A</v>
      </c>
      <c r="S259" s="31" t="e">
        <f>_xlfn.XLOOKUP($A259,WH_Aggregte!$E:$E,WH_Aggregte!V:V)</f>
        <v>#N/A</v>
      </c>
      <c r="T259" s="31" t="e">
        <f>_xlfn.XLOOKUP($A259,WH_Aggregte!$E:$E,WH_Aggregte!W:W)</f>
        <v>#N/A</v>
      </c>
      <c r="U259" s="31" t="e">
        <f>_xlfn.XLOOKUP($A259,WH_Aggregte!$E:$E,WH_Aggregte!X:X)</f>
        <v>#N/A</v>
      </c>
      <c r="V259" s="31" t="e">
        <f>_xlfn.XLOOKUP($A259,WH_Aggregte!$E:$E,WH_Aggregte!Y:Y)</f>
        <v>#N/A</v>
      </c>
      <c r="W259" s="31" t="e">
        <f>_xlfn.XLOOKUP($A259,WH_Aggregte!$E:$E,WH_Aggregte!Z:Z)</f>
        <v>#N/A</v>
      </c>
      <c r="X259" s="31" t="e">
        <f>_xlfn.XLOOKUP($A259,WH_Aggregte!$E:$E,WH_Aggregte!AA:AA)</f>
        <v>#N/A</v>
      </c>
      <c r="Y259" s="31" t="e">
        <f>_xlfn.XLOOKUP($A259,WH_Aggregte!$E:$E,WH_Aggregte!AB:AB)</f>
        <v>#N/A</v>
      </c>
      <c r="Z259" s="31" t="e">
        <f>_xlfn.XLOOKUP($A259,WH_Aggregte!$E:$E,WH_Aggregte!AC:AC)</f>
        <v>#N/A</v>
      </c>
      <c r="AA259" s="31" t="e">
        <f>_xlfn.XLOOKUP($A259,WH_Aggregte!$E:$E,WH_Aggregte!AD:AD)</f>
        <v>#N/A</v>
      </c>
      <c r="AB259" s="31" t="e">
        <f>_xlfn.XLOOKUP($A259,WH_Aggregte!$E:$E,WH_Aggregte!AE:AE)</f>
        <v>#N/A</v>
      </c>
      <c r="AC259" s="31" t="e">
        <f>_xlfn.XLOOKUP($A259,WH_Aggregte!$E:$E,WH_Aggregte!AF:AF)</f>
        <v>#N/A</v>
      </c>
      <c r="AD259" s="31" t="e">
        <f>_xlfn.XLOOKUP($A259,WH_Aggregte!$E:$E,WH_Aggregte!AG:AG)</f>
        <v>#N/A</v>
      </c>
      <c r="AE259" s="31" t="e">
        <f>_xlfn.XLOOKUP($A259,WH_Aggregte!$E:$E,WH_Aggregte!AH:AH)</f>
        <v>#N/A</v>
      </c>
      <c r="AF259" s="31" t="e">
        <f>_xlfn.XLOOKUP($A259,WH_Aggregte!$E:$E,WH_Aggregte!AI:AI)</f>
        <v>#N/A</v>
      </c>
      <c r="AG259" s="31" t="e">
        <f>_xlfn.XLOOKUP($A259,WH_Aggregte!$E:$E,WH_Aggregte!AJ:AJ)</f>
        <v>#N/A</v>
      </c>
      <c r="AH259" s="31" t="e">
        <f>_xlfn.XLOOKUP($A259,WH_Aggregte!$E:$E,WH_Aggregte!AK:AK)</f>
        <v>#N/A</v>
      </c>
      <c r="AI259" s="31" t="e">
        <f>_xlfn.XLOOKUP($A259,WH_Aggregte!$E:$E,WH_Aggregte!AL:AL)</f>
        <v>#N/A</v>
      </c>
      <c r="AJ259" s="31" t="e">
        <f>_xlfn.XLOOKUP($A259,SummaryResponses!$A:$A,SummaryResponses!D:D)</f>
        <v>#N/A</v>
      </c>
      <c r="AK259" s="31" t="e">
        <f>_xlfn.XLOOKUP($A259,SummaryResponses!$A:$A,SummaryResponses!E:E)</f>
        <v>#N/A</v>
      </c>
      <c r="AL259" s="31" t="e">
        <f>_xlfn.XLOOKUP($A259,SummaryResponses!$A:$A,SummaryResponses!F:F)</f>
        <v>#N/A</v>
      </c>
      <c r="AM259" s="31" t="e">
        <f>_xlfn.XLOOKUP($A259,SummaryResponses!$A:$A,SummaryResponses!G:G)</f>
        <v>#N/A</v>
      </c>
      <c r="AN259" s="31" t="e">
        <f>_xlfn.XLOOKUP($A259,SummaryResponses!$A:$A,SummaryResponses!H:H)</f>
        <v>#N/A</v>
      </c>
      <c r="AO259" s="31" t="e">
        <f>_xlfn.XLOOKUP($A259,SummaryResponses!$A:$A,SummaryResponses!I:I)</f>
        <v>#N/A</v>
      </c>
      <c r="AP259" s="31" t="e">
        <f>_xlfn.XLOOKUP($A259,SummaryResponses!$A:$A,SummaryResponses!J:J)</f>
        <v>#N/A</v>
      </c>
      <c r="AQ259" s="31" t="e">
        <f>_xlfn.XLOOKUP($A259,SummaryResponses!$A:$A,SummaryResponses!K:K)</f>
        <v>#N/A</v>
      </c>
      <c r="AR259" s="31" t="e">
        <f>_xlfn.XLOOKUP($A259,SummaryResponses!$A:$A,SummaryResponses!L:L)</f>
        <v>#N/A</v>
      </c>
      <c r="AS259" s="31" t="e">
        <f>_xlfn.XLOOKUP($A259,SummaryResponses!$A:$A,SummaryResponses!M:M)</f>
        <v>#N/A</v>
      </c>
      <c r="AT259" s="31" t="e">
        <f>_xlfn.XLOOKUP($A259,SummaryResponses!$A:$A,SummaryResponses!N:N)</f>
        <v>#N/A</v>
      </c>
      <c r="AU259" s="31" t="e">
        <f>_xlfn.XLOOKUP($A259,SummaryResponses!$A:$A,SummaryResponses!O:O)</f>
        <v>#N/A</v>
      </c>
      <c r="AV259" s="31" t="e">
        <f>_xlfn.XLOOKUP($A259,SummaryResponses!$A:$A,SummaryResponses!P:P)</f>
        <v>#N/A</v>
      </c>
      <c r="AW259" s="31" t="e">
        <f>_xlfn.XLOOKUP($A259,SummaryResponses!$A:$A,SummaryResponses!Q:Q)</f>
        <v>#N/A</v>
      </c>
      <c r="AX259" s="31" t="e">
        <f>_xlfn.XLOOKUP($A259,SummaryResponses!$A:$A,SummaryResponses!R:R)</f>
        <v>#N/A</v>
      </c>
      <c r="AY259" s="31" t="e">
        <f>_xlfn.XLOOKUP($A259,SummaryResponses!$A:$A,SummaryResponses!S:S)</f>
        <v>#N/A</v>
      </c>
      <c r="AZ259" s="31" t="e">
        <f>_xlfn.XLOOKUP($A259,SummaryResponses!$A:$A,SummaryResponses!T:T)</f>
        <v>#N/A</v>
      </c>
      <c r="BA259" s="31" t="e">
        <f>_xlfn.XLOOKUP($A259,SummaryResponses!$A:$A,SummaryResponses!U:U)</f>
        <v>#N/A</v>
      </c>
      <c r="BB259" s="31" t="e">
        <f>_xlfn.XLOOKUP($A259,SummaryResponses!$A:$A,SummaryResponses!V:V)</f>
        <v>#N/A</v>
      </c>
      <c r="BC259" s="31" t="e">
        <f>_xlfn.XLOOKUP($A259,SummaryResponses!$A:$A,SummaryResponses!W:W)</f>
        <v>#N/A</v>
      </c>
      <c r="BD259" s="31" t="e">
        <f>_xlfn.XLOOKUP($A259,SummaryResponses!$A:$A,SummaryResponses!X:X)</f>
        <v>#N/A</v>
      </c>
      <c r="BE259" s="31" t="e">
        <f>_xlfn.XLOOKUP($A259,SummaryResponses!$A:$A,SummaryResponses!Y:Y)</f>
        <v>#N/A</v>
      </c>
      <c r="BF259" s="31" t="e">
        <f>_xlfn.XLOOKUP($A259,SummaryResponses!$A:$A,SummaryResponses!Z:Z)</f>
        <v>#N/A</v>
      </c>
      <c r="BG259" s="31" t="e">
        <f>_xlfn.XLOOKUP($A259,SummaryResponses!$A:$A,SummaryResponses!AA:AA)</f>
        <v>#N/A</v>
      </c>
      <c r="BH259" s="31" t="e">
        <f>_xlfn.XLOOKUP($A259,SummaryResponses!$A:$A,SummaryResponses!AB:AB)</f>
        <v>#N/A</v>
      </c>
      <c r="BI259" s="31" t="e">
        <f>_xlfn.XLOOKUP($A259,SummaryResponses!$A:$A,SummaryResponses!AC:AC)</f>
        <v>#N/A</v>
      </c>
      <c r="BJ259" s="31" t="e">
        <f>_xlfn.XLOOKUP($A259,SummaryResponses!$A:$A,SummaryResponses!AD:AD)</f>
        <v>#N/A</v>
      </c>
      <c r="BK259" s="31" t="e">
        <f>_xlfn.XLOOKUP($A259,SummaryResponses!$A:$A,SummaryResponses!AE:AE)</f>
        <v>#N/A</v>
      </c>
    </row>
    <row r="260" spans="1:63" ht="34.4" customHeight="1" x14ac:dyDescent="0.35">
      <c r="A260" s="30">
        <f>SummaryResponses!A260</f>
        <v>0</v>
      </c>
      <c r="B260" s="31" t="e">
        <f>_xlfn.XLOOKUP($A260,WH_Aggregte!$E:$E,WH_Aggregte!$D:$D)</f>
        <v>#N/A</v>
      </c>
      <c r="C260" s="31" t="e">
        <f>_xlfn.XLOOKUP($A260,SummaryResponses!$A:$A,SummaryResponses!$C:$C)</f>
        <v>#N/A</v>
      </c>
      <c r="D260" s="30" t="str">
        <f>_xlfn.SINGLE(IF(ISNUMBER(IFERROR(_xlfn.XLOOKUP($A260,Table1[QNUM],Table1[Answer],"",0),""))*1,"",IFERROR(_xlfn.XLOOKUP($A260,Table1[QNUM],Table1[Answer],"",0),"")))</f>
        <v/>
      </c>
      <c r="E260" s="31" t="str">
        <f>_xlfn.SINGLE(IF(ISNUMBER(IFERROR(_xlfn.XLOOKUP($A260&amp;$E$1&amp;":",Table1[QNUM],Table1[NOTES],"",0),""))*1,"",IFERROR(_xlfn.XLOOKUP($A260&amp;$E$1&amp;":",Table1[QNUM],Table1[NOTES],"",0),"")))</f>
        <v/>
      </c>
      <c r="F260" s="31" t="str">
        <f>_xlfn.SINGLE(IF(ISNUMBER(IFERROR(_xlfn.XLOOKUP($A260&amp;$F$1,Table1[QNUM],Table1[NOTES],"",0),""))*1,"",IFERROR(_xlfn.XLOOKUP($A260&amp;$F$1,Table1[QNUM],Table1[NOTES],"",0),"")))</f>
        <v/>
      </c>
      <c r="G260" s="31" t="e">
        <f>TRIM(_xlfn.XLOOKUP($A260,WH_Aggregte!$E:$E,WH_Aggregte!J:J))</f>
        <v>#N/A</v>
      </c>
      <c r="H260" s="31" t="e">
        <f>_xlfn.XLOOKUP($A260,WH_Aggregte!$E:$E,WH_Aggregte!K:K)</f>
        <v>#N/A</v>
      </c>
      <c r="I260" s="31" t="e">
        <f>_xlfn.XLOOKUP($A260,WH_Aggregte!$E:$E,WH_Aggregte!L:L)</f>
        <v>#N/A</v>
      </c>
      <c r="J260" s="31" t="e">
        <f>_xlfn.XLOOKUP($A260,WH_Aggregte!$E:$E,WH_Aggregte!M:M)</f>
        <v>#N/A</v>
      </c>
      <c r="K260" s="31" t="e">
        <f>_xlfn.XLOOKUP($A260,WH_Aggregte!$E:$E,WH_Aggregte!N:N)</f>
        <v>#N/A</v>
      </c>
      <c r="L260" s="31" t="e">
        <f>_xlfn.XLOOKUP($A260,WH_Aggregte!$E:$E,WH_Aggregte!O:O)</f>
        <v>#N/A</v>
      </c>
      <c r="M260" s="31" t="e">
        <f>_xlfn.XLOOKUP($A260,WH_Aggregte!$E:$E,WH_Aggregte!P:P)</f>
        <v>#N/A</v>
      </c>
      <c r="N260" s="31" t="e">
        <f>_xlfn.XLOOKUP($A260,WH_Aggregte!$E:$E,WH_Aggregte!Q:Q)</f>
        <v>#N/A</v>
      </c>
      <c r="O260" s="31" t="e">
        <f>_xlfn.XLOOKUP($A260,WH_Aggregte!$E:$E,WH_Aggregte!R:R)</f>
        <v>#N/A</v>
      </c>
      <c r="P260" s="31" t="e">
        <f>_xlfn.XLOOKUP($A260,WH_Aggregte!$E:$E,WH_Aggregte!S:S)</f>
        <v>#N/A</v>
      </c>
      <c r="Q260" s="31" t="e">
        <f>_xlfn.XLOOKUP($A260,WH_Aggregte!$E:$E,WH_Aggregte!T:T)</f>
        <v>#N/A</v>
      </c>
      <c r="R260" s="31" t="e">
        <f>_xlfn.XLOOKUP($A260,WH_Aggregte!$E:$E,WH_Aggregte!U:U)</f>
        <v>#N/A</v>
      </c>
      <c r="S260" s="31" t="e">
        <f>_xlfn.XLOOKUP($A260,WH_Aggregte!$E:$E,WH_Aggregte!V:V)</f>
        <v>#N/A</v>
      </c>
      <c r="T260" s="31" t="e">
        <f>_xlfn.XLOOKUP($A260,WH_Aggregte!$E:$E,WH_Aggregte!W:W)</f>
        <v>#N/A</v>
      </c>
      <c r="U260" s="31" t="e">
        <f>_xlfn.XLOOKUP($A260,WH_Aggregte!$E:$E,WH_Aggregte!X:X)</f>
        <v>#N/A</v>
      </c>
      <c r="V260" s="31" t="e">
        <f>_xlfn.XLOOKUP($A260,WH_Aggregte!$E:$E,WH_Aggregte!Y:Y)</f>
        <v>#N/A</v>
      </c>
      <c r="W260" s="31" t="e">
        <f>_xlfn.XLOOKUP($A260,WH_Aggregte!$E:$E,WH_Aggregte!Z:Z)</f>
        <v>#N/A</v>
      </c>
      <c r="X260" s="31" t="e">
        <f>_xlfn.XLOOKUP($A260,WH_Aggregte!$E:$E,WH_Aggregte!AA:AA)</f>
        <v>#N/A</v>
      </c>
      <c r="Y260" s="31" t="e">
        <f>_xlfn.XLOOKUP($A260,WH_Aggregte!$E:$E,WH_Aggregte!AB:AB)</f>
        <v>#N/A</v>
      </c>
      <c r="Z260" s="31" t="e">
        <f>_xlfn.XLOOKUP($A260,WH_Aggregte!$E:$E,WH_Aggregte!AC:AC)</f>
        <v>#N/A</v>
      </c>
      <c r="AA260" s="31" t="e">
        <f>_xlfn.XLOOKUP($A260,WH_Aggregte!$E:$E,WH_Aggregte!AD:AD)</f>
        <v>#N/A</v>
      </c>
      <c r="AB260" s="31" t="e">
        <f>_xlfn.XLOOKUP($A260,WH_Aggregte!$E:$E,WH_Aggregte!AE:AE)</f>
        <v>#N/A</v>
      </c>
      <c r="AC260" s="31" t="e">
        <f>_xlfn.XLOOKUP($A260,WH_Aggregte!$E:$E,WH_Aggregte!AF:AF)</f>
        <v>#N/A</v>
      </c>
      <c r="AD260" s="31" t="e">
        <f>_xlfn.XLOOKUP($A260,WH_Aggregte!$E:$E,WH_Aggregte!AG:AG)</f>
        <v>#N/A</v>
      </c>
      <c r="AE260" s="31" t="e">
        <f>_xlfn.XLOOKUP($A260,WH_Aggregte!$E:$E,WH_Aggregte!AH:AH)</f>
        <v>#N/A</v>
      </c>
      <c r="AF260" s="31" t="e">
        <f>_xlfn.XLOOKUP($A260,WH_Aggregte!$E:$E,WH_Aggregte!AI:AI)</f>
        <v>#N/A</v>
      </c>
      <c r="AG260" s="31" t="e">
        <f>_xlfn.XLOOKUP($A260,WH_Aggregte!$E:$E,WH_Aggregte!AJ:AJ)</f>
        <v>#N/A</v>
      </c>
      <c r="AH260" s="31" t="e">
        <f>_xlfn.XLOOKUP($A260,WH_Aggregte!$E:$E,WH_Aggregte!AK:AK)</f>
        <v>#N/A</v>
      </c>
      <c r="AI260" s="31" t="e">
        <f>_xlfn.XLOOKUP($A260,WH_Aggregte!$E:$E,WH_Aggregte!AL:AL)</f>
        <v>#N/A</v>
      </c>
      <c r="AJ260" s="31" t="e">
        <f>_xlfn.XLOOKUP($A260,SummaryResponses!$A:$A,SummaryResponses!D:D)</f>
        <v>#N/A</v>
      </c>
      <c r="AK260" s="31" t="e">
        <f>_xlfn.XLOOKUP($A260,SummaryResponses!$A:$A,SummaryResponses!E:E)</f>
        <v>#N/A</v>
      </c>
      <c r="AL260" s="31" t="e">
        <f>_xlfn.XLOOKUP($A260,SummaryResponses!$A:$A,SummaryResponses!F:F)</f>
        <v>#N/A</v>
      </c>
      <c r="AM260" s="31" t="e">
        <f>_xlfn.XLOOKUP($A260,SummaryResponses!$A:$A,SummaryResponses!G:G)</f>
        <v>#N/A</v>
      </c>
      <c r="AN260" s="31" t="e">
        <f>_xlfn.XLOOKUP($A260,SummaryResponses!$A:$A,SummaryResponses!H:H)</f>
        <v>#N/A</v>
      </c>
      <c r="AO260" s="31" t="e">
        <f>_xlfn.XLOOKUP($A260,SummaryResponses!$A:$A,SummaryResponses!I:I)</f>
        <v>#N/A</v>
      </c>
      <c r="AP260" s="31" t="e">
        <f>_xlfn.XLOOKUP($A260,SummaryResponses!$A:$A,SummaryResponses!J:J)</f>
        <v>#N/A</v>
      </c>
      <c r="AQ260" s="31" t="e">
        <f>_xlfn.XLOOKUP($A260,SummaryResponses!$A:$A,SummaryResponses!K:K)</f>
        <v>#N/A</v>
      </c>
      <c r="AR260" s="31" t="e">
        <f>_xlfn.XLOOKUP($A260,SummaryResponses!$A:$A,SummaryResponses!L:L)</f>
        <v>#N/A</v>
      </c>
      <c r="AS260" s="31" t="e">
        <f>_xlfn.XLOOKUP($A260,SummaryResponses!$A:$A,SummaryResponses!M:M)</f>
        <v>#N/A</v>
      </c>
      <c r="AT260" s="31" t="e">
        <f>_xlfn.XLOOKUP($A260,SummaryResponses!$A:$A,SummaryResponses!N:N)</f>
        <v>#N/A</v>
      </c>
      <c r="AU260" s="31" t="e">
        <f>_xlfn.XLOOKUP($A260,SummaryResponses!$A:$A,SummaryResponses!O:O)</f>
        <v>#N/A</v>
      </c>
      <c r="AV260" s="31" t="e">
        <f>_xlfn.XLOOKUP($A260,SummaryResponses!$A:$A,SummaryResponses!P:P)</f>
        <v>#N/A</v>
      </c>
      <c r="AW260" s="31" t="e">
        <f>_xlfn.XLOOKUP($A260,SummaryResponses!$A:$A,SummaryResponses!Q:Q)</f>
        <v>#N/A</v>
      </c>
      <c r="AX260" s="31" t="e">
        <f>_xlfn.XLOOKUP($A260,SummaryResponses!$A:$A,SummaryResponses!R:R)</f>
        <v>#N/A</v>
      </c>
      <c r="AY260" s="31" t="e">
        <f>_xlfn.XLOOKUP($A260,SummaryResponses!$A:$A,SummaryResponses!S:S)</f>
        <v>#N/A</v>
      </c>
      <c r="AZ260" s="31" t="e">
        <f>_xlfn.XLOOKUP($A260,SummaryResponses!$A:$A,SummaryResponses!T:T)</f>
        <v>#N/A</v>
      </c>
      <c r="BA260" s="31" t="e">
        <f>_xlfn.XLOOKUP($A260,SummaryResponses!$A:$A,SummaryResponses!U:U)</f>
        <v>#N/A</v>
      </c>
      <c r="BB260" s="31" t="e">
        <f>_xlfn.XLOOKUP($A260,SummaryResponses!$A:$A,SummaryResponses!V:V)</f>
        <v>#N/A</v>
      </c>
      <c r="BC260" s="31" t="e">
        <f>_xlfn.XLOOKUP($A260,SummaryResponses!$A:$A,SummaryResponses!W:W)</f>
        <v>#N/A</v>
      </c>
      <c r="BD260" s="31" t="e">
        <f>_xlfn.XLOOKUP($A260,SummaryResponses!$A:$A,SummaryResponses!X:X)</f>
        <v>#N/A</v>
      </c>
      <c r="BE260" s="31" t="e">
        <f>_xlfn.XLOOKUP($A260,SummaryResponses!$A:$A,SummaryResponses!Y:Y)</f>
        <v>#N/A</v>
      </c>
      <c r="BF260" s="31" t="e">
        <f>_xlfn.XLOOKUP($A260,SummaryResponses!$A:$A,SummaryResponses!Z:Z)</f>
        <v>#N/A</v>
      </c>
      <c r="BG260" s="31" t="e">
        <f>_xlfn.XLOOKUP($A260,SummaryResponses!$A:$A,SummaryResponses!AA:AA)</f>
        <v>#N/A</v>
      </c>
      <c r="BH260" s="31" t="e">
        <f>_xlfn.XLOOKUP($A260,SummaryResponses!$A:$A,SummaryResponses!AB:AB)</f>
        <v>#N/A</v>
      </c>
      <c r="BI260" s="31" t="e">
        <f>_xlfn.XLOOKUP($A260,SummaryResponses!$A:$A,SummaryResponses!AC:AC)</f>
        <v>#N/A</v>
      </c>
      <c r="BJ260" s="31" t="e">
        <f>_xlfn.XLOOKUP($A260,SummaryResponses!$A:$A,SummaryResponses!AD:AD)</f>
        <v>#N/A</v>
      </c>
      <c r="BK260" s="31" t="e">
        <f>_xlfn.XLOOKUP($A260,SummaryResponses!$A:$A,SummaryResponses!AE:AE)</f>
        <v>#N/A</v>
      </c>
    </row>
    <row r="261" spans="1:63" ht="34.4" customHeight="1" x14ac:dyDescent="0.35">
      <c r="A261" s="30">
        <f>SummaryResponses!A261</f>
        <v>0</v>
      </c>
      <c r="B261" s="31" t="e">
        <f>_xlfn.XLOOKUP($A261,WH_Aggregte!$E:$E,WH_Aggregte!$D:$D)</f>
        <v>#N/A</v>
      </c>
      <c r="C261" s="31" t="e">
        <f>_xlfn.XLOOKUP($A261,SummaryResponses!$A:$A,SummaryResponses!$C:$C)</f>
        <v>#N/A</v>
      </c>
      <c r="D261" s="30" t="str">
        <f>_xlfn.SINGLE(IF(ISNUMBER(IFERROR(_xlfn.XLOOKUP($A261,Table1[QNUM],Table1[Answer],"",0),""))*1,"",IFERROR(_xlfn.XLOOKUP($A261,Table1[QNUM],Table1[Answer],"",0),"")))</f>
        <v/>
      </c>
      <c r="E261" s="31" t="str">
        <f>_xlfn.SINGLE(IF(ISNUMBER(IFERROR(_xlfn.XLOOKUP($A261&amp;$E$1&amp;":",Table1[QNUM],Table1[NOTES],"",0),""))*1,"",IFERROR(_xlfn.XLOOKUP($A261&amp;$E$1&amp;":",Table1[QNUM],Table1[NOTES],"",0),"")))</f>
        <v/>
      </c>
      <c r="F261" s="31" t="str">
        <f>_xlfn.SINGLE(IF(ISNUMBER(IFERROR(_xlfn.XLOOKUP($A261&amp;$F$1,Table1[QNUM],Table1[NOTES],"",0),""))*1,"",IFERROR(_xlfn.XLOOKUP($A261&amp;$F$1,Table1[QNUM],Table1[NOTES],"",0),"")))</f>
        <v/>
      </c>
      <c r="G261" s="31" t="e">
        <f>TRIM(_xlfn.XLOOKUP($A261,WH_Aggregte!$E:$E,WH_Aggregte!J:J))</f>
        <v>#N/A</v>
      </c>
      <c r="H261" s="31" t="e">
        <f>_xlfn.XLOOKUP($A261,WH_Aggregte!$E:$E,WH_Aggregte!K:K)</f>
        <v>#N/A</v>
      </c>
      <c r="I261" s="31" t="e">
        <f>_xlfn.XLOOKUP($A261,WH_Aggregte!$E:$E,WH_Aggregte!L:L)</f>
        <v>#N/A</v>
      </c>
      <c r="J261" s="31" t="e">
        <f>_xlfn.XLOOKUP($A261,WH_Aggregte!$E:$E,WH_Aggregte!M:M)</f>
        <v>#N/A</v>
      </c>
      <c r="K261" s="31" t="e">
        <f>_xlfn.XLOOKUP($A261,WH_Aggregte!$E:$E,WH_Aggregte!N:N)</f>
        <v>#N/A</v>
      </c>
      <c r="L261" s="31" t="e">
        <f>_xlfn.XLOOKUP($A261,WH_Aggregte!$E:$E,WH_Aggregte!O:O)</f>
        <v>#N/A</v>
      </c>
      <c r="M261" s="31" t="e">
        <f>_xlfn.XLOOKUP($A261,WH_Aggregte!$E:$E,WH_Aggregte!P:P)</f>
        <v>#N/A</v>
      </c>
      <c r="N261" s="31" t="e">
        <f>_xlfn.XLOOKUP($A261,WH_Aggregte!$E:$E,WH_Aggregte!Q:Q)</f>
        <v>#N/A</v>
      </c>
      <c r="O261" s="31" t="e">
        <f>_xlfn.XLOOKUP($A261,WH_Aggregte!$E:$E,WH_Aggregte!R:R)</f>
        <v>#N/A</v>
      </c>
      <c r="P261" s="31" t="e">
        <f>_xlfn.XLOOKUP($A261,WH_Aggregte!$E:$E,WH_Aggregte!S:S)</f>
        <v>#N/A</v>
      </c>
      <c r="Q261" s="31" t="e">
        <f>_xlfn.XLOOKUP($A261,WH_Aggregte!$E:$E,WH_Aggregte!T:T)</f>
        <v>#N/A</v>
      </c>
      <c r="R261" s="31" t="e">
        <f>_xlfn.XLOOKUP($A261,WH_Aggregte!$E:$E,WH_Aggregte!U:U)</f>
        <v>#N/A</v>
      </c>
      <c r="S261" s="31" t="e">
        <f>_xlfn.XLOOKUP($A261,WH_Aggregte!$E:$E,WH_Aggregte!V:V)</f>
        <v>#N/A</v>
      </c>
      <c r="T261" s="31" t="e">
        <f>_xlfn.XLOOKUP($A261,WH_Aggregte!$E:$E,WH_Aggregte!W:W)</f>
        <v>#N/A</v>
      </c>
      <c r="U261" s="31" t="e">
        <f>_xlfn.XLOOKUP($A261,WH_Aggregte!$E:$E,WH_Aggregte!X:X)</f>
        <v>#N/A</v>
      </c>
      <c r="V261" s="31" t="e">
        <f>_xlfn.XLOOKUP($A261,WH_Aggregte!$E:$E,WH_Aggregte!Y:Y)</f>
        <v>#N/A</v>
      </c>
      <c r="W261" s="31" t="e">
        <f>_xlfn.XLOOKUP($A261,WH_Aggregte!$E:$E,WH_Aggregte!Z:Z)</f>
        <v>#N/A</v>
      </c>
      <c r="X261" s="31" t="e">
        <f>_xlfn.XLOOKUP($A261,WH_Aggregte!$E:$E,WH_Aggregte!AA:AA)</f>
        <v>#N/A</v>
      </c>
      <c r="Y261" s="31" t="e">
        <f>_xlfn.XLOOKUP($A261,WH_Aggregte!$E:$E,WH_Aggregte!AB:AB)</f>
        <v>#N/A</v>
      </c>
      <c r="Z261" s="31" t="e">
        <f>_xlfn.XLOOKUP($A261,WH_Aggregte!$E:$E,WH_Aggregte!AC:AC)</f>
        <v>#N/A</v>
      </c>
      <c r="AA261" s="31" t="e">
        <f>_xlfn.XLOOKUP($A261,WH_Aggregte!$E:$E,WH_Aggregte!AD:AD)</f>
        <v>#N/A</v>
      </c>
      <c r="AB261" s="31" t="e">
        <f>_xlfn.XLOOKUP($A261,WH_Aggregte!$E:$E,WH_Aggregte!AE:AE)</f>
        <v>#N/A</v>
      </c>
      <c r="AC261" s="31" t="e">
        <f>_xlfn.XLOOKUP($A261,WH_Aggregte!$E:$E,WH_Aggregte!AF:AF)</f>
        <v>#N/A</v>
      </c>
      <c r="AD261" s="31" t="e">
        <f>_xlfn.XLOOKUP($A261,WH_Aggregte!$E:$E,WH_Aggregte!AG:AG)</f>
        <v>#N/A</v>
      </c>
      <c r="AE261" s="31" t="e">
        <f>_xlfn.XLOOKUP($A261,WH_Aggregte!$E:$E,WH_Aggregte!AH:AH)</f>
        <v>#N/A</v>
      </c>
      <c r="AF261" s="31" t="e">
        <f>_xlfn.XLOOKUP($A261,WH_Aggregte!$E:$E,WH_Aggregte!AI:AI)</f>
        <v>#N/A</v>
      </c>
      <c r="AG261" s="31" t="e">
        <f>_xlfn.XLOOKUP($A261,WH_Aggregte!$E:$E,WH_Aggregte!AJ:AJ)</f>
        <v>#N/A</v>
      </c>
      <c r="AH261" s="31" t="e">
        <f>_xlfn.XLOOKUP($A261,WH_Aggregte!$E:$E,WH_Aggregte!AK:AK)</f>
        <v>#N/A</v>
      </c>
      <c r="AI261" s="31" t="e">
        <f>_xlfn.XLOOKUP($A261,WH_Aggregte!$E:$E,WH_Aggregte!AL:AL)</f>
        <v>#N/A</v>
      </c>
      <c r="AJ261" s="31" t="e">
        <f>_xlfn.XLOOKUP($A261,SummaryResponses!$A:$A,SummaryResponses!D:D)</f>
        <v>#N/A</v>
      </c>
      <c r="AK261" s="31" t="e">
        <f>_xlfn.XLOOKUP($A261,SummaryResponses!$A:$A,SummaryResponses!E:E)</f>
        <v>#N/A</v>
      </c>
      <c r="AL261" s="31" t="e">
        <f>_xlfn.XLOOKUP($A261,SummaryResponses!$A:$A,SummaryResponses!F:F)</f>
        <v>#N/A</v>
      </c>
      <c r="AM261" s="31" t="e">
        <f>_xlfn.XLOOKUP($A261,SummaryResponses!$A:$A,SummaryResponses!G:G)</f>
        <v>#N/A</v>
      </c>
      <c r="AN261" s="31" t="e">
        <f>_xlfn.XLOOKUP($A261,SummaryResponses!$A:$A,SummaryResponses!H:H)</f>
        <v>#N/A</v>
      </c>
      <c r="AO261" s="31" t="e">
        <f>_xlfn.XLOOKUP($A261,SummaryResponses!$A:$A,SummaryResponses!I:I)</f>
        <v>#N/A</v>
      </c>
      <c r="AP261" s="31" t="e">
        <f>_xlfn.XLOOKUP($A261,SummaryResponses!$A:$A,SummaryResponses!J:J)</f>
        <v>#N/A</v>
      </c>
      <c r="AQ261" s="31" t="e">
        <f>_xlfn.XLOOKUP($A261,SummaryResponses!$A:$A,SummaryResponses!K:K)</f>
        <v>#N/A</v>
      </c>
      <c r="AR261" s="31" t="e">
        <f>_xlfn.XLOOKUP($A261,SummaryResponses!$A:$A,SummaryResponses!L:L)</f>
        <v>#N/A</v>
      </c>
      <c r="AS261" s="31" t="e">
        <f>_xlfn.XLOOKUP($A261,SummaryResponses!$A:$A,SummaryResponses!M:M)</f>
        <v>#N/A</v>
      </c>
      <c r="AT261" s="31" t="e">
        <f>_xlfn.XLOOKUP($A261,SummaryResponses!$A:$A,SummaryResponses!N:N)</f>
        <v>#N/A</v>
      </c>
      <c r="AU261" s="31" t="e">
        <f>_xlfn.XLOOKUP($A261,SummaryResponses!$A:$A,SummaryResponses!O:O)</f>
        <v>#N/A</v>
      </c>
      <c r="AV261" s="31" t="e">
        <f>_xlfn.XLOOKUP($A261,SummaryResponses!$A:$A,SummaryResponses!P:P)</f>
        <v>#N/A</v>
      </c>
      <c r="AW261" s="31" t="e">
        <f>_xlfn.XLOOKUP($A261,SummaryResponses!$A:$A,SummaryResponses!Q:Q)</f>
        <v>#N/A</v>
      </c>
      <c r="AX261" s="31" t="e">
        <f>_xlfn.XLOOKUP($A261,SummaryResponses!$A:$A,SummaryResponses!R:R)</f>
        <v>#N/A</v>
      </c>
      <c r="AY261" s="31" t="e">
        <f>_xlfn.XLOOKUP($A261,SummaryResponses!$A:$A,SummaryResponses!S:S)</f>
        <v>#N/A</v>
      </c>
      <c r="AZ261" s="31" t="e">
        <f>_xlfn.XLOOKUP($A261,SummaryResponses!$A:$A,SummaryResponses!T:T)</f>
        <v>#N/A</v>
      </c>
      <c r="BA261" s="31" t="e">
        <f>_xlfn.XLOOKUP($A261,SummaryResponses!$A:$A,SummaryResponses!U:U)</f>
        <v>#N/A</v>
      </c>
      <c r="BB261" s="31" t="e">
        <f>_xlfn.XLOOKUP($A261,SummaryResponses!$A:$A,SummaryResponses!V:V)</f>
        <v>#N/A</v>
      </c>
      <c r="BC261" s="31" t="e">
        <f>_xlfn.XLOOKUP($A261,SummaryResponses!$A:$A,SummaryResponses!W:W)</f>
        <v>#N/A</v>
      </c>
      <c r="BD261" s="31" t="e">
        <f>_xlfn.XLOOKUP($A261,SummaryResponses!$A:$A,SummaryResponses!X:X)</f>
        <v>#N/A</v>
      </c>
      <c r="BE261" s="31" t="e">
        <f>_xlfn.XLOOKUP($A261,SummaryResponses!$A:$A,SummaryResponses!Y:Y)</f>
        <v>#N/A</v>
      </c>
      <c r="BF261" s="31" t="e">
        <f>_xlfn.XLOOKUP($A261,SummaryResponses!$A:$A,SummaryResponses!Z:Z)</f>
        <v>#N/A</v>
      </c>
      <c r="BG261" s="31" t="e">
        <f>_xlfn.XLOOKUP($A261,SummaryResponses!$A:$A,SummaryResponses!AA:AA)</f>
        <v>#N/A</v>
      </c>
      <c r="BH261" s="31" t="e">
        <f>_xlfn.XLOOKUP($A261,SummaryResponses!$A:$A,SummaryResponses!AB:AB)</f>
        <v>#N/A</v>
      </c>
      <c r="BI261" s="31" t="e">
        <f>_xlfn.XLOOKUP($A261,SummaryResponses!$A:$A,SummaryResponses!AC:AC)</f>
        <v>#N/A</v>
      </c>
      <c r="BJ261" s="31" t="e">
        <f>_xlfn.XLOOKUP($A261,SummaryResponses!$A:$A,SummaryResponses!AD:AD)</f>
        <v>#N/A</v>
      </c>
      <c r="BK261" s="31" t="e">
        <f>_xlfn.XLOOKUP($A261,SummaryResponses!$A:$A,SummaryResponses!AE:AE)</f>
        <v>#N/A</v>
      </c>
    </row>
    <row r="262" spans="1:63" ht="34.4" customHeight="1" x14ac:dyDescent="0.35">
      <c r="A262" s="30">
        <f>SummaryResponses!A262</f>
        <v>0</v>
      </c>
      <c r="B262" s="31" t="e">
        <f>_xlfn.XLOOKUP($A262,WH_Aggregte!$E:$E,WH_Aggregte!$D:$D)</f>
        <v>#N/A</v>
      </c>
      <c r="C262" s="31" t="e">
        <f>_xlfn.XLOOKUP($A262,SummaryResponses!$A:$A,SummaryResponses!$C:$C)</f>
        <v>#N/A</v>
      </c>
      <c r="D262" s="30" t="str">
        <f>_xlfn.SINGLE(IF(ISNUMBER(IFERROR(_xlfn.XLOOKUP($A262,Table1[QNUM],Table1[Answer],"",0),""))*1,"",IFERROR(_xlfn.XLOOKUP($A262,Table1[QNUM],Table1[Answer],"",0),"")))</f>
        <v/>
      </c>
      <c r="E262" s="31" t="str">
        <f>_xlfn.SINGLE(IF(ISNUMBER(IFERROR(_xlfn.XLOOKUP($A262&amp;$E$1&amp;":",Table1[QNUM],Table1[NOTES],"",0),""))*1,"",IFERROR(_xlfn.XLOOKUP($A262&amp;$E$1&amp;":",Table1[QNUM],Table1[NOTES],"",0),"")))</f>
        <v/>
      </c>
      <c r="F262" s="31" t="str">
        <f>_xlfn.SINGLE(IF(ISNUMBER(IFERROR(_xlfn.XLOOKUP($A262&amp;$F$1,Table1[QNUM],Table1[NOTES],"",0),""))*1,"",IFERROR(_xlfn.XLOOKUP($A262&amp;$F$1,Table1[QNUM],Table1[NOTES],"",0),"")))</f>
        <v/>
      </c>
      <c r="G262" s="31" t="e">
        <f>TRIM(_xlfn.XLOOKUP($A262,WH_Aggregte!$E:$E,WH_Aggregte!J:J))</f>
        <v>#N/A</v>
      </c>
      <c r="H262" s="31" t="e">
        <f>_xlfn.XLOOKUP($A262,WH_Aggregte!$E:$E,WH_Aggregte!K:K)</f>
        <v>#N/A</v>
      </c>
      <c r="I262" s="31" t="e">
        <f>_xlfn.XLOOKUP($A262,WH_Aggregte!$E:$E,WH_Aggregte!L:L)</f>
        <v>#N/A</v>
      </c>
      <c r="J262" s="31" t="e">
        <f>_xlfn.XLOOKUP($A262,WH_Aggregte!$E:$E,WH_Aggregte!M:M)</f>
        <v>#N/A</v>
      </c>
      <c r="K262" s="31" t="e">
        <f>_xlfn.XLOOKUP($A262,WH_Aggregte!$E:$E,WH_Aggregte!N:N)</f>
        <v>#N/A</v>
      </c>
      <c r="L262" s="31" t="e">
        <f>_xlfn.XLOOKUP($A262,WH_Aggregte!$E:$E,WH_Aggregte!O:O)</f>
        <v>#N/A</v>
      </c>
      <c r="M262" s="31" t="e">
        <f>_xlfn.XLOOKUP($A262,WH_Aggregte!$E:$E,WH_Aggregte!P:P)</f>
        <v>#N/A</v>
      </c>
      <c r="N262" s="31" t="e">
        <f>_xlfn.XLOOKUP($A262,WH_Aggregte!$E:$E,WH_Aggregte!Q:Q)</f>
        <v>#N/A</v>
      </c>
      <c r="O262" s="31" t="e">
        <f>_xlfn.XLOOKUP($A262,WH_Aggregte!$E:$E,WH_Aggregte!R:R)</f>
        <v>#N/A</v>
      </c>
      <c r="P262" s="31" t="e">
        <f>_xlfn.XLOOKUP($A262,WH_Aggregte!$E:$E,WH_Aggregte!S:S)</f>
        <v>#N/A</v>
      </c>
      <c r="Q262" s="31" t="e">
        <f>_xlfn.XLOOKUP($A262,WH_Aggregte!$E:$E,WH_Aggregte!T:T)</f>
        <v>#N/A</v>
      </c>
      <c r="R262" s="31" t="e">
        <f>_xlfn.XLOOKUP($A262,WH_Aggregte!$E:$E,WH_Aggregte!U:U)</f>
        <v>#N/A</v>
      </c>
      <c r="S262" s="31" t="e">
        <f>_xlfn.XLOOKUP($A262,WH_Aggregte!$E:$E,WH_Aggregte!V:V)</f>
        <v>#N/A</v>
      </c>
      <c r="T262" s="31" t="e">
        <f>_xlfn.XLOOKUP($A262,WH_Aggregte!$E:$E,WH_Aggregte!W:W)</f>
        <v>#N/A</v>
      </c>
      <c r="U262" s="31" t="e">
        <f>_xlfn.XLOOKUP($A262,WH_Aggregte!$E:$E,WH_Aggregte!X:X)</f>
        <v>#N/A</v>
      </c>
      <c r="V262" s="31" t="e">
        <f>_xlfn.XLOOKUP($A262,WH_Aggregte!$E:$E,WH_Aggregte!Y:Y)</f>
        <v>#N/A</v>
      </c>
      <c r="W262" s="31" t="e">
        <f>_xlfn.XLOOKUP($A262,WH_Aggregte!$E:$E,WH_Aggregte!Z:Z)</f>
        <v>#N/A</v>
      </c>
      <c r="X262" s="31" t="e">
        <f>_xlfn.XLOOKUP($A262,WH_Aggregte!$E:$E,WH_Aggregte!AA:AA)</f>
        <v>#N/A</v>
      </c>
      <c r="Y262" s="31" t="e">
        <f>_xlfn.XLOOKUP($A262,WH_Aggregte!$E:$E,WH_Aggregte!AB:AB)</f>
        <v>#N/A</v>
      </c>
      <c r="Z262" s="31" t="e">
        <f>_xlfn.XLOOKUP($A262,WH_Aggregte!$E:$E,WH_Aggregte!AC:AC)</f>
        <v>#N/A</v>
      </c>
      <c r="AA262" s="31" t="e">
        <f>_xlfn.XLOOKUP($A262,WH_Aggregte!$E:$E,WH_Aggregte!AD:AD)</f>
        <v>#N/A</v>
      </c>
      <c r="AB262" s="31" t="e">
        <f>_xlfn.XLOOKUP($A262,WH_Aggregte!$E:$E,WH_Aggregte!AE:AE)</f>
        <v>#N/A</v>
      </c>
      <c r="AC262" s="31" t="e">
        <f>_xlfn.XLOOKUP($A262,WH_Aggregte!$E:$E,WH_Aggregte!AF:AF)</f>
        <v>#N/A</v>
      </c>
      <c r="AD262" s="31" t="e">
        <f>_xlfn.XLOOKUP($A262,WH_Aggregte!$E:$E,WH_Aggregte!AG:AG)</f>
        <v>#N/A</v>
      </c>
      <c r="AE262" s="31" t="e">
        <f>_xlfn.XLOOKUP($A262,WH_Aggregte!$E:$E,WH_Aggregte!AH:AH)</f>
        <v>#N/A</v>
      </c>
      <c r="AF262" s="31" t="e">
        <f>_xlfn.XLOOKUP($A262,WH_Aggregte!$E:$E,WH_Aggregte!AI:AI)</f>
        <v>#N/A</v>
      </c>
      <c r="AG262" s="31" t="e">
        <f>_xlfn.XLOOKUP($A262,WH_Aggregte!$E:$E,WH_Aggregte!AJ:AJ)</f>
        <v>#N/A</v>
      </c>
      <c r="AH262" s="31" t="e">
        <f>_xlfn.XLOOKUP($A262,WH_Aggregte!$E:$E,WH_Aggregte!AK:AK)</f>
        <v>#N/A</v>
      </c>
      <c r="AI262" s="31" t="e">
        <f>_xlfn.XLOOKUP($A262,WH_Aggregte!$E:$E,WH_Aggregte!AL:AL)</f>
        <v>#N/A</v>
      </c>
      <c r="AJ262" s="31" t="e">
        <f>_xlfn.XLOOKUP($A262,SummaryResponses!$A:$A,SummaryResponses!D:D)</f>
        <v>#N/A</v>
      </c>
      <c r="AK262" s="31" t="e">
        <f>_xlfn.XLOOKUP($A262,SummaryResponses!$A:$A,SummaryResponses!E:E)</f>
        <v>#N/A</v>
      </c>
      <c r="AL262" s="31" t="e">
        <f>_xlfn.XLOOKUP($A262,SummaryResponses!$A:$A,SummaryResponses!F:F)</f>
        <v>#N/A</v>
      </c>
      <c r="AM262" s="31" t="e">
        <f>_xlfn.XLOOKUP($A262,SummaryResponses!$A:$A,SummaryResponses!G:G)</f>
        <v>#N/A</v>
      </c>
      <c r="AN262" s="31" t="e">
        <f>_xlfn.XLOOKUP($A262,SummaryResponses!$A:$A,SummaryResponses!H:H)</f>
        <v>#N/A</v>
      </c>
      <c r="AO262" s="31" t="e">
        <f>_xlfn.XLOOKUP($A262,SummaryResponses!$A:$A,SummaryResponses!I:I)</f>
        <v>#N/A</v>
      </c>
      <c r="AP262" s="31" t="e">
        <f>_xlfn.XLOOKUP($A262,SummaryResponses!$A:$A,SummaryResponses!J:J)</f>
        <v>#N/A</v>
      </c>
      <c r="AQ262" s="31" t="e">
        <f>_xlfn.XLOOKUP($A262,SummaryResponses!$A:$A,SummaryResponses!K:K)</f>
        <v>#N/A</v>
      </c>
      <c r="AR262" s="31" t="e">
        <f>_xlfn.XLOOKUP($A262,SummaryResponses!$A:$A,SummaryResponses!L:L)</f>
        <v>#N/A</v>
      </c>
      <c r="AS262" s="31" t="e">
        <f>_xlfn.XLOOKUP($A262,SummaryResponses!$A:$A,SummaryResponses!M:M)</f>
        <v>#N/A</v>
      </c>
      <c r="AT262" s="31" t="e">
        <f>_xlfn.XLOOKUP($A262,SummaryResponses!$A:$A,SummaryResponses!N:N)</f>
        <v>#N/A</v>
      </c>
      <c r="AU262" s="31" t="e">
        <f>_xlfn.XLOOKUP($A262,SummaryResponses!$A:$A,SummaryResponses!O:O)</f>
        <v>#N/A</v>
      </c>
      <c r="AV262" s="31" t="e">
        <f>_xlfn.XLOOKUP($A262,SummaryResponses!$A:$A,SummaryResponses!P:P)</f>
        <v>#N/A</v>
      </c>
      <c r="AW262" s="31" t="e">
        <f>_xlfn.XLOOKUP($A262,SummaryResponses!$A:$A,SummaryResponses!Q:Q)</f>
        <v>#N/A</v>
      </c>
      <c r="AX262" s="31" t="e">
        <f>_xlfn.XLOOKUP($A262,SummaryResponses!$A:$A,SummaryResponses!R:R)</f>
        <v>#N/A</v>
      </c>
      <c r="AY262" s="31" t="e">
        <f>_xlfn.XLOOKUP($A262,SummaryResponses!$A:$A,SummaryResponses!S:S)</f>
        <v>#N/A</v>
      </c>
      <c r="AZ262" s="31" t="e">
        <f>_xlfn.XLOOKUP($A262,SummaryResponses!$A:$A,SummaryResponses!T:T)</f>
        <v>#N/A</v>
      </c>
      <c r="BA262" s="31" t="e">
        <f>_xlfn.XLOOKUP($A262,SummaryResponses!$A:$A,SummaryResponses!U:U)</f>
        <v>#N/A</v>
      </c>
      <c r="BB262" s="31" t="e">
        <f>_xlfn.XLOOKUP($A262,SummaryResponses!$A:$A,SummaryResponses!V:V)</f>
        <v>#N/A</v>
      </c>
      <c r="BC262" s="31" t="e">
        <f>_xlfn.XLOOKUP($A262,SummaryResponses!$A:$A,SummaryResponses!W:W)</f>
        <v>#N/A</v>
      </c>
      <c r="BD262" s="31" t="e">
        <f>_xlfn.XLOOKUP($A262,SummaryResponses!$A:$A,SummaryResponses!X:X)</f>
        <v>#N/A</v>
      </c>
      <c r="BE262" s="31" t="e">
        <f>_xlfn.XLOOKUP($A262,SummaryResponses!$A:$A,SummaryResponses!Y:Y)</f>
        <v>#N/A</v>
      </c>
      <c r="BF262" s="31" t="e">
        <f>_xlfn.XLOOKUP($A262,SummaryResponses!$A:$A,SummaryResponses!Z:Z)</f>
        <v>#N/A</v>
      </c>
      <c r="BG262" s="31" t="e">
        <f>_xlfn.XLOOKUP($A262,SummaryResponses!$A:$A,SummaryResponses!AA:AA)</f>
        <v>#N/A</v>
      </c>
      <c r="BH262" s="31" t="e">
        <f>_xlfn.XLOOKUP($A262,SummaryResponses!$A:$A,SummaryResponses!AB:AB)</f>
        <v>#N/A</v>
      </c>
      <c r="BI262" s="31" t="e">
        <f>_xlfn.XLOOKUP($A262,SummaryResponses!$A:$A,SummaryResponses!AC:AC)</f>
        <v>#N/A</v>
      </c>
      <c r="BJ262" s="31" t="e">
        <f>_xlfn.XLOOKUP($A262,SummaryResponses!$A:$A,SummaryResponses!AD:AD)</f>
        <v>#N/A</v>
      </c>
      <c r="BK262" s="31" t="e">
        <f>_xlfn.XLOOKUP($A262,SummaryResponses!$A:$A,SummaryResponses!AE:AE)</f>
        <v>#N/A</v>
      </c>
    </row>
    <row r="263" spans="1:63" ht="34.4" customHeight="1" x14ac:dyDescent="0.35">
      <c r="A263" s="30">
        <f>SummaryResponses!A263</f>
        <v>0</v>
      </c>
      <c r="B263" s="31" t="e">
        <f>_xlfn.XLOOKUP($A263,WH_Aggregte!$E:$E,WH_Aggregte!$D:$D)</f>
        <v>#N/A</v>
      </c>
      <c r="C263" s="31" t="e">
        <f>_xlfn.XLOOKUP($A263,SummaryResponses!$A:$A,SummaryResponses!$C:$C)</f>
        <v>#N/A</v>
      </c>
      <c r="D263" s="30" t="str">
        <f>_xlfn.SINGLE(IF(ISNUMBER(IFERROR(_xlfn.XLOOKUP($A263,Table1[QNUM],Table1[Answer],"",0),""))*1,"",IFERROR(_xlfn.XLOOKUP($A263,Table1[QNUM],Table1[Answer],"",0),"")))</f>
        <v/>
      </c>
      <c r="E263" s="31" t="str">
        <f>_xlfn.SINGLE(IF(ISNUMBER(IFERROR(_xlfn.XLOOKUP($A263&amp;$E$1&amp;":",Table1[QNUM],Table1[NOTES],"",0),""))*1,"",IFERROR(_xlfn.XLOOKUP($A263&amp;$E$1&amp;":",Table1[QNUM],Table1[NOTES],"",0),"")))</f>
        <v/>
      </c>
      <c r="F263" s="31" t="str">
        <f>_xlfn.SINGLE(IF(ISNUMBER(IFERROR(_xlfn.XLOOKUP($A263&amp;$F$1,Table1[QNUM],Table1[NOTES],"",0),""))*1,"",IFERROR(_xlfn.XLOOKUP($A263&amp;$F$1,Table1[QNUM],Table1[NOTES],"",0),"")))</f>
        <v/>
      </c>
      <c r="G263" s="31" t="e">
        <f>TRIM(_xlfn.XLOOKUP($A263,WH_Aggregte!$E:$E,WH_Aggregte!J:J))</f>
        <v>#N/A</v>
      </c>
      <c r="H263" s="31" t="e">
        <f>_xlfn.XLOOKUP($A263,WH_Aggregte!$E:$E,WH_Aggregte!K:K)</f>
        <v>#N/A</v>
      </c>
      <c r="I263" s="31" t="e">
        <f>_xlfn.XLOOKUP($A263,WH_Aggregte!$E:$E,WH_Aggregte!L:L)</f>
        <v>#N/A</v>
      </c>
      <c r="J263" s="31" t="e">
        <f>_xlfn.XLOOKUP($A263,WH_Aggregte!$E:$E,WH_Aggregte!M:M)</f>
        <v>#N/A</v>
      </c>
      <c r="K263" s="31" t="e">
        <f>_xlfn.XLOOKUP($A263,WH_Aggregte!$E:$E,WH_Aggregte!N:N)</f>
        <v>#N/A</v>
      </c>
      <c r="L263" s="31" t="e">
        <f>_xlfn.XLOOKUP($A263,WH_Aggregte!$E:$E,WH_Aggregte!O:O)</f>
        <v>#N/A</v>
      </c>
      <c r="M263" s="31" t="e">
        <f>_xlfn.XLOOKUP($A263,WH_Aggregte!$E:$E,WH_Aggregte!P:P)</f>
        <v>#N/A</v>
      </c>
      <c r="N263" s="31" t="e">
        <f>_xlfn.XLOOKUP($A263,WH_Aggregte!$E:$E,WH_Aggregte!Q:Q)</f>
        <v>#N/A</v>
      </c>
      <c r="O263" s="31" t="e">
        <f>_xlfn.XLOOKUP($A263,WH_Aggregte!$E:$E,WH_Aggregte!R:R)</f>
        <v>#N/A</v>
      </c>
      <c r="P263" s="31" t="e">
        <f>_xlfn.XLOOKUP($A263,WH_Aggregte!$E:$E,WH_Aggregte!S:S)</f>
        <v>#N/A</v>
      </c>
      <c r="Q263" s="31" t="e">
        <f>_xlfn.XLOOKUP($A263,WH_Aggregte!$E:$E,WH_Aggregte!T:T)</f>
        <v>#N/A</v>
      </c>
      <c r="R263" s="31" t="e">
        <f>_xlfn.XLOOKUP($A263,WH_Aggregte!$E:$E,WH_Aggregte!U:U)</f>
        <v>#N/A</v>
      </c>
      <c r="S263" s="31" t="e">
        <f>_xlfn.XLOOKUP($A263,WH_Aggregte!$E:$E,WH_Aggregte!V:V)</f>
        <v>#N/A</v>
      </c>
      <c r="T263" s="31" t="e">
        <f>_xlfn.XLOOKUP($A263,WH_Aggregte!$E:$E,WH_Aggregte!W:W)</f>
        <v>#N/A</v>
      </c>
      <c r="U263" s="31" t="e">
        <f>_xlfn.XLOOKUP($A263,WH_Aggregte!$E:$E,WH_Aggregte!X:X)</f>
        <v>#N/A</v>
      </c>
      <c r="V263" s="31" t="e">
        <f>_xlfn.XLOOKUP($A263,WH_Aggregte!$E:$E,WH_Aggregte!Y:Y)</f>
        <v>#N/A</v>
      </c>
      <c r="W263" s="31" t="e">
        <f>_xlfn.XLOOKUP($A263,WH_Aggregte!$E:$E,WH_Aggregte!Z:Z)</f>
        <v>#N/A</v>
      </c>
      <c r="X263" s="31" t="e">
        <f>_xlfn.XLOOKUP($A263,WH_Aggregte!$E:$E,WH_Aggregte!AA:AA)</f>
        <v>#N/A</v>
      </c>
      <c r="Y263" s="31" t="e">
        <f>_xlfn.XLOOKUP($A263,WH_Aggregte!$E:$E,WH_Aggregte!AB:AB)</f>
        <v>#N/A</v>
      </c>
      <c r="Z263" s="31" t="e">
        <f>_xlfn.XLOOKUP($A263,WH_Aggregte!$E:$E,WH_Aggregte!AC:AC)</f>
        <v>#N/A</v>
      </c>
      <c r="AA263" s="31" t="e">
        <f>_xlfn.XLOOKUP($A263,WH_Aggregte!$E:$E,WH_Aggregte!AD:AD)</f>
        <v>#N/A</v>
      </c>
      <c r="AB263" s="31" t="e">
        <f>_xlfn.XLOOKUP($A263,WH_Aggregte!$E:$E,WH_Aggregte!AE:AE)</f>
        <v>#N/A</v>
      </c>
      <c r="AC263" s="31" t="e">
        <f>_xlfn.XLOOKUP($A263,WH_Aggregte!$E:$E,WH_Aggregte!AF:AF)</f>
        <v>#N/A</v>
      </c>
      <c r="AD263" s="31" t="e">
        <f>_xlfn.XLOOKUP($A263,WH_Aggregte!$E:$E,WH_Aggregte!AG:AG)</f>
        <v>#N/A</v>
      </c>
      <c r="AE263" s="31" t="e">
        <f>_xlfn.XLOOKUP($A263,WH_Aggregte!$E:$E,WH_Aggregte!AH:AH)</f>
        <v>#N/A</v>
      </c>
      <c r="AF263" s="31" t="e">
        <f>_xlfn.XLOOKUP($A263,WH_Aggregte!$E:$E,WH_Aggregte!AI:AI)</f>
        <v>#N/A</v>
      </c>
      <c r="AG263" s="31" t="e">
        <f>_xlfn.XLOOKUP($A263,WH_Aggregte!$E:$E,WH_Aggregte!AJ:AJ)</f>
        <v>#N/A</v>
      </c>
      <c r="AH263" s="31" t="e">
        <f>_xlfn.XLOOKUP($A263,WH_Aggregte!$E:$E,WH_Aggregte!AK:AK)</f>
        <v>#N/A</v>
      </c>
      <c r="AI263" s="31" t="e">
        <f>_xlfn.XLOOKUP($A263,WH_Aggregte!$E:$E,WH_Aggregte!AL:AL)</f>
        <v>#N/A</v>
      </c>
      <c r="AJ263" s="31" t="e">
        <f>_xlfn.XLOOKUP($A263,SummaryResponses!$A:$A,SummaryResponses!D:D)</f>
        <v>#N/A</v>
      </c>
      <c r="AK263" s="31" t="e">
        <f>_xlfn.XLOOKUP($A263,SummaryResponses!$A:$A,SummaryResponses!E:E)</f>
        <v>#N/A</v>
      </c>
      <c r="AL263" s="31" t="e">
        <f>_xlfn.XLOOKUP($A263,SummaryResponses!$A:$A,SummaryResponses!F:F)</f>
        <v>#N/A</v>
      </c>
      <c r="AM263" s="31" t="e">
        <f>_xlfn.XLOOKUP($A263,SummaryResponses!$A:$A,SummaryResponses!G:G)</f>
        <v>#N/A</v>
      </c>
      <c r="AN263" s="31" t="e">
        <f>_xlfn.XLOOKUP($A263,SummaryResponses!$A:$A,SummaryResponses!H:H)</f>
        <v>#N/A</v>
      </c>
      <c r="AO263" s="31" t="e">
        <f>_xlfn.XLOOKUP($A263,SummaryResponses!$A:$A,SummaryResponses!I:I)</f>
        <v>#N/A</v>
      </c>
      <c r="AP263" s="31" t="e">
        <f>_xlfn.XLOOKUP($A263,SummaryResponses!$A:$A,SummaryResponses!J:J)</f>
        <v>#N/A</v>
      </c>
      <c r="AQ263" s="31" t="e">
        <f>_xlfn.XLOOKUP($A263,SummaryResponses!$A:$A,SummaryResponses!K:K)</f>
        <v>#N/A</v>
      </c>
      <c r="AR263" s="31" t="e">
        <f>_xlfn.XLOOKUP($A263,SummaryResponses!$A:$A,SummaryResponses!L:L)</f>
        <v>#N/A</v>
      </c>
      <c r="AS263" s="31" t="e">
        <f>_xlfn.XLOOKUP($A263,SummaryResponses!$A:$A,SummaryResponses!M:M)</f>
        <v>#N/A</v>
      </c>
      <c r="AT263" s="31" t="e">
        <f>_xlfn.XLOOKUP($A263,SummaryResponses!$A:$A,SummaryResponses!N:N)</f>
        <v>#N/A</v>
      </c>
      <c r="AU263" s="31" t="e">
        <f>_xlfn.XLOOKUP($A263,SummaryResponses!$A:$A,SummaryResponses!O:O)</f>
        <v>#N/A</v>
      </c>
      <c r="AV263" s="31" t="e">
        <f>_xlfn.XLOOKUP($A263,SummaryResponses!$A:$A,SummaryResponses!P:P)</f>
        <v>#N/A</v>
      </c>
      <c r="AW263" s="31" t="e">
        <f>_xlfn.XLOOKUP($A263,SummaryResponses!$A:$A,SummaryResponses!Q:Q)</f>
        <v>#N/A</v>
      </c>
      <c r="AX263" s="31" t="e">
        <f>_xlfn.XLOOKUP($A263,SummaryResponses!$A:$A,SummaryResponses!R:R)</f>
        <v>#N/A</v>
      </c>
      <c r="AY263" s="31" t="e">
        <f>_xlfn.XLOOKUP($A263,SummaryResponses!$A:$A,SummaryResponses!S:S)</f>
        <v>#N/A</v>
      </c>
      <c r="AZ263" s="31" t="e">
        <f>_xlfn.XLOOKUP($A263,SummaryResponses!$A:$A,SummaryResponses!T:T)</f>
        <v>#N/A</v>
      </c>
      <c r="BA263" s="31" t="e">
        <f>_xlfn.XLOOKUP($A263,SummaryResponses!$A:$A,SummaryResponses!U:U)</f>
        <v>#N/A</v>
      </c>
      <c r="BB263" s="31" t="e">
        <f>_xlfn.XLOOKUP($A263,SummaryResponses!$A:$A,SummaryResponses!V:V)</f>
        <v>#N/A</v>
      </c>
      <c r="BC263" s="31" t="e">
        <f>_xlfn.XLOOKUP($A263,SummaryResponses!$A:$A,SummaryResponses!W:W)</f>
        <v>#N/A</v>
      </c>
      <c r="BD263" s="31" t="e">
        <f>_xlfn.XLOOKUP($A263,SummaryResponses!$A:$A,SummaryResponses!X:X)</f>
        <v>#N/A</v>
      </c>
      <c r="BE263" s="31" t="e">
        <f>_xlfn.XLOOKUP($A263,SummaryResponses!$A:$A,SummaryResponses!Y:Y)</f>
        <v>#N/A</v>
      </c>
      <c r="BF263" s="31" t="e">
        <f>_xlfn.XLOOKUP($A263,SummaryResponses!$A:$A,SummaryResponses!Z:Z)</f>
        <v>#N/A</v>
      </c>
      <c r="BG263" s="31" t="e">
        <f>_xlfn.XLOOKUP($A263,SummaryResponses!$A:$A,SummaryResponses!AA:AA)</f>
        <v>#N/A</v>
      </c>
      <c r="BH263" s="31" t="e">
        <f>_xlfn.XLOOKUP($A263,SummaryResponses!$A:$A,SummaryResponses!AB:AB)</f>
        <v>#N/A</v>
      </c>
      <c r="BI263" s="31" t="e">
        <f>_xlfn.XLOOKUP($A263,SummaryResponses!$A:$A,SummaryResponses!AC:AC)</f>
        <v>#N/A</v>
      </c>
      <c r="BJ263" s="31" t="e">
        <f>_xlfn.XLOOKUP($A263,SummaryResponses!$A:$A,SummaryResponses!AD:AD)</f>
        <v>#N/A</v>
      </c>
      <c r="BK263" s="31" t="e">
        <f>_xlfn.XLOOKUP($A263,SummaryResponses!$A:$A,SummaryResponses!AE:AE)</f>
        <v>#N/A</v>
      </c>
    </row>
    <row r="264" spans="1:63" ht="34.4" customHeight="1" x14ac:dyDescent="0.35">
      <c r="A264" s="30">
        <f>SummaryResponses!A264</f>
        <v>0</v>
      </c>
      <c r="B264" s="31" t="e">
        <f>_xlfn.XLOOKUP($A264,WH_Aggregte!$E:$E,WH_Aggregte!$D:$D)</f>
        <v>#N/A</v>
      </c>
      <c r="C264" s="31" t="e">
        <f>_xlfn.XLOOKUP($A264,SummaryResponses!$A:$A,SummaryResponses!$C:$C)</f>
        <v>#N/A</v>
      </c>
      <c r="D264" s="30" t="str">
        <f>_xlfn.SINGLE(IF(ISNUMBER(IFERROR(_xlfn.XLOOKUP($A264,Table1[QNUM],Table1[Answer],"",0),""))*1,"",IFERROR(_xlfn.XLOOKUP($A264,Table1[QNUM],Table1[Answer],"",0),"")))</f>
        <v/>
      </c>
      <c r="E264" s="31" t="str">
        <f>_xlfn.SINGLE(IF(ISNUMBER(IFERROR(_xlfn.XLOOKUP($A264&amp;$E$1&amp;":",Table1[QNUM],Table1[NOTES],"",0),""))*1,"",IFERROR(_xlfn.XLOOKUP($A264&amp;$E$1&amp;":",Table1[QNUM],Table1[NOTES],"",0),"")))</f>
        <v/>
      </c>
      <c r="F264" s="31" t="str">
        <f>_xlfn.SINGLE(IF(ISNUMBER(IFERROR(_xlfn.XLOOKUP($A264&amp;$F$1,Table1[QNUM],Table1[NOTES],"",0),""))*1,"",IFERROR(_xlfn.XLOOKUP($A264&amp;$F$1,Table1[QNUM],Table1[NOTES],"",0),"")))</f>
        <v/>
      </c>
      <c r="G264" s="31" t="e">
        <f>TRIM(_xlfn.XLOOKUP($A264,WH_Aggregte!$E:$E,WH_Aggregte!J:J))</f>
        <v>#N/A</v>
      </c>
      <c r="H264" s="31" t="e">
        <f>_xlfn.XLOOKUP($A264,WH_Aggregte!$E:$E,WH_Aggregte!K:K)</f>
        <v>#N/A</v>
      </c>
      <c r="I264" s="31" t="e">
        <f>_xlfn.XLOOKUP($A264,WH_Aggregte!$E:$E,WH_Aggregte!L:L)</f>
        <v>#N/A</v>
      </c>
      <c r="J264" s="31" t="e">
        <f>_xlfn.XLOOKUP($A264,WH_Aggregte!$E:$E,WH_Aggregte!M:M)</f>
        <v>#N/A</v>
      </c>
      <c r="K264" s="31" t="e">
        <f>_xlfn.XLOOKUP($A264,WH_Aggregte!$E:$E,WH_Aggregte!N:N)</f>
        <v>#N/A</v>
      </c>
      <c r="L264" s="31" t="e">
        <f>_xlfn.XLOOKUP($A264,WH_Aggregte!$E:$E,WH_Aggregte!O:O)</f>
        <v>#N/A</v>
      </c>
      <c r="M264" s="31" t="e">
        <f>_xlfn.XLOOKUP($A264,WH_Aggregte!$E:$E,WH_Aggregte!P:P)</f>
        <v>#N/A</v>
      </c>
      <c r="N264" s="31" t="e">
        <f>_xlfn.XLOOKUP($A264,WH_Aggregte!$E:$E,WH_Aggregte!Q:Q)</f>
        <v>#N/A</v>
      </c>
      <c r="O264" s="31" t="e">
        <f>_xlfn.XLOOKUP($A264,WH_Aggregte!$E:$E,WH_Aggregte!R:R)</f>
        <v>#N/A</v>
      </c>
      <c r="P264" s="31" t="e">
        <f>_xlfn.XLOOKUP($A264,WH_Aggregte!$E:$E,WH_Aggregte!S:S)</f>
        <v>#N/A</v>
      </c>
      <c r="Q264" s="31" t="e">
        <f>_xlfn.XLOOKUP($A264,WH_Aggregte!$E:$E,WH_Aggregte!T:T)</f>
        <v>#N/A</v>
      </c>
      <c r="R264" s="31" t="e">
        <f>_xlfn.XLOOKUP($A264,WH_Aggregte!$E:$E,WH_Aggregte!U:U)</f>
        <v>#N/A</v>
      </c>
      <c r="S264" s="31" t="e">
        <f>_xlfn.XLOOKUP($A264,WH_Aggregte!$E:$E,WH_Aggregte!V:V)</f>
        <v>#N/A</v>
      </c>
      <c r="T264" s="31" t="e">
        <f>_xlfn.XLOOKUP($A264,WH_Aggregte!$E:$E,WH_Aggregte!W:W)</f>
        <v>#N/A</v>
      </c>
      <c r="U264" s="31" t="e">
        <f>_xlfn.XLOOKUP($A264,WH_Aggregte!$E:$E,WH_Aggregte!X:X)</f>
        <v>#N/A</v>
      </c>
      <c r="V264" s="31" t="e">
        <f>_xlfn.XLOOKUP($A264,WH_Aggregte!$E:$E,WH_Aggregte!Y:Y)</f>
        <v>#N/A</v>
      </c>
      <c r="W264" s="31" t="e">
        <f>_xlfn.XLOOKUP($A264,WH_Aggregte!$E:$E,WH_Aggregte!Z:Z)</f>
        <v>#N/A</v>
      </c>
      <c r="X264" s="31" t="e">
        <f>_xlfn.XLOOKUP($A264,WH_Aggregte!$E:$E,WH_Aggregte!AA:AA)</f>
        <v>#N/A</v>
      </c>
      <c r="Y264" s="31" t="e">
        <f>_xlfn.XLOOKUP($A264,WH_Aggregte!$E:$E,WH_Aggregte!AB:AB)</f>
        <v>#N/A</v>
      </c>
      <c r="Z264" s="31" t="e">
        <f>_xlfn.XLOOKUP($A264,WH_Aggregte!$E:$E,WH_Aggregte!AC:AC)</f>
        <v>#N/A</v>
      </c>
      <c r="AA264" s="31" t="e">
        <f>_xlfn.XLOOKUP($A264,WH_Aggregte!$E:$E,WH_Aggregte!AD:AD)</f>
        <v>#N/A</v>
      </c>
      <c r="AB264" s="31" t="e">
        <f>_xlfn.XLOOKUP($A264,WH_Aggregte!$E:$E,WH_Aggregte!AE:AE)</f>
        <v>#N/A</v>
      </c>
      <c r="AC264" s="31" t="e">
        <f>_xlfn.XLOOKUP($A264,WH_Aggregte!$E:$E,WH_Aggregte!AF:AF)</f>
        <v>#N/A</v>
      </c>
      <c r="AD264" s="31" t="e">
        <f>_xlfn.XLOOKUP($A264,WH_Aggregte!$E:$E,WH_Aggregte!AG:AG)</f>
        <v>#N/A</v>
      </c>
      <c r="AE264" s="31" t="e">
        <f>_xlfn.XLOOKUP($A264,WH_Aggregte!$E:$E,WH_Aggregte!AH:AH)</f>
        <v>#N/A</v>
      </c>
      <c r="AF264" s="31" t="e">
        <f>_xlfn.XLOOKUP($A264,WH_Aggregte!$E:$E,WH_Aggregte!AI:AI)</f>
        <v>#N/A</v>
      </c>
      <c r="AG264" s="31" t="e">
        <f>_xlfn.XLOOKUP($A264,WH_Aggregte!$E:$E,WH_Aggregte!AJ:AJ)</f>
        <v>#N/A</v>
      </c>
      <c r="AH264" s="31" t="e">
        <f>_xlfn.XLOOKUP($A264,WH_Aggregte!$E:$E,WH_Aggregte!AK:AK)</f>
        <v>#N/A</v>
      </c>
      <c r="AI264" s="31" t="e">
        <f>_xlfn.XLOOKUP($A264,WH_Aggregte!$E:$E,WH_Aggregte!AL:AL)</f>
        <v>#N/A</v>
      </c>
      <c r="AJ264" s="31" t="e">
        <f>_xlfn.XLOOKUP($A264,SummaryResponses!$A:$A,SummaryResponses!D:D)</f>
        <v>#N/A</v>
      </c>
      <c r="AK264" s="31" t="e">
        <f>_xlfn.XLOOKUP($A264,SummaryResponses!$A:$A,SummaryResponses!E:E)</f>
        <v>#N/A</v>
      </c>
      <c r="AL264" s="31" t="e">
        <f>_xlfn.XLOOKUP($A264,SummaryResponses!$A:$A,SummaryResponses!F:F)</f>
        <v>#N/A</v>
      </c>
      <c r="AM264" s="31" t="e">
        <f>_xlfn.XLOOKUP($A264,SummaryResponses!$A:$A,SummaryResponses!G:G)</f>
        <v>#N/A</v>
      </c>
      <c r="AN264" s="31" t="e">
        <f>_xlfn.XLOOKUP($A264,SummaryResponses!$A:$A,SummaryResponses!H:H)</f>
        <v>#N/A</v>
      </c>
      <c r="AO264" s="31" t="e">
        <f>_xlfn.XLOOKUP($A264,SummaryResponses!$A:$A,SummaryResponses!I:I)</f>
        <v>#N/A</v>
      </c>
      <c r="AP264" s="31" t="e">
        <f>_xlfn.XLOOKUP($A264,SummaryResponses!$A:$A,SummaryResponses!J:J)</f>
        <v>#N/A</v>
      </c>
      <c r="AQ264" s="31" t="e">
        <f>_xlfn.XLOOKUP($A264,SummaryResponses!$A:$A,SummaryResponses!K:K)</f>
        <v>#N/A</v>
      </c>
      <c r="AR264" s="31" t="e">
        <f>_xlfn.XLOOKUP($A264,SummaryResponses!$A:$A,SummaryResponses!L:L)</f>
        <v>#N/A</v>
      </c>
      <c r="AS264" s="31" t="e">
        <f>_xlfn.XLOOKUP($A264,SummaryResponses!$A:$A,SummaryResponses!M:M)</f>
        <v>#N/A</v>
      </c>
      <c r="AT264" s="31" t="e">
        <f>_xlfn.XLOOKUP($A264,SummaryResponses!$A:$A,SummaryResponses!N:N)</f>
        <v>#N/A</v>
      </c>
      <c r="AU264" s="31" t="e">
        <f>_xlfn.XLOOKUP($A264,SummaryResponses!$A:$A,SummaryResponses!O:O)</f>
        <v>#N/A</v>
      </c>
      <c r="AV264" s="31" t="e">
        <f>_xlfn.XLOOKUP($A264,SummaryResponses!$A:$A,SummaryResponses!P:P)</f>
        <v>#N/A</v>
      </c>
      <c r="AW264" s="31" t="e">
        <f>_xlfn.XLOOKUP($A264,SummaryResponses!$A:$A,SummaryResponses!Q:Q)</f>
        <v>#N/A</v>
      </c>
      <c r="AX264" s="31" t="e">
        <f>_xlfn.XLOOKUP($A264,SummaryResponses!$A:$A,SummaryResponses!R:R)</f>
        <v>#N/A</v>
      </c>
      <c r="AY264" s="31" t="e">
        <f>_xlfn.XLOOKUP($A264,SummaryResponses!$A:$A,SummaryResponses!S:S)</f>
        <v>#N/A</v>
      </c>
      <c r="AZ264" s="31" t="e">
        <f>_xlfn.XLOOKUP($A264,SummaryResponses!$A:$A,SummaryResponses!T:T)</f>
        <v>#N/A</v>
      </c>
      <c r="BA264" s="31" t="e">
        <f>_xlfn.XLOOKUP($A264,SummaryResponses!$A:$A,SummaryResponses!U:U)</f>
        <v>#N/A</v>
      </c>
      <c r="BB264" s="31" t="e">
        <f>_xlfn.XLOOKUP($A264,SummaryResponses!$A:$A,SummaryResponses!V:V)</f>
        <v>#N/A</v>
      </c>
      <c r="BC264" s="31" t="e">
        <f>_xlfn.XLOOKUP($A264,SummaryResponses!$A:$A,SummaryResponses!W:W)</f>
        <v>#N/A</v>
      </c>
      <c r="BD264" s="31" t="e">
        <f>_xlfn.XLOOKUP($A264,SummaryResponses!$A:$A,SummaryResponses!X:X)</f>
        <v>#N/A</v>
      </c>
      <c r="BE264" s="31" t="e">
        <f>_xlfn.XLOOKUP($A264,SummaryResponses!$A:$A,SummaryResponses!Y:Y)</f>
        <v>#N/A</v>
      </c>
      <c r="BF264" s="31" t="e">
        <f>_xlfn.XLOOKUP($A264,SummaryResponses!$A:$A,SummaryResponses!Z:Z)</f>
        <v>#N/A</v>
      </c>
      <c r="BG264" s="31" t="e">
        <f>_xlfn.XLOOKUP($A264,SummaryResponses!$A:$A,SummaryResponses!AA:AA)</f>
        <v>#N/A</v>
      </c>
      <c r="BH264" s="31" t="e">
        <f>_xlfn.XLOOKUP($A264,SummaryResponses!$A:$A,SummaryResponses!AB:AB)</f>
        <v>#N/A</v>
      </c>
      <c r="BI264" s="31" t="e">
        <f>_xlfn.XLOOKUP($A264,SummaryResponses!$A:$A,SummaryResponses!AC:AC)</f>
        <v>#N/A</v>
      </c>
      <c r="BJ264" s="31" t="e">
        <f>_xlfn.XLOOKUP($A264,SummaryResponses!$A:$A,SummaryResponses!AD:AD)</f>
        <v>#N/A</v>
      </c>
      <c r="BK264" s="31" t="e">
        <f>_xlfn.XLOOKUP($A264,SummaryResponses!$A:$A,SummaryResponses!AE:AE)</f>
        <v>#N/A</v>
      </c>
    </row>
    <row r="265" spans="1:63" ht="34.4" customHeight="1" x14ac:dyDescent="0.35">
      <c r="A265" s="30">
        <f>SummaryResponses!A265</f>
        <v>0</v>
      </c>
      <c r="B265" s="31" t="e">
        <f>_xlfn.XLOOKUP($A265,WH_Aggregte!$E:$E,WH_Aggregte!$D:$D)</f>
        <v>#N/A</v>
      </c>
      <c r="C265" s="31" t="e">
        <f>_xlfn.XLOOKUP($A265,SummaryResponses!$A:$A,SummaryResponses!$C:$C)</f>
        <v>#N/A</v>
      </c>
      <c r="D265" s="30" t="str">
        <f>_xlfn.SINGLE(IF(ISNUMBER(IFERROR(_xlfn.XLOOKUP($A265,Table1[QNUM],Table1[Answer],"",0),""))*1,"",IFERROR(_xlfn.XLOOKUP($A265,Table1[QNUM],Table1[Answer],"",0),"")))</f>
        <v/>
      </c>
      <c r="E265" s="31" t="str">
        <f>_xlfn.SINGLE(IF(ISNUMBER(IFERROR(_xlfn.XLOOKUP($A265&amp;$E$1&amp;":",Table1[QNUM],Table1[NOTES],"",0),""))*1,"",IFERROR(_xlfn.XLOOKUP($A265&amp;$E$1&amp;":",Table1[QNUM],Table1[NOTES],"",0),"")))</f>
        <v/>
      </c>
      <c r="F265" s="31" t="str">
        <f>_xlfn.SINGLE(IF(ISNUMBER(IFERROR(_xlfn.XLOOKUP($A265&amp;$F$1,Table1[QNUM],Table1[NOTES],"",0),""))*1,"",IFERROR(_xlfn.XLOOKUP($A265&amp;$F$1,Table1[QNUM],Table1[NOTES],"",0),"")))</f>
        <v/>
      </c>
      <c r="G265" s="31" t="e">
        <f>TRIM(_xlfn.XLOOKUP($A265,WH_Aggregte!$E:$E,WH_Aggregte!J:J))</f>
        <v>#N/A</v>
      </c>
      <c r="H265" s="31" t="e">
        <f>_xlfn.XLOOKUP($A265,WH_Aggregte!$E:$E,WH_Aggregte!K:K)</f>
        <v>#N/A</v>
      </c>
      <c r="I265" s="31" t="e">
        <f>_xlfn.XLOOKUP($A265,WH_Aggregte!$E:$E,WH_Aggregte!L:L)</f>
        <v>#N/A</v>
      </c>
      <c r="J265" s="31" t="e">
        <f>_xlfn.XLOOKUP($A265,WH_Aggregte!$E:$E,WH_Aggregte!M:M)</f>
        <v>#N/A</v>
      </c>
      <c r="K265" s="31" t="e">
        <f>_xlfn.XLOOKUP($A265,WH_Aggregte!$E:$E,WH_Aggregte!N:N)</f>
        <v>#N/A</v>
      </c>
      <c r="L265" s="31" t="e">
        <f>_xlfn.XLOOKUP($A265,WH_Aggregte!$E:$E,WH_Aggregte!O:O)</f>
        <v>#N/A</v>
      </c>
      <c r="M265" s="31" t="e">
        <f>_xlfn.XLOOKUP($A265,WH_Aggregte!$E:$E,WH_Aggregte!P:P)</f>
        <v>#N/A</v>
      </c>
      <c r="N265" s="31" t="e">
        <f>_xlfn.XLOOKUP($A265,WH_Aggregte!$E:$E,WH_Aggregte!Q:Q)</f>
        <v>#N/A</v>
      </c>
      <c r="O265" s="31" t="e">
        <f>_xlfn.XLOOKUP($A265,WH_Aggregte!$E:$E,WH_Aggregte!R:R)</f>
        <v>#N/A</v>
      </c>
      <c r="P265" s="31" t="e">
        <f>_xlfn.XLOOKUP($A265,WH_Aggregte!$E:$E,WH_Aggregte!S:S)</f>
        <v>#N/A</v>
      </c>
      <c r="Q265" s="31" t="e">
        <f>_xlfn.XLOOKUP($A265,WH_Aggregte!$E:$E,WH_Aggregte!T:T)</f>
        <v>#N/A</v>
      </c>
      <c r="R265" s="31" t="e">
        <f>_xlfn.XLOOKUP($A265,WH_Aggregte!$E:$E,WH_Aggregte!U:U)</f>
        <v>#N/A</v>
      </c>
      <c r="S265" s="31" t="e">
        <f>_xlfn.XLOOKUP($A265,WH_Aggregte!$E:$E,WH_Aggregte!V:V)</f>
        <v>#N/A</v>
      </c>
      <c r="T265" s="31" t="e">
        <f>_xlfn.XLOOKUP($A265,WH_Aggregte!$E:$E,WH_Aggregte!W:W)</f>
        <v>#N/A</v>
      </c>
      <c r="U265" s="31" t="e">
        <f>_xlfn.XLOOKUP($A265,WH_Aggregte!$E:$E,WH_Aggregte!X:X)</f>
        <v>#N/A</v>
      </c>
      <c r="V265" s="31" t="e">
        <f>_xlfn.XLOOKUP($A265,WH_Aggregte!$E:$E,WH_Aggregte!Y:Y)</f>
        <v>#N/A</v>
      </c>
      <c r="W265" s="31" t="e">
        <f>_xlfn.XLOOKUP($A265,WH_Aggregte!$E:$E,WH_Aggregte!Z:Z)</f>
        <v>#N/A</v>
      </c>
      <c r="X265" s="31" t="e">
        <f>_xlfn.XLOOKUP($A265,WH_Aggregte!$E:$E,WH_Aggregte!AA:AA)</f>
        <v>#N/A</v>
      </c>
      <c r="Y265" s="31" t="e">
        <f>_xlfn.XLOOKUP($A265,WH_Aggregte!$E:$E,WH_Aggregte!AB:AB)</f>
        <v>#N/A</v>
      </c>
      <c r="Z265" s="31" t="e">
        <f>_xlfn.XLOOKUP($A265,WH_Aggregte!$E:$E,WH_Aggregte!AC:AC)</f>
        <v>#N/A</v>
      </c>
      <c r="AA265" s="31" t="e">
        <f>_xlfn.XLOOKUP($A265,WH_Aggregte!$E:$E,WH_Aggregte!AD:AD)</f>
        <v>#N/A</v>
      </c>
      <c r="AB265" s="31" t="e">
        <f>_xlfn.XLOOKUP($A265,WH_Aggregte!$E:$E,WH_Aggregte!AE:AE)</f>
        <v>#N/A</v>
      </c>
      <c r="AC265" s="31" t="e">
        <f>_xlfn.XLOOKUP($A265,WH_Aggregte!$E:$E,WH_Aggregte!AF:AF)</f>
        <v>#N/A</v>
      </c>
      <c r="AD265" s="31" t="e">
        <f>_xlfn.XLOOKUP($A265,WH_Aggregte!$E:$E,WH_Aggregte!AG:AG)</f>
        <v>#N/A</v>
      </c>
      <c r="AE265" s="31" t="e">
        <f>_xlfn.XLOOKUP($A265,WH_Aggregte!$E:$E,WH_Aggregte!AH:AH)</f>
        <v>#N/A</v>
      </c>
      <c r="AF265" s="31" t="e">
        <f>_xlfn.XLOOKUP($A265,WH_Aggregte!$E:$E,WH_Aggregte!AI:AI)</f>
        <v>#N/A</v>
      </c>
      <c r="AG265" s="31" t="e">
        <f>_xlfn.XLOOKUP($A265,WH_Aggregte!$E:$E,WH_Aggregte!AJ:AJ)</f>
        <v>#N/A</v>
      </c>
      <c r="AH265" s="31" t="e">
        <f>_xlfn.XLOOKUP($A265,WH_Aggregte!$E:$E,WH_Aggregte!AK:AK)</f>
        <v>#N/A</v>
      </c>
      <c r="AI265" s="31" t="e">
        <f>_xlfn.XLOOKUP($A265,WH_Aggregte!$E:$E,WH_Aggregte!AL:AL)</f>
        <v>#N/A</v>
      </c>
      <c r="AJ265" s="31" t="e">
        <f>_xlfn.XLOOKUP($A265,SummaryResponses!$A:$A,SummaryResponses!D:D)</f>
        <v>#N/A</v>
      </c>
      <c r="AK265" s="31" t="e">
        <f>_xlfn.XLOOKUP($A265,SummaryResponses!$A:$A,SummaryResponses!E:E)</f>
        <v>#N/A</v>
      </c>
      <c r="AL265" s="31" t="e">
        <f>_xlfn.XLOOKUP($A265,SummaryResponses!$A:$A,SummaryResponses!F:F)</f>
        <v>#N/A</v>
      </c>
      <c r="AM265" s="31" t="e">
        <f>_xlfn.XLOOKUP($A265,SummaryResponses!$A:$A,SummaryResponses!G:G)</f>
        <v>#N/A</v>
      </c>
      <c r="AN265" s="31" t="e">
        <f>_xlfn.XLOOKUP($A265,SummaryResponses!$A:$A,SummaryResponses!H:H)</f>
        <v>#N/A</v>
      </c>
      <c r="AO265" s="31" t="e">
        <f>_xlfn.XLOOKUP($A265,SummaryResponses!$A:$A,SummaryResponses!I:I)</f>
        <v>#N/A</v>
      </c>
      <c r="AP265" s="31" t="e">
        <f>_xlfn.XLOOKUP($A265,SummaryResponses!$A:$A,SummaryResponses!J:J)</f>
        <v>#N/A</v>
      </c>
      <c r="AQ265" s="31" t="e">
        <f>_xlfn.XLOOKUP($A265,SummaryResponses!$A:$A,SummaryResponses!K:K)</f>
        <v>#N/A</v>
      </c>
      <c r="AR265" s="31" t="e">
        <f>_xlfn.XLOOKUP($A265,SummaryResponses!$A:$A,SummaryResponses!L:L)</f>
        <v>#N/A</v>
      </c>
      <c r="AS265" s="31" t="e">
        <f>_xlfn.XLOOKUP($A265,SummaryResponses!$A:$A,SummaryResponses!M:M)</f>
        <v>#N/A</v>
      </c>
      <c r="AT265" s="31" t="e">
        <f>_xlfn.XLOOKUP($A265,SummaryResponses!$A:$A,SummaryResponses!N:N)</f>
        <v>#N/A</v>
      </c>
      <c r="AU265" s="31" t="e">
        <f>_xlfn.XLOOKUP($A265,SummaryResponses!$A:$A,SummaryResponses!O:O)</f>
        <v>#N/A</v>
      </c>
      <c r="AV265" s="31" t="e">
        <f>_xlfn.XLOOKUP($A265,SummaryResponses!$A:$A,SummaryResponses!P:P)</f>
        <v>#N/A</v>
      </c>
      <c r="AW265" s="31" t="e">
        <f>_xlfn.XLOOKUP($A265,SummaryResponses!$A:$A,SummaryResponses!Q:Q)</f>
        <v>#N/A</v>
      </c>
      <c r="AX265" s="31" t="e">
        <f>_xlfn.XLOOKUP($A265,SummaryResponses!$A:$A,SummaryResponses!R:R)</f>
        <v>#N/A</v>
      </c>
      <c r="AY265" s="31" t="e">
        <f>_xlfn.XLOOKUP($A265,SummaryResponses!$A:$A,SummaryResponses!S:S)</f>
        <v>#N/A</v>
      </c>
      <c r="AZ265" s="31" t="e">
        <f>_xlfn.XLOOKUP($A265,SummaryResponses!$A:$A,SummaryResponses!T:T)</f>
        <v>#N/A</v>
      </c>
      <c r="BA265" s="31" t="e">
        <f>_xlfn.XLOOKUP($A265,SummaryResponses!$A:$A,SummaryResponses!U:U)</f>
        <v>#N/A</v>
      </c>
      <c r="BB265" s="31" t="e">
        <f>_xlfn.XLOOKUP($A265,SummaryResponses!$A:$A,SummaryResponses!V:V)</f>
        <v>#N/A</v>
      </c>
      <c r="BC265" s="31" t="e">
        <f>_xlfn.XLOOKUP($A265,SummaryResponses!$A:$A,SummaryResponses!W:W)</f>
        <v>#N/A</v>
      </c>
      <c r="BD265" s="31" t="e">
        <f>_xlfn.XLOOKUP($A265,SummaryResponses!$A:$A,SummaryResponses!X:X)</f>
        <v>#N/A</v>
      </c>
      <c r="BE265" s="31" t="e">
        <f>_xlfn.XLOOKUP($A265,SummaryResponses!$A:$A,SummaryResponses!Y:Y)</f>
        <v>#N/A</v>
      </c>
      <c r="BF265" s="31" t="e">
        <f>_xlfn.XLOOKUP($A265,SummaryResponses!$A:$A,SummaryResponses!Z:Z)</f>
        <v>#N/A</v>
      </c>
      <c r="BG265" s="31" t="e">
        <f>_xlfn.XLOOKUP($A265,SummaryResponses!$A:$A,SummaryResponses!AA:AA)</f>
        <v>#N/A</v>
      </c>
      <c r="BH265" s="31" t="e">
        <f>_xlfn.XLOOKUP($A265,SummaryResponses!$A:$A,SummaryResponses!AB:AB)</f>
        <v>#N/A</v>
      </c>
      <c r="BI265" s="31" t="e">
        <f>_xlfn.XLOOKUP($A265,SummaryResponses!$A:$A,SummaryResponses!AC:AC)</f>
        <v>#N/A</v>
      </c>
      <c r="BJ265" s="31" t="e">
        <f>_xlfn.XLOOKUP($A265,SummaryResponses!$A:$A,SummaryResponses!AD:AD)</f>
        <v>#N/A</v>
      </c>
      <c r="BK265" s="31" t="e">
        <f>_xlfn.XLOOKUP($A265,SummaryResponses!$A:$A,SummaryResponses!AE:AE)</f>
        <v>#N/A</v>
      </c>
    </row>
    <row r="266" spans="1:63" ht="34.4" customHeight="1" x14ac:dyDescent="0.35">
      <c r="A266" s="30">
        <f>SummaryResponses!A266</f>
        <v>0</v>
      </c>
      <c r="B266" s="31" t="e">
        <f>_xlfn.XLOOKUP($A266,WH_Aggregte!$E:$E,WH_Aggregte!$D:$D)</f>
        <v>#N/A</v>
      </c>
      <c r="C266" s="31" t="e">
        <f>_xlfn.XLOOKUP($A266,SummaryResponses!$A:$A,SummaryResponses!$C:$C)</f>
        <v>#N/A</v>
      </c>
      <c r="D266" s="30" t="str">
        <f>_xlfn.SINGLE(IF(ISNUMBER(IFERROR(_xlfn.XLOOKUP($A266,Table1[QNUM],Table1[Answer],"",0),""))*1,"",IFERROR(_xlfn.XLOOKUP($A266,Table1[QNUM],Table1[Answer],"",0),"")))</f>
        <v/>
      </c>
      <c r="E266" s="31" t="str">
        <f>_xlfn.SINGLE(IF(ISNUMBER(IFERROR(_xlfn.XLOOKUP($A266&amp;$E$1&amp;":",Table1[QNUM],Table1[NOTES],"",0),""))*1,"",IFERROR(_xlfn.XLOOKUP($A266&amp;$E$1&amp;":",Table1[QNUM],Table1[NOTES],"",0),"")))</f>
        <v/>
      </c>
      <c r="F266" s="31" t="str">
        <f>_xlfn.SINGLE(IF(ISNUMBER(IFERROR(_xlfn.XLOOKUP($A266&amp;$F$1,Table1[QNUM],Table1[NOTES],"",0),""))*1,"",IFERROR(_xlfn.XLOOKUP($A266&amp;$F$1,Table1[QNUM],Table1[NOTES],"",0),"")))</f>
        <v/>
      </c>
      <c r="G266" s="31" t="e">
        <f>TRIM(_xlfn.XLOOKUP($A266,WH_Aggregte!$E:$E,WH_Aggregte!J:J))</f>
        <v>#N/A</v>
      </c>
      <c r="H266" s="31" t="e">
        <f>_xlfn.XLOOKUP($A266,WH_Aggregte!$E:$E,WH_Aggregte!K:K)</f>
        <v>#N/A</v>
      </c>
      <c r="I266" s="31" t="e">
        <f>_xlfn.XLOOKUP($A266,WH_Aggregte!$E:$E,WH_Aggregte!L:L)</f>
        <v>#N/A</v>
      </c>
      <c r="J266" s="31" t="e">
        <f>_xlfn.XLOOKUP($A266,WH_Aggregte!$E:$E,WH_Aggregte!M:M)</f>
        <v>#N/A</v>
      </c>
      <c r="K266" s="31" t="e">
        <f>_xlfn.XLOOKUP($A266,WH_Aggregte!$E:$E,WH_Aggregte!N:N)</f>
        <v>#N/A</v>
      </c>
      <c r="L266" s="31" t="e">
        <f>_xlfn.XLOOKUP($A266,WH_Aggregte!$E:$E,WH_Aggregte!O:O)</f>
        <v>#N/A</v>
      </c>
      <c r="M266" s="31" t="e">
        <f>_xlfn.XLOOKUP($A266,WH_Aggregte!$E:$E,WH_Aggregte!P:P)</f>
        <v>#N/A</v>
      </c>
      <c r="N266" s="31" t="e">
        <f>_xlfn.XLOOKUP($A266,WH_Aggregte!$E:$E,WH_Aggregte!Q:Q)</f>
        <v>#N/A</v>
      </c>
      <c r="O266" s="31" t="e">
        <f>_xlfn.XLOOKUP($A266,WH_Aggregte!$E:$E,WH_Aggregte!R:R)</f>
        <v>#N/A</v>
      </c>
      <c r="P266" s="31" t="e">
        <f>_xlfn.XLOOKUP($A266,WH_Aggregte!$E:$E,WH_Aggregte!S:S)</f>
        <v>#N/A</v>
      </c>
      <c r="Q266" s="31" t="e">
        <f>_xlfn.XLOOKUP($A266,WH_Aggregte!$E:$E,WH_Aggregte!T:T)</f>
        <v>#N/A</v>
      </c>
      <c r="R266" s="31" t="e">
        <f>_xlfn.XLOOKUP($A266,WH_Aggregte!$E:$E,WH_Aggregte!U:U)</f>
        <v>#N/A</v>
      </c>
      <c r="S266" s="31" t="e">
        <f>_xlfn.XLOOKUP($A266,WH_Aggregte!$E:$E,WH_Aggregte!V:V)</f>
        <v>#N/A</v>
      </c>
      <c r="T266" s="31" t="e">
        <f>_xlfn.XLOOKUP($A266,WH_Aggregte!$E:$E,WH_Aggregte!W:W)</f>
        <v>#N/A</v>
      </c>
      <c r="U266" s="31" t="e">
        <f>_xlfn.XLOOKUP($A266,WH_Aggregte!$E:$E,WH_Aggregte!X:X)</f>
        <v>#N/A</v>
      </c>
      <c r="V266" s="31" t="e">
        <f>_xlfn.XLOOKUP($A266,WH_Aggregte!$E:$E,WH_Aggregte!Y:Y)</f>
        <v>#N/A</v>
      </c>
      <c r="W266" s="31" t="e">
        <f>_xlfn.XLOOKUP($A266,WH_Aggregte!$E:$E,WH_Aggregte!Z:Z)</f>
        <v>#N/A</v>
      </c>
      <c r="X266" s="31" t="e">
        <f>_xlfn.XLOOKUP($A266,WH_Aggregte!$E:$E,WH_Aggregte!AA:AA)</f>
        <v>#N/A</v>
      </c>
      <c r="Y266" s="31" t="e">
        <f>_xlfn.XLOOKUP($A266,WH_Aggregte!$E:$E,WH_Aggregte!AB:AB)</f>
        <v>#N/A</v>
      </c>
      <c r="Z266" s="31" t="e">
        <f>_xlfn.XLOOKUP($A266,WH_Aggregte!$E:$E,WH_Aggregte!AC:AC)</f>
        <v>#N/A</v>
      </c>
      <c r="AA266" s="31" t="e">
        <f>_xlfn.XLOOKUP($A266,WH_Aggregte!$E:$E,WH_Aggregte!AD:AD)</f>
        <v>#N/A</v>
      </c>
      <c r="AB266" s="31" t="e">
        <f>_xlfn.XLOOKUP($A266,WH_Aggregte!$E:$E,WH_Aggregte!AE:AE)</f>
        <v>#N/A</v>
      </c>
      <c r="AC266" s="31" t="e">
        <f>_xlfn.XLOOKUP($A266,WH_Aggregte!$E:$E,WH_Aggregte!AF:AF)</f>
        <v>#N/A</v>
      </c>
      <c r="AD266" s="31" t="e">
        <f>_xlfn.XLOOKUP($A266,WH_Aggregte!$E:$E,WH_Aggregte!AG:AG)</f>
        <v>#N/A</v>
      </c>
      <c r="AE266" s="31" t="e">
        <f>_xlfn.XLOOKUP($A266,WH_Aggregte!$E:$E,WH_Aggregte!AH:AH)</f>
        <v>#N/A</v>
      </c>
      <c r="AF266" s="31" t="e">
        <f>_xlfn.XLOOKUP($A266,WH_Aggregte!$E:$E,WH_Aggregte!AI:AI)</f>
        <v>#N/A</v>
      </c>
      <c r="AG266" s="31" t="e">
        <f>_xlfn.XLOOKUP($A266,WH_Aggregte!$E:$E,WH_Aggregte!AJ:AJ)</f>
        <v>#N/A</v>
      </c>
      <c r="AH266" s="31" t="e">
        <f>_xlfn.XLOOKUP($A266,WH_Aggregte!$E:$E,WH_Aggregte!AK:AK)</f>
        <v>#N/A</v>
      </c>
      <c r="AI266" s="31" t="e">
        <f>_xlfn.XLOOKUP($A266,WH_Aggregte!$E:$E,WH_Aggregte!AL:AL)</f>
        <v>#N/A</v>
      </c>
      <c r="AJ266" s="31" t="e">
        <f>_xlfn.XLOOKUP($A266,SummaryResponses!$A:$A,SummaryResponses!D:D)</f>
        <v>#N/A</v>
      </c>
      <c r="AK266" s="31" t="e">
        <f>_xlfn.XLOOKUP($A266,SummaryResponses!$A:$A,SummaryResponses!E:E)</f>
        <v>#N/A</v>
      </c>
      <c r="AL266" s="31" t="e">
        <f>_xlfn.XLOOKUP($A266,SummaryResponses!$A:$A,SummaryResponses!F:F)</f>
        <v>#N/A</v>
      </c>
      <c r="AM266" s="31" t="e">
        <f>_xlfn.XLOOKUP($A266,SummaryResponses!$A:$A,SummaryResponses!G:G)</f>
        <v>#N/A</v>
      </c>
      <c r="AN266" s="31" t="e">
        <f>_xlfn.XLOOKUP($A266,SummaryResponses!$A:$A,SummaryResponses!H:H)</f>
        <v>#N/A</v>
      </c>
      <c r="AO266" s="31" t="e">
        <f>_xlfn.XLOOKUP($A266,SummaryResponses!$A:$A,SummaryResponses!I:I)</f>
        <v>#N/A</v>
      </c>
      <c r="AP266" s="31" t="e">
        <f>_xlfn.XLOOKUP($A266,SummaryResponses!$A:$A,SummaryResponses!J:J)</f>
        <v>#N/A</v>
      </c>
      <c r="AQ266" s="31" t="e">
        <f>_xlfn.XLOOKUP($A266,SummaryResponses!$A:$A,SummaryResponses!K:K)</f>
        <v>#N/A</v>
      </c>
      <c r="AR266" s="31" t="e">
        <f>_xlfn.XLOOKUP($A266,SummaryResponses!$A:$A,SummaryResponses!L:L)</f>
        <v>#N/A</v>
      </c>
      <c r="AS266" s="31" t="e">
        <f>_xlfn.XLOOKUP($A266,SummaryResponses!$A:$A,SummaryResponses!M:M)</f>
        <v>#N/A</v>
      </c>
      <c r="AT266" s="31" t="e">
        <f>_xlfn.XLOOKUP($A266,SummaryResponses!$A:$A,SummaryResponses!N:N)</f>
        <v>#N/A</v>
      </c>
      <c r="AU266" s="31" t="e">
        <f>_xlfn.XLOOKUP($A266,SummaryResponses!$A:$A,SummaryResponses!O:O)</f>
        <v>#N/A</v>
      </c>
      <c r="AV266" s="31" t="e">
        <f>_xlfn.XLOOKUP($A266,SummaryResponses!$A:$A,SummaryResponses!P:P)</f>
        <v>#N/A</v>
      </c>
      <c r="AW266" s="31" t="e">
        <f>_xlfn.XLOOKUP($A266,SummaryResponses!$A:$A,SummaryResponses!Q:Q)</f>
        <v>#N/A</v>
      </c>
      <c r="AX266" s="31" t="e">
        <f>_xlfn.XLOOKUP($A266,SummaryResponses!$A:$A,SummaryResponses!R:R)</f>
        <v>#N/A</v>
      </c>
      <c r="AY266" s="31" t="e">
        <f>_xlfn.XLOOKUP($A266,SummaryResponses!$A:$A,SummaryResponses!S:S)</f>
        <v>#N/A</v>
      </c>
      <c r="AZ266" s="31" t="e">
        <f>_xlfn.XLOOKUP($A266,SummaryResponses!$A:$A,SummaryResponses!T:T)</f>
        <v>#N/A</v>
      </c>
      <c r="BA266" s="31" t="e">
        <f>_xlfn.XLOOKUP($A266,SummaryResponses!$A:$A,SummaryResponses!U:U)</f>
        <v>#N/A</v>
      </c>
      <c r="BB266" s="31" t="e">
        <f>_xlfn.XLOOKUP($A266,SummaryResponses!$A:$A,SummaryResponses!V:V)</f>
        <v>#N/A</v>
      </c>
      <c r="BC266" s="31" t="e">
        <f>_xlfn.XLOOKUP($A266,SummaryResponses!$A:$A,SummaryResponses!W:W)</f>
        <v>#N/A</v>
      </c>
      <c r="BD266" s="31" t="e">
        <f>_xlfn.XLOOKUP($A266,SummaryResponses!$A:$A,SummaryResponses!X:X)</f>
        <v>#N/A</v>
      </c>
      <c r="BE266" s="31" t="e">
        <f>_xlfn.XLOOKUP($A266,SummaryResponses!$A:$A,SummaryResponses!Y:Y)</f>
        <v>#N/A</v>
      </c>
      <c r="BF266" s="31" t="e">
        <f>_xlfn.XLOOKUP($A266,SummaryResponses!$A:$A,SummaryResponses!Z:Z)</f>
        <v>#N/A</v>
      </c>
      <c r="BG266" s="31" t="e">
        <f>_xlfn.XLOOKUP($A266,SummaryResponses!$A:$A,SummaryResponses!AA:AA)</f>
        <v>#N/A</v>
      </c>
      <c r="BH266" s="31" t="e">
        <f>_xlfn.XLOOKUP($A266,SummaryResponses!$A:$A,SummaryResponses!AB:AB)</f>
        <v>#N/A</v>
      </c>
      <c r="BI266" s="31" t="e">
        <f>_xlfn.XLOOKUP($A266,SummaryResponses!$A:$A,SummaryResponses!AC:AC)</f>
        <v>#N/A</v>
      </c>
      <c r="BJ266" s="31" t="e">
        <f>_xlfn.XLOOKUP($A266,SummaryResponses!$A:$A,SummaryResponses!AD:AD)</f>
        <v>#N/A</v>
      </c>
      <c r="BK266" s="31" t="e">
        <f>_xlfn.XLOOKUP($A266,SummaryResponses!$A:$A,SummaryResponses!AE:AE)</f>
        <v>#N/A</v>
      </c>
    </row>
    <row r="267" spans="1:63" ht="34.4" customHeight="1" x14ac:dyDescent="0.35">
      <c r="A267" s="30">
        <f>SummaryResponses!A267</f>
        <v>0</v>
      </c>
      <c r="B267" s="31" t="e">
        <f>_xlfn.XLOOKUP($A267,WH_Aggregte!$E:$E,WH_Aggregte!$D:$D)</f>
        <v>#N/A</v>
      </c>
      <c r="C267" s="31" t="e">
        <f>_xlfn.XLOOKUP($A267,SummaryResponses!$A:$A,SummaryResponses!$C:$C)</f>
        <v>#N/A</v>
      </c>
      <c r="D267" s="30" t="str">
        <f>_xlfn.SINGLE(IF(ISNUMBER(IFERROR(_xlfn.XLOOKUP($A267,Table1[QNUM],Table1[Answer],"",0),""))*1,"",IFERROR(_xlfn.XLOOKUP($A267,Table1[QNUM],Table1[Answer],"",0),"")))</f>
        <v/>
      </c>
      <c r="E267" s="31" t="str">
        <f>_xlfn.SINGLE(IF(ISNUMBER(IFERROR(_xlfn.XLOOKUP($A267&amp;$E$1&amp;":",Table1[QNUM],Table1[NOTES],"",0),""))*1,"",IFERROR(_xlfn.XLOOKUP($A267&amp;$E$1&amp;":",Table1[QNUM],Table1[NOTES],"",0),"")))</f>
        <v/>
      </c>
      <c r="F267" s="31" t="str">
        <f>_xlfn.SINGLE(IF(ISNUMBER(IFERROR(_xlfn.XLOOKUP($A267&amp;$F$1,Table1[QNUM],Table1[NOTES],"",0),""))*1,"",IFERROR(_xlfn.XLOOKUP($A267&amp;$F$1,Table1[QNUM],Table1[NOTES],"",0),"")))</f>
        <v/>
      </c>
      <c r="G267" s="31" t="e">
        <f>TRIM(_xlfn.XLOOKUP($A267,WH_Aggregte!$E:$E,WH_Aggregte!J:J))</f>
        <v>#N/A</v>
      </c>
      <c r="H267" s="31" t="e">
        <f>_xlfn.XLOOKUP($A267,WH_Aggregte!$E:$E,WH_Aggregte!K:K)</f>
        <v>#N/A</v>
      </c>
      <c r="I267" s="31" t="e">
        <f>_xlfn.XLOOKUP($A267,WH_Aggregte!$E:$E,WH_Aggregte!L:L)</f>
        <v>#N/A</v>
      </c>
      <c r="J267" s="31" t="e">
        <f>_xlfn.XLOOKUP($A267,WH_Aggregte!$E:$E,WH_Aggregte!M:M)</f>
        <v>#N/A</v>
      </c>
      <c r="K267" s="31" t="e">
        <f>_xlfn.XLOOKUP($A267,WH_Aggregte!$E:$E,WH_Aggregte!N:N)</f>
        <v>#N/A</v>
      </c>
      <c r="L267" s="31" t="e">
        <f>_xlfn.XLOOKUP($A267,WH_Aggregte!$E:$E,WH_Aggregte!O:O)</f>
        <v>#N/A</v>
      </c>
      <c r="M267" s="31" t="e">
        <f>_xlfn.XLOOKUP($A267,WH_Aggregte!$E:$E,WH_Aggregte!P:P)</f>
        <v>#N/A</v>
      </c>
      <c r="N267" s="31" t="e">
        <f>_xlfn.XLOOKUP($A267,WH_Aggregte!$E:$E,WH_Aggregte!Q:Q)</f>
        <v>#N/A</v>
      </c>
      <c r="O267" s="31" t="e">
        <f>_xlfn.XLOOKUP($A267,WH_Aggregte!$E:$E,WH_Aggregte!R:R)</f>
        <v>#N/A</v>
      </c>
      <c r="P267" s="31" t="e">
        <f>_xlfn.XLOOKUP($A267,WH_Aggregte!$E:$E,WH_Aggregte!S:S)</f>
        <v>#N/A</v>
      </c>
      <c r="Q267" s="31" t="e">
        <f>_xlfn.XLOOKUP($A267,WH_Aggregte!$E:$E,WH_Aggregte!T:T)</f>
        <v>#N/A</v>
      </c>
      <c r="R267" s="31" t="e">
        <f>_xlfn.XLOOKUP($A267,WH_Aggregte!$E:$E,WH_Aggregte!U:U)</f>
        <v>#N/A</v>
      </c>
      <c r="S267" s="31" t="e">
        <f>_xlfn.XLOOKUP($A267,WH_Aggregte!$E:$E,WH_Aggregte!V:V)</f>
        <v>#N/A</v>
      </c>
      <c r="T267" s="31" t="e">
        <f>_xlfn.XLOOKUP($A267,WH_Aggregte!$E:$E,WH_Aggregte!W:W)</f>
        <v>#N/A</v>
      </c>
      <c r="U267" s="31" t="e">
        <f>_xlfn.XLOOKUP($A267,WH_Aggregte!$E:$E,WH_Aggregte!X:X)</f>
        <v>#N/A</v>
      </c>
      <c r="V267" s="31" t="e">
        <f>_xlfn.XLOOKUP($A267,WH_Aggregte!$E:$E,WH_Aggregte!Y:Y)</f>
        <v>#N/A</v>
      </c>
      <c r="W267" s="31" t="e">
        <f>_xlfn.XLOOKUP($A267,WH_Aggregte!$E:$E,WH_Aggregte!Z:Z)</f>
        <v>#N/A</v>
      </c>
      <c r="X267" s="31" t="e">
        <f>_xlfn.XLOOKUP($A267,WH_Aggregte!$E:$E,WH_Aggregte!AA:AA)</f>
        <v>#N/A</v>
      </c>
      <c r="Y267" s="31" t="e">
        <f>_xlfn.XLOOKUP($A267,WH_Aggregte!$E:$E,WH_Aggregte!AB:AB)</f>
        <v>#N/A</v>
      </c>
      <c r="Z267" s="31" t="e">
        <f>_xlfn.XLOOKUP($A267,WH_Aggregte!$E:$E,WH_Aggregte!AC:AC)</f>
        <v>#N/A</v>
      </c>
      <c r="AA267" s="31" t="e">
        <f>_xlfn.XLOOKUP($A267,WH_Aggregte!$E:$E,WH_Aggregte!AD:AD)</f>
        <v>#N/A</v>
      </c>
      <c r="AB267" s="31" t="e">
        <f>_xlfn.XLOOKUP($A267,WH_Aggregte!$E:$E,WH_Aggregte!AE:AE)</f>
        <v>#N/A</v>
      </c>
      <c r="AC267" s="31" t="e">
        <f>_xlfn.XLOOKUP($A267,WH_Aggregte!$E:$E,WH_Aggregte!AF:AF)</f>
        <v>#N/A</v>
      </c>
      <c r="AD267" s="31" t="e">
        <f>_xlfn.XLOOKUP($A267,WH_Aggregte!$E:$E,WH_Aggregte!AG:AG)</f>
        <v>#N/A</v>
      </c>
      <c r="AE267" s="31" t="e">
        <f>_xlfn.XLOOKUP($A267,WH_Aggregte!$E:$E,WH_Aggregte!AH:AH)</f>
        <v>#N/A</v>
      </c>
      <c r="AF267" s="31" t="e">
        <f>_xlfn.XLOOKUP($A267,WH_Aggregte!$E:$E,WH_Aggregte!AI:AI)</f>
        <v>#N/A</v>
      </c>
      <c r="AG267" s="31" t="e">
        <f>_xlfn.XLOOKUP($A267,WH_Aggregte!$E:$E,WH_Aggregte!AJ:AJ)</f>
        <v>#N/A</v>
      </c>
      <c r="AH267" s="31" t="e">
        <f>_xlfn.XLOOKUP($A267,WH_Aggregte!$E:$E,WH_Aggregte!AK:AK)</f>
        <v>#N/A</v>
      </c>
      <c r="AI267" s="31" t="e">
        <f>_xlfn.XLOOKUP($A267,WH_Aggregte!$E:$E,WH_Aggregte!AL:AL)</f>
        <v>#N/A</v>
      </c>
      <c r="AJ267" s="31" t="e">
        <f>_xlfn.XLOOKUP($A267,SummaryResponses!$A:$A,SummaryResponses!D:D)</f>
        <v>#N/A</v>
      </c>
      <c r="AK267" s="31" t="e">
        <f>_xlfn.XLOOKUP($A267,SummaryResponses!$A:$A,SummaryResponses!E:E)</f>
        <v>#N/A</v>
      </c>
      <c r="AL267" s="31" t="e">
        <f>_xlfn.XLOOKUP($A267,SummaryResponses!$A:$A,SummaryResponses!F:F)</f>
        <v>#N/A</v>
      </c>
      <c r="AM267" s="31" t="e">
        <f>_xlfn.XLOOKUP($A267,SummaryResponses!$A:$A,SummaryResponses!G:G)</f>
        <v>#N/A</v>
      </c>
      <c r="AN267" s="31" t="e">
        <f>_xlfn.XLOOKUP($A267,SummaryResponses!$A:$A,SummaryResponses!H:H)</f>
        <v>#N/A</v>
      </c>
      <c r="AO267" s="31" t="e">
        <f>_xlfn.XLOOKUP($A267,SummaryResponses!$A:$A,SummaryResponses!I:I)</f>
        <v>#N/A</v>
      </c>
      <c r="AP267" s="31" t="e">
        <f>_xlfn.XLOOKUP($A267,SummaryResponses!$A:$A,SummaryResponses!J:J)</f>
        <v>#N/A</v>
      </c>
      <c r="AQ267" s="31" t="e">
        <f>_xlfn.XLOOKUP($A267,SummaryResponses!$A:$A,SummaryResponses!K:K)</f>
        <v>#N/A</v>
      </c>
      <c r="AR267" s="31" t="e">
        <f>_xlfn.XLOOKUP($A267,SummaryResponses!$A:$A,SummaryResponses!L:L)</f>
        <v>#N/A</v>
      </c>
      <c r="AS267" s="31" t="e">
        <f>_xlfn.XLOOKUP($A267,SummaryResponses!$A:$A,SummaryResponses!M:M)</f>
        <v>#N/A</v>
      </c>
      <c r="AT267" s="31" t="e">
        <f>_xlfn.XLOOKUP($A267,SummaryResponses!$A:$A,SummaryResponses!N:N)</f>
        <v>#N/A</v>
      </c>
      <c r="AU267" s="31" t="e">
        <f>_xlfn.XLOOKUP($A267,SummaryResponses!$A:$A,SummaryResponses!O:O)</f>
        <v>#N/A</v>
      </c>
      <c r="AV267" s="31" t="e">
        <f>_xlfn.XLOOKUP($A267,SummaryResponses!$A:$A,SummaryResponses!P:P)</f>
        <v>#N/A</v>
      </c>
      <c r="AW267" s="31" t="e">
        <f>_xlfn.XLOOKUP($A267,SummaryResponses!$A:$A,SummaryResponses!Q:Q)</f>
        <v>#N/A</v>
      </c>
      <c r="AX267" s="31" t="e">
        <f>_xlfn.XLOOKUP($A267,SummaryResponses!$A:$A,SummaryResponses!R:R)</f>
        <v>#N/A</v>
      </c>
      <c r="AY267" s="31" t="e">
        <f>_xlfn.XLOOKUP($A267,SummaryResponses!$A:$A,SummaryResponses!S:S)</f>
        <v>#N/A</v>
      </c>
      <c r="AZ267" s="31" t="e">
        <f>_xlfn.XLOOKUP($A267,SummaryResponses!$A:$A,SummaryResponses!T:T)</f>
        <v>#N/A</v>
      </c>
      <c r="BA267" s="31" t="e">
        <f>_xlfn.XLOOKUP($A267,SummaryResponses!$A:$A,SummaryResponses!U:U)</f>
        <v>#N/A</v>
      </c>
      <c r="BB267" s="31" t="e">
        <f>_xlfn.XLOOKUP($A267,SummaryResponses!$A:$A,SummaryResponses!V:V)</f>
        <v>#N/A</v>
      </c>
      <c r="BC267" s="31" t="e">
        <f>_xlfn.XLOOKUP($A267,SummaryResponses!$A:$A,SummaryResponses!W:W)</f>
        <v>#N/A</v>
      </c>
      <c r="BD267" s="31" t="e">
        <f>_xlfn.XLOOKUP($A267,SummaryResponses!$A:$A,SummaryResponses!X:X)</f>
        <v>#N/A</v>
      </c>
      <c r="BE267" s="31" t="e">
        <f>_xlfn.XLOOKUP($A267,SummaryResponses!$A:$A,SummaryResponses!Y:Y)</f>
        <v>#N/A</v>
      </c>
      <c r="BF267" s="31" t="e">
        <f>_xlfn.XLOOKUP($A267,SummaryResponses!$A:$A,SummaryResponses!Z:Z)</f>
        <v>#N/A</v>
      </c>
      <c r="BG267" s="31" t="e">
        <f>_xlfn.XLOOKUP($A267,SummaryResponses!$A:$A,SummaryResponses!AA:AA)</f>
        <v>#N/A</v>
      </c>
      <c r="BH267" s="31" t="e">
        <f>_xlfn.XLOOKUP($A267,SummaryResponses!$A:$A,SummaryResponses!AB:AB)</f>
        <v>#N/A</v>
      </c>
      <c r="BI267" s="31" t="e">
        <f>_xlfn.XLOOKUP($A267,SummaryResponses!$A:$A,SummaryResponses!AC:AC)</f>
        <v>#N/A</v>
      </c>
      <c r="BJ267" s="31" t="e">
        <f>_xlfn.XLOOKUP($A267,SummaryResponses!$A:$A,SummaryResponses!AD:AD)</f>
        <v>#N/A</v>
      </c>
      <c r="BK267" s="31" t="e">
        <f>_xlfn.XLOOKUP($A267,SummaryResponses!$A:$A,SummaryResponses!AE:AE)</f>
        <v>#N/A</v>
      </c>
    </row>
    <row r="268" spans="1:63" ht="34.4" customHeight="1" x14ac:dyDescent="0.35">
      <c r="A268" s="30">
        <f>SummaryResponses!A268</f>
        <v>0</v>
      </c>
      <c r="B268" s="31" t="e">
        <f>_xlfn.XLOOKUP($A268,WH_Aggregte!$E:$E,WH_Aggregte!$D:$D)</f>
        <v>#N/A</v>
      </c>
      <c r="C268" s="31" t="e">
        <f>_xlfn.XLOOKUP($A268,SummaryResponses!$A:$A,SummaryResponses!$C:$C)</f>
        <v>#N/A</v>
      </c>
      <c r="D268" s="30" t="str">
        <f>_xlfn.SINGLE(IF(ISNUMBER(IFERROR(_xlfn.XLOOKUP($A268,Table1[QNUM],Table1[Answer],"",0),""))*1,"",IFERROR(_xlfn.XLOOKUP($A268,Table1[QNUM],Table1[Answer],"",0),"")))</f>
        <v/>
      </c>
      <c r="E268" s="31" t="str">
        <f>_xlfn.SINGLE(IF(ISNUMBER(IFERROR(_xlfn.XLOOKUP($A268&amp;$E$1&amp;":",Table1[QNUM],Table1[NOTES],"",0),""))*1,"",IFERROR(_xlfn.XLOOKUP($A268&amp;$E$1&amp;":",Table1[QNUM],Table1[NOTES],"",0),"")))</f>
        <v/>
      </c>
      <c r="F268" s="31" t="str">
        <f>_xlfn.SINGLE(IF(ISNUMBER(IFERROR(_xlfn.XLOOKUP($A268&amp;$F$1,Table1[QNUM],Table1[NOTES],"",0),""))*1,"",IFERROR(_xlfn.XLOOKUP($A268&amp;$F$1,Table1[QNUM],Table1[NOTES],"",0),"")))</f>
        <v/>
      </c>
      <c r="G268" s="31" t="e">
        <f>TRIM(_xlfn.XLOOKUP($A268,WH_Aggregte!$E:$E,WH_Aggregte!J:J))</f>
        <v>#N/A</v>
      </c>
      <c r="H268" s="31" t="e">
        <f>_xlfn.XLOOKUP($A268,WH_Aggregte!$E:$E,WH_Aggregte!K:K)</f>
        <v>#N/A</v>
      </c>
      <c r="I268" s="31" t="e">
        <f>_xlfn.XLOOKUP($A268,WH_Aggregte!$E:$E,WH_Aggregte!L:L)</f>
        <v>#N/A</v>
      </c>
      <c r="J268" s="31" t="e">
        <f>_xlfn.XLOOKUP($A268,WH_Aggregte!$E:$E,WH_Aggregte!M:M)</f>
        <v>#N/A</v>
      </c>
      <c r="K268" s="31" t="e">
        <f>_xlfn.XLOOKUP($A268,WH_Aggregte!$E:$E,WH_Aggregte!N:N)</f>
        <v>#N/A</v>
      </c>
      <c r="L268" s="31" t="e">
        <f>_xlfn.XLOOKUP($A268,WH_Aggregte!$E:$E,WH_Aggregte!O:O)</f>
        <v>#N/A</v>
      </c>
      <c r="M268" s="31" t="e">
        <f>_xlfn.XLOOKUP($A268,WH_Aggregte!$E:$E,WH_Aggregte!P:P)</f>
        <v>#N/A</v>
      </c>
      <c r="N268" s="31" t="e">
        <f>_xlfn.XLOOKUP($A268,WH_Aggregte!$E:$E,WH_Aggregte!Q:Q)</f>
        <v>#N/A</v>
      </c>
      <c r="O268" s="31" t="e">
        <f>_xlfn.XLOOKUP($A268,WH_Aggregte!$E:$E,WH_Aggregte!R:R)</f>
        <v>#N/A</v>
      </c>
      <c r="P268" s="31" t="e">
        <f>_xlfn.XLOOKUP($A268,WH_Aggregte!$E:$E,WH_Aggregte!S:S)</f>
        <v>#N/A</v>
      </c>
      <c r="Q268" s="31" t="e">
        <f>_xlfn.XLOOKUP($A268,WH_Aggregte!$E:$E,WH_Aggregte!T:T)</f>
        <v>#N/A</v>
      </c>
      <c r="R268" s="31" t="e">
        <f>_xlfn.XLOOKUP($A268,WH_Aggregte!$E:$E,WH_Aggregte!U:U)</f>
        <v>#N/A</v>
      </c>
      <c r="S268" s="31" t="e">
        <f>_xlfn.XLOOKUP($A268,WH_Aggregte!$E:$E,WH_Aggregte!V:V)</f>
        <v>#N/A</v>
      </c>
      <c r="T268" s="31" t="e">
        <f>_xlfn.XLOOKUP($A268,WH_Aggregte!$E:$E,WH_Aggregte!W:W)</f>
        <v>#N/A</v>
      </c>
      <c r="U268" s="31" t="e">
        <f>_xlfn.XLOOKUP($A268,WH_Aggregte!$E:$E,WH_Aggregte!X:X)</f>
        <v>#N/A</v>
      </c>
      <c r="V268" s="31" t="e">
        <f>_xlfn.XLOOKUP($A268,WH_Aggregte!$E:$E,WH_Aggregte!Y:Y)</f>
        <v>#N/A</v>
      </c>
      <c r="W268" s="31" t="e">
        <f>_xlfn.XLOOKUP($A268,WH_Aggregte!$E:$E,WH_Aggregte!Z:Z)</f>
        <v>#N/A</v>
      </c>
      <c r="X268" s="31" t="e">
        <f>_xlfn.XLOOKUP($A268,WH_Aggregte!$E:$E,WH_Aggregte!AA:AA)</f>
        <v>#N/A</v>
      </c>
      <c r="Y268" s="31" t="e">
        <f>_xlfn.XLOOKUP($A268,WH_Aggregte!$E:$E,WH_Aggregte!AB:AB)</f>
        <v>#N/A</v>
      </c>
      <c r="Z268" s="31" t="e">
        <f>_xlfn.XLOOKUP($A268,WH_Aggregte!$E:$E,WH_Aggregte!AC:AC)</f>
        <v>#N/A</v>
      </c>
      <c r="AA268" s="31" t="e">
        <f>_xlfn.XLOOKUP($A268,WH_Aggregte!$E:$E,WH_Aggregte!AD:AD)</f>
        <v>#N/A</v>
      </c>
      <c r="AB268" s="31" t="e">
        <f>_xlfn.XLOOKUP($A268,WH_Aggregte!$E:$E,WH_Aggregte!AE:AE)</f>
        <v>#N/A</v>
      </c>
      <c r="AC268" s="31" t="e">
        <f>_xlfn.XLOOKUP($A268,WH_Aggregte!$E:$E,WH_Aggregte!AF:AF)</f>
        <v>#N/A</v>
      </c>
      <c r="AD268" s="31" t="e">
        <f>_xlfn.XLOOKUP($A268,WH_Aggregte!$E:$E,WH_Aggregte!AG:AG)</f>
        <v>#N/A</v>
      </c>
      <c r="AE268" s="31" t="e">
        <f>_xlfn.XLOOKUP($A268,WH_Aggregte!$E:$E,WH_Aggregte!AH:AH)</f>
        <v>#N/A</v>
      </c>
      <c r="AF268" s="31" t="e">
        <f>_xlfn.XLOOKUP($A268,WH_Aggregte!$E:$E,WH_Aggregte!AI:AI)</f>
        <v>#N/A</v>
      </c>
      <c r="AG268" s="31" t="e">
        <f>_xlfn.XLOOKUP($A268,WH_Aggregte!$E:$E,WH_Aggregte!AJ:AJ)</f>
        <v>#N/A</v>
      </c>
      <c r="AH268" s="31" t="e">
        <f>_xlfn.XLOOKUP($A268,WH_Aggregte!$E:$E,WH_Aggregte!AK:AK)</f>
        <v>#N/A</v>
      </c>
      <c r="AI268" s="31" t="e">
        <f>_xlfn.XLOOKUP($A268,WH_Aggregte!$E:$E,WH_Aggregte!AL:AL)</f>
        <v>#N/A</v>
      </c>
      <c r="AJ268" s="31" t="e">
        <f>_xlfn.XLOOKUP($A268,SummaryResponses!$A:$A,SummaryResponses!D:D)</f>
        <v>#N/A</v>
      </c>
      <c r="AK268" s="31" t="e">
        <f>_xlfn.XLOOKUP($A268,SummaryResponses!$A:$A,SummaryResponses!E:E)</f>
        <v>#N/A</v>
      </c>
      <c r="AL268" s="31" t="e">
        <f>_xlfn.XLOOKUP($A268,SummaryResponses!$A:$A,SummaryResponses!F:F)</f>
        <v>#N/A</v>
      </c>
      <c r="AM268" s="31" t="e">
        <f>_xlfn.XLOOKUP($A268,SummaryResponses!$A:$A,SummaryResponses!G:G)</f>
        <v>#N/A</v>
      </c>
      <c r="AN268" s="31" t="e">
        <f>_xlfn.XLOOKUP($A268,SummaryResponses!$A:$A,SummaryResponses!H:H)</f>
        <v>#N/A</v>
      </c>
      <c r="AO268" s="31" t="e">
        <f>_xlfn.XLOOKUP($A268,SummaryResponses!$A:$A,SummaryResponses!I:I)</f>
        <v>#N/A</v>
      </c>
      <c r="AP268" s="31" t="e">
        <f>_xlfn.XLOOKUP($A268,SummaryResponses!$A:$A,SummaryResponses!J:J)</f>
        <v>#N/A</v>
      </c>
      <c r="AQ268" s="31" t="e">
        <f>_xlfn.XLOOKUP($A268,SummaryResponses!$A:$A,SummaryResponses!K:K)</f>
        <v>#N/A</v>
      </c>
      <c r="AR268" s="31" t="e">
        <f>_xlfn.XLOOKUP($A268,SummaryResponses!$A:$A,SummaryResponses!L:L)</f>
        <v>#N/A</v>
      </c>
      <c r="AS268" s="31" t="e">
        <f>_xlfn.XLOOKUP($A268,SummaryResponses!$A:$A,SummaryResponses!M:M)</f>
        <v>#N/A</v>
      </c>
      <c r="AT268" s="31" t="e">
        <f>_xlfn.XLOOKUP($A268,SummaryResponses!$A:$A,SummaryResponses!N:N)</f>
        <v>#N/A</v>
      </c>
      <c r="AU268" s="31" t="e">
        <f>_xlfn.XLOOKUP($A268,SummaryResponses!$A:$A,SummaryResponses!O:O)</f>
        <v>#N/A</v>
      </c>
      <c r="AV268" s="31" t="e">
        <f>_xlfn.XLOOKUP($A268,SummaryResponses!$A:$A,SummaryResponses!P:P)</f>
        <v>#N/A</v>
      </c>
      <c r="AW268" s="31" t="e">
        <f>_xlfn.XLOOKUP($A268,SummaryResponses!$A:$A,SummaryResponses!Q:Q)</f>
        <v>#N/A</v>
      </c>
      <c r="AX268" s="31" t="e">
        <f>_xlfn.XLOOKUP($A268,SummaryResponses!$A:$A,SummaryResponses!R:R)</f>
        <v>#N/A</v>
      </c>
      <c r="AY268" s="31" t="e">
        <f>_xlfn.XLOOKUP($A268,SummaryResponses!$A:$A,SummaryResponses!S:S)</f>
        <v>#N/A</v>
      </c>
      <c r="AZ268" s="31" t="e">
        <f>_xlfn.XLOOKUP($A268,SummaryResponses!$A:$A,SummaryResponses!T:T)</f>
        <v>#N/A</v>
      </c>
      <c r="BA268" s="31" t="e">
        <f>_xlfn.XLOOKUP($A268,SummaryResponses!$A:$A,SummaryResponses!U:U)</f>
        <v>#N/A</v>
      </c>
      <c r="BB268" s="31" t="e">
        <f>_xlfn.XLOOKUP($A268,SummaryResponses!$A:$A,SummaryResponses!V:V)</f>
        <v>#N/A</v>
      </c>
      <c r="BC268" s="31" t="e">
        <f>_xlfn.XLOOKUP($A268,SummaryResponses!$A:$A,SummaryResponses!W:W)</f>
        <v>#N/A</v>
      </c>
      <c r="BD268" s="31" t="e">
        <f>_xlfn.XLOOKUP($A268,SummaryResponses!$A:$A,SummaryResponses!X:X)</f>
        <v>#N/A</v>
      </c>
      <c r="BE268" s="31" t="e">
        <f>_xlfn.XLOOKUP($A268,SummaryResponses!$A:$A,SummaryResponses!Y:Y)</f>
        <v>#N/A</v>
      </c>
      <c r="BF268" s="31" t="e">
        <f>_xlfn.XLOOKUP($A268,SummaryResponses!$A:$A,SummaryResponses!Z:Z)</f>
        <v>#N/A</v>
      </c>
      <c r="BG268" s="31" t="e">
        <f>_xlfn.XLOOKUP($A268,SummaryResponses!$A:$A,SummaryResponses!AA:AA)</f>
        <v>#N/A</v>
      </c>
      <c r="BH268" s="31" t="e">
        <f>_xlfn.XLOOKUP($A268,SummaryResponses!$A:$A,SummaryResponses!AB:AB)</f>
        <v>#N/A</v>
      </c>
      <c r="BI268" s="31" t="e">
        <f>_xlfn.XLOOKUP($A268,SummaryResponses!$A:$A,SummaryResponses!AC:AC)</f>
        <v>#N/A</v>
      </c>
      <c r="BJ268" s="31" t="e">
        <f>_xlfn.XLOOKUP($A268,SummaryResponses!$A:$A,SummaryResponses!AD:AD)</f>
        <v>#N/A</v>
      </c>
      <c r="BK268" s="31" t="e">
        <f>_xlfn.XLOOKUP($A268,SummaryResponses!$A:$A,SummaryResponses!AE:AE)</f>
        <v>#N/A</v>
      </c>
    </row>
    <row r="269" spans="1:63" ht="34.4" customHeight="1" x14ac:dyDescent="0.35">
      <c r="A269" s="30">
        <f>SummaryResponses!A269</f>
        <v>0</v>
      </c>
      <c r="B269" s="31" t="e">
        <f>_xlfn.XLOOKUP($A269,WH_Aggregte!$E:$E,WH_Aggregte!$D:$D)</f>
        <v>#N/A</v>
      </c>
      <c r="C269" s="31" t="e">
        <f>_xlfn.XLOOKUP($A269,SummaryResponses!$A:$A,SummaryResponses!$C:$C)</f>
        <v>#N/A</v>
      </c>
      <c r="D269" s="30" t="str">
        <f>_xlfn.SINGLE(IF(ISNUMBER(IFERROR(_xlfn.XLOOKUP($A269,Table1[QNUM],Table1[Answer],"",0),""))*1,"",IFERROR(_xlfn.XLOOKUP($A269,Table1[QNUM],Table1[Answer],"",0),"")))</f>
        <v/>
      </c>
      <c r="E269" s="31" t="str">
        <f>_xlfn.SINGLE(IF(ISNUMBER(IFERROR(_xlfn.XLOOKUP($A269&amp;$E$1&amp;":",Table1[QNUM],Table1[NOTES],"",0),""))*1,"",IFERROR(_xlfn.XLOOKUP($A269&amp;$E$1&amp;":",Table1[QNUM],Table1[NOTES],"",0),"")))</f>
        <v/>
      </c>
      <c r="F269" s="31" t="str">
        <f>_xlfn.SINGLE(IF(ISNUMBER(IFERROR(_xlfn.XLOOKUP($A269&amp;$F$1,Table1[QNUM],Table1[NOTES],"",0),""))*1,"",IFERROR(_xlfn.XLOOKUP($A269&amp;$F$1,Table1[QNUM],Table1[NOTES],"",0),"")))</f>
        <v/>
      </c>
      <c r="G269" s="31" t="e">
        <f>TRIM(_xlfn.XLOOKUP($A269,WH_Aggregte!$E:$E,WH_Aggregte!J:J))</f>
        <v>#N/A</v>
      </c>
      <c r="H269" s="31" t="e">
        <f>_xlfn.XLOOKUP($A269,WH_Aggregte!$E:$E,WH_Aggregte!K:K)</f>
        <v>#N/A</v>
      </c>
      <c r="I269" s="31" t="e">
        <f>_xlfn.XLOOKUP($A269,WH_Aggregte!$E:$E,WH_Aggregte!L:L)</f>
        <v>#N/A</v>
      </c>
      <c r="J269" s="31" t="e">
        <f>_xlfn.XLOOKUP($A269,WH_Aggregte!$E:$E,WH_Aggregte!M:M)</f>
        <v>#N/A</v>
      </c>
      <c r="K269" s="31" t="e">
        <f>_xlfn.XLOOKUP($A269,WH_Aggregte!$E:$E,WH_Aggregte!N:N)</f>
        <v>#N/A</v>
      </c>
      <c r="L269" s="31" t="e">
        <f>_xlfn.XLOOKUP($A269,WH_Aggregte!$E:$E,WH_Aggregte!O:O)</f>
        <v>#N/A</v>
      </c>
      <c r="M269" s="31" t="e">
        <f>_xlfn.XLOOKUP($A269,WH_Aggregte!$E:$E,WH_Aggregte!P:P)</f>
        <v>#N/A</v>
      </c>
      <c r="N269" s="31" t="e">
        <f>_xlfn.XLOOKUP($A269,WH_Aggregte!$E:$E,WH_Aggregte!Q:Q)</f>
        <v>#N/A</v>
      </c>
      <c r="O269" s="31" t="e">
        <f>_xlfn.XLOOKUP($A269,WH_Aggregte!$E:$E,WH_Aggregte!R:R)</f>
        <v>#N/A</v>
      </c>
      <c r="P269" s="31" t="e">
        <f>_xlfn.XLOOKUP($A269,WH_Aggregte!$E:$E,WH_Aggregte!S:S)</f>
        <v>#N/A</v>
      </c>
      <c r="Q269" s="31" t="e">
        <f>_xlfn.XLOOKUP($A269,WH_Aggregte!$E:$E,WH_Aggregte!T:T)</f>
        <v>#N/A</v>
      </c>
      <c r="R269" s="31" t="e">
        <f>_xlfn.XLOOKUP($A269,WH_Aggregte!$E:$E,WH_Aggregte!U:U)</f>
        <v>#N/A</v>
      </c>
      <c r="S269" s="31" t="e">
        <f>_xlfn.XLOOKUP($A269,WH_Aggregte!$E:$E,WH_Aggregte!V:V)</f>
        <v>#N/A</v>
      </c>
      <c r="T269" s="31" t="e">
        <f>_xlfn.XLOOKUP($A269,WH_Aggregte!$E:$E,WH_Aggregte!W:W)</f>
        <v>#N/A</v>
      </c>
      <c r="U269" s="31" t="e">
        <f>_xlfn.XLOOKUP($A269,WH_Aggregte!$E:$E,WH_Aggregte!X:X)</f>
        <v>#N/A</v>
      </c>
      <c r="V269" s="31" t="e">
        <f>_xlfn.XLOOKUP($A269,WH_Aggregte!$E:$E,WH_Aggregte!Y:Y)</f>
        <v>#N/A</v>
      </c>
      <c r="W269" s="31" t="e">
        <f>_xlfn.XLOOKUP($A269,WH_Aggregte!$E:$E,WH_Aggregte!Z:Z)</f>
        <v>#N/A</v>
      </c>
      <c r="X269" s="31" t="e">
        <f>_xlfn.XLOOKUP($A269,WH_Aggregte!$E:$E,WH_Aggregte!AA:AA)</f>
        <v>#N/A</v>
      </c>
      <c r="Y269" s="31" t="e">
        <f>_xlfn.XLOOKUP($A269,WH_Aggregte!$E:$E,WH_Aggregte!AB:AB)</f>
        <v>#N/A</v>
      </c>
      <c r="Z269" s="31" t="e">
        <f>_xlfn.XLOOKUP($A269,WH_Aggregte!$E:$E,WH_Aggregte!AC:AC)</f>
        <v>#N/A</v>
      </c>
      <c r="AA269" s="31" t="e">
        <f>_xlfn.XLOOKUP($A269,WH_Aggregte!$E:$E,WH_Aggregte!AD:AD)</f>
        <v>#N/A</v>
      </c>
      <c r="AB269" s="31" t="e">
        <f>_xlfn.XLOOKUP($A269,WH_Aggregte!$E:$E,WH_Aggregte!AE:AE)</f>
        <v>#N/A</v>
      </c>
      <c r="AC269" s="31" t="e">
        <f>_xlfn.XLOOKUP($A269,WH_Aggregte!$E:$E,WH_Aggregte!AF:AF)</f>
        <v>#N/A</v>
      </c>
      <c r="AD269" s="31" t="e">
        <f>_xlfn.XLOOKUP($A269,WH_Aggregte!$E:$E,WH_Aggregte!AG:AG)</f>
        <v>#N/A</v>
      </c>
      <c r="AE269" s="31" t="e">
        <f>_xlfn.XLOOKUP($A269,WH_Aggregte!$E:$E,WH_Aggregte!AH:AH)</f>
        <v>#N/A</v>
      </c>
      <c r="AF269" s="31" t="e">
        <f>_xlfn.XLOOKUP($A269,WH_Aggregte!$E:$E,WH_Aggregte!AI:AI)</f>
        <v>#N/A</v>
      </c>
      <c r="AG269" s="31" t="e">
        <f>_xlfn.XLOOKUP($A269,WH_Aggregte!$E:$E,WH_Aggregte!AJ:AJ)</f>
        <v>#N/A</v>
      </c>
      <c r="AH269" s="31" t="e">
        <f>_xlfn.XLOOKUP($A269,WH_Aggregte!$E:$E,WH_Aggregte!AK:AK)</f>
        <v>#N/A</v>
      </c>
      <c r="AI269" s="31" t="e">
        <f>_xlfn.XLOOKUP($A269,WH_Aggregte!$E:$E,WH_Aggregte!AL:AL)</f>
        <v>#N/A</v>
      </c>
      <c r="AJ269" s="31" t="e">
        <f>_xlfn.XLOOKUP($A269,SummaryResponses!$A:$A,SummaryResponses!D:D)</f>
        <v>#N/A</v>
      </c>
      <c r="AK269" s="31" t="e">
        <f>_xlfn.XLOOKUP($A269,SummaryResponses!$A:$A,SummaryResponses!E:E)</f>
        <v>#N/A</v>
      </c>
      <c r="AL269" s="31" t="e">
        <f>_xlfn.XLOOKUP($A269,SummaryResponses!$A:$A,SummaryResponses!F:F)</f>
        <v>#N/A</v>
      </c>
      <c r="AM269" s="31" t="e">
        <f>_xlfn.XLOOKUP($A269,SummaryResponses!$A:$A,SummaryResponses!G:G)</f>
        <v>#N/A</v>
      </c>
      <c r="AN269" s="31" t="e">
        <f>_xlfn.XLOOKUP($A269,SummaryResponses!$A:$A,SummaryResponses!H:H)</f>
        <v>#N/A</v>
      </c>
      <c r="AO269" s="31" t="e">
        <f>_xlfn.XLOOKUP($A269,SummaryResponses!$A:$A,SummaryResponses!I:I)</f>
        <v>#N/A</v>
      </c>
      <c r="AP269" s="31" t="e">
        <f>_xlfn.XLOOKUP($A269,SummaryResponses!$A:$A,SummaryResponses!J:J)</f>
        <v>#N/A</v>
      </c>
      <c r="AQ269" s="31" t="e">
        <f>_xlfn.XLOOKUP($A269,SummaryResponses!$A:$A,SummaryResponses!K:K)</f>
        <v>#N/A</v>
      </c>
      <c r="AR269" s="31" t="e">
        <f>_xlfn.XLOOKUP($A269,SummaryResponses!$A:$A,SummaryResponses!L:L)</f>
        <v>#N/A</v>
      </c>
      <c r="AS269" s="31" t="e">
        <f>_xlfn.XLOOKUP($A269,SummaryResponses!$A:$A,SummaryResponses!M:M)</f>
        <v>#N/A</v>
      </c>
      <c r="AT269" s="31" t="e">
        <f>_xlfn.XLOOKUP($A269,SummaryResponses!$A:$A,SummaryResponses!N:N)</f>
        <v>#N/A</v>
      </c>
      <c r="AU269" s="31" t="e">
        <f>_xlfn.XLOOKUP($A269,SummaryResponses!$A:$A,SummaryResponses!O:O)</f>
        <v>#N/A</v>
      </c>
      <c r="AV269" s="31" t="e">
        <f>_xlfn.XLOOKUP($A269,SummaryResponses!$A:$A,SummaryResponses!P:P)</f>
        <v>#N/A</v>
      </c>
      <c r="AW269" s="31" t="e">
        <f>_xlfn.XLOOKUP($A269,SummaryResponses!$A:$A,SummaryResponses!Q:Q)</f>
        <v>#N/A</v>
      </c>
      <c r="AX269" s="31" t="e">
        <f>_xlfn.XLOOKUP($A269,SummaryResponses!$A:$A,SummaryResponses!R:R)</f>
        <v>#N/A</v>
      </c>
      <c r="AY269" s="31" t="e">
        <f>_xlfn.XLOOKUP($A269,SummaryResponses!$A:$A,SummaryResponses!S:S)</f>
        <v>#N/A</v>
      </c>
      <c r="AZ269" s="31" t="e">
        <f>_xlfn.XLOOKUP($A269,SummaryResponses!$A:$A,SummaryResponses!T:T)</f>
        <v>#N/A</v>
      </c>
      <c r="BA269" s="31" t="e">
        <f>_xlfn.XLOOKUP($A269,SummaryResponses!$A:$A,SummaryResponses!U:U)</f>
        <v>#N/A</v>
      </c>
      <c r="BB269" s="31" t="e">
        <f>_xlfn.XLOOKUP($A269,SummaryResponses!$A:$A,SummaryResponses!V:V)</f>
        <v>#N/A</v>
      </c>
      <c r="BC269" s="31" t="e">
        <f>_xlfn.XLOOKUP($A269,SummaryResponses!$A:$A,SummaryResponses!W:W)</f>
        <v>#N/A</v>
      </c>
      <c r="BD269" s="31" t="e">
        <f>_xlfn.XLOOKUP($A269,SummaryResponses!$A:$A,SummaryResponses!X:X)</f>
        <v>#N/A</v>
      </c>
      <c r="BE269" s="31" t="e">
        <f>_xlfn.XLOOKUP($A269,SummaryResponses!$A:$A,SummaryResponses!Y:Y)</f>
        <v>#N/A</v>
      </c>
      <c r="BF269" s="31" t="e">
        <f>_xlfn.XLOOKUP($A269,SummaryResponses!$A:$A,SummaryResponses!Z:Z)</f>
        <v>#N/A</v>
      </c>
      <c r="BG269" s="31" t="e">
        <f>_xlfn.XLOOKUP($A269,SummaryResponses!$A:$A,SummaryResponses!AA:AA)</f>
        <v>#N/A</v>
      </c>
      <c r="BH269" s="31" t="e">
        <f>_xlfn.XLOOKUP($A269,SummaryResponses!$A:$A,SummaryResponses!AB:AB)</f>
        <v>#N/A</v>
      </c>
      <c r="BI269" s="31" t="e">
        <f>_xlfn.XLOOKUP($A269,SummaryResponses!$A:$A,SummaryResponses!AC:AC)</f>
        <v>#N/A</v>
      </c>
      <c r="BJ269" s="31" t="e">
        <f>_xlfn.XLOOKUP($A269,SummaryResponses!$A:$A,SummaryResponses!AD:AD)</f>
        <v>#N/A</v>
      </c>
      <c r="BK269" s="31" t="e">
        <f>_xlfn.XLOOKUP($A269,SummaryResponses!$A:$A,SummaryResponses!AE:AE)</f>
        <v>#N/A</v>
      </c>
    </row>
    <row r="270" spans="1:63" ht="34.4" customHeight="1" x14ac:dyDescent="0.35">
      <c r="A270" s="30">
        <f>SummaryResponses!A270</f>
        <v>0</v>
      </c>
      <c r="B270" s="31" t="e">
        <f>_xlfn.XLOOKUP($A270,WH_Aggregte!$E:$E,WH_Aggregte!$D:$D)</f>
        <v>#N/A</v>
      </c>
      <c r="C270" s="31" t="e">
        <f>_xlfn.XLOOKUP($A270,SummaryResponses!$A:$A,SummaryResponses!$C:$C)</f>
        <v>#N/A</v>
      </c>
      <c r="D270" s="30" t="str">
        <f>_xlfn.SINGLE(IF(ISNUMBER(IFERROR(_xlfn.XLOOKUP($A270,Table1[QNUM],Table1[Answer],"",0),""))*1,"",IFERROR(_xlfn.XLOOKUP($A270,Table1[QNUM],Table1[Answer],"",0),"")))</f>
        <v/>
      </c>
      <c r="E270" s="31" t="str">
        <f>_xlfn.SINGLE(IF(ISNUMBER(IFERROR(_xlfn.XLOOKUP($A270&amp;$E$1&amp;":",Table1[QNUM],Table1[NOTES],"",0),""))*1,"",IFERROR(_xlfn.XLOOKUP($A270&amp;$E$1&amp;":",Table1[QNUM],Table1[NOTES],"",0),"")))</f>
        <v/>
      </c>
      <c r="F270" s="31" t="str">
        <f>_xlfn.SINGLE(IF(ISNUMBER(IFERROR(_xlfn.XLOOKUP($A270&amp;$F$1,Table1[QNUM],Table1[NOTES],"",0),""))*1,"",IFERROR(_xlfn.XLOOKUP($A270&amp;$F$1,Table1[QNUM],Table1[NOTES],"",0),"")))</f>
        <v/>
      </c>
      <c r="G270" s="31" t="e">
        <f>TRIM(_xlfn.XLOOKUP($A270,WH_Aggregte!$E:$E,WH_Aggregte!J:J))</f>
        <v>#N/A</v>
      </c>
      <c r="H270" s="31" t="e">
        <f>_xlfn.XLOOKUP($A270,WH_Aggregte!$E:$E,WH_Aggregte!K:K)</f>
        <v>#N/A</v>
      </c>
      <c r="I270" s="31" t="e">
        <f>_xlfn.XLOOKUP($A270,WH_Aggregte!$E:$E,WH_Aggregte!L:L)</f>
        <v>#N/A</v>
      </c>
      <c r="J270" s="31" t="e">
        <f>_xlfn.XLOOKUP($A270,WH_Aggregte!$E:$E,WH_Aggregte!M:M)</f>
        <v>#N/A</v>
      </c>
      <c r="K270" s="31" t="e">
        <f>_xlfn.XLOOKUP($A270,WH_Aggregte!$E:$E,WH_Aggregte!N:N)</f>
        <v>#N/A</v>
      </c>
      <c r="L270" s="31" t="e">
        <f>_xlfn.XLOOKUP($A270,WH_Aggregte!$E:$E,WH_Aggregte!O:O)</f>
        <v>#N/A</v>
      </c>
      <c r="M270" s="31" t="e">
        <f>_xlfn.XLOOKUP($A270,WH_Aggregte!$E:$E,WH_Aggregte!P:P)</f>
        <v>#N/A</v>
      </c>
      <c r="N270" s="31" t="e">
        <f>_xlfn.XLOOKUP($A270,WH_Aggregte!$E:$E,WH_Aggregte!Q:Q)</f>
        <v>#N/A</v>
      </c>
      <c r="O270" s="31" t="e">
        <f>_xlfn.XLOOKUP($A270,WH_Aggregte!$E:$E,WH_Aggregte!R:R)</f>
        <v>#N/A</v>
      </c>
      <c r="P270" s="31" t="e">
        <f>_xlfn.XLOOKUP($A270,WH_Aggregte!$E:$E,WH_Aggregte!S:S)</f>
        <v>#N/A</v>
      </c>
      <c r="Q270" s="31" t="e">
        <f>_xlfn.XLOOKUP($A270,WH_Aggregte!$E:$E,WH_Aggregte!T:T)</f>
        <v>#N/A</v>
      </c>
      <c r="R270" s="31" t="e">
        <f>_xlfn.XLOOKUP($A270,WH_Aggregte!$E:$E,WH_Aggregte!U:U)</f>
        <v>#N/A</v>
      </c>
      <c r="S270" s="31" t="e">
        <f>_xlfn.XLOOKUP($A270,WH_Aggregte!$E:$E,WH_Aggregte!V:V)</f>
        <v>#N/A</v>
      </c>
      <c r="T270" s="31" t="e">
        <f>_xlfn.XLOOKUP($A270,WH_Aggregte!$E:$E,WH_Aggregte!W:W)</f>
        <v>#N/A</v>
      </c>
      <c r="U270" s="31" t="e">
        <f>_xlfn.XLOOKUP($A270,WH_Aggregte!$E:$E,WH_Aggregte!X:X)</f>
        <v>#N/A</v>
      </c>
      <c r="V270" s="31" t="e">
        <f>_xlfn.XLOOKUP($A270,WH_Aggregte!$E:$E,WH_Aggregte!Y:Y)</f>
        <v>#N/A</v>
      </c>
      <c r="W270" s="31" t="e">
        <f>_xlfn.XLOOKUP($A270,WH_Aggregte!$E:$E,WH_Aggregte!Z:Z)</f>
        <v>#N/A</v>
      </c>
      <c r="X270" s="31" t="e">
        <f>_xlfn.XLOOKUP($A270,WH_Aggregte!$E:$E,WH_Aggregte!AA:AA)</f>
        <v>#N/A</v>
      </c>
      <c r="Y270" s="31" t="e">
        <f>_xlfn.XLOOKUP($A270,WH_Aggregte!$E:$E,WH_Aggregte!AB:AB)</f>
        <v>#N/A</v>
      </c>
      <c r="Z270" s="31" t="e">
        <f>_xlfn.XLOOKUP($A270,WH_Aggregte!$E:$E,WH_Aggregte!AC:AC)</f>
        <v>#N/A</v>
      </c>
      <c r="AA270" s="31" t="e">
        <f>_xlfn.XLOOKUP($A270,WH_Aggregte!$E:$E,WH_Aggregte!AD:AD)</f>
        <v>#N/A</v>
      </c>
      <c r="AB270" s="31" t="e">
        <f>_xlfn.XLOOKUP($A270,WH_Aggregte!$E:$E,WH_Aggregte!AE:AE)</f>
        <v>#N/A</v>
      </c>
      <c r="AC270" s="31" t="e">
        <f>_xlfn.XLOOKUP($A270,WH_Aggregte!$E:$E,WH_Aggregte!AF:AF)</f>
        <v>#N/A</v>
      </c>
      <c r="AD270" s="31" t="e">
        <f>_xlfn.XLOOKUP($A270,WH_Aggregte!$E:$E,WH_Aggregte!AG:AG)</f>
        <v>#N/A</v>
      </c>
      <c r="AE270" s="31" t="e">
        <f>_xlfn.XLOOKUP($A270,WH_Aggregte!$E:$E,WH_Aggregte!AH:AH)</f>
        <v>#N/A</v>
      </c>
      <c r="AF270" s="31" t="e">
        <f>_xlfn.XLOOKUP($A270,WH_Aggregte!$E:$E,WH_Aggregte!AI:AI)</f>
        <v>#N/A</v>
      </c>
      <c r="AG270" s="31" t="e">
        <f>_xlfn.XLOOKUP($A270,WH_Aggregte!$E:$E,WH_Aggregte!AJ:AJ)</f>
        <v>#N/A</v>
      </c>
      <c r="AH270" s="31" t="e">
        <f>_xlfn.XLOOKUP($A270,WH_Aggregte!$E:$E,WH_Aggregte!AK:AK)</f>
        <v>#N/A</v>
      </c>
      <c r="AI270" s="31" t="e">
        <f>_xlfn.XLOOKUP($A270,WH_Aggregte!$E:$E,WH_Aggregte!AL:AL)</f>
        <v>#N/A</v>
      </c>
      <c r="AJ270" s="31" t="e">
        <f>_xlfn.XLOOKUP($A270,SummaryResponses!$A:$A,SummaryResponses!D:D)</f>
        <v>#N/A</v>
      </c>
      <c r="AK270" s="31" t="e">
        <f>_xlfn.XLOOKUP($A270,SummaryResponses!$A:$A,SummaryResponses!E:E)</f>
        <v>#N/A</v>
      </c>
      <c r="AL270" s="31" t="e">
        <f>_xlfn.XLOOKUP($A270,SummaryResponses!$A:$A,SummaryResponses!F:F)</f>
        <v>#N/A</v>
      </c>
      <c r="AM270" s="31" t="e">
        <f>_xlfn.XLOOKUP($A270,SummaryResponses!$A:$A,SummaryResponses!G:G)</f>
        <v>#N/A</v>
      </c>
      <c r="AN270" s="31" t="e">
        <f>_xlfn.XLOOKUP($A270,SummaryResponses!$A:$A,SummaryResponses!H:H)</f>
        <v>#N/A</v>
      </c>
      <c r="AO270" s="31" t="e">
        <f>_xlfn.XLOOKUP($A270,SummaryResponses!$A:$A,SummaryResponses!I:I)</f>
        <v>#N/A</v>
      </c>
      <c r="AP270" s="31" t="e">
        <f>_xlfn.XLOOKUP($A270,SummaryResponses!$A:$A,SummaryResponses!J:J)</f>
        <v>#N/A</v>
      </c>
      <c r="AQ270" s="31" t="e">
        <f>_xlfn.XLOOKUP($A270,SummaryResponses!$A:$A,SummaryResponses!K:K)</f>
        <v>#N/A</v>
      </c>
      <c r="AR270" s="31" t="e">
        <f>_xlfn.XLOOKUP($A270,SummaryResponses!$A:$A,SummaryResponses!L:L)</f>
        <v>#N/A</v>
      </c>
      <c r="AS270" s="31" t="e">
        <f>_xlfn.XLOOKUP($A270,SummaryResponses!$A:$A,SummaryResponses!M:M)</f>
        <v>#N/A</v>
      </c>
      <c r="AT270" s="31" t="e">
        <f>_xlfn.XLOOKUP($A270,SummaryResponses!$A:$A,SummaryResponses!N:N)</f>
        <v>#N/A</v>
      </c>
      <c r="AU270" s="31" t="e">
        <f>_xlfn.XLOOKUP($A270,SummaryResponses!$A:$A,SummaryResponses!O:O)</f>
        <v>#N/A</v>
      </c>
      <c r="AV270" s="31" t="e">
        <f>_xlfn.XLOOKUP($A270,SummaryResponses!$A:$A,SummaryResponses!P:P)</f>
        <v>#N/A</v>
      </c>
      <c r="AW270" s="31" t="e">
        <f>_xlfn.XLOOKUP($A270,SummaryResponses!$A:$A,SummaryResponses!Q:Q)</f>
        <v>#N/A</v>
      </c>
      <c r="AX270" s="31" t="e">
        <f>_xlfn.XLOOKUP($A270,SummaryResponses!$A:$A,SummaryResponses!R:R)</f>
        <v>#N/A</v>
      </c>
      <c r="AY270" s="31" t="e">
        <f>_xlfn.XLOOKUP($A270,SummaryResponses!$A:$A,SummaryResponses!S:S)</f>
        <v>#N/A</v>
      </c>
      <c r="AZ270" s="31" t="e">
        <f>_xlfn.XLOOKUP($A270,SummaryResponses!$A:$A,SummaryResponses!T:T)</f>
        <v>#N/A</v>
      </c>
      <c r="BA270" s="31" t="e">
        <f>_xlfn.XLOOKUP($A270,SummaryResponses!$A:$A,SummaryResponses!U:U)</f>
        <v>#N/A</v>
      </c>
      <c r="BB270" s="31" t="e">
        <f>_xlfn.XLOOKUP($A270,SummaryResponses!$A:$A,SummaryResponses!V:V)</f>
        <v>#N/A</v>
      </c>
      <c r="BC270" s="31" t="e">
        <f>_xlfn.XLOOKUP($A270,SummaryResponses!$A:$A,SummaryResponses!W:W)</f>
        <v>#N/A</v>
      </c>
      <c r="BD270" s="31" t="e">
        <f>_xlfn.XLOOKUP($A270,SummaryResponses!$A:$A,SummaryResponses!X:X)</f>
        <v>#N/A</v>
      </c>
      <c r="BE270" s="31" t="e">
        <f>_xlfn.XLOOKUP($A270,SummaryResponses!$A:$A,SummaryResponses!Y:Y)</f>
        <v>#N/A</v>
      </c>
      <c r="BF270" s="31" t="e">
        <f>_xlfn.XLOOKUP($A270,SummaryResponses!$A:$A,SummaryResponses!Z:Z)</f>
        <v>#N/A</v>
      </c>
      <c r="BG270" s="31" t="e">
        <f>_xlfn.XLOOKUP($A270,SummaryResponses!$A:$A,SummaryResponses!AA:AA)</f>
        <v>#N/A</v>
      </c>
      <c r="BH270" s="31" t="e">
        <f>_xlfn.XLOOKUP($A270,SummaryResponses!$A:$A,SummaryResponses!AB:AB)</f>
        <v>#N/A</v>
      </c>
      <c r="BI270" s="31" t="e">
        <f>_xlfn.XLOOKUP($A270,SummaryResponses!$A:$A,SummaryResponses!AC:AC)</f>
        <v>#N/A</v>
      </c>
      <c r="BJ270" s="31" t="e">
        <f>_xlfn.XLOOKUP($A270,SummaryResponses!$A:$A,SummaryResponses!AD:AD)</f>
        <v>#N/A</v>
      </c>
      <c r="BK270" s="31" t="e">
        <f>_xlfn.XLOOKUP($A270,SummaryResponses!$A:$A,SummaryResponses!AE:AE)</f>
        <v>#N/A</v>
      </c>
    </row>
    <row r="271" spans="1:63" ht="34.4" customHeight="1" x14ac:dyDescent="0.35">
      <c r="A271" s="30">
        <f>SummaryResponses!A271</f>
        <v>0</v>
      </c>
      <c r="B271" s="31" t="e">
        <f>_xlfn.XLOOKUP($A271,WH_Aggregte!$E:$E,WH_Aggregte!$D:$D)</f>
        <v>#N/A</v>
      </c>
      <c r="C271" s="31" t="e">
        <f>_xlfn.XLOOKUP($A271,SummaryResponses!$A:$A,SummaryResponses!$C:$C)</f>
        <v>#N/A</v>
      </c>
      <c r="D271" s="30" t="str">
        <f>_xlfn.SINGLE(IF(ISNUMBER(IFERROR(_xlfn.XLOOKUP($A271,Table1[QNUM],Table1[Answer],"",0),""))*1,"",IFERROR(_xlfn.XLOOKUP($A271,Table1[QNUM],Table1[Answer],"",0),"")))</f>
        <v/>
      </c>
      <c r="E271" s="31" t="str">
        <f>_xlfn.SINGLE(IF(ISNUMBER(IFERROR(_xlfn.XLOOKUP($A271&amp;$E$1&amp;":",Table1[QNUM],Table1[NOTES],"",0),""))*1,"",IFERROR(_xlfn.XLOOKUP($A271&amp;$E$1&amp;":",Table1[QNUM],Table1[NOTES],"",0),"")))</f>
        <v/>
      </c>
      <c r="F271" s="31" t="str">
        <f>_xlfn.SINGLE(IF(ISNUMBER(IFERROR(_xlfn.XLOOKUP($A271&amp;$F$1,Table1[QNUM],Table1[NOTES],"",0),""))*1,"",IFERROR(_xlfn.XLOOKUP($A271&amp;$F$1,Table1[QNUM],Table1[NOTES],"",0),"")))</f>
        <v/>
      </c>
      <c r="G271" s="31" t="e">
        <f>TRIM(_xlfn.XLOOKUP($A271,WH_Aggregte!$E:$E,WH_Aggregte!J:J))</f>
        <v>#N/A</v>
      </c>
      <c r="H271" s="31" t="e">
        <f>_xlfn.XLOOKUP($A271,WH_Aggregte!$E:$E,WH_Aggregte!K:K)</f>
        <v>#N/A</v>
      </c>
      <c r="I271" s="31" t="e">
        <f>_xlfn.XLOOKUP($A271,WH_Aggregte!$E:$E,WH_Aggregte!L:L)</f>
        <v>#N/A</v>
      </c>
      <c r="J271" s="31" t="e">
        <f>_xlfn.XLOOKUP($A271,WH_Aggregte!$E:$E,WH_Aggregte!M:M)</f>
        <v>#N/A</v>
      </c>
      <c r="K271" s="31" t="e">
        <f>_xlfn.XLOOKUP($A271,WH_Aggregte!$E:$E,WH_Aggregte!N:N)</f>
        <v>#N/A</v>
      </c>
      <c r="L271" s="31" t="e">
        <f>_xlfn.XLOOKUP($A271,WH_Aggregte!$E:$E,WH_Aggregte!O:O)</f>
        <v>#N/A</v>
      </c>
      <c r="M271" s="31" t="e">
        <f>_xlfn.XLOOKUP($A271,WH_Aggregte!$E:$E,WH_Aggregte!P:P)</f>
        <v>#N/A</v>
      </c>
      <c r="N271" s="31" t="e">
        <f>_xlfn.XLOOKUP($A271,WH_Aggregte!$E:$E,WH_Aggregte!Q:Q)</f>
        <v>#N/A</v>
      </c>
      <c r="O271" s="31" t="e">
        <f>_xlfn.XLOOKUP($A271,WH_Aggregte!$E:$E,WH_Aggregte!R:R)</f>
        <v>#N/A</v>
      </c>
      <c r="P271" s="31" t="e">
        <f>_xlfn.XLOOKUP($A271,WH_Aggregte!$E:$E,WH_Aggregte!S:S)</f>
        <v>#N/A</v>
      </c>
      <c r="Q271" s="31" t="e">
        <f>_xlfn.XLOOKUP($A271,WH_Aggregte!$E:$E,WH_Aggregte!T:T)</f>
        <v>#N/A</v>
      </c>
      <c r="R271" s="31" t="e">
        <f>_xlfn.XLOOKUP($A271,WH_Aggregte!$E:$E,WH_Aggregte!U:U)</f>
        <v>#N/A</v>
      </c>
      <c r="S271" s="31" t="e">
        <f>_xlfn.XLOOKUP($A271,WH_Aggregte!$E:$E,WH_Aggregte!V:V)</f>
        <v>#N/A</v>
      </c>
      <c r="T271" s="31" t="e">
        <f>_xlfn.XLOOKUP($A271,WH_Aggregte!$E:$E,WH_Aggregte!W:W)</f>
        <v>#N/A</v>
      </c>
      <c r="U271" s="31" t="e">
        <f>_xlfn.XLOOKUP($A271,WH_Aggregte!$E:$E,WH_Aggregte!X:X)</f>
        <v>#N/A</v>
      </c>
      <c r="V271" s="31" t="e">
        <f>_xlfn.XLOOKUP($A271,WH_Aggregte!$E:$E,WH_Aggregte!Y:Y)</f>
        <v>#N/A</v>
      </c>
      <c r="W271" s="31" t="e">
        <f>_xlfn.XLOOKUP($A271,WH_Aggregte!$E:$E,WH_Aggregte!Z:Z)</f>
        <v>#N/A</v>
      </c>
      <c r="X271" s="31" t="e">
        <f>_xlfn.XLOOKUP($A271,WH_Aggregte!$E:$E,WH_Aggregte!AA:AA)</f>
        <v>#N/A</v>
      </c>
      <c r="Y271" s="31" t="e">
        <f>_xlfn.XLOOKUP($A271,WH_Aggregte!$E:$E,WH_Aggregte!AB:AB)</f>
        <v>#N/A</v>
      </c>
      <c r="Z271" s="31" t="e">
        <f>_xlfn.XLOOKUP($A271,WH_Aggregte!$E:$E,WH_Aggregte!AC:AC)</f>
        <v>#N/A</v>
      </c>
      <c r="AA271" s="31" t="e">
        <f>_xlfn.XLOOKUP($A271,WH_Aggregte!$E:$E,WH_Aggregte!AD:AD)</f>
        <v>#N/A</v>
      </c>
      <c r="AB271" s="31" t="e">
        <f>_xlfn.XLOOKUP($A271,WH_Aggregte!$E:$E,WH_Aggregte!AE:AE)</f>
        <v>#N/A</v>
      </c>
      <c r="AC271" s="31" t="e">
        <f>_xlfn.XLOOKUP($A271,WH_Aggregte!$E:$E,WH_Aggregte!AF:AF)</f>
        <v>#N/A</v>
      </c>
      <c r="AD271" s="31" t="e">
        <f>_xlfn.XLOOKUP($A271,WH_Aggregte!$E:$E,WH_Aggregte!AG:AG)</f>
        <v>#N/A</v>
      </c>
      <c r="AE271" s="31" t="e">
        <f>_xlfn.XLOOKUP($A271,WH_Aggregte!$E:$E,WH_Aggregte!AH:AH)</f>
        <v>#N/A</v>
      </c>
      <c r="AF271" s="31" t="e">
        <f>_xlfn.XLOOKUP($A271,WH_Aggregte!$E:$E,WH_Aggregte!AI:AI)</f>
        <v>#N/A</v>
      </c>
      <c r="AG271" s="31" t="e">
        <f>_xlfn.XLOOKUP($A271,WH_Aggregte!$E:$E,WH_Aggregte!AJ:AJ)</f>
        <v>#N/A</v>
      </c>
      <c r="AH271" s="31" t="e">
        <f>_xlfn.XLOOKUP($A271,WH_Aggregte!$E:$E,WH_Aggregte!AK:AK)</f>
        <v>#N/A</v>
      </c>
      <c r="AI271" s="31" t="e">
        <f>_xlfn.XLOOKUP($A271,WH_Aggregte!$E:$E,WH_Aggregte!AL:AL)</f>
        <v>#N/A</v>
      </c>
      <c r="AJ271" s="31" t="e">
        <f>_xlfn.XLOOKUP($A271,SummaryResponses!$A:$A,SummaryResponses!D:D)</f>
        <v>#N/A</v>
      </c>
      <c r="AK271" s="31" t="e">
        <f>_xlfn.XLOOKUP($A271,SummaryResponses!$A:$A,SummaryResponses!E:E)</f>
        <v>#N/A</v>
      </c>
      <c r="AL271" s="31" t="e">
        <f>_xlfn.XLOOKUP($A271,SummaryResponses!$A:$A,SummaryResponses!F:F)</f>
        <v>#N/A</v>
      </c>
      <c r="AM271" s="31" t="e">
        <f>_xlfn.XLOOKUP($A271,SummaryResponses!$A:$A,SummaryResponses!G:G)</f>
        <v>#N/A</v>
      </c>
      <c r="AN271" s="31" t="e">
        <f>_xlfn.XLOOKUP($A271,SummaryResponses!$A:$A,SummaryResponses!H:H)</f>
        <v>#N/A</v>
      </c>
      <c r="AO271" s="31" t="e">
        <f>_xlfn.XLOOKUP($A271,SummaryResponses!$A:$A,SummaryResponses!I:I)</f>
        <v>#N/A</v>
      </c>
      <c r="AP271" s="31" t="e">
        <f>_xlfn.XLOOKUP($A271,SummaryResponses!$A:$A,SummaryResponses!J:J)</f>
        <v>#N/A</v>
      </c>
      <c r="AQ271" s="31" t="e">
        <f>_xlfn.XLOOKUP($A271,SummaryResponses!$A:$A,SummaryResponses!K:K)</f>
        <v>#N/A</v>
      </c>
      <c r="AR271" s="31" t="e">
        <f>_xlfn.XLOOKUP($A271,SummaryResponses!$A:$A,SummaryResponses!L:L)</f>
        <v>#N/A</v>
      </c>
      <c r="AS271" s="31" t="e">
        <f>_xlfn.XLOOKUP($A271,SummaryResponses!$A:$A,SummaryResponses!M:M)</f>
        <v>#N/A</v>
      </c>
      <c r="AT271" s="31" t="e">
        <f>_xlfn.XLOOKUP($A271,SummaryResponses!$A:$A,SummaryResponses!N:N)</f>
        <v>#N/A</v>
      </c>
      <c r="AU271" s="31" t="e">
        <f>_xlfn.XLOOKUP($A271,SummaryResponses!$A:$A,SummaryResponses!O:O)</f>
        <v>#N/A</v>
      </c>
      <c r="AV271" s="31" t="e">
        <f>_xlfn.XLOOKUP($A271,SummaryResponses!$A:$A,SummaryResponses!P:P)</f>
        <v>#N/A</v>
      </c>
      <c r="AW271" s="31" t="e">
        <f>_xlfn.XLOOKUP($A271,SummaryResponses!$A:$A,SummaryResponses!Q:Q)</f>
        <v>#N/A</v>
      </c>
      <c r="AX271" s="31" t="e">
        <f>_xlfn.XLOOKUP($A271,SummaryResponses!$A:$A,SummaryResponses!R:R)</f>
        <v>#N/A</v>
      </c>
      <c r="AY271" s="31" t="e">
        <f>_xlfn.XLOOKUP($A271,SummaryResponses!$A:$A,SummaryResponses!S:S)</f>
        <v>#N/A</v>
      </c>
      <c r="AZ271" s="31" t="e">
        <f>_xlfn.XLOOKUP($A271,SummaryResponses!$A:$A,SummaryResponses!T:T)</f>
        <v>#N/A</v>
      </c>
      <c r="BA271" s="31" t="e">
        <f>_xlfn.XLOOKUP($A271,SummaryResponses!$A:$A,SummaryResponses!U:U)</f>
        <v>#N/A</v>
      </c>
      <c r="BB271" s="31" t="e">
        <f>_xlfn.XLOOKUP($A271,SummaryResponses!$A:$A,SummaryResponses!V:V)</f>
        <v>#N/A</v>
      </c>
      <c r="BC271" s="31" t="e">
        <f>_xlfn.XLOOKUP($A271,SummaryResponses!$A:$A,SummaryResponses!W:W)</f>
        <v>#N/A</v>
      </c>
      <c r="BD271" s="31" t="e">
        <f>_xlfn.XLOOKUP($A271,SummaryResponses!$A:$A,SummaryResponses!X:X)</f>
        <v>#N/A</v>
      </c>
      <c r="BE271" s="31" t="e">
        <f>_xlfn.XLOOKUP($A271,SummaryResponses!$A:$A,SummaryResponses!Y:Y)</f>
        <v>#N/A</v>
      </c>
      <c r="BF271" s="31" t="e">
        <f>_xlfn.XLOOKUP($A271,SummaryResponses!$A:$A,SummaryResponses!Z:Z)</f>
        <v>#N/A</v>
      </c>
      <c r="BG271" s="31" t="e">
        <f>_xlfn.XLOOKUP($A271,SummaryResponses!$A:$A,SummaryResponses!AA:AA)</f>
        <v>#N/A</v>
      </c>
      <c r="BH271" s="31" t="e">
        <f>_xlfn.XLOOKUP($A271,SummaryResponses!$A:$A,SummaryResponses!AB:AB)</f>
        <v>#N/A</v>
      </c>
      <c r="BI271" s="31" t="e">
        <f>_xlfn.XLOOKUP($A271,SummaryResponses!$A:$A,SummaryResponses!AC:AC)</f>
        <v>#N/A</v>
      </c>
      <c r="BJ271" s="31" t="e">
        <f>_xlfn.XLOOKUP($A271,SummaryResponses!$A:$A,SummaryResponses!AD:AD)</f>
        <v>#N/A</v>
      </c>
      <c r="BK271" s="31" t="e">
        <f>_xlfn.XLOOKUP($A271,SummaryResponses!$A:$A,SummaryResponses!AE:AE)</f>
        <v>#N/A</v>
      </c>
    </row>
    <row r="272" spans="1:63" ht="34.4" customHeight="1" x14ac:dyDescent="0.35">
      <c r="A272" s="30">
        <f>SummaryResponses!A272</f>
        <v>0</v>
      </c>
      <c r="B272" s="31" t="e">
        <f>_xlfn.XLOOKUP($A272,WH_Aggregte!$E:$E,WH_Aggregte!$D:$D)</f>
        <v>#N/A</v>
      </c>
      <c r="C272" s="31" t="e">
        <f>_xlfn.XLOOKUP($A272,SummaryResponses!$A:$A,SummaryResponses!$C:$C)</f>
        <v>#N/A</v>
      </c>
      <c r="D272" s="30" t="str">
        <f>_xlfn.SINGLE(IF(ISNUMBER(IFERROR(_xlfn.XLOOKUP($A272,Table1[QNUM],Table1[Answer],"",0),""))*1,"",IFERROR(_xlfn.XLOOKUP($A272,Table1[QNUM],Table1[Answer],"",0),"")))</f>
        <v/>
      </c>
      <c r="E272" s="31" t="str">
        <f>_xlfn.SINGLE(IF(ISNUMBER(IFERROR(_xlfn.XLOOKUP($A272&amp;$E$1&amp;":",Table1[QNUM],Table1[NOTES],"",0),""))*1,"",IFERROR(_xlfn.XLOOKUP($A272&amp;$E$1&amp;":",Table1[QNUM],Table1[NOTES],"",0),"")))</f>
        <v/>
      </c>
      <c r="F272" s="31" t="str">
        <f>_xlfn.SINGLE(IF(ISNUMBER(IFERROR(_xlfn.XLOOKUP($A272&amp;$F$1,Table1[QNUM],Table1[NOTES],"",0),""))*1,"",IFERROR(_xlfn.XLOOKUP($A272&amp;$F$1,Table1[QNUM],Table1[NOTES],"",0),"")))</f>
        <v/>
      </c>
      <c r="G272" s="31" t="e">
        <f>TRIM(_xlfn.XLOOKUP($A272,WH_Aggregte!$E:$E,WH_Aggregte!J:J))</f>
        <v>#N/A</v>
      </c>
      <c r="H272" s="31" t="e">
        <f>_xlfn.XLOOKUP($A272,WH_Aggregte!$E:$E,WH_Aggregte!K:K)</f>
        <v>#N/A</v>
      </c>
      <c r="I272" s="31" t="e">
        <f>_xlfn.XLOOKUP($A272,WH_Aggregte!$E:$E,WH_Aggregte!L:L)</f>
        <v>#N/A</v>
      </c>
      <c r="J272" s="31" t="e">
        <f>_xlfn.XLOOKUP($A272,WH_Aggregte!$E:$E,WH_Aggregte!M:M)</f>
        <v>#N/A</v>
      </c>
      <c r="K272" s="31" t="e">
        <f>_xlfn.XLOOKUP($A272,WH_Aggregte!$E:$E,WH_Aggregte!N:N)</f>
        <v>#N/A</v>
      </c>
      <c r="L272" s="31" t="e">
        <f>_xlfn.XLOOKUP($A272,WH_Aggregte!$E:$E,WH_Aggregte!O:O)</f>
        <v>#N/A</v>
      </c>
      <c r="M272" s="31" t="e">
        <f>_xlfn.XLOOKUP($A272,WH_Aggregte!$E:$E,WH_Aggregte!P:P)</f>
        <v>#N/A</v>
      </c>
      <c r="N272" s="31" t="e">
        <f>_xlfn.XLOOKUP($A272,WH_Aggregte!$E:$E,WH_Aggregte!Q:Q)</f>
        <v>#N/A</v>
      </c>
      <c r="O272" s="31" t="e">
        <f>_xlfn.XLOOKUP($A272,WH_Aggregte!$E:$E,WH_Aggregte!R:R)</f>
        <v>#N/A</v>
      </c>
      <c r="P272" s="31" t="e">
        <f>_xlfn.XLOOKUP($A272,WH_Aggregte!$E:$E,WH_Aggregte!S:S)</f>
        <v>#N/A</v>
      </c>
      <c r="Q272" s="31" t="e">
        <f>_xlfn.XLOOKUP($A272,WH_Aggregte!$E:$E,WH_Aggregte!T:T)</f>
        <v>#N/A</v>
      </c>
      <c r="R272" s="31" t="e">
        <f>_xlfn.XLOOKUP($A272,WH_Aggregte!$E:$E,WH_Aggregte!U:U)</f>
        <v>#N/A</v>
      </c>
      <c r="S272" s="31" t="e">
        <f>_xlfn.XLOOKUP($A272,WH_Aggregte!$E:$E,WH_Aggregte!V:V)</f>
        <v>#N/A</v>
      </c>
      <c r="T272" s="31" t="e">
        <f>_xlfn.XLOOKUP($A272,WH_Aggregte!$E:$E,WH_Aggregte!W:W)</f>
        <v>#N/A</v>
      </c>
      <c r="U272" s="31" t="e">
        <f>_xlfn.XLOOKUP($A272,WH_Aggregte!$E:$E,WH_Aggregte!X:X)</f>
        <v>#N/A</v>
      </c>
      <c r="V272" s="31" t="e">
        <f>_xlfn.XLOOKUP($A272,WH_Aggregte!$E:$E,WH_Aggregte!Y:Y)</f>
        <v>#N/A</v>
      </c>
      <c r="W272" s="31" t="e">
        <f>_xlfn.XLOOKUP($A272,WH_Aggregte!$E:$E,WH_Aggregte!Z:Z)</f>
        <v>#N/A</v>
      </c>
      <c r="X272" s="31" t="e">
        <f>_xlfn.XLOOKUP($A272,WH_Aggregte!$E:$E,WH_Aggregte!AA:AA)</f>
        <v>#N/A</v>
      </c>
      <c r="Y272" s="31" t="e">
        <f>_xlfn.XLOOKUP($A272,WH_Aggregte!$E:$E,WH_Aggregte!AB:AB)</f>
        <v>#N/A</v>
      </c>
      <c r="Z272" s="31" t="e">
        <f>_xlfn.XLOOKUP($A272,WH_Aggregte!$E:$E,WH_Aggregte!AC:AC)</f>
        <v>#N/A</v>
      </c>
      <c r="AA272" s="31" t="e">
        <f>_xlfn.XLOOKUP($A272,WH_Aggregte!$E:$E,WH_Aggregte!AD:AD)</f>
        <v>#N/A</v>
      </c>
      <c r="AB272" s="31" t="e">
        <f>_xlfn.XLOOKUP($A272,WH_Aggregte!$E:$E,WH_Aggregte!AE:AE)</f>
        <v>#N/A</v>
      </c>
      <c r="AC272" s="31" t="e">
        <f>_xlfn.XLOOKUP($A272,WH_Aggregte!$E:$E,WH_Aggregte!AF:AF)</f>
        <v>#N/A</v>
      </c>
      <c r="AD272" s="31" t="e">
        <f>_xlfn.XLOOKUP($A272,WH_Aggregte!$E:$E,WH_Aggregte!AG:AG)</f>
        <v>#N/A</v>
      </c>
      <c r="AE272" s="31" t="e">
        <f>_xlfn.XLOOKUP($A272,WH_Aggregte!$E:$E,WH_Aggregte!AH:AH)</f>
        <v>#N/A</v>
      </c>
      <c r="AF272" s="31" t="e">
        <f>_xlfn.XLOOKUP($A272,WH_Aggregte!$E:$E,WH_Aggregte!AI:AI)</f>
        <v>#N/A</v>
      </c>
      <c r="AG272" s="31" t="e">
        <f>_xlfn.XLOOKUP($A272,WH_Aggregte!$E:$E,WH_Aggregte!AJ:AJ)</f>
        <v>#N/A</v>
      </c>
      <c r="AH272" s="31" t="e">
        <f>_xlfn.XLOOKUP($A272,WH_Aggregte!$E:$E,WH_Aggregte!AK:AK)</f>
        <v>#N/A</v>
      </c>
      <c r="AI272" s="31" t="e">
        <f>_xlfn.XLOOKUP($A272,WH_Aggregte!$E:$E,WH_Aggregte!AL:AL)</f>
        <v>#N/A</v>
      </c>
      <c r="AJ272" s="31" t="e">
        <f>_xlfn.XLOOKUP($A272,SummaryResponses!$A:$A,SummaryResponses!D:D)</f>
        <v>#N/A</v>
      </c>
      <c r="AK272" s="31" t="e">
        <f>_xlfn.XLOOKUP($A272,SummaryResponses!$A:$A,SummaryResponses!E:E)</f>
        <v>#N/A</v>
      </c>
      <c r="AL272" s="31" t="e">
        <f>_xlfn.XLOOKUP($A272,SummaryResponses!$A:$A,SummaryResponses!F:F)</f>
        <v>#N/A</v>
      </c>
      <c r="AM272" s="31" t="e">
        <f>_xlfn.XLOOKUP($A272,SummaryResponses!$A:$A,SummaryResponses!G:G)</f>
        <v>#N/A</v>
      </c>
      <c r="AN272" s="31" t="e">
        <f>_xlfn.XLOOKUP($A272,SummaryResponses!$A:$A,SummaryResponses!H:H)</f>
        <v>#N/A</v>
      </c>
      <c r="AO272" s="31" t="e">
        <f>_xlfn.XLOOKUP($A272,SummaryResponses!$A:$A,SummaryResponses!I:I)</f>
        <v>#N/A</v>
      </c>
      <c r="AP272" s="31" t="e">
        <f>_xlfn.XLOOKUP($A272,SummaryResponses!$A:$A,SummaryResponses!J:J)</f>
        <v>#N/A</v>
      </c>
      <c r="AQ272" s="31" t="e">
        <f>_xlfn.XLOOKUP($A272,SummaryResponses!$A:$A,SummaryResponses!K:K)</f>
        <v>#N/A</v>
      </c>
      <c r="AR272" s="31" t="e">
        <f>_xlfn.XLOOKUP($A272,SummaryResponses!$A:$A,SummaryResponses!L:L)</f>
        <v>#N/A</v>
      </c>
      <c r="AS272" s="31" t="e">
        <f>_xlfn.XLOOKUP($A272,SummaryResponses!$A:$A,SummaryResponses!M:M)</f>
        <v>#N/A</v>
      </c>
      <c r="AT272" s="31" t="e">
        <f>_xlfn.XLOOKUP($A272,SummaryResponses!$A:$A,SummaryResponses!N:N)</f>
        <v>#N/A</v>
      </c>
      <c r="AU272" s="31" t="e">
        <f>_xlfn.XLOOKUP($A272,SummaryResponses!$A:$A,SummaryResponses!O:O)</f>
        <v>#N/A</v>
      </c>
      <c r="AV272" s="31" t="e">
        <f>_xlfn.XLOOKUP($A272,SummaryResponses!$A:$A,SummaryResponses!P:P)</f>
        <v>#N/A</v>
      </c>
      <c r="AW272" s="31" t="e">
        <f>_xlfn.XLOOKUP($A272,SummaryResponses!$A:$A,SummaryResponses!Q:Q)</f>
        <v>#N/A</v>
      </c>
      <c r="AX272" s="31" t="e">
        <f>_xlfn.XLOOKUP($A272,SummaryResponses!$A:$A,SummaryResponses!R:R)</f>
        <v>#N/A</v>
      </c>
      <c r="AY272" s="31" t="e">
        <f>_xlfn.XLOOKUP($A272,SummaryResponses!$A:$A,SummaryResponses!S:S)</f>
        <v>#N/A</v>
      </c>
      <c r="AZ272" s="31" t="e">
        <f>_xlfn.XLOOKUP($A272,SummaryResponses!$A:$A,SummaryResponses!T:T)</f>
        <v>#N/A</v>
      </c>
      <c r="BA272" s="31" t="e">
        <f>_xlfn.XLOOKUP($A272,SummaryResponses!$A:$A,SummaryResponses!U:U)</f>
        <v>#N/A</v>
      </c>
      <c r="BB272" s="31" t="e">
        <f>_xlfn.XLOOKUP($A272,SummaryResponses!$A:$A,SummaryResponses!V:V)</f>
        <v>#N/A</v>
      </c>
      <c r="BC272" s="31" t="e">
        <f>_xlfn.XLOOKUP($A272,SummaryResponses!$A:$A,SummaryResponses!W:W)</f>
        <v>#N/A</v>
      </c>
      <c r="BD272" s="31" t="e">
        <f>_xlfn.XLOOKUP($A272,SummaryResponses!$A:$A,SummaryResponses!X:X)</f>
        <v>#N/A</v>
      </c>
      <c r="BE272" s="31" t="e">
        <f>_xlfn.XLOOKUP($A272,SummaryResponses!$A:$A,SummaryResponses!Y:Y)</f>
        <v>#N/A</v>
      </c>
      <c r="BF272" s="31" t="e">
        <f>_xlfn.XLOOKUP($A272,SummaryResponses!$A:$A,SummaryResponses!Z:Z)</f>
        <v>#N/A</v>
      </c>
      <c r="BG272" s="31" t="e">
        <f>_xlfn.XLOOKUP($A272,SummaryResponses!$A:$A,SummaryResponses!AA:AA)</f>
        <v>#N/A</v>
      </c>
      <c r="BH272" s="31" t="e">
        <f>_xlfn.XLOOKUP($A272,SummaryResponses!$A:$A,SummaryResponses!AB:AB)</f>
        <v>#N/A</v>
      </c>
      <c r="BI272" s="31" t="e">
        <f>_xlfn.XLOOKUP($A272,SummaryResponses!$A:$A,SummaryResponses!AC:AC)</f>
        <v>#N/A</v>
      </c>
      <c r="BJ272" s="31" t="e">
        <f>_xlfn.XLOOKUP($A272,SummaryResponses!$A:$A,SummaryResponses!AD:AD)</f>
        <v>#N/A</v>
      </c>
      <c r="BK272" s="31" t="e">
        <f>_xlfn.XLOOKUP($A272,SummaryResponses!$A:$A,SummaryResponses!AE:AE)</f>
        <v>#N/A</v>
      </c>
    </row>
    <row r="273" spans="1:63" ht="34.4" customHeight="1" x14ac:dyDescent="0.35">
      <c r="A273" s="30">
        <f>SummaryResponses!A273</f>
        <v>0</v>
      </c>
      <c r="B273" s="31" t="e">
        <f>_xlfn.XLOOKUP($A273,WH_Aggregte!$E:$E,WH_Aggregte!$D:$D)</f>
        <v>#N/A</v>
      </c>
      <c r="C273" s="31" t="e">
        <f>_xlfn.XLOOKUP($A273,SummaryResponses!$A:$A,SummaryResponses!$C:$C)</f>
        <v>#N/A</v>
      </c>
      <c r="D273" s="30" t="str">
        <f>_xlfn.SINGLE(IF(ISNUMBER(IFERROR(_xlfn.XLOOKUP($A273,Table1[QNUM],Table1[Answer],"",0),""))*1,"",IFERROR(_xlfn.XLOOKUP($A273,Table1[QNUM],Table1[Answer],"",0),"")))</f>
        <v/>
      </c>
      <c r="E273" s="31" t="str">
        <f>_xlfn.SINGLE(IF(ISNUMBER(IFERROR(_xlfn.XLOOKUP($A273&amp;$E$1&amp;":",Table1[QNUM],Table1[NOTES],"",0),""))*1,"",IFERROR(_xlfn.XLOOKUP($A273&amp;$E$1&amp;":",Table1[QNUM],Table1[NOTES],"",0),"")))</f>
        <v/>
      </c>
      <c r="F273" s="31" t="str">
        <f>_xlfn.SINGLE(IF(ISNUMBER(IFERROR(_xlfn.XLOOKUP($A273&amp;$F$1,Table1[QNUM],Table1[NOTES],"",0),""))*1,"",IFERROR(_xlfn.XLOOKUP($A273&amp;$F$1,Table1[QNUM],Table1[NOTES],"",0),"")))</f>
        <v/>
      </c>
      <c r="G273" s="31" t="e">
        <f>TRIM(_xlfn.XLOOKUP($A273,WH_Aggregte!$E:$E,WH_Aggregte!J:J))</f>
        <v>#N/A</v>
      </c>
      <c r="H273" s="31" t="e">
        <f>_xlfn.XLOOKUP($A273,WH_Aggregte!$E:$E,WH_Aggregte!K:K)</f>
        <v>#N/A</v>
      </c>
      <c r="I273" s="31" t="e">
        <f>_xlfn.XLOOKUP($A273,WH_Aggregte!$E:$E,WH_Aggregte!L:L)</f>
        <v>#N/A</v>
      </c>
      <c r="J273" s="31" t="e">
        <f>_xlfn.XLOOKUP($A273,WH_Aggregte!$E:$E,WH_Aggregte!M:M)</f>
        <v>#N/A</v>
      </c>
      <c r="K273" s="31" t="e">
        <f>_xlfn.XLOOKUP($A273,WH_Aggregte!$E:$E,WH_Aggregte!N:N)</f>
        <v>#N/A</v>
      </c>
      <c r="L273" s="31" t="e">
        <f>_xlfn.XLOOKUP($A273,WH_Aggregte!$E:$E,WH_Aggregte!O:O)</f>
        <v>#N/A</v>
      </c>
      <c r="M273" s="31" t="e">
        <f>_xlfn.XLOOKUP($A273,WH_Aggregte!$E:$E,WH_Aggregte!P:P)</f>
        <v>#N/A</v>
      </c>
      <c r="N273" s="31" t="e">
        <f>_xlfn.XLOOKUP($A273,WH_Aggregte!$E:$E,WH_Aggregte!Q:Q)</f>
        <v>#N/A</v>
      </c>
      <c r="O273" s="31" t="e">
        <f>_xlfn.XLOOKUP($A273,WH_Aggregte!$E:$E,WH_Aggregte!R:R)</f>
        <v>#N/A</v>
      </c>
      <c r="P273" s="31" t="e">
        <f>_xlfn.XLOOKUP($A273,WH_Aggregte!$E:$E,WH_Aggregte!S:S)</f>
        <v>#N/A</v>
      </c>
      <c r="Q273" s="31" t="e">
        <f>_xlfn.XLOOKUP($A273,WH_Aggregte!$E:$E,WH_Aggregte!T:T)</f>
        <v>#N/A</v>
      </c>
      <c r="R273" s="31" t="e">
        <f>_xlfn.XLOOKUP($A273,WH_Aggregte!$E:$E,WH_Aggregte!U:U)</f>
        <v>#N/A</v>
      </c>
      <c r="S273" s="31" t="e">
        <f>_xlfn.XLOOKUP($A273,WH_Aggregte!$E:$E,WH_Aggregte!V:V)</f>
        <v>#N/A</v>
      </c>
      <c r="T273" s="31" t="e">
        <f>_xlfn.XLOOKUP($A273,WH_Aggregte!$E:$E,WH_Aggregte!W:W)</f>
        <v>#N/A</v>
      </c>
      <c r="U273" s="31" t="e">
        <f>_xlfn.XLOOKUP($A273,WH_Aggregte!$E:$E,WH_Aggregte!X:X)</f>
        <v>#N/A</v>
      </c>
      <c r="V273" s="31" t="e">
        <f>_xlfn.XLOOKUP($A273,WH_Aggregte!$E:$E,WH_Aggregte!Y:Y)</f>
        <v>#N/A</v>
      </c>
      <c r="W273" s="31" t="e">
        <f>_xlfn.XLOOKUP($A273,WH_Aggregte!$E:$E,WH_Aggregte!Z:Z)</f>
        <v>#N/A</v>
      </c>
      <c r="X273" s="31" t="e">
        <f>_xlfn.XLOOKUP($A273,WH_Aggregte!$E:$E,WH_Aggregte!AA:AA)</f>
        <v>#N/A</v>
      </c>
      <c r="Y273" s="31" t="e">
        <f>_xlfn.XLOOKUP($A273,WH_Aggregte!$E:$E,WH_Aggregte!AB:AB)</f>
        <v>#N/A</v>
      </c>
      <c r="Z273" s="31" t="e">
        <f>_xlfn.XLOOKUP($A273,WH_Aggregte!$E:$E,WH_Aggregte!AC:AC)</f>
        <v>#N/A</v>
      </c>
      <c r="AA273" s="31" t="e">
        <f>_xlfn.XLOOKUP($A273,WH_Aggregte!$E:$E,WH_Aggregte!AD:AD)</f>
        <v>#N/A</v>
      </c>
      <c r="AB273" s="31" t="e">
        <f>_xlfn.XLOOKUP($A273,WH_Aggregte!$E:$E,WH_Aggregte!AE:AE)</f>
        <v>#N/A</v>
      </c>
      <c r="AC273" s="31" t="e">
        <f>_xlfn.XLOOKUP($A273,WH_Aggregte!$E:$E,WH_Aggregte!AF:AF)</f>
        <v>#N/A</v>
      </c>
      <c r="AD273" s="31" t="e">
        <f>_xlfn.XLOOKUP($A273,WH_Aggregte!$E:$E,WH_Aggregte!AG:AG)</f>
        <v>#N/A</v>
      </c>
      <c r="AE273" s="31" t="e">
        <f>_xlfn.XLOOKUP($A273,WH_Aggregte!$E:$E,WH_Aggregte!AH:AH)</f>
        <v>#N/A</v>
      </c>
      <c r="AF273" s="31" t="e">
        <f>_xlfn.XLOOKUP($A273,WH_Aggregte!$E:$E,WH_Aggregte!AI:AI)</f>
        <v>#N/A</v>
      </c>
      <c r="AG273" s="31" t="e">
        <f>_xlfn.XLOOKUP($A273,WH_Aggregte!$E:$E,WH_Aggregte!AJ:AJ)</f>
        <v>#N/A</v>
      </c>
      <c r="AH273" s="31" t="e">
        <f>_xlfn.XLOOKUP($A273,WH_Aggregte!$E:$E,WH_Aggregte!AK:AK)</f>
        <v>#N/A</v>
      </c>
      <c r="AI273" s="31" t="e">
        <f>_xlfn.XLOOKUP($A273,WH_Aggregte!$E:$E,WH_Aggregte!AL:AL)</f>
        <v>#N/A</v>
      </c>
      <c r="AJ273" s="31" t="e">
        <f>_xlfn.XLOOKUP($A273,SummaryResponses!$A:$A,SummaryResponses!D:D)</f>
        <v>#N/A</v>
      </c>
      <c r="AK273" s="31" t="e">
        <f>_xlfn.XLOOKUP($A273,SummaryResponses!$A:$A,SummaryResponses!E:E)</f>
        <v>#N/A</v>
      </c>
      <c r="AL273" s="31" t="e">
        <f>_xlfn.XLOOKUP($A273,SummaryResponses!$A:$A,SummaryResponses!F:F)</f>
        <v>#N/A</v>
      </c>
      <c r="AM273" s="31" t="e">
        <f>_xlfn.XLOOKUP($A273,SummaryResponses!$A:$A,SummaryResponses!G:G)</f>
        <v>#N/A</v>
      </c>
      <c r="AN273" s="31" t="e">
        <f>_xlfn.XLOOKUP($A273,SummaryResponses!$A:$A,SummaryResponses!H:H)</f>
        <v>#N/A</v>
      </c>
      <c r="AO273" s="31" t="e">
        <f>_xlfn.XLOOKUP($A273,SummaryResponses!$A:$A,SummaryResponses!I:I)</f>
        <v>#N/A</v>
      </c>
      <c r="AP273" s="31" t="e">
        <f>_xlfn.XLOOKUP($A273,SummaryResponses!$A:$A,SummaryResponses!J:J)</f>
        <v>#N/A</v>
      </c>
      <c r="AQ273" s="31" t="e">
        <f>_xlfn.XLOOKUP($A273,SummaryResponses!$A:$A,SummaryResponses!K:K)</f>
        <v>#N/A</v>
      </c>
      <c r="AR273" s="31" t="e">
        <f>_xlfn.XLOOKUP($A273,SummaryResponses!$A:$A,SummaryResponses!L:L)</f>
        <v>#N/A</v>
      </c>
      <c r="AS273" s="31" t="e">
        <f>_xlfn.XLOOKUP($A273,SummaryResponses!$A:$A,SummaryResponses!M:M)</f>
        <v>#N/A</v>
      </c>
      <c r="AT273" s="31" t="e">
        <f>_xlfn.XLOOKUP($A273,SummaryResponses!$A:$A,SummaryResponses!N:N)</f>
        <v>#N/A</v>
      </c>
      <c r="AU273" s="31" t="e">
        <f>_xlfn.XLOOKUP($A273,SummaryResponses!$A:$A,SummaryResponses!O:O)</f>
        <v>#N/A</v>
      </c>
      <c r="AV273" s="31" t="e">
        <f>_xlfn.XLOOKUP($A273,SummaryResponses!$A:$A,SummaryResponses!P:P)</f>
        <v>#N/A</v>
      </c>
      <c r="AW273" s="31" t="e">
        <f>_xlfn.XLOOKUP($A273,SummaryResponses!$A:$A,SummaryResponses!Q:Q)</f>
        <v>#N/A</v>
      </c>
      <c r="AX273" s="31" t="e">
        <f>_xlfn.XLOOKUP($A273,SummaryResponses!$A:$A,SummaryResponses!R:R)</f>
        <v>#N/A</v>
      </c>
      <c r="AY273" s="31" t="e">
        <f>_xlfn.XLOOKUP($A273,SummaryResponses!$A:$A,SummaryResponses!S:S)</f>
        <v>#N/A</v>
      </c>
      <c r="AZ273" s="31" t="e">
        <f>_xlfn.XLOOKUP($A273,SummaryResponses!$A:$A,SummaryResponses!T:T)</f>
        <v>#N/A</v>
      </c>
      <c r="BA273" s="31" t="e">
        <f>_xlfn.XLOOKUP($A273,SummaryResponses!$A:$A,SummaryResponses!U:U)</f>
        <v>#N/A</v>
      </c>
      <c r="BB273" s="31" t="e">
        <f>_xlfn.XLOOKUP($A273,SummaryResponses!$A:$A,SummaryResponses!V:V)</f>
        <v>#N/A</v>
      </c>
      <c r="BC273" s="31" t="e">
        <f>_xlfn.XLOOKUP($A273,SummaryResponses!$A:$A,SummaryResponses!W:W)</f>
        <v>#N/A</v>
      </c>
      <c r="BD273" s="31" t="e">
        <f>_xlfn.XLOOKUP($A273,SummaryResponses!$A:$A,SummaryResponses!X:X)</f>
        <v>#N/A</v>
      </c>
      <c r="BE273" s="31" t="e">
        <f>_xlfn.XLOOKUP($A273,SummaryResponses!$A:$A,SummaryResponses!Y:Y)</f>
        <v>#N/A</v>
      </c>
      <c r="BF273" s="31" t="e">
        <f>_xlfn.XLOOKUP($A273,SummaryResponses!$A:$A,SummaryResponses!Z:Z)</f>
        <v>#N/A</v>
      </c>
      <c r="BG273" s="31" t="e">
        <f>_xlfn.XLOOKUP($A273,SummaryResponses!$A:$A,SummaryResponses!AA:AA)</f>
        <v>#N/A</v>
      </c>
      <c r="BH273" s="31" t="e">
        <f>_xlfn.XLOOKUP($A273,SummaryResponses!$A:$A,SummaryResponses!AB:AB)</f>
        <v>#N/A</v>
      </c>
      <c r="BI273" s="31" t="e">
        <f>_xlfn.XLOOKUP($A273,SummaryResponses!$A:$A,SummaryResponses!AC:AC)</f>
        <v>#N/A</v>
      </c>
      <c r="BJ273" s="31" t="e">
        <f>_xlfn.XLOOKUP($A273,SummaryResponses!$A:$A,SummaryResponses!AD:AD)</f>
        <v>#N/A</v>
      </c>
      <c r="BK273" s="31" t="e">
        <f>_xlfn.XLOOKUP($A273,SummaryResponses!$A:$A,SummaryResponses!AE:AE)</f>
        <v>#N/A</v>
      </c>
    </row>
    <row r="274" spans="1:63" ht="34.4" customHeight="1" x14ac:dyDescent="0.35">
      <c r="A274" s="30">
        <f>SummaryResponses!A274</f>
        <v>0</v>
      </c>
      <c r="B274" s="31" t="e">
        <f>_xlfn.XLOOKUP($A274,WH_Aggregte!$E:$E,WH_Aggregte!$D:$D)</f>
        <v>#N/A</v>
      </c>
      <c r="C274" s="31" t="e">
        <f>_xlfn.XLOOKUP($A274,SummaryResponses!$A:$A,SummaryResponses!$C:$C)</f>
        <v>#N/A</v>
      </c>
      <c r="D274" s="30" t="str">
        <f>_xlfn.SINGLE(IF(ISNUMBER(IFERROR(_xlfn.XLOOKUP($A274,Table1[QNUM],Table1[Answer],"",0),""))*1,"",IFERROR(_xlfn.XLOOKUP($A274,Table1[QNUM],Table1[Answer],"",0),"")))</f>
        <v/>
      </c>
      <c r="E274" s="31" t="str">
        <f>_xlfn.SINGLE(IF(ISNUMBER(IFERROR(_xlfn.XLOOKUP($A274&amp;$E$1&amp;":",Table1[QNUM],Table1[NOTES],"",0),""))*1,"",IFERROR(_xlfn.XLOOKUP($A274&amp;$E$1&amp;":",Table1[QNUM],Table1[NOTES],"",0),"")))</f>
        <v/>
      </c>
      <c r="F274" s="31" t="str">
        <f>_xlfn.SINGLE(IF(ISNUMBER(IFERROR(_xlfn.XLOOKUP($A274&amp;$F$1,Table1[QNUM],Table1[NOTES],"",0),""))*1,"",IFERROR(_xlfn.XLOOKUP($A274&amp;$F$1,Table1[QNUM],Table1[NOTES],"",0),"")))</f>
        <v/>
      </c>
      <c r="G274" s="31" t="e">
        <f>TRIM(_xlfn.XLOOKUP($A274,WH_Aggregte!$E:$E,WH_Aggregte!J:J))</f>
        <v>#N/A</v>
      </c>
      <c r="H274" s="31" t="e">
        <f>_xlfn.XLOOKUP($A274,WH_Aggregte!$E:$E,WH_Aggregte!K:K)</f>
        <v>#N/A</v>
      </c>
      <c r="I274" s="31" t="e">
        <f>_xlfn.XLOOKUP($A274,WH_Aggregte!$E:$E,WH_Aggregte!L:L)</f>
        <v>#N/A</v>
      </c>
      <c r="J274" s="31" t="e">
        <f>_xlfn.XLOOKUP($A274,WH_Aggregte!$E:$E,WH_Aggregte!M:M)</f>
        <v>#N/A</v>
      </c>
      <c r="K274" s="31" t="e">
        <f>_xlfn.XLOOKUP($A274,WH_Aggregte!$E:$E,WH_Aggregte!N:N)</f>
        <v>#N/A</v>
      </c>
      <c r="L274" s="31" t="e">
        <f>_xlfn.XLOOKUP($A274,WH_Aggregte!$E:$E,WH_Aggregte!O:O)</f>
        <v>#N/A</v>
      </c>
      <c r="M274" s="31" t="e">
        <f>_xlfn.XLOOKUP($A274,WH_Aggregte!$E:$E,WH_Aggregte!P:P)</f>
        <v>#N/A</v>
      </c>
      <c r="N274" s="31" t="e">
        <f>_xlfn.XLOOKUP($A274,WH_Aggregte!$E:$E,WH_Aggregte!Q:Q)</f>
        <v>#N/A</v>
      </c>
      <c r="O274" s="31" t="e">
        <f>_xlfn.XLOOKUP($A274,WH_Aggregte!$E:$E,WH_Aggregte!R:R)</f>
        <v>#N/A</v>
      </c>
      <c r="P274" s="31" t="e">
        <f>_xlfn.XLOOKUP($A274,WH_Aggregte!$E:$E,WH_Aggregte!S:S)</f>
        <v>#N/A</v>
      </c>
      <c r="Q274" s="31" t="e">
        <f>_xlfn.XLOOKUP($A274,WH_Aggregte!$E:$E,WH_Aggregte!T:T)</f>
        <v>#N/A</v>
      </c>
      <c r="R274" s="31" t="e">
        <f>_xlfn.XLOOKUP($A274,WH_Aggregte!$E:$E,WH_Aggregte!U:U)</f>
        <v>#N/A</v>
      </c>
      <c r="S274" s="31" t="e">
        <f>_xlfn.XLOOKUP($A274,WH_Aggregte!$E:$E,WH_Aggregte!V:V)</f>
        <v>#N/A</v>
      </c>
      <c r="T274" s="31" t="e">
        <f>_xlfn.XLOOKUP($A274,WH_Aggregte!$E:$E,WH_Aggregte!W:W)</f>
        <v>#N/A</v>
      </c>
      <c r="U274" s="31" t="e">
        <f>_xlfn.XLOOKUP($A274,WH_Aggregte!$E:$E,WH_Aggregte!X:X)</f>
        <v>#N/A</v>
      </c>
      <c r="V274" s="31" t="e">
        <f>_xlfn.XLOOKUP($A274,WH_Aggregte!$E:$E,WH_Aggregte!Y:Y)</f>
        <v>#N/A</v>
      </c>
      <c r="W274" s="31" t="e">
        <f>_xlfn.XLOOKUP($A274,WH_Aggregte!$E:$E,WH_Aggregte!Z:Z)</f>
        <v>#N/A</v>
      </c>
      <c r="X274" s="31" t="e">
        <f>_xlfn.XLOOKUP($A274,WH_Aggregte!$E:$E,WH_Aggregte!AA:AA)</f>
        <v>#N/A</v>
      </c>
      <c r="Y274" s="31" t="e">
        <f>_xlfn.XLOOKUP($A274,WH_Aggregte!$E:$E,WH_Aggregte!AB:AB)</f>
        <v>#N/A</v>
      </c>
      <c r="Z274" s="31" t="e">
        <f>_xlfn.XLOOKUP($A274,WH_Aggregte!$E:$E,WH_Aggregte!AC:AC)</f>
        <v>#N/A</v>
      </c>
      <c r="AA274" s="31" t="e">
        <f>_xlfn.XLOOKUP($A274,WH_Aggregte!$E:$E,WH_Aggregte!AD:AD)</f>
        <v>#N/A</v>
      </c>
      <c r="AB274" s="31" t="e">
        <f>_xlfn.XLOOKUP($A274,WH_Aggregte!$E:$E,WH_Aggregte!AE:AE)</f>
        <v>#N/A</v>
      </c>
      <c r="AC274" s="31" t="e">
        <f>_xlfn.XLOOKUP($A274,WH_Aggregte!$E:$E,WH_Aggregte!AF:AF)</f>
        <v>#N/A</v>
      </c>
      <c r="AD274" s="31" t="e">
        <f>_xlfn.XLOOKUP($A274,WH_Aggregte!$E:$E,WH_Aggregte!AG:AG)</f>
        <v>#N/A</v>
      </c>
      <c r="AE274" s="31" t="e">
        <f>_xlfn.XLOOKUP($A274,WH_Aggregte!$E:$E,WH_Aggregte!AH:AH)</f>
        <v>#N/A</v>
      </c>
      <c r="AF274" s="31" t="e">
        <f>_xlfn.XLOOKUP($A274,WH_Aggregte!$E:$E,WH_Aggregte!AI:AI)</f>
        <v>#N/A</v>
      </c>
      <c r="AG274" s="31" t="e">
        <f>_xlfn.XLOOKUP($A274,WH_Aggregte!$E:$E,WH_Aggregte!AJ:AJ)</f>
        <v>#N/A</v>
      </c>
      <c r="AH274" s="31" t="e">
        <f>_xlfn.XLOOKUP($A274,WH_Aggregte!$E:$E,WH_Aggregte!AK:AK)</f>
        <v>#N/A</v>
      </c>
      <c r="AI274" s="31" t="e">
        <f>_xlfn.XLOOKUP($A274,WH_Aggregte!$E:$E,WH_Aggregte!AL:AL)</f>
        <v>#N/A</v>
      </c>
      <c r="AJ274" s="31" t="e">
        <f>_xlfn.XLOOKUP($A274,SummaryResponses!$A:$A,SummaryResponses!D:D)</f>
        <v>#N/A</v>
      </c>
      <c r="AK274" s="31" t="e">
        <f>_xlfn.XLOOKUP($A274,SummaryResponses!$A:$A,SummaryResponses!E:E)</f>
        <v>#N/A</v>
      </c>
      <c r="AL274" s="31" t="e">
        <f>_xlfn.XLOOKUP($A274,SummaryResponses!$A:$A,SummaryResponses!F:F)</f>
        <v>#N/A</v>
      </c>
      <c r="AM274" s="31" t="e">
        <f>_xlfn.XLOOKUP($A274,SummaryResponses!$A:$A,SummaryResponses!G:G)</f>
        <v>#N/A</v>
      </c>
      <c r="AN274" s="31" t="e">
        <f>_xlfn.XLOOKUP($A274,SummaryResponses!$A:$A,SummaryResponses!H:H)</f>
        <v>#N/A</v>
      </c>
      <c r="AO274" s="31" t="e">
        <f>_xlfn.XLOOKUP($A274,SummaryResponses!$A:$A,SummaryResponses!I:I)</f>
        <v>#N/A</v>
      </c>
      <c r="AP274" s="31" t="e">
        <f>_xlfn.XLOOKUP($A274,SummaryResponses!$A:$A,SummaryResponses!J:J)</f>
        <v>#N/A</v>
      </c>
      <c r="AQ274" s="31" t="e">
        <f>_xlfn.XLOOKUP($A274,SummaryResponses!$A:$A,SummaryResponses!K:K)</f>
        <v>#N/A</v>
      </c>
      <c r="AR274" s="31" t="e">
        <f>_xlfn.XLOOKUP($A274,SummaryResponses!$A:$A,SummaryResponses!L:L)</f>
        <v>#N/A</v>
      </c>
      <c r="AS274" s="31" t="e">
        <f>_xlfn.XLOOKUP($A274,SummaryResponses!$A:$A,SummaryResponses!M:M)</f>
        <v>#N/A</v>
      </c>
      <c r="AT274" s="31" t="e">
        <f>_xlfn.XLOOKUP($A274,SummaryResponses!$A:$A,SummaryResponses!N:N)</f>
        <v>#N/A</v>
      </c>
      <c r="AU274" s="31" t="e">
        <f>_xlfn.XLOOKUP($A274,SummaryResponses!$A:$A,SummaryResponses!O:O)</f>
        <v>#N/A</v>
      </c>
      <c r="AV274" s="31" t="e">
        <f>_xlfn.XLOOKUP($A274,SummaryResponses!$A:$A,SummaryResponses!P:P)</f>
        <v>#N/A</v>
      </c>
      <c r="AW274" s="31" t="e">
        <f>_xlfn.XLOOKUP($A274,SummaryResponses!$A:$A,SummaryResponses!Q:Q)</f>
        <v>#N/A</v>
      </c>
      <c r="AX274" s="31" t="e">
        <f>_xlfn.XLOOKUP($A274,SummaryResponses!$A:$A,SummaryResponses!R:R)</f>
        <v>#N/A</v>
      </c>
      <c r="AY274" s="31" t="e">
        <f>_xlfn.XLOOKUP($A274,SummaryResponses!$A:$A,SummaryResponses!S:S)</f>
        <v>#N/A</v>
      </c>
      <c r="AZ274" s="31" t="e">
        <f>_xlfn.XLOOKUP($A274,SummaryResponses!$A:$A,SummaryResponses!T:T)</f>
        <v>#N/A</v>
      </c>
      <c r="BA274" s="31" t="e">
        <f>_xlfn.XLOOKUP($A274,SummaryResponses!$A:$A,SummaryResponses!U:U)</f>
        <v>#N/A</v>
      </c>
      <c r="BB274" s="31" t="e">
        <f>_xlfn.XLOOKUP($A274,SummaryResponses!$A:$A,SummaryResponses!V:V)</f>
        <v>#N/A</v>
      </c>
      <c r="BC274" s="31" t="e">
        <f>_xlfn.XLOOKUP($A274,SummaryResponses!$A:$A,SummaryResponses!W:W)</f>
        <v>#N/A</v>
      </c>
      <c r="BD274" s="31" t="e">
        <f>_xlfn.XLOOKUP($A274,SummaryResponses!$A:$A,SummaryResponses!X:X)</f>
        <v>#N/A</v>
      </c>
      <c r="BE274" s="31" t="e">
        <f>_xlfn.XLOOKUP($A274,SummaryResponses!$A:$A,SummaryResponses!Y:Y)</f>
        <v>#N/A</v>
      </c>
      <c r="BF274" s="31" t="e">
        <f>_xlfn.XLOOKUP($A274,SummaryResponses!$A:$A,SummaryResponses!Z:Z)</f>
        <v>#N/A</v>
      </c>
      <c r="BG274" s="31" t="e">
        <f>_xlfn.XLOOKUP($A274,SummaryResponses!$A:$A,SummaryResponses!AA:AA)</f>
        <v>#N/A</v>
      </c>
      <c r="BH274" s="31" t="e">
        <f>_xlfn.XLOOKUP($A274,SummaryResponses!$A:$A,SummaryResponses!AB:AB)</f>
        <v>#N/A</v>
      </c>
      <c r="BI274" s="31" t="e">
        <f>_xlfn.XLOOKUP($A274,SummaryResponses!$A:$A,SummaryResponses!AC:AC)</f>
        <v>#N/A</v>
      </c>
      <c r="BJ274" s="31" t="e">
        <f>_xlfn.XLOOKUP($A274,SummaryResponses!$A:$A,SummaryResponses!AD:AD)</f>
        <v>#N/A</v>
      </c>
      <c r="BK274" s="31" t="e">
        <f>_xlfn.XLOOKUP($A274,SummaryResponses!$A:$A,SummaryResponses!AE:AE)</f>
        <v>#N/A</v>
      </c>
    </row>
    <row r="275" spans="1:63" ht="34.4" customHeight="1" x14ac:dyDescent="0.35">
      <c r="A275" s="30">
        <f>SummaryResponses!A275</f>
        <v>0</v>
      </c>
      <c r="B275" s="31" t="e">
        <f>_xlfn.XLOOKUP($A275,WH_Aggregte!$E:$E,WH_Aggregte!$D:$D)</f>
        <v>#N/A</v>
      </c>
      <c r="C275" s="31" t="e">
        <f>_xlfn.XLOOKUP($A275,SummaryResponses!$A:$A,SummaryResponses!$C:$C)</f>
        <v>#N/A</v>
      </c>
      <c r="D275" s="30" t="str">
        <f>_xlfn.SINGLE(IF(ISNUMBER(IFERROR(_xlfn.XLOOKUP($A275,Table1[QNUM],Table1[Answer],"",0),""))*1,"",IFERROR(_xlfn.XLOOKUP($A275,Table1[QNUM],Table1[Answer],"",0),"")))</f>
        <v/>
      </c>
      <c r="E275" s="31" t="str">
        <f>_xlfn.SINGLE(IF(ISNUMBER(IFERROR(_xlfn.XLOOKUP($A275&amp;$E$1&amp;":",Table1[QNUM],Table1[NOTES],"",0),""))*1,"",IFERROR(_xlfn.XLOOKUP($A275&amp;$E$1&amp;":",Table1[QNUM],Table1[NOTES],"",0),"")))</f>
        <v/>
      </c>
      <c r="F275" s="31" t="str">
        <f>_xlfn.SINGLE(IF(ISNUMBER(IFERROR(_xlfn.XLOOKUP($A275&amp;$F$1,Table1[QNUM],Table1[NOTES],"",0),""))*1,"",IFERROR(_xlfn.XLOOKUP($A275&amp;$F$1,Table1[QNUM],Table1[NOTES],"",0),"")))</f>
        <v/>
      </c>
      <c r="G275" s="31" t="e">
        <f>TRIM(_xlfn.XLOOKUP($A275,WH_Aggregte!$E:$E,WH_Aggregte!J:J))</f>
        <v>#N/A</v>
      </c>
      <c r="H275" s="31" t="e">
        <f>_xlfn.XLOOKUP($A275,WH_Aggregte!$E:$E,WH_Aggregte!K:K)</f>
        <v>#N/A</v>
      </c>
      <c r="I275" s="31" t="e">
        <f>_xlfn.XLOOKUP($A275,WH_Aggregte!$E:$E,WH_Aggregte!L:L)</f>
        <v>#N/A</v>
      </c>
      <c r="J275" s="31" t="e">
        <f>_xlfn.XLOOKUP($A275,WH_Aggregte!$E:$E,WH_Aggregte!M:M)</f>
        <v>#N/A</v>
      </c>
      <c r="K275" s="31" t="e">
        <f>_xlfn.XLOOKUP($A275,WH_Aggregte!$E:$E,WH_Aggregte!N:N)</f>
        <v>#N/A</v>
      </c>
      <c r="L275" s="31" t="e">
        <f>_xlfn.XLOOKUP($A275,WH_Aggregte!$E:$E,WH_Aggregte!O:O)</f>
        <v>#N/A</v>
      </c>
      <c r="M275" s="31" t="e">
        <f>_xlfn.XLOOKUP($A275,WH_Aggregte!$E:$E,WH_Aggregte!P:P)</f>
        <v>#N/A</v>
      </c>
      <c r="N275" s="31" t="e">
        <f>_xlfn.XLOOKUP($A275,WH_Aggregte!$E:$E,WH_Aggregte!Q:Q)</f>
        <v>#N/A</v>
      </c>
      <c r="O275" s="31" t="e">
        <f>_xlfn.XLOOKUP($A275,WH_Aggregte!$E:$E,WH_Aggregte!R:R)</f>
        <v>#N/A</v>
      </c>
      <c r="P275" s="31" t="e">
        <f>_xlfn.XLOOKUP($A275,WH_Aggregte!$E:$E,WH_Aggregte!S:S)</f>
        <v>#N/A</v>
      </c>
      <c r="Q275" s="31" t="e">
        <f>_xlfn.XLOOKUP($A275,WH_Aggregte!$E:$E,WH_Aggregte!T:T)</f>
        <v>#N/A</v>
      </c>
      <c r="R275" s="31" t="e">
        <f>_xlfn.XLOOKUP($A275,WH_Aggregte!$E:$E,WH_Aggregte!U:U)</f>
        <v>#N/A</v>
      </c>
      <c r="S275" s="31" t="e">
        <f>_xlfn.XLOOKUP($A275,WH_Aggregte!$E:$E,WH_Aggregte!V:V)</f>
        <v>#N/A</v>
      </c>
      <c r="T275" s="31" t="e">
        <f>_xlfn.XLOOKUP($A275,WH_Aggregte!$E:$E,WH_Aggregte!W:W)</f>
        <v>#N/A</v>
      </c>
      <c r="U275" s="31" t="e">
        <f>_xlfn.XLOOKUP($A275,WH_Aggregte!$E:$E,WH_Aggregte!X:X)</f>
        <v>#N/A</v>
      </c>
      <c r="V275" s="31" t="e">
        <f>_xlfn.XLOOKUP($A275,WH_Aggregte!$E:$E,WH_Aggregte!Y:Y)</f>
        <v>#N/A</v>
      </c>
      <c r="W275" s="31" t="e">
        <f>_xlfn.XLOOKUP($A275,WH_Aggregte!$E:$E,WH_Aggregte!Z:Z)</f>
        <v>#N/A</v>
      </c>
      <c r="X275" s="31" t="e">
        <f>_xlfn.XLOOKUP($A275,WH_Aggregte!$E:$E,WH_Aggregte!AA:AA)</f>
        <v>#N/A</v>
      </c>
      <c r="Y275" s="31" t="e">
        <f>_xlfn.XLOOKUP($A275,WH_Aggregte!$E:$E,WH_Aggregte!AB:AB)</f>
        <v>#N/A</v>
      </c>
      <c r="Z275" s="31" t="e">
        <f>_xlfn.XLOOKUP($A275,WH_Aggregte!$E:$E,WH_Aggregte!AC:AC)</f>
        <v>#N/A</v>
      </c>
      <c r="AA275" s="31" t="e">
        <f>_xlfn.XLOOKUP($A275,WH_Aggregte!$E:$E,WH_Aggregte!AD:AD)</f>
        <v>#N/A</v>
      </c>
      <c r="AB275" s="31" t="e">
        <f>_xlfn.XLOOKUP($A275,WH_Aggregte!$E:$E,WH_Aggregte!AE:AE)</f>
        <v>#N/A</v>
      </c>
      <c r="AC275" s="31" t="e">
        <f>_xlfn.XLOOKUP($A275,WH_Aggregte!$E:$E,WH_Aggregte!AF:AF)</f>
        <v>#N/A</v>
      </c>
      <c r="AD275" s="31" t="e">
        <f>_xlfn.XLOOKUP($A275,WH_Aggregte!$E:$E,WH_Aggregte!AG:AG)</f>
        <v>#N/A</v>
      </c>
      <c r="AE275" s="31" t="e">
        <f>_xlfn.XLOOKUP($A275,WH_Aggregte!$E:$E,WH_Aggregte!AH:AH)</f>
        <v>#N/A</v>
      </c>
      <c r="AF275" s="31" t="e">
        <f>_xlfn.XLOOKUP($A275,WH_Aggregte!$E:$E,WH_Aggregte!AI:AI)</f>
        <v>#N/A</v>
      </c>
      <c r="AG275" s="31" t="e">
        <f>_xlfn.XLOOKUP($A275,WH_Aggregte!$E:$E,WH_Aggregte!AJ:AJ)</f>
        <v>#N/A</v>
      </c>
      <c r="AH275" s="31" t="e">
        <f>_xlfn.XLOOKUP($A275,WH_Aggregte!$E:$E,WH_Aggregte!AK:AK)</f>
        <v>#N/A</v>
      </c>
      <c r="AI275" s="31" t="e">
        <f>_xlfn.XLOOKUP($A275,WH_Aggregte!$E:$E,WH_Aggregte!AL:AL)</f>
        <v>#N/A</v>
      </c>
      <c r="AJ275" s="31" t="e">
        <f>_xlfn.XLOOKUP($A275,SummaryResponses!$A:$A,SummaryResponses!D:D)</f>
        <v>#N/A</v>
      </c>
      <c r="AK275" s="31" t="e">
        <f>_xlfn.XLOOKUP($A275,SummaryResponses!$A:$A,SummaryResponses!E:E)</f>
        <v>#N/A</v>
      </c>
      <c r="AL275" s="31" t="e">
        <f>_xlfn.XLOOKUP($A275,SummaryResponses!$A:$A,SummaryResponses!F:F)</f>
        <v>#N/A</v>
      </c>
      <c r="AM275" s="31" t="e">
        <f>_xlfn.XLOOKUP($A275,SummaryResponses!$A:$A,SummaryResponses!G:G)</f>
        <v>#N/A</v>
      </c>
      <c r="AN275" s="31" t="e">
        <f>_xlfn.XLOOKUP($A275,SummaryResponses!$A:$A,SummaryResponses!H:H)</f>
        <v>#N/A</v>
      </c>
      <c r="AO275" s="31" t="e">
        <f>_xlfn.XLOOKUP($A275,SummaryResponses!$A:$A,SummaryResponses!I:I)</f>
        <v>#N/A</v>
      </c>
      <c r="AP275" s="31" t="e">
        <f>_xlfn.XLOOKUP($A275,SummaryResponses!$A:$A,SummaryResponses!J:J)</f>
        <v>#N/A</v>
      </c>
      <c r="AQ275" s="31" t="e">
        <f>_xlfn.XLOOKUP($A275,SummaryResponses!$A:$A,SummaryResponses!K:K)</f>
        <v>#N/A</v>
      </c>
      <c r="AR275" s="31" t="e">
        <f>_xlfn.XLOOKUP($A275,SummaryResponses!$A:$A,SummaryResponses!L:L)</f>
        <v>#N/A</v>
      </c>
      <c r="AS275" s="31" t="e">
        <f>_xlfn.XLOOKUP($A275,SummaryResponses!$A:$A,SummaryResponses!M:M)</f>
        <v>#N/A</v>
      </c>
      <c r="AT275" s="31" t="e">
        <f>_xlfn.XLOOKUP($A275,SummaryResponses!$A:$A,SummaryResponses!N:N)</f>
        <v>#N/A</v>
      </c>
      <c r="AU275" s="31" t="e">
        <f>_xlfn.XLOOKUP($A275,SummaryResponses!$A:$A,SummaryResponses!O:O)</f>
        <v>#N/A</v>
      </c>
      <c r="AV275" s="31" t="e">
        <f>_xlfn.XLOOKUP($A275,SummaryResponses!$A:$A,SummaryResponses!P:P)</f>
        <v>#N/A</v>
      </c>
      <c r="AW275" s="31" t="e">
        <f>_xlfn.XLOOKUP($A275,SummaryResponses!$A:$A,SummaryResponses!Q:Q)</f>
        <v>#N/A</v>
      </c>
      <c r="AX275" s="31" t="e">
        <f>_xlfn.XLOOKUP($A275,SummaryResponses!$A:$A,SummaryResponses!R:R)</f>
        <v>#N/A</v>
      </c>
      <c r="AY275" s="31" t="e">
        <f>_xlfn.XLOOKUP($A275,SummaryResponses!$A:$A,SummaryResponses!S:S)</f>
        <v>#N/A</v>
      </c>
      <c r="AZ275" s="31" t="e">
        <f>_xlfn.XLOOKUP($A275,SummaryResponses!$A:$A,SummaryResponses!T:T)</f>
        <v>#N/A</v>
      </c>
      <c r="BA275" s="31" t="e">
        <f>_xlfn.XLOOKUP($A275,SummaryResponses!$A:$A,SummaryResponses!U:U)</f>
        <v>#N/A</v>
      </c>
      <c r="BB275" s="31" t="e">
        <f>_xlfn.XLOOKUP($A275,SummaryResponses!$A:$A,SummaryResponses!V:V)</f>
        <v>#N/A</v>
      </c>
      <c r="BC275" s="31" t="e">
        <f>_xlfn.XLOOKUP($A275,SummaryResponses!$A:$A,SummaryResponses!W:W)</f>
        <v>#N/A</v>
      </c>
      <c r="BD275" s="31" t="e">
        <f>_xlfn.XLOOKUP($A275,SummaryResponses!$A:$A,SummaryResponses!X:X)</f>
        <v>#N/A</v>
      </c>
      <c r="BE275" s="31" t="e">
        <f>_xlfn.XLOOKUP($A275,SummaryResponses!$A:$A,SummaryResponses!Y:Y)</f>
        <v>#N/A</v>
      </c>
      <c r="BF275" s="31" t="e">
        <f>_xlfn.XLOOKUP($A275,SummaryResponses!$A:$A,SummaryResponses!Z:Z)</f>
        <v>#N/A</v>
      </c>
      <c r="BG275" s="31" t="e">
        <f>_xlfn.XLOOKUP($A275,SummaryResponses!$A:$A,SummaryResponses!AA:AA)</f>
        <v>#N/A</v>
      </c>
      <c r="BH275" s="31" t="e">
        <f>_xlfn.XLOOKUP($A275,SummaryResponses!$A:$A,SummaryResponses!AB:AB)</f>
        <v>#N/A</v>
      </c>
      <c r="BI275" s="31" t="e">
        <f>_xlfn.XLOOKUP($A275,SummaryResponses!$A:$A,SummaryResponses!AC:AC)</f>
        <v>#N/A</v>
      </c>
      <c r="BJ275" s="31" t="e">
        <f>_xlfn.XLOOKUP($A275,SummaryResponses!$A:$A,SummaryResponses!AD:AD)</f>
        <v>#N/A</v>
      </c>
      <c r="BK275" s="31" t="e">
        <f>_xlfn.XLOOKUP($A275,SummaryResponses!$A:$A,SummaryResponses!AE:AE)</f>
        <v>#N/A</v>
      </c>
    </row>
    <row r="276" spans="1:63" ht="34.4" customHeight="1" x14ac:dyDescent="0.35">
      <c r="A276" s="30">
        <f>SummaryResponses!A276</f>
        <v>0</v>
      </c>
      <c r="B276" s="31" t="e">
        <f>_xlfn.XLOOKUP($A276,WH_Aggregte!$E:$E,WH_Aggregte!$D:$D)</f>
        <v>#N/A</v>
      </c>
      <c r="C276" s="31" t="e">
        <f>_xlfn.XLOOKUP($A276,SummaryResponses!$A:$A,SummaryResponses!$C:$C)</f>
        <v>#N/A</v>
      </c>
      <c r="D276" s="30" t="str">
        <f>_xlfn.SINGLE(IF(ISNUMBER(IFERROR(_xlfn.XLOOKUP($A276,Table1[QNUM],Table1[Answer],"",0),""))*1,"",IFERROR(_xlfn.XLOOKUP($A276,Table1[QNUM],Table1[Answer],"",0),"")))</f>
        <v/>
      </c>
      <c r="E276" s="31" t="str">
        <f>_xlfn.SINGLE(IF(ISNUMBER(IFERROR(_xlfn.XLOOKUP($A276&amp;$E$1&amp;":",Table1[QNUM],Table1[NOTES],"",0),""))*1,"",IFERROR(_xlfn.XLOOKUP($A276&amp;$E$1&amp;":",Table1[QNUM],Table1[NOTES],"",0),"")))</f>
        <v/>
      </c>
      <c r="F276" s="31" t="str">
        <f>_xlfn.SINGLE(IF(ISNUMBER(IFERROR(_xlfn.XLOOKUP($A276&amp;$F$1,Table1[QNUM],Table1[NOTES],"",0),""))*1,"",IFERROR(_xlfn.XLOOKUP($A276&amp;$F$1,Table1[QNUM],Table1[NOTES],"",0),"")))</f>
        <v/>
      </c>
      <c r="G276" s="31" t="e">
        <f>TRIM(_xlfn.XLOOKUP($A276,WH_Aggregte!$E:$E,WH_Aggregte!J:J))</f>
        <v>#N/A</v>
      </c>
      <c r="H276" s="31" t="e">
        <f>_xlfn.XLOOKUP($A276,WH_Aggregte!$E:$E,WH_Aggregte!K:K)</f>
        <v>#N/A</v>
      </c>
      <c r="I276" s="31" t="e">
        <f>_xlfn.XLOOKUP($A276,WH_Aggregte!$E:$E,WH_Aggregte!L:L)</f>
        <v>#N/A</v>
      </c>
      <c r="J276" s="31" t="e">
        <f>_xlfn.XLOOKUP($A276,WH_Aggregte!$E:$E,WH_Aggregte!M:M)</f>
        <v>#N/A</v>
      </c>
      <c r="K276" s="31" t="e">
        <f>_xlfn.XLOOKUP($A276,WH_Aggregte!$E:$E,WH_Aggregte!N:N)</f>
        <v>#N/A</v>
      </c>
      <c r="L276" s="31" t="e">
        <f>_xlfn.XLOOKUP($A276,WH_Aggregte!$E:$E,WH_Aggregte!O:O)</f>
        <v>#N/A</v>
      </c>
      <c r="M276" s="31" t="e">
        <f>_xlfn.XLOOKUP($A276,WH_Aggregte!$E:$E,WH_Aggregte!P:P)</f>
        <v>#N/A</v>
      </c>
      <c r="N276" s="31" t="e">
        <f>_xlfn.XLOOKUP($A276,WH_Aggregte!$E:$E,WH_Aggregte!Q:Q)</f>
        <v>#N/A</v>
      </c>
      <c r="O276" s="31" t="e">
        <f>_xlfn.XLOOKUP($A276,WH_Aggregte!$E:$E,WH_Aggregte!R:R)</f>
        <v>#N/A</v>
      </c>
      <c r="P276" s="31" t="e">
        <f>_xlfn.XLOOKUP($A276,WH_Aggregte!$E:$E,WH_Aggregte!S:S)</f>
        <v>#N/A</v>
      </c>
      <c r="Q276" s="31" t="e">
        <f>_xlfn.XLOOKUP($A276,WH_Aggregte!$E:$E,WH_Aggregte!T:T)</f>
        <v>#N/A</v>
      </c>
      <c r="R276" s="31" t="e">
        <f>_xlfn.XLOOKUP($A276,WH_Aggregte!$E:$E,WH_Aggregte!U:U)</f>
        <v>#N/A</v>
      </c>
      <c r="S276" s="31" t="e">
        <f>_xlfn.XLOOKUP($A276,WH_Aggregte!$E:$E,WH_Aggregte!V:V)</f>
        <v>#N/A</v>
      </c>
      <c r="T276" s="31" t="e">
        <f>_xlfn.XLOOKUP($A276,WH_Aggregte!$E:$E,WH_Aggregte!W:W)</f>
        <v>#N/A</v>
      </c>
      <c r="U276" s="31" t="e">
        <f>_xlfn.XLOOKUP($A276,WH_Aggregte!$E:$E,WH_Aggregte!X:X)</f>
        <v>#N/A</v>
      </c>
      <c r="V276" s="31" t="e">
        <f>_xlfn.XLOOKUP($A276,WH_Aggregte!$E:$E,WH_Aggregte!Y:Y)</f>
        <v>#N/A</v>
      </c>
      <c r="W276" s="31" t="e">
        <f>_xlfn.XLOOKUP($A276,WH_Aggregte!$E:$E,WH_Aggregte!Z:Z)</f>
        <v>#N/A</v>
      </c>
      <c r="X276" s="31" t="e">
        <f>_xlfn.XLOOKUP($A276,WH_Aggregte!$E:$E,WH_Aggregte!AA:AA)</f>
        <v>#N/A</v>
      </c>
      <c r="Y276" s="31" t="e">
        <f>_xlfn.XLOOKUP($A276,WH_Aggregte!$E:$E,WH_Aggregte!AB:AB)</f>
        <v>#N/A</v>
      </c>
      <c r="Z276" s="31" t="e">
        <f>_xlfn.XLOOKUP($A276,WH_Aggregte!$E:$E,WH_Aggregte!AC:AC)</f>
        <v>#N/A</v>
      </c>
      <c r="AA276" s="31" t="e">
        <f>_xlfn.XLOOKUP($A276,WH_Aggregte!$E:$E,WH_Aggregte!AD:AD)</f>
        <v>#N/A</v>
      </c>
      <c r="AB276" s="31" t="e">
        <f>_xlfn.XLOOKUP($A276,WH_Aggregte!$E:$E,WH_Aggregte!AE:AE)</f>
        <v>#N/A</v>
      </c>
      <c r="AC276" s="31" t="e">
        <f>_xlfn.XLOOKUP($A276,WH_Aggregte!$E:$E,WH_Aggregte!AF:AF)</f>
        <v>#N/A</v>
      </c>
      <c r="AD276" s="31" t="e">
        <f>_xlfn.XLOOKUP($A276,WH_Aggregte!$E:$E,WH_Aggregte!AG:AG)</f>
        <v>#N/A</v>
      </c>
      <c r="AE276" s="31" t="e">
        <f>_xlfn.XLOOKUP($A276,WH_Aggregte!$E:$E,WH_Aggregte!AH:AH)</f>
        <v>#N/A</v>
      </c>
      <c r="AF276" s="31" t="e">
        <f>_xlfn.XLOOKUP($A276,WH_Aggregte!$E:$E,WH_Aggregte!AI:AI)</f>
        <v>#N/A</v>
      </c>
      <c r="AG276" s="31" t="e">
        <f>_xlfn.XLOOKUP($A276,WH_Aggregte!$E:$E,WH_Aggregte!AJ:AJ)</f>
        <v>#N/A</v>
      </c>
      <c r="AH276" s="31" t="e">
        <f>_xlfn.XLOOKUP($A276,WH_Aggregte!$E:$E,WH_Aggregte!AK:AK)</f>
        <v>#N/A</v>
      </c>
      <c r="AI276" s="31" t="e">
        <f>_xlfn.XLOOKUP($A276,WH_Aggregte!$E:$E,WH_Aggregte!AL:AL)</f>
        <v>#N/A</v>
      </c>
      <c r="AJ276" s="31" t="e">
        <f>_xlfn.XLOOKUP($A276,SummaryResponses!$A:$A,SummaryResponses!D:D)</f>
        <v>#N/A</v>
      </c>
      <c r="AK276" s="31" t="e">
        <f>_xlfn.XLOOKUP($A276,SummaryResponses!$A:$A,SummaryResponses!E:E)</f>
        <v>#N/A</v>
      </c>
      <c r="AL276" s="31" t="e">
        <f>_xlfn.XLOOKUP($A276,SummaryResponses!$A:$A,SummaryResponses!F:F)</f>
        <v>#N/A</v>
      </c>
      <c r="AM276" s="31" t="e">
        <f>_xlfn.XLOOKUP($A276,SummaryResponses!$A:$A,SummaryResponses!G:G)</f>
        <v>#N/A</v>
      </c>
      <c r="AN276" s="31" t="e">
        <f>_xlfn.XLOOKUP($A276,SummaryResponses!$A:$A,SummaryResponses!H:H)</f>
        <v>#N/A</v>
      </c>
      <c r="AO276" s="31" t="e">
        <f>_xlfn.XLOOKUP($A276,SummaryResponses!$A:$A,SummaryResponses!I:I)</f>
        <v>#N/A</v>
      </c>
      <c r="AP276" s="31" t="e">
        <f>_xlfn.XLOOKUP($A276,SummaryResponses!$A:$A,SummaryResponses!J:J)</f>
        <v>#N/A</v>
      </c>
      <c r="AQ276" s="31" t="e">
        <f>_xlfn.XLOOKUP($A276,SummaryResponses!$A:$A,SummaryResponses!K:K)</f>
        <v>#N/A</v>
      </c>
      <c r="AR276" s="31" t="e">
        <f>_xlfn.XLOOKUP($A276,SummaryResponses!$A:$A,SummaryResponses!L:L)</f>
        <v>#N/A</v>
      </c>
      <c r="AS276" s="31" t="e">
        <f>_xlfn.XLOOKUP($A276,SummaryResponses!$A:$A,SummaryResponses!M:M)</f>
        <v>#N/A</v>
      </c>
      <c r="AT276" s="31" t="e">
        <f>_xlfn.XLOOKUP($A276,SummaryResponses!$A:$A,SummaryResponses!N:N)</f>
        <v>#N/A</v>
      </c>
      <c r="AU276" s="31" t="e">
        <f>_xlfn.XLOOKUP($A276,SummaryResponses!$A:$A,SummaryResponses!O:O)</f>
        <v>#N/A</v>
      </c>
      <c r="AV276" s="31" t="e">
        <f>_xlfn.XLOOKUP($A276,SummaryResponses!$A:$A,SummaryResponses!P:P)</f>
        <v>#N/A</v>
      </c>
      <c r="AW276" s="31" t="e">
        <f>_xlfn.XLOOKUP($A276,SummaryResponses!$A:$A,SummaryResponses!Q:Q)</f>
        <v>#N/A</v>
      </c>
      <c r="AX276" s="31" t="e">
        <f>_xlfn.XLOOKUP($A276,SummaryResponses!$A:$A,SummaryResponses!R:R)</f>
        <v>#N/A</v>
      </c>
      <c r="AY276" s="31" t="e">
        <f>_xlfn.XLOOKUP($A276,SummaryResponses!$A:$A,SummaryResponses!S:S)</f>
        <v>#N/A</v>
      </c>
      <c r="AZ276" s="31" t="e">
        <f>_xlfn.XLOOKUP($A276,SummaryResponses!$A:$A,SummaryResponses!T:T)</f>
        <v>#N/A</v>
      </c>
      <c r="BA276" s="31" t="e">
        <f>_xlfn.XLOOKUP($A276,SummaryResponses!$A:$A,SummaryResponses!U:U)</f>
        <v>#N/A</v>
      </c>
      <c r="BB276" s="31" t="e">
        <f>_xlfn.XLOOKUP($A276,SummaryResponses!$A:$A,SummaryResponses!V:V)</f>
        <v>#N/A</v>
      </c>
      <c r="BC276" s="31" t="e">
        <f>_xlfn.XLOOKUP($A276,SummaryResponses!$A:$A,SummaryResponses!W:W)</f>
        <v>#N/A</v>
      </c>
      <c r="BD276" s="31" t="e">
        <f>_xlfn.XLOOKUP($A276,SummaryResponses!$A:$A,SummaryResponses!X:X)</f>
        <v>#N/A</v>
      </c>
      <c r="BE276" s="31" t="e">
        <f>_xlfn.XLOOKUP($A276,SummaryResponses!$A:$A,SummaryResponses!Y:Y)</f>
        <v>#N/A</v>
      </c>
      <c r="BF276" s="31" t="e">
        <f>_xlfn.XLOOKUP($A276,SummaryResponses!$A:$A,SummaryResponses!Z:Z)</f>
        <v>#N/A</v>
      </c>
      <c r="BG276" s="31" t="e">
        <f>_xlfn.XLOOKUP($A276,SummaryResponses!$A:$A,SummaryResponses!AA:AA)</f>
        <v>#N/A</v>
      </c>
      <c r="BH276" s="31" t="e">
        <f>_xlfn.XLOOKUP($A276,SummaryResponses!$A:$A,SummaryResponses!AB:AB)</f>
        <v>#N/A</v>
      </c>
      <c r="BI276" s="31" t="e">
        <f>_xlfn.XLOOKUP($A276,SummaryResponses!$A:$A,SummaryResponses!AC:AC)</f>
        <v>#N/A</v>
      </c>
      <c r="BJ276" s="31" t="e">
        <f>_xlfn.XLOOKUP($A276,SummaryResponses!$A:$A,SummaryResponses!AD:AD)</f>
        <v>#N/A</v>
      </c>
      <c r="BK276" s="31" t="e">
        <f>_xlfn.XLOOKUP($A276,SummaryResponses!$A:$A,SummaryResponses!AE:AE)</f>
        <v>#N/A</v>
      </c>
    </row>
    <row r="277" spans="1:63" ht="34.4" customHeight="1" x14ac:dyDescent="0.35">
      <c r="A277" s="30">
        <f>SummaryResponses!A277</f>
        <v>0</v>
      </c>
      <c r="B277" s="31" t="e">
        <f>_xlfn.XLOOKUP($A277,WH_Aggregte!$E:$E,WH_Aggregte!$D:$D)</f>
        <v>#N/A</v>
      </c>
      <c r="C277" s="31" t="e">
        <f>_xlfn.XLOOKUP($A277,SummaryResponses!$A:$A,SummaryResponses!$C:$C)</f>
        <v>#N/A</v>
      </c>
      <c r="D277" s="30" t="str">
        <f>_xlfn.SINGLE(IF(ISNUMBER(IFERROR(_xlfn.XLOOKUP($A277,Table1[QNUM],Table1[Answer],"",0),""))*1,"",IFERROR(_xlfn.XLOOKUP($A277,Table1[QNUM],Table1[Answer],"",0),"")))</f>
        <v/>
      </c>
      <c r="E277" s="31" t="str">
        <f>_xlfn.SINGLE(IF(ISNUMBER(IFERROR(_xlfn.XLOOKUP($A277&amp;$E$1&amp;":",Table1[QNUM],Table1[NOTES],"",0),""))*1,"",IFERROR(_xlfn.XLOOKUP($A277&amp;$E$1&amp;":",Table1[QNUM],Table1[NOTES],"",0),"")))</f>
        <v/>
      </c>
      <c r="F277" s="31" t="str">
        <f>_xlfn.SINGLE(IF(ISNUMBER(IFERROR(_xlfn.XLOOKUP($A277&amp;$F$1,Table1[QNUM],Table1[NOTES],"",0),""))*1,"",IFERROR(_xlfn.XLOOKUP($A277&amp;$F$1,Table1[QNUM],Table1[NOTES],"",0),"")))</f>
        <v/>
      </c>
      <c r="G277" s="31" t="e">
        <f>TRIM(_xlfn.XLOOKUP($A277,WH_Aggregte!$E:$E,WH_Aggregte!J:J))</f>
        <v>#N/A</v>
      </c>
      <c r="H277" s="31" t="e">
        <f>_xlfn.XLOOKUP($A277,WH_Aggregte!$E:$E,WH_Aggregte!K:K)</f>
        <v>#N/A</v>
      </c>
      <c r="I277" s="31" t="e">
        <f>_xlfn.XLOOKUP($A277,WH_Aggregte!$E:$E,WH_Aggregte!L:L)</f>
        <v>#N/A</v>
      </c>
      <c r="J277" s="31" t="e">
        <f>_xlfn.XLOOKUP($A277,WH_Aggregte!$E:$E,WH_Aggregte!M:M)</f>
        <v>#N/A</v>
      </c>
      <c r="K277" s="31" t="e">
        <f>_xlfn.XLOOKUP($A277,WH_Aggregte!$E:$E,WH_Aggregte!N:N)</f>
        <v>#N/A</v>
      </c>
      <c r="L277" s="31" t="e">
        <f>_xlfn.XLOOKUP($A277,WH_Aggregte!$E:$E,WH_Aggregte!O:O)</f>
        <v>#N/A</v>
      </c>
      <c r="M277" s="31" t="e">
        <f>_xlfn.XLOOKUP($A277,WH_Aggregte!$E:$E,WH_Aggregte!P:P)</f>
        <v>#N/A</v>
      </c>
      <c r="N277" s="31" t="e">
        <f>_xlfn.XLOOKUP($A277,WH_Aggregte!$E:$E,WH_Aggregte!Q:Q)</f>
        <v>#N/A</v>
      </c>
      <c r="O277" s="31" t="e">
        <f>_xlfn.XLOOKUP($A277,WH_Aggregte!$E:$E,WH_Aggregte!R:R)</f>
        <v>#N/A</v>
      </c>
      <c r="P277" s="31" t="e">
        <f>_xlfn.XLOOKUP($A277,WH_Aggregte!$E:$E,WH_Aggregte!S:S)</f>
        <v>#N/A</v>
      </c>
      <c r="Q277" s="31" t="e">
        <f>_xlfn.XLOOKUP($A277,WH_Aggregte!$E:$E,WH_Aggregte!T:T)</f>
        <v>#N/A</v>
      </c>
      <c r="R277" s="31" t="e">
        <f>_xlfn.XLOOKUP($A277,WH_Aggregte!$E:$E,WH_Aggregte!U:U)</f>
        <v>#N/A</v>
      </c>
      <c r="S277" s="31" t="e">
        <f>_xlfn.XLOOKUP($A277,WH_Aggregte!$E:$E,WH_Aggregte!V:V)</f>
        <v>#N/A</v>
      </c>
      <c r="T277" s="31" t="e">
        <f>_xlfn.XLOOKUP($A277,WH_Aggregte!$E:$E,WH_Aggregte!W:W)</f>
        <v>#N/A</v>
      </c>
      <c r="U277" s="31" t="e">
        <f>_xlfn.XLOOKUP($A277,WH_Aggregte!$E:$E,WH_Aggregte!X:X)</f>
        <v>#N/A</v>
      </c>
      <c r="V277" s="31" t="e">
        <f>_xlfn.XLOOKUP($A277,WH_Aggregte!$E:$E,WH_Aggregte!Y:Y)</f>
        <v>#N/A</v>
      </c>
      <c r="W277" s="31" t="e">
        <f>_xlfn.XLOOKUP($A277,WH_Aggregte!$E:$E,WH_Aggregte!Z:Z)</f>
        <v>#N/A</v>
      </c>
      <c r="X277" s="31" t="e">
        <f>_xlfn.XLOOKUP($A277,WH_Aggregte!$E:$E,WH_Aggregte!AA:AA)</f>
        <v>#N/A</v>
      </c>
      <c r="Y277" s="31" t="e">
        <f>_xlfn.XLOOKUP($A277,WH_Aggregte!$E:$E,WH_Aggregte!AB:AB)</f>
        <v>#N/A</v>
      </c>
      <c r="Z277" s="31" t="e">
        <f>_xlfn.XLOOKUP($A277,WH_Aggregte!$E:$E,WH_Aggregte!AC:AC)</f>
        <v>#N/A</v>
      </c>
      <c r="AA277" s="31" t="e">
        <f>_xlfn.XLOOKUP($A277,WH_Aggregte!$E:$E,WH_Aggregte!AD:AD)</f>
        <v>#N/A</v>
      </c>
      <c r="AB277" s="31" t="e">
        <f>_xlfn.XLOOKUP($A277,WH_Aggregte!$E:$E,WH_Aggregte!AE:AE)</f>
        <v>#N/A</v>
      </c>
      <c r="AC277" s="31" t="e">
        <f>_xlfn.XLOOKUP($A277,WH_Aggregte!$E:$E,WH_Aggregte!AF:AF)</f>
        <v>#N/A</v>
      </c>
      <c r="AD277" s="31" t="e">
        <f>_xlfn.XLOOKUP($A277,WH_Aggregte!$E:$E,WH_Aggregte!AG:AG)</f>
        <v>#N/A</v>
      </c>
      <c r="AE277" s="31" t="e">
        <f>_xlfn.XLOOKUP($A277,WH_Aggregte!$E:$E,WH_Aggregte!AH:AH)</f>
        <v>#N/A</v>
      </c>
      <c r="AF277" s="31" t="e">
        <f>_xlfn.XLOOKUP($A277,WH_Aggregte!$E:$E,WH_Aggregte!AI:AI)</f>
        <v>#N/A</v>
      </c>
      <c r="AG277" s="31" t="e">
        <f>_xlfn.XLOOKUP($A277,WH_Aggregte!$E:$E,WH_Aggregte!AJ:AJ)</f>
        <v>#N/A</v>
      </c>
      <c r="AH277" s="31" t="e">
        <f>_xlfn.XLOOKUP($A277,WH_Aggregte!$E:$E,WH_Aggregte!AK:AK)</f>
        <v>#N/A</v>
      </c>
      <c r="AI277" s="31" t="e">
        <f>_xlfn.XLOOKUP($A277,WH_Aggregte!$E:$E,WH_Aggregte!AL:AL)</f>
        <v>#N/A</v>
      </c>
      <c r="AJ277" s="31" t="e">
        <f>_xlfn.XLOOKUP($A277,SummaryResponses!$A:$A,SummaryResponses!D:D)</f>
        <v>#N/A</v>
      </c>
      <c r="AK277" s="31" t="e">
        <f>_xlfn.XLOOKUP($A277,SummaryResponses!$A:$A,SummaryResponses!E:E)</f>
        <v>#N/A</v>
      </c>
      <c r="AL277" s="31" t="e">
        <f>_xlfn.XLOOKUP($A277,SummaryResponses!$A:$A,SummaryResponses!F:F)</f>
        <v>#N/A</v>
      </c>
      <c r="AM277" s="31" t="e">
        <f>_xlfn.XLOOKUP($A277,SummaryResponses!$A:$A,SummaryResponses!G:G)</f>
        <v>#N/A</v>
      </c>
      <c r="AN277" s="31" t="e">
        <f>_xlfn.XLOOKUP($A277,SummaryResponses!$A:$A,SummaryResponses!H:H)</f>
        <v>#N/A</v>
      </c>
      <c r="AO277" s="31" t="e">
        <f>_xlfn.XLOOKUP($A277,SummaryResponses!$A:$A,SummaryResponses!I:I)</f>
        <v>#N/A</v>
      </c>
      <c r="AP277" s="31" t="e">
        <f>_xlfn.XLOOKUP($A277,SummaryResponses!$A:$A,SummaryResponses!J:J)</f>
        <v>#N/A</v>
      </c>
      <c r="AQ277" s="31" t="e">
        <f>_xlfn.XLOOKUP($A277,SummaryResponses!$A:$A,SummaryResponses!K:K)</f>
        <v>#N/A</v>
      </c>
      <c r="AR277" s="31" t="e">
        <f>_xlfn.XLOOKUP($A277,SummaryResponses!$A:$A,SummaryResponses!L:L)</f>
        <v>#N/A</v>
      </c>
      <c r="AS277" s="31" t="e">
        <f>_xlfn.XLOOKUP($A277,SummaryResponses!$A:$A,SummaryResponses!M:M)</f>
        <v>#N/A</v>
      </c>
      <c r="AT277" s="31" t="e">
        <f>_xlfn.XLOOKUP($A277,SummaryResponses!$A:$A,SummaryResponses!N:N)</f>
        <v>#N/A</v>
      </c>
      <c r="AU277" s="31" t="e">
        <f>_xlfn.XLOOKUP($A277,SummaryResponses!$A:$A,SummaryResponses!O:O)</f>
        <v>#N/A</v>
      </c>
      <c r="AV277" s="31" t="e">
        <f>_xlfn.XLOOKUP($A277,SummaryResponses!$A:$A,SummaryResponses!P:P)</f>
        <v>#N/A</v>
      </c>
      <c r="AW277" s="31" t="e">
        <f>_xlfn.XLOOKUP($A277,SummaryResponses!$A:$A,SummaryResponses!Q:Q)</f>
        <v>#N/A</v>
      </c>
      <c r="AX277" s="31" t="e">
        <f>_xlfn.XLOOKUP($A277,SummaryResponses!$A:$A,SummaryResponses!R:R)</f>
        <v>#N/A</v>
      </c>
      <c r="AY277" s="31" t="e">
        <f>_xlfn.XLOOKUP($A277,SummaryResponses!$A:$A,SummaryResponses!S:S)</f>
        <v>#N/A</v>
      </c>
      <c r="AZ277" s="31" t="e">
        <f>_xlfn.XLOOKUP($A277,SummaryResponses!$A:$A,SummaryResponses!T:T)</f>
        <v>#N/A</v>
      </c>
      <c r="BA277" s="31" t="e">
        <f>_xlfn.XLOOKUP($A277,SummaryResponses!$A:$A,SummaryResponses!U:U)</f>
        <v>#N/A</v>
      </c>
      <c r="BB277" s="31" t="e">
        <f>_xlfn.XLOOKUP($A277,SummaryResponses!$A:$A,SummaryResponses!V:V)</f>
        <v>#N/A</v>
      </c>
      <c r="BC277" s="31" t="e">
        <f>_xlfn.XLOOKUP($A277,SummaryResponses!$A:$A,SummaryResponses!W:W)</f>
        <v>#N/A</v>
      </c>
      <c r="BD277" s="31" t="e">
        <f>_xlfn.XLOOKUP($A277,SummaryResponses!$A:$A,SummaryResponses!X:X)</f>
        <v>#N/A</v>
      </c>
      <c r="BE277" s="31" t="e">
        <f>_xlfn.XLOOKUP($A277,SummaryResponses!$A:$A,SummaryResponses!Y:Y)</f>
        <v>#N/A</v>
      </c>
      <c r="BF277" s="31" t="e">
        <f>_xlfn.XLOOKUP($A277,SummaryResponses!$A:$A,SummaryResponses!Z:Z)</f>
        <v>#N/A</v>
      </c>
      <c r="BG277" s="31" t="e">
        <f>_xlfn.XLOOKUP($A277,SummaryResponses!$A:$A,SummaryResponses!AA:AA)</f>
        <v>#N/A</v>
      </c>
      <c r="BH277" s="31" t="e">
        <f>_xlfn.XLOOKUP($A277,SummaryResponses!$A:$A,SummaryResponses!AB:AB)</f>
        <v>#N/A</v>
      </c>
      <c r="BI277" s="31" t="e">
        <f>_xlfn.XLOOKUP($A277,SummaryResponses!$A:$A,SummaryResponses!AC:AC)</f>
        <v>#N/A</v>
      </c>
      <c r="BJ277" s="31" t="e">
        <f>_xlfn.XLOOKUP($A277,SummaryResponses!$A:$A,SummaryResponses!AD:AD)</f>
        <v>#N/A</v>
      </c>
      <c r="BK277" s="31" t="e">
        <f>_xlfn.XLOOKUP($A277,SummaryResponses!$A:$A,SummaryResponses!AE:AE)</f>
        <v>#N/A</v>
      </c>
    </row>
    <row r="278" spans="1:63" ht="34.4" customHeight="1" x14ac:dyDescent="0.35">
      <c r="A278" s="30">
        <f>SummaryResponses!A278</f>
        <v>0</v>
      </c>
      <c r="B278" s="31" t="e">
        <f>_xlfn.XLOOKUP($A278,WH_Aggregte!$E:$E,WH_Aggregte!$D:$D)</f>
        <v>#N/A</v>
      </c>
      <c r="C278" s="31" t="e">
        <f>_xlfn.XLOOKUP($A278,SummaryResponses!$A:$A,SummaryResponses!$C:$C)</f>
        <v>#N/A</v>
      </c>
      <c r="D278" s="30" t="str">
        <f>_xlfn.SINGLE(IF(ISNUMBER(IFERROR(_xlfn.XLOOKUP($A278,Table1[QNUM],Table1[Answer],"",0),""))*1,"",IFERROR(_xlfn.XLOOKUP($A278,Table1[QNUM],Table1[Answer],"",0),"")))</f>
        <v/>
      </c>
      <c r="E278" s="31" t="str">
        <f>_xlfn.SINGLE(IF(ISNUMBER(IFERROR(_xlfn.XLOOKUP($A278&amp;$E$1&amp;":",Table1[QNUM],Table1[NOTES],"",0),""))*1,"",IFERROR(_xlfn.XLOOKUP($A278&amp;$E$1&amp;":",Table1[QNUM],Table1[NOTES],"",0),"")))</f>
        <v/>
      </c>
      <c r="F278" s="31" t="str">
        <f>_xlfn.SINGLE(IF(ISNUMBER(IFERROR(_xlfn.XLOOKUP($A278&amp;$F$1,Table1[QNUM],Table1[NOTES],"",0),""))*1,"",IFERROR(_xlfn.XLOOKUP($A278&amp;$F$1,Table1[QNUM],Table1[NOTES],"",0),"")))</f>
        <v/>
      </c>
      <c r="G278" s="31" t="e">
        <f>TRIM(_xlfn.XLOOKUP($A278,WH_Aggregte!$E:$E,WH_Aggregte!J:J))</f>
        <v>#N/A</v>
      </c>
      <c r="H278" s="31" t="e">
        <f>_xlfn.XLOOKUP($A278,WH_Aggregte!$E:$E,WH_Aggregte!K:K)</f>
        <v>#N/A</v>
      </c>
      <c r="I278" s="31" t="e">
        <f>_xlfn.XLOOKUP($A278,WH_Aggregte!$E:$E,WH_Aggregte!L:L)</f>
        <v>#N/A</v>
      </c>
      <c r="J278" s="31" t="e">
        <f>_xlfn.XLOOKUP($A278,WH_Aggregte!$E:$E,WH_Aggregte!M:M)</f>
        <v>#N/A</v>
      </c>
      <c r="K278" s="31" t="e">
        <f>_xlfn.XLOOKUP($A278,WH_Aggregte!$E:$E,WH_Aggregte!N:N)</f>
        <v>#N/A</v>
      </c>
      <c r="L278" s="31" t="e">
        <f>_xlfn.XLOOKUP($A278,WH_Aggregte!$E:$E,WH_Aggregte!O:O)</f>
        <v>#N/A</v>
      </c>
      <c r="M278" s="31" t="e">
        <f>_xlfn.XLOOKUP($A278,WH_Aggregte!$E:$E,WH_Aggregte!P:P)</f>
        <v>#N/A</v>
      </c>
      <c r="N278" s="31" t="e">
        <f>_xlfn.XLOOKUP($A278,WH_Aggregte!$E:$E,WH_Aggregte!Q:Q)</f>
        <v>#N/A</v>
      </c>
      <c r="O278" s="31" t="e">
        <f>_xlfn.XLOOKUP($A278,WH_Aggregte!$E:$E,WH_Aggregte!R:R)</f>
        <v>#N/A</v>
      </c>
      <c r="P278" s="31" t="e">
        <f>_xlfn.XLOOKUP($A278,WH_Aggregte!$E:$E,WH_Aggregte!S:S)</f>
        <v>#N/A</v>
      </c>
      <c r="Q278" s="31" t="e">
        <f>_xlfn.XLOOKUP($A278,WH_Aggregte!$E:$E,WH_Aggregte!T:T)</f>
        <v>#N/A</v>
      </c>
      <c r="R278" s="31" t="e">
        <f>_xlfn.XLOOKUP($A278,WH_Aggregte!$E:$E,WH_Aggregte!U:U)</f>
        <v>#N/A</v>
      </c>
      <c r="S278" s="31" t="e">
        <f>_xlfn.XLOOKUP($A278,WH_Aggregte!$E:$E,WH_Aggregte!V:V)</f>
        <v>#N/A</v>
      </c>
      <c r="T278" s="31" t="e">
        <f>_xlfn.XLOOKUP($A278,WH_Aggregte!$E:$E,WH_Aggregte!W:W)</f>
        <v>#N/A</v>
      </c>
      <c r="U278" s="31" t="e">
        <f>_xlfn.XLOOKUP($A278,WH_Aggregte!$E:$E,WH_Aggregte!X:X)</f>
        <v>#N/A</v>
      </c>
      <c r="V278" s="31" t="e">
        <f>_xlfn.XLOOKUP($A278,WH_Aggregte!$E:$E,WH_Aggregte!Y:Y)</f>
        <v>#N/A</v>
      </c>
      <c r="W278" s="31" t="e">
        <f>_xlfn.XLOOKUP($A278,WH_Aggregte!$E:$E,WH_Aggregte!Z:Z)</f>
        <v>#N/A</v>
      </c>
      <c r="X278" s="31" t="e">
        <f>_xlfn.XLOOKUP($A278,WH_Aggregte!$E:$E,WH_Aggregte!AA:AA)</f>
        <v>#N/A</v>
      </c>
      <c r="Y278" s="31" t="e">
        <f>_xlfn.XLOOKUP($A278,WH_Aggregte!$E:$E,WH_Aggregte!AB:AB)</f>
        <v>#N/A</v>
      </c>
      <c r="Z278" s="31" t="e">
        <f>_xlfn.XLOOKUP($A278,WH_Aggregte!$E:$E,WH_Aggregte!AC:AC)</f>
        <v>#N/A</v>
      </c>
      <c r="AA278" s="31" t="e">
        <f>_xlfn.XLOOKUP($A278,WH_Aggregte!$E:$E,WH_Aggregte!AD:AD)</f>
        <v>#N/A</v>
      </c>
      <c r="AB278" s="31" t="e">
        <f>_xlfn.XLOOKUP($A278,WH_Aggregte!$E:$E,WH_Aggregte!AE:AE)</f>
        <v>#N/A</v>
      </c>
      <c r="AC278" s="31" t="e">
        <f>_xlfn.XLOOKUP($A278,WH_Aggregte!$E:$E,WH_Aggregte!AF:AF)</f>
        <v>#N/A</v>
      </c>
      <c r="AD278" s="31" t="e">
        <f>_xlfn.XLOOKUP($A278,WH_Aggregte!$E:$E,WH_Aggregte!AG:AG)</f>
        <v>#N/A</v>
      </c>
      <c r="AE278" s="31" t="e">
        <f>_xlfn.XLOOKUP($A278,WH_Aggregte!$E:$E,WH_Aggregte!AH:AH)</f>
        <v>#N/A</v>
      </c>
      <c r="AF278" s="31" t="e">
        <f>_xlfn.XLOOKUP($A278,WH_Aggregte!$E:$E,WH_Aggregte!AI:AI)</f>
        <v>#N/A</v>
      </c>
      <c r="AG278" s="31" t="e">
        <f>_xlfn.XLOOKUP($A278,WH_Aggregte!$E:$E,WH_Aggregte!AJ:AJ)</f>
        <v>#N/A</v>
      </c>
      <c r="AH278" s="31" t="e">
        <f>_xlfn.XLOOKUP($A278,WH_Aggregte!$E:$E,WH_Aggregte!AK:AK)</f>
        <v>#N/A</v>
      </c>
      <c r="AI278" s="31" t="e">
        <f>_xlfn.XLOOKUP($A278,WH_Aggregte!$E:$E,WH_Aggregte!AL:AL)</f>
        <v>#N/A</v>
      </c>
      <c r="AJ278" s="31" t="e">
        <f>_xlfn.XLOOKUP($A278,SummaryResponses!$A:$A,SummaryResponses!D:D)</f>
        <v>#N/A</v>
      </c>
      <c r="AK278" s="31" t="e">
        <f>_xlfn.XLOOKUP($A278,SummaryResponses!$A:$A,SummaryResponses!E:E)</f>
        <v>#N/A</v>
      </c>
      <c r="AL278" s="31" t="e">
        <f>_xlfn.XLOOKUP($A278,SummaryResponses!$A:$A,SummaryResponses!F:F)</f>
        <v>#N/A</v>
      </c>
      <c r="AM278" s="31" t="e">
        <f>_xlfn.XLOOKUP($A278,SummaryResponses!$A:$A,SummaryResponses!G:G)</f>
        <v>#N/A</v>
      </c>
      <c r="AN278" s="31" t="e">
        <f>_xlfn.XLOOKUP($A278,SummaryResponses!$A:$A,SummaryResponses!H:H)</f>
        <v>#N/A</v>
      </c>
      <c r="AO278" s="31" t="e">
        <f>_xlfn.XLOOKUP($A278,SummaryResponses!$A:$A,SummaryResponses!I:I)</f>
        <v>#N/A</v>
      </c>
      <c r="AP278" s="31" t="e">
        <f>_xlfn.XLOOKUP($A278,SummaryResponses!$A:$A,SummaryResponses!J:J)</f>
        <v>#N/A</v>
      </c>
      <c r="AQ278" s="31" t="e">
        <f>_xlfn.XLOOKUP($A278,SummaryResponses!$A:$A,SummaryResponses!K:K)</f>
        <v>#N/A</v>
      </c>
      <c r="AR278" s="31" t="e">
        <f>_xlfn.XLOOKUP($A278,SummaryResponses!$A:$A,SummaryResponses!L:L)</f>
        <v>#N/A</v>
      </c>
      <c r="AS278" s="31" t="e">
        <f>_xlfn.XLOOKUP($A278,SummaryResponses!$A:$A,SummaryResponses!M:M)</f>
        <v>#N/A</v>
      </c>
      <c r="AT278" s="31" t="e">
        <f>_xlfn.XLOOKUP($A278,SummaryResponses!$A:$A,SummaryResponses!N:N)</f>
        <v>#N/A</v>
      </c>
      <c r="AU278" s="31" t="e">
        <f>_xlfn.XLOOKUP($A278,SummaryResponses!$A:$A,SummaryResponses!O:O)</f>
        <v>#N/A</v>
      </c>
      <c r="AV278" s="31" t="e">
        <f>_xlfn.XLOOKUP($A278,SummaryResponses!$A:$A,SummaryResponses!P:P)</f>
        <v>#N/A</v>
      </c>
      <c r="AW278" s="31" t="e">
        <f>_xlfn.XLOOKUP($A278,SummaryResponses!$A:$A,SummaryResponses!Q:Q)</f>
        <v>#N/A</v>
      </c>
      <c r="AX278" s="31" t="e">
        <f>_xlfn.XLOOKUP($A278,SummaryResponses!$A:$A,SummaryResponses!R:R)</f>
        <v>#N/A</v>
      </c>
      <c r="AY278" s="31" t="e">
        <f>_xlfn.XLOOKUP($A278,SummaryResponses!$A:$A,SummaryResponses!S:S)</f>
        <v>#N/A</v>
      </c>
      <c r="AZ278" s="31" t="e">
        <f>_xlfn.XLOOKUP($A278,SummaryResponses!$A:$A,SummaryResponses!T:T)</f>
        <v>#N/A</v>
      </c>
      <c r="BA278" s="31" t="e">
        <f>_xlfn.XLOOKUP($A278,SummaryResponses!$A:$A,SummaryResponses!U:U)</f>
        <v>#N/A</v>
      </c>
      <c r="BB278" s="31" t="e">
        <f>_xlfn.XLOOKUP($A278,SummaryResponses!$A:$A,SummaryResponses!V:V)</f>
        <v>#N/A</v>
      </c>
      <c r="BC278" s="31" t="e">
        <f>_xlfn.XLOOKUP($A278,SummaryResponses!$A:$A,SummaryResponses!W:W)</f>
        <v>#N/A</v>
      </c>
      <c r="BD278" s="31" t="e">
        <f>_xlfn.XLOOKUP($A278,SummaryResponses!$A:$A,SummaryResponses!X:X)</f>
        <v>#N/A</v>
      </c>
      <c r="BE278" s="31" t="e">
        <f>_xlfn.XLOOKUP($A278,SummaryResponses!$A:$A,SummaryResponses!Y:Y)</f>
        <v>#N/A</v>
      </c>
      <c r="BF278" s="31" t="e">
        <f>_xlfn.XLOOKUP($A278,SummaryResponses!$A:$A,SummaryResponses!Z:Z)</f>
        <v>#N/A</v>
      </c>
      <c r="BG278" s="31" t="e">
        <f>_xlfn.XLOOKUP($A278,SummaryResponses!$A:$A,SummaryResponses!AA:AA)</f>
        <v>#N/A</v>
      </c>
      <c r="BH278" s="31" t="e">
        <f>_xlfn.XLOOKUP($A278,SummaryResponses!$A:$A,SummaryResponses!AB:AB)</f>
        <v>#N/A</v>
      </c>
      <c r="BI278" s="31" t="e">
        <f>_xlfn.XLOOKUP($A278,SummaryResponses!$A:$A,SummaryResponses!AC:AC)</f>
        <v>#N/A</v>
      </c>
      <c r="BJ278" s="31" t="e">
        <f>_xlfn.XLOOKUP($A278,SummaryResponses!$A:$A,SummaryResponses!AD:AD)</f>
        <v>#N/A</v>
      </c>
      <c r="BK278" s="31" t="e">
        <f>_xlfn.XLOOKUP($A278,SummaryResponses!$A:$A,SummaryResponses!AE:AE)</f>
        <v>#N/A</v>
      </c>
    </row>
    <row r="279" spans="1:63" ht="34.4" customHeight="1" x14ac:dyDescent="0.35">
      <c r="A279" s="30">
        <f>SummaryResponses!A279</f>
        <v>0</v>
      </c>
      <c r="B279" s="31" t="e">
        <f>_xlfn.XLOOKUP($A279,WH_Aggregte!$E:$E,WH_Aggregte!$D:$D)</f>
        <v>#N/A</v>
      </c>
      <c r="C279" s="31" t="e">
        <f>_xlfn.XLOOKUP($A279,SummaryResponses!$A:$A,SummaryResponses!$C:$C)</f>
        <v>#N/A</v>
      </c>
      <c r="D279" s="30" t="str">
        <f>_xlfn.SINGLE(IF(ISNUMBER(IFERROR(_xlfn.XLOOKUP($A279,Table1[QNUM],Table1[Answer],"",0),""))*1,"",IFERROR(_xlfn.XLOOKUP($A279,Table1[QNUM],Table1[Answer],"",0),"")))</f>
        <v/>
      </c>
      <c r="E279" s="31" t="str">
        <f>_xlfn.SINGLE(IF(ISNUMBER(IFERROR(_xlfn.XLOOKUP($A279&amp;$E$1&amp;":",Table1[QNUM],Table1[NOTES],"",0),""))*1,"",IFERROR(_xlfn.XLOOKUP($A279&amp;$E$1&amp;":",Table1[QNUM],Table1[NOTES],"",0),"")))</f>
        <v/>
      </c>
      <c r="F279" s="31" t="str">
        <f>_xlfn.SINGLE(IF(ISNUMBER(IFERROR(_xlfn.XLOOKUP($A279&amp;$F$1,Table1[QNUM],Table1[NOTES],"",0),""))*1,"",IFERROR(_xlfn.XLOOKUP($A279&amp;$F$1,Table1[QNUM],Table1[NOTES],"",0),"")))</f>
        <v/>
      </c>
      <c r="G279" s="31" t="e">
        <f>TRIM(_xlfn.XLOOKUP($A279,WH_Aggregte!$E:$E,WH_Aggregte!J:J))</f>
        <v>#N/A</v>
      </c>
      <c r="H279" s="31" t="e">
        <f>_xlfn.XLOOKUP($A279,WH_Aggregte!$E:$E,WH_Aggregte!K:K)</f>
        <v>#N/A</v>
      </c>
      <c r="I279" s="31" t="e">
        <f>_xlfn.XLOOKUP($A279,WH_Aggregte!$E:$E,WH_Aggregte!L:L)</f>
        <v>#N/A</v>
      </c>
      <c r="J279" s="31" t="e">
        <f>_xlfn.XLOOKUP($A279,WH_Aggregte!$E:$E,WH_Aggregte!M:M)</f>
        <v>#N/A</v>
      </c>
      <c r="K279" s="31" t="e">
        <f>_xlfn.XLOOKUP($A279,WH_Aggregte!$E:$E,WH_Aggregte!N:N)</f>
        <v>#N/A</v>
      </c>
      <c r="L279" s="31" t="e">
        <f>_xlfn.XLOOKUP($A279,WH_Aggregte!$E:$E,WH_Aggregte!O:O)</f>
        <v>#N/A</v>
      </c>
      <c r="M279" s="31" t="e">
        <f>_xlfn.XLOOKUP($A279,WH_Aggregte!$E:$E,WH_Aggregte!P:P)</f>
        <v>#N/A</v>
      </c>
      <c r="N279" s="31" t="e">
        <f>_xlfn.XLOOKUP($A279,WH_Aggregte!$E:$E,WH_Aggregte!Q:Q)</f>
        <v>#N/A</v>
      </c>
      <c r="O279" s="31" t="e">
        <f>_xlfn.XLOOKUP($A279,WH_Aggregte!$E:$E,WH_Aggregte!R:R)</f>
        <v>#N/A</v>
      </c>
      <c r="P279" s="31" t="e">
        <f>_xlfn.XLOOKUP($A279,WH_Aggregte!$E:$E,WH_Aggregte!S:S)</f>
        <v>#N/A</v>
      </c>
      <c r="Q279" s="31" t="e">
        <f>_xlfn.XLOOKUP($A279,WH_Aggregte!$E:$E,WH_Aggregte!T:T)</f>
        <v>#N/A</v>
      </c>
      <c r="R279" s="31" t="e">
        <f>_xlfn.XLOOKUP($A279,WH_Aggregte!$E:$E,WH_Aggregte!U:U)</f>
        <v>#N/A</v>
      </c>
      <c r="S279" s="31" t="e">
        <f>_xlfn.XLOOKUP($A279,WH_Aggregte!$E:$E,WH_Aggregte!V:V)</f>
        <v>#N/A</v>
      </c>
      <c r="T279" s="31" t="e">
        <f>_xlfn.XLOOKUP($A279,WH_Aggregte!$E:$E,WH_Aggregte!W:W)</f>
        <v>#N/A</v>
      </c>
      <c r="U279" s="31" t="e">
        <f>_xlfn.XLOOKUP($A279,WH_Aggregte!$E:$E,WH_Aggregte!X:X)</f>
        <v>#N/A</v>
      </c>
      <c r="V279" s="31" t="e">
        <f>_xlfn.XLOOKUP($A279,WH_Aggregte!$E:$E,WH_Aggregte!Y:Y)</f>
        <v>#N/A</v>
      </c>
      <c r="W279" s="31" t="e">
        <f>_xlfn.XLOOKUP($A279,WH_Aggregte!$E:$E,WH_Aggregte!Z:Z)</f>
        <v>#N/A</v>
      </c>
      <c r="X279" s="31" t="e">
        <f>_xlfn.XLOOKUP($A279,WH_Aggregte!$E:$E,WH_Aggregte!AA:AA)</f>
        <v>#N/A</v>
      </c>
      <c r="Y279" s="31" t="e">
        <f>_xlfn.XLOOKUP($A279,WH_Aggregte!$E:$E,WH_Aggregte!AB:AB)</f>
        <v>#N/A</v>
      </c>
      <c r="Z279" s="31" t="e">
        <f>_xlfn.XLOOKUP($A279,WH_Aggregte!$E:$E,WH_Aggregte!AC:AC)</f>
        <v>#N/A</v>
      </c>
      <c r="AA279" s="31" t="e">
        <f>_xlfn.XLOOKUP($A279,WH_Aggregte!$E:$E,WH_Aggregte!AD:AD)</f>
        <v>#N/A</v>
      </c>
      <c r="AB279" s="31" t="e">
        <f>_xlfn.XLOOKUP($A279,WH_Aggregte!$E:$E,WH_Aggregte!AE:AE)</f>
        <v>#N/A</v>
      </c>
      <c r="AC279" s="31" t="e">
        <f>_xlfn.XLOOKUP($A279,WH_Aggregte!$E:$E,WH_Aggregte!AF:AF)</f>
        <v>#N/A</v>
      </c>
      <c r="AD279" s="31" t="e">
        <f>_xlfn.XLOOKUP($A279,WH_Aggregte!$E:$E,WH_Aggregte!AG:AG)</f>
        <v>#N/A</v>
      </c>
      <c r="AE279" s="31" t="e">
        <f>_xlfn.XLOOKUP($A279,WH_Aggregte!$E:$E,WH_Aggregte!AH:AH)</f>
        <v>#N/A</v>
      </c>
      <c r="AF279" s="31" t="e">
        <f>_xlfn.XLOOKUP($A279,WH_Aggregte!$E:$E,WH_Aggregte!AI:AI)</f>
        <v>#N/A</v>
      </c>
      <c r="AG279" s="31" t="e">
        <f>_xlfn.XLOOKUP($A279,WH_Aggregte!$E:$E,WH_Aggregte!AJ:AJ)</f>
        <v>#N/A</v>
      </c>
      <c r="AH279" s="31" t="e">
        <f>_xlfn.XLOOKUP($A279,WH_Aggregte!$E:$E,WH_Aggregte!AK:AK)</f>
        <v>#N/A</v>
      </c>
      <c r="AI279" s="31" t="e">
        <f>_xlfn.XLOOKUP($A279,WH_Aggregte!$E:$E,WH_Aggregte!AL:AL)</f>
        <v>#N/A</v>
      </c>
      <c r="AJ279" s="31" t="e">
        <f>_xlfn.XLOOKUP($A279,SummaryResponses!$A:$A,SummaryResponses!D:D)</f>
        <v>#N/A</v>
      </c>
      <c r="AK279" s="31" t="e">
        <f>_xlfn.XLOOKUP($A279,SummaryResponses!$A:$A,SummaryResponses!E:E)</f>
        <v>#N/A</v>
      </c>
      <c r="AL279" s="31" t="e">
        <f>_xlfn.XLOOKUP($A279,SummaryResponses!$A:$A,SummaryResponses!F:F)</f>
        <v>#N/A</v>
      </c>
      <c r="AM279" s="31" t="e">
        <f>_xlfn.XLOOKUP($A279,SummaryResponses!$A:$A,SummaryResponses!G:G)</f>
        <v>#N/A</v>
      </c>
      <c r="AN279" s="31" t="e">
        <f>_xlfn.XLOOKUP($A279,SummaryResponses!$A:$A,SummaryResponses!H:H)</f>
        <v>#N/A</v>
      </c>
      <c r="AO279" s="31" t="e">
        <f>_xlfn.XLOOKUP($A279,SummaryResponses!$A:$A,SummaryResponses!I:I)</f>
        <v>#N/A</v>
      </c>
      <c r="AP279" s="31" t="e">
        <f>_xlfn.XLOOKUP($A279,SummaryResponses!$A:$A,SummaryResponses!J:J)</f>
        <v>#N/A</v>
      </c>
      <c r="AQ279" s="31" t="e">
        <f>_xlfn.XLOOKUP($A279,SummaryResponses!$A:$A,SummaryResponses!K:K)</f>
        <v>#N/A</v>
      </c>
      <c r="AR279" s="31" t="e">
        <f>_xlfn.XLOOKUP($A279,SummaryResponses!$A:$A,SummaryResponses!L:L)</f>
        <v>#N/A</v>
      </c>
      <c r="AS279" s="31" t="e">
        <f>_xlfn.XLOOKUP($A279,SummaryResponses!$A:$A,SummaryResponses!M:M)</f>
        <v>#N/A</v>
      </c>
      <c r="AT279" s="31" t="e">
        <f>_xlfn.XLOOKUP($A279,SummaryResponses!$A:$A,SummaryResponses!N:N)</f>
        <v>#N/A</v>
      </c>
      <c r="AU279" s="31" t="e">
        <f>_xlfn.XLOOKUP($A279,SummaryResponses!$A:$A,SummaryResponses!O:O)</f>
        <v>#N/A</v>
      </c>
      <c r="AV279" s="31" t="e">
        <f>_xlfn.XLOOKUP($A279,SummaryResponses!$A:$A,SummaryResponses!P:P)</f>
        <v>#N/A</v>
      </c>
      <c r="AW279" s="31" t="e">
        <f>_xlfn.XLOOKUP($A279,SummaryResponses!$A:$A,SummaryResponses!Q:Q)</f>
        <v>#N/A</v>
      </c>
      <c r="AX279" s="31" t="e">
        <f>_xlfn.XLOOKUP($A279,SummaryResponses!$A:$A,SummaryResponses!R:R)</f>
        <v>#N/A</v>
      </c>
      <c r="AY279" s="31" t="e">
        <f>_xlfn.XLOOKUP($A279,SummaryResponses!$A:$A,SummaryResponses!S:S)</f>
        <v>#N/A</v>
      </c>
      <c r="AZ279" s="31" t="e">
        <f>_xlfn.XLOOKUP($A279,SummaryResponses!$A:$A,SummaryResponses!T:T)</f>
        <v>#N/A</v>
      </c>
      <c r="BA279" s="31" t="e">
        <f>_xlfn.XLOOKUP($A279,SummaryResponses!$A:$A,SummaryResponses!U:U)</f>
        <v>#N/A</v>
      </c>
      <c r="BB279" s="31" t="e">
        <f>_xlfn.XLOOKUP($A279,SummaryResponses!$A:$A,SummaryResponses!V:V)</f>
        <v>#N/A</v>
      </c>
      <c r="BC279" s="31" t="e">
        <f>_xlfn.XLOOKUP($A279,SummaryResponses!$A:$A,SummaryResponses!W:W)</f>
        <v>#N/A</v>
      </c>
      <c r="BD279" s="31" t="e">
        <f>_xlfn.XLOOKUP($A279,SummaryResponses!$A:$A,SummaryResponses!X:X)</f>
        <v>#N/A</v>
      </c>
      <c r="BE279" s="31" t="e">
        <f>_xlfn.XLOOKUP($A279,SummaryResponses!$A:$A,SummaryResponses!Y:Y)</f>
        <v>#N/A</v>
      </c>
      <c r="BF279" s="31" t="e">
        <f>_xlfn.XLOOKUP($A279,SummaryResponses!$A:$A,SummaryResponses!Z:Z)</f>
        <v>#N/A</v>
      </c>
      <c r="BG279" s="31" t="e">
        <f>_xlfn.XLOOKUP($A279,SummaryResponses!$A:$A,SummaryResponses!AA:AA)</f>
        <v>#N/A</v>
      </c>
      <c r="BH279" s="31" t="e">
        <f>_xlfn.XLOOKUP($A279,SummaryResponses!$A:$A,SummaryResponses!AB:AB)</f>
        <v>#N/A</v>
      </c>
      <c r="BI279" s="31" t="e">
        <f>_xlfn.XLOOKUP($A279,SummaryResponses!$A:$A,SummaryResponses!AC:AC)</f>
        <v>#N/A</v>
      </c>
      <c r="BJ279" s="31" t="e">
        <f>_xlfn.XLOOKUP($A279,SummaryResponses!$A:$A,SummaryResponses!AD:AD)</f>
        <v>#N/A</v>
      </c>
      <c r="BK279" s="31" t="e">
        <f>_xlfn.XLOOKUP($A279,SummaryResponses!$A:$A,SummaryResponses!AE:AE)</f>
        <v>#N/A</v>
      </c>
    </row>
    <row r="280" spans="1:63" ht="34.4" customHeight="1" x14ac:dyDescent="0.35">
      <c r="A280" s="30">
        <f>SummaryResponses!A280</f>
        <v>0</v>
      </c>
      <c r="B280" s="31" t="e">
        <f>_xlfn.XLOOKUP($A280,WH_Aggregte!$E:$E,WH_Aggregte!$D:$D)</f>
        <v>#N/A</v>
      </c>
      <c r="C280" s="31" t="e">
        <f>_xlfn.XLOOKUP($A280,SummaryResponses!$A:$A,SummaryResponses!$C:$C)</f>
        <v>#N/A</v>
      </c>
      <c r="D280" s="30" t="str">
        <f>_xlfn.SINGLE(IF(ISNUMBER(IFERROR(_xlfn.XLOOKUP($A280,Table1[QNUM],Table1[Answer],"",0),""))*1,"",IFERROR(_xlfn.XLOOKUP($A280,Table1[QNUM],Table1[Answer],"",0),"")))</f>
        <v/>
      </c>
      <c r="E280" s="31" t="str">
        <f>_xlfn.SINGLE(IF(ISNUMBER(IFERROR(_xlfn.XLOOKUP($A280&amp;$E$1&amp;":",Table1[QNUM],Table1[NOTES],"",0),""))*1,"",IFERROR(_xlfn.XLOOKUP($A280&amp;$E$1&amp;":",Table1[QNUM],Table1[NOTES],"",0),"")))</f>
        <v/>
      </c>
      <c r="F280" s="31" t="str">
        <f>_xlfn.SINGLE(IF(ISNUMBER(IFERROR(_xlfn.XLOOKUP($A280&amp;$F$1,Table1[QNUM],Table1[NOTES],"",0),""))*1,"",IFERROR(_xlfn.XLOOKUP($A280&amp;$F$1,Table1[QNUM],Table1[NOTES],"",0),"")))</f>
        <v/>
      </c>
      <c r="G280" s="31" t="e">
        <f>TRIM(_xlfn.XLOOKUP($A280,WH_Aggregte!$E:$E,WH_Aggregte!J:J))</f>
        <v>#N/A</v>
      </c>
      <c r="H280" s="31" t="e">
        <f>_xlfn.XLOOKUP($A280,WH_Aggregte!$E:$E,WH_Aggregte!K:K)</f>
        <v>#N/A</v>
      </c>
      <c r="I280" s="31" t="e">
        <f>_xlfn.XLOOKUP($A280,WH_Aggregte!$E:$E,WH_Aggregte!L:L)</f>
        <v>#N/A</v>
      </c>
      <c r="J280" s="31" t="e">
        <f>_xlfn.XLOOKUP($A280,WH_Aggregte!$E:$E,WH_Aggregte!M:M)</f>
        <v>#N/A</v>
      </c>
      <c r="K280" s="31" t="e">
        <f>_xlfn.XLOOKUP($A280,WH_Aggregte!$E:$E,WH_Aggregte!N:N)</f>
        <v>#N/A</v>
      </c>
      <c r="L280" s="31" t="e">
        <f>_xlfn.XLOOKUP($A280,WH_Aggregte!$E:$E,WH_Aggregte!O:O)</f>
        <v>#N/A</v>
      </c>
      <c r="M280" s="31" t="e">
        <f>_xlfn.XLOOKUP($A280,WH_Aggregte!$E:$E,WH_Aggregte!P:P)</f>
        <v>#N/A</v>
      </c>
      <c r="N280" s="31" t="e">
        <f>_xlfn.XLOOKUP($A280,WH_Aggregte!$E:$E,WH_Aggregte!Q:Q)</f>
        <v>#N/A</v>
      </c>
      <c r="O280" s="31" t="e">
        <f>_xlfn.XLOOKUP($A280,WH_Aggregte!$E:$E,WH_Aggregte!R:R)</f>
        <v>#N/A</v>
      </c>
      <c r="P280" s="31" t="e">
        <f>_xlfn.XLOOKUP($A280,WH_Aggregte!$E:$E,WH_Aggregte!S:S)</f>
        <v>#N/A</v>
      </c>
      <c r="Q280" s="31" t="e">
        <f>_xlfn.XLOOKUP($A280,WH_Aggregte!$E:$E,WH_Aggregte!T:T)</f>
        <v>#N/A</v>
      </c>
      <c r="R280" s="31" t="e">
        <f>_xlfn.XLOOKUP($A280,WH_Aggregte!$E:$E,WH_Aggregte!U:U)</f>
        <v>#N/A</v>
      </c>
      <c r="S280" s="31" t="e">
        <f>_xlfn.XLOOKUP($A280,WH_Aggregte!$E:$E,WH_Aggregte!V:V)</f>
        <v>#N/A</v>
      </c>
      <c r="T280" s="31" t="e">
        <f>_xlfn.XLOOKUP($A280,WH_Aggregte!$E:$E,WH_Aggregte!W:W)</f>
        <v>#N/A</v>
      </c>
      <c r="U280" s="31" t="e">
        <f>_xlfn.XLOOKUP($A280,WH_Aggregte!$E:$E,WH_Aggregte!X:X)</f>
        <v>#N/A</v>
      </c>
      <c r="V280" s="31" t="e">
        <f>_xlfn.XLOOKUP($A280,WH_Aggregte!$E:$E,WH_Aggregte!Y:Y)</f>
        <v>#N/A</v>
      </c>
      <c r="W280" s="31" t="e">
        <f>_xlfn.XLOOKUP($A280,WH_Aggregte!$E:$E,WH_Aggregte!Z:Z)</f>
        <v>#N/A</v>
      </c>
      <c r="X280" s="31" t="e">
        <f>_xlfn.XLOOKUP($A280,WH_Aggregte!$E:$E,WH_Aggregte!AA:AA)</f>
        <v>#N/A</v>
      </c>
      <c r="Y280" s="31" t="e">
        <f>_xlfn.XLOOKUP($A280,WH_Aggregte!$E:$E,WH_Aggregte!AB:AB)</f>
        <v>#N/A</v>
      </c>
      <c r="Z280" s="31" t="e">
        <f>_xlfn.XLOOKUP($A280,WH_Aggregte!$E:$E,WH_Aggregte!AC:AC)</f>
        <v>#N/A</v>
      </c>
      <c r="AA280" s="31" t="e">
        <f>_xlfn.XLOOKUP($A280,WH_Aggregte!$E:$E,WH_Aggregte!AD:AD)</f>
        <v>#N/A</v>
      </c>
      <c r="AB280" s="31" t="e">
        <f>_xlfn.XLOOKUP($A280,WH_Aggregte!$E:$E,WH_Aggregte!AE:AE)</f>
        <v>#N/A</v>
      </c>
      <c r="AC280" s="31" t="e">
        <f>_xlfn.XLOOKUP($A280,WH_Aggregte!$E:$E,WH_Aggregte!AF:AF)</f>
        <v>#N/A</v>
      </c>
      <c r="AD280" s="31" t="e">
        <f>_xlfn.XLOOKUP($A280,WH_Aggregte!$E:$E,WH_Aggregte!AG:AG)</f>
        <v>#N/A</v>
      </c>
      <c r="AE280" s="31" t="e">
        <f>_xlfn.XLOOKUP($A280,WH_Aggregte!$E:$E,WH_Aggregte!AH:AH)</f>
        <v>#N/A</v>
      </c>
      <c r="AF280" s="31" t="e">
        <f>_xlfn.XLOOKUP($A280,WH_Aggregte!$E:$E,WH_Aggregte!AI:AI)</f>
        <v>#N/A</v>
      </c>
      <c r="AG280" s="31" t="e">
        <f>_xlfn.XLOOKUP($A280,WH_Aggregte!$E:$E,WH_Aggregte!AJ:AJ)</f>
        <v>#N/A</v>
      </c>
      <c r="AH280" s="31" t="e">
        <f>_xlfn.XLOOKUP($A280,WH_Aggregte!$E:$E,WH_Aggregte!AK:AK)</f>
        <v>#N/A</v>
      </c>
      <c r="AI280" s="31" t="e">
        <f>_xlfn.XLOOKUP($A280,WH_Aggregte!$E:$E,WH_Aggregte!AL:AL)</f>
        <v>#N/A</v>
      </c>
      <c r="AJ280" s="31" t="e">
        <f>_xlfn.XLOOKUP($A280,SummaryResponses!$A:$A,SummaryResponses!D:D)</f>
        <v>#N/A</v>
      </c>
      <c r="AK280" s="31" t="e">
        <f>_xlfn.XLOOKUP($A280,SummaryResponses!$A:$A,SummaryResponses!E:E)</f>
        <v>#N/A</v>
      </c>
      <c r="AL280" s="31" t="e">
        <f>_xlfn.XLOOKUP($A280,SummaryResponses!$A:$A,SummaryResponses!F:F)</f>
        <v>#N/A</v>
      </c>
      <c r="AM280" s="31" t="e">
        <f>_xlfn.XLOOKUP($A280,SummaryResponses!$A:$A,SummaryResponses!G:G)</f>
        <v>#N/A</v>
      </c>
      <c r="AN280" s="31" t="e">
        <f>_xlfn.XLOOKUP($A280,SummaryResponses!$A:$A,SummaryResponses!H:H)</f>
        <v>#N/A</v>
      </c>
      <c r="AO280" s="31" t="e">
        <f>_xlfn.XLOOKUP($A280,SummaryResponses!$A:$A,SummaryResponses!I:I)</f>
        <v>#N/A</v>
      </c>
      <c r="AP280" s="31" t="e">
        <f>_xlfn.XLOOKUP($A280,SummaryResponses!$A:$A,SummaryResponses!J:J)</f>
        <v>#N/A</v>
      </c>
      <c r="AQ280" s="31" t="e">
        <f>_xlfn.XLOOKUP($A280,SummaryResponses!$A:$A,SummaryResponses!K:K)</f>
        <v>#N/A</v>
      </c>
      <c r="AR280" s="31" t="e">
        <f>_xlfn.XLOOKUP($A280,SummaryResponses!$A:$A,SummaryResponses!L:L)</f>
        <v>#N/A</v>
      </c>
      <c r="AS280" s="31" t="e">
        <f>_xlfn.XLOOKUP($A280,SummaryResponses!$A:$A,SummaryResponses!M:M)</f>
        <v>#N/A</v>
      </c>
      <c r="AT280" s="31" t="e">
        <f>_xlfn.XLOOKUP($A280,SummaryResponses!$A:$A,SummaryResponses!N:N)</f>
        <v>#N/A</v>
      </c>
      <c r="AU280" s="31" t="e">
        <f>_xlfn.XLOOKUP($A280,SummaryResponses!$A:$A,SummaryResponses!O:O)</f>
        <v>#N/A</v>
      </c>
      <c r="AV280" s="31" t="e">
        <f>_xlfn.XLOOKUP($A280,SummaryResponses!$A:$A,SummaryResponses!P:P)</f>
        <v>#N/A</v>
      </c>
      <c r="AW280" s="31" t="e">
        <f>_xlfn.XLOOKUP($A280,SummaryResponses!$A:$A,SummaryResponses!Q:Q)</f>
        <v>#N/A</v>
      </c>
      <c r="AX280" s="31" t="e">
        <f>_xlfn.XLOOKUP($A280,SummaryResponses!$A:$A,SummaryResponses!R:R)</f>
        <v>#N/A</v>
      </c>
      <c r="AY280" s="31" t="e">
        <f>_xlfn.XLOOKUP($A280,SummaryResponses!$A:$A,SummaryResponses!S:S)</f>
        <v>#N/A</v>
      </c>
      <c r="AZ280" s="31" t="e">
        <f>_xlfn.XLOOKUP($A280,SummaryResponses!$A:$A,SummaryResponses!T:T)</f>
        <v>#N/A</v>
      </c>
      <c r="BA280" s="31" t="e">
        <f>_xlfn.XLOOKUP($A280,SummaryResponses!$A:$A,SummaryResponses!U:U)</f>
        <v>#N/A</v>
      </c>
      <c r="BB280" s="31" t="e">
        <f>_xlfn.XLOOKUP($A280,SummaryResponses!$A:$A,SummaryResponses!V:V)</f>
        <v>#N/A</v>
      </c>
      <c r="BC280" s="31" t="e">
        <f>_xlfn.XLOOKUP($A280,SummaryResponses!$A:$A,SummaryResponses!W:W)</f>
        <v>#N/A</v>
      </c>
      <c r="BD280" s="31" t="e">
        <f>_xlfn.XLOOKUP($A280,SummaryResponses!$A:$A,SummaryResponses!X:X)</f>
        <v>#N/A</v>
      </c>
      <c r="BE280" s="31" t="e">
        <f>_xlfn.XLOOKUP($A280,SummaryResponses!$A:$A,SummaryResponses!Y:Y)</f>
        <v>#N/A</v>
      </c>
      <c r="BF280" s="31" t="e">
        <f>_xlfn.XLOOKUP($A280,SummaryResponses!$A:$A,SummaryResponses!Z:Z)</f>
        <v>#N/A</v>
      </c>
      <c r="BG280" s="31" t="e">
        <f>_xlfn.XLOOKUP($A280,SummaryResponses!$A:$A,SummaryResponses!AA:AA)</f>
        <v>#N/A</v>
      </c>
      <c r="BH280" s="31" t="e">
        <f>_xlfn.XLOOKUP($A280,SummaryResponses!$A:$A,SummaryResponses!AB:AB)</f>
        <v>#N/A</v>
      </c>
      <c r="BI280" s="31" t="e">
        <f>_xlfn.XLOOKUP($A280,SummaryResponses!$A:$A,SummaryResponses!AC:AC)</f>
        <v>#N/A</v>
      </c>
      <c r="BJ280" s="31" t="e">
        <f>_xlfn.XLOOKUP($A280,SummaryResponses!$A:$A,SummaryResponses!AD:AD)</f>
        <v>#N/A</v>
      </c>
      <c r="BK280" s="31" t="e">
        <f>_xlfn.XLOOKUP($A280,SummaryResponses!$A:$A,SummaryResponses!AE:AE)</f>
        <v>#N/A</v>
      </c>
    </row>
    <row r="281" spans="1:63" ht="34.4" customHeight="1" x14ac:dyDescent="0.35">
      <c r="A281" s="30">
        <f>SummaryResponses!A281</f>
        <v>0</v>
      </c>
      <c r="B281" s="31" t="e">
        <f>_xlfn.XLOOKUP($A281,WH_Aggregte!$E:$E,WH_Aggregte!$D:$D)</f>
        <v>#N/A</v>
      </c>
      <c r="C281" s="31" t="e">
        <f>_xlfn.XLOOKUP($A281,SummaryResponses!$A:$A,SummaryResponses!$C:$C)</f>
        <v>#N/A</v>
      </c>
      <c r="D281" s="30" t="str">
        <f>_xlfn.SINGLE(IF(ISNUMBER(IFERROR(_xlfn.XLOOKUP($A281,Table1[QNUM],Table1[Answer],"",0),""))*1,"",IFERROR(_xlfn.XLOOKUP($A281,Table1[QNUM],Table1[Answer],"",0),"")))</f>
        <v/>
      </c>
      <c r="E281" s="31" t="str">
        <f>_xlfn.SINGLE(IF(ISNUMBER(IFERROR(_xlfn.XLOOKUP($A281&amp;$E$1&amp;":",Table1[QNUM],Table1[NOTES],"",0),""))*1,"",IFERROR(_xlfn.XLOOKUP($A281&amp;$E$1&amp;":",Table1[QNUM],Table1[NOTES],"",0),"")))</f>
        <v/>
      </c>
      <c r="F281" s="31" t="str">
        <f>_xlfn.SINGLE(IF(ISNUMBER(IFERROR(_xlfn.XLOOKUP($A281&amp;$F$1,Table1[QNUM],Table1[NOTES],"",0),""))*1,"",IFERROR(_xlfn.XLOOKUP($A281&amp;$F$1,Table1[QNUM],Table1[NOTES],"",0),"")))</f>
        <v/>
      </c>
      <c r="G281" s="31" t="e">
        <f>TRIM(_xlfn.XLOOKUP($A281,WH_Aggregte!$E:$E,WH_Aggregte!J:J))</f>
        <v>#N/A</v>
      </c>
      <c r="H281" s="31" t="e">
        <f>_xlfn.XLOOKUP($A281,WH_Aggregte!$E:$E,WH_Aggregte!K:K)</f>
        <v>#N/A</v>
      </c>
      <c r="I281" s="31" t="e">
        <f>_xlfn.XLOOKUP($A281,WH_Aggregte!$E:$E,WH_Aggregte!L:L)</f>
        <v>#N/A</v>
      </c>
      <c r="J281" s="31" t="e">
        <f>_xlfn.XLOOKUP($A281,WH_Aggregte!$E:$E,WH_Aggregte!M:M)</f>
        <v>#N/A</v>
      </c>
      <c r="K281" s="31" t="e">
        <f>_xlfn.XLOOKUP($A281,WH_Aggregte!$E:$E,WH_Aggregte!N:N)</f>
        <v>#N/A</v>
      </c>
      <c r="L281" s="31" t="e">
        <f>_xlfn.XLOOKUP($A281,WH_Aggregte!$E:$E,WH_Aggregte!O:O)</f>
        <v>#N/A</v>
      </c>
      <c r="M281" s="31" t="e">
        <f>_xlfn.XLOOKUP($A281,WH_Aggregte!$E:$E,WH_Aggregte!P:P)</f>
        <v>#N/A</v>
      </c>
      <c r="N281" s="31" t="e">
        <f>_xlfn.XLOOKUP($A281,WH_Aggregte!$E:$E,WH_Aggregte!Q:Q)</f>
        <v>#N/A</v>
      </c>
      <c r="O281" s="31" t="e">
        <f>_xlfn.XLOOKUP($A281,WH_Aggregte!$E:$E,WH_Aggregte!R:R)</f>
        <v>#N/A</v>
      </c>
      <c r="P281" s="31" t="e">
        <f>_xlfn.XLOOKUP($A281,WH_Aggregte!$E:$E,WH_Aggregte!S:S)</f>
        <v>#N/A</v>
      </c>
      <c r="Q281" s="31" t="e">
        <f>_xlfn.XLOOKUP($A281,WH_Aggregte!$E:$E,WH_Aggregte!T:T)</f>
        <v>#N/A</v>
      </c>
      <c r="R281" s="31" t="e">
        <f>_xlfn.XLOOKUP($A281,WH_Aggregte!$E:$E,WH_Aggregte!U:U)</f>
        <v>#N/A</v>
      </c>
      <c r="S281" s="31" t="e">
        <f>_xlfn.XLOOKUP($A281,WH_Aggregte!$E:$E,WH_Aggregte!V:V)</f>
        <v>#N/A</v>
      </c>
      <c r="T281" s="31" t="e">
        <f>_xlfn.XLOOKUP($A281,WH_Aggregte!$E:$E,WH_Aggregte!W:W)</f>
        <v>#N/A</v>
      </c>
      <c r="U281" s="31" t="e">
        <f>_xlfn.XLOOKUP($A281,WH_Aggregte!$E:$E,WH_Aggregte!X:X)</f>
        <v>#N/A</v>
      </c>
      <c r="V281" s="31" t="e">
        <f>_xlfn.XLOOKUP($A281,WH_Aggregte!$E:$E,WH_Aggregte!Y:Y)</f>
        <v>#N/A</v>
      </c>
      <c r="W281" s="31" t="e">
        <f>_xlfn.XLOOKUP($A281,WH_Aggregte!$E:$E,WH_Aggregte!Z:Z)</f>
        <v>#N/A</v>
      </c>
      <c r="X281" s="31" t="e">
        <f>_xlfn.XLOOKUP($A281,WH_Aggregte!$E:$E,WH_Aggregte!AA:AA)</f>
        <v>#N/A</v>
      </c>
      <c r="Y281" s="31" t="e">
        <f>_xlfn.XLOOKUP($A281,WH_Aggregte!$E:$E,WH_Aggregte!AB:AB)</f>
        <v>#N/A</v>
      </c>
      <c r="Z281" s="31" t="e">
        <f>_xlfn.XLOOKUP($A281,WH_Aggregte!$E:$E,WH_Aggregte!AC:AC)</f>
        <v>#N/A</v>
      </c>
      <c r="AA281" s="31" t="e">
        <f>_xlfn.XLOOKUP($A281,WH_Aggregte!$E:$E,WH_Aggregte!AD:AD)</f>
        <v>#N/A</v>
      </c>
      <c r="AB281" s="31" t="e">
        <f>_xlfn.XLOOKUP($A281,WH_Aggregte!$E:$E,WH_Aggregte!AE:AE)</f>
        <v>#N/A</v>
      </c>
      <c r="AC281" s="31" t="e">
        <f>_xlfn.XLOOKUP($A281,WH_Aggregte!$E:$E,WH_Aggregte!AF:AF)</f>
        <v>#N/A</v>
      </c>
      <c r="AD281" s="31" t="e">
        <f>_xlfn.XLOOKUP($A281,WH_Aggregte!$E:$E,WH_Aggregte!AG:AG)</f>
        <v>#N/A</v>
      </c>
      <c r="AE281" s="31" t="e">
        <f>_xlfn.XLOOKUP($A281,WH_Aggregte!$E:$E,WH_Aggregte!AH:AH)</f>
        <v>#N/A</v>
      </c>
      <c r="AF281" s="31" t="e">
        <f>_xlfn.XLOOKUP($A281,WH_Aggregte!$E:$E,WH_Aggregte!AI:AI)</f>
        <v>#N/A</v>
      </c>
      <c r="AG281" s="31" t="e">
        <f>_xlfn.XLOOKUP($A281,WH_Aggregte!$E:$E,WH_Aggregte!AJ:AJ)</f>
        <v>#N/A</v>
      </c>
      <c r="AH281" s="31" t="e">
        <f>_xlfn.XLOOKUP($A281,WH_Aggregte!$E:$E,WH_Aggregte!AK:AK)</f>
        <v>#N/A</v>
      </c>
      <c r="AI281" s="31" t="e">
        <f>_xlfn.XLOOKUP($A281,WH_Aggregte!$E:$E,WH_Aggregte!AL:AL)</f>
        <v>#N/A</v>
      </c>
      <c r="AJ281" s="31" t="e">
        <f>_xlfn.XLOOKUP($A281,SummaryResponses!$A:$A,SummaryResponses!D:D)</f>
        <v>#N/A</v>
      </c>
      <c r="AK281" s="31" t="e">
        <f>_xlfn.XLOOKUP($A281,SummaryResponses!$A:$A,SummaryResponses!E:E)</f>
        <v>#N/A</v>
      </c>
      <c r="AL281" s="31" t="e">
        <f>_xlfn.XLOOKUP($A281,SummaryResponses!$A:$A,SummaryResponses!F:F)</f>
        <v>#N/A</v>
      </c>
      <c r="AM281" s="31" t="e">
        <f>_xlfn.XLOOKUP($A281,SummaryResponses!$A:$A,SummaryResponses!G:G)</f>
        <v>#N/A</v>
      </c>
      <c r="AN281" s="31" t="e">
        <f>_xlfn.XLOOKUP($A281,SummaryResponses!$A:$A,SummaryResponses!H:H)</f>
        <v>#N/A</v>
      </c>
      <c r="AO281" s="31" t="e">
        <f>_xlfn.XLOOKUP($A281,SummaryResponses!$A:$A,SummaryResponses!I:I)</f>
        <v>#N/A</v>
      </c>
      <c r="AP281" s="31" t="e">
        <f>_xlfn.XLOOKUP($A281,SummaryResponses!$A:$A,SummaryResponses!J:J)</f>
        <v>#N/A</v>
      </c>
      <c r="AQ281" s="31" t="e">
        <f>_xlfn.XLOOKUP($A281,SummaryResponses!$A:$A,SummaryResponses!K:K)</f>
        <v>#N/A</v>
      </c>
      <c r="AR281" s="31" t="e">
        <f>_xlfn.XLOOKUP($A281,SummaryResponses!$A:$A,SummaryResponses!L:L)</f>
        <v>#N/A</v>
      </c>
      <c r="AS281" s="31" t="e">
        <f>_xlfn.XLOOKUP($A281,SummaryResponses!$A:$A,SummaryResponses!M:M)</f>
        <v>#N/A</v>
      </c>
      <c r="AT281" s="31" t="e">
        <f>_xlfn.XLOOKUP($A281,SummaryResponses!$A:$A,SummaryResponses!N:N)</f>
        <v>#N/A</v>
      </c>
      <c r="AU281" s="31" t="e">
        <f>_xlfn.XLOOKUP($A281,SummaryResponses!$A:$A,SummaryResponses!O:O)</f>
        <v>#N/A</v>
      </c>
      <c r="AV281" s="31" t="e">
        <f>_xlfn.XLOOKUP($A281,SummaryResponses!$A:$A,SummaryResponses!P:P)</f>
        <v>#N/A</v>
      </c>
      <c r="AW281" s="31" t="e">
        <f>_xlfn.XLOOKUP($A281,SummaryResponses!$A:$A,SummaryResponses!Q:Q)</f>
        <v>#N/A</v>
      </c>
      <c r="AX281" s="31" t="e">
        <f>_xlfn.XLOOKUP($A281,SummaryResponses!$A:$A,SummaryResponses!R:R)</f>
        <v>#N/A</v>
      </c>
      <c r="AY281" s="31" t="e">
        <f>_xlfn.XLOOKUP($A281,SummaryResponses!$A:$A,SummaryResponses!S:S)</f>
        <v>#N/A</v>
      </c>
      <c r="AZ281" s="31" t="e">
        <f>_xlfn.XLOOKUP($A281,SummaryResponses!$A:$A,SummaryResponses!T:T)</f>
        <v>#N/A</v>
      </c>
      <c r="BA281" s="31" t="e">
        <f>_xlfn.XLOOKUP($A281,SummaryResponses!$A:$A,SummaryResponses!U:U)</f>
        <v>#N/A</v>
      </c>
      <c r="BB281" s="31" t="e">
        <f>_xlfn.XLOOKUP($A281,SummaryResponses!$A:$A,SummaryResponses!V:V)</f>
        <v>#N/A</v>
      </c>
      <c r="BC281" s="31" t="e">
        <f>_xlfn.XLOOKUP($A281,SummaryResponses!$A:$A,SummaryResponses!W:W)</f>
        <v>#N/A</v>
      </c>
      <c r="BD281" s="31" t="e">
        <f>_xlfn.XLOOKUP($A281,SummaryResponses!$A:$A,SummaryResponses!X:X)</f>
        <v>#N/A</v>
      </c>
      <c r="BE281" s="31" t="e">
        <f>_xlfn.XLOOKUP($A281,SummaryResponses!$A:$A,SummaryResponses!Y:Y)</f>
        <v>#N/A</v>
      </c>
      <c r="BF281" s="31" t="e">
        <f>_xlfn.XLOOKUP($A281,SummaryResponses!$A:$A,SummaryResponses!Z:Z)</f>
        <v>#N/A</v>
      </c>
      <c r="BG281" s="31" t="e">
        <f>_xlfn.XLOOKUP($A281,SummaryResponses!$A:$A,SummaryResponses!AA:AA)</f>
        <v>#N/A</v>
      </c>
      <c r="BH281" s="31" t="e">
        <f>_xlfn.XLOOKUP($A281,SummaryResponses!$A:$A,SummaryResponses!AB:AB)</f>
        <v>#N/A</v>
      </c>
      <c r="BI281" s="31" t="e">
        <f>_xlfn.XLOOKUP($A281,SummaryResponses!$A:$A,SummaryResponses!AC:AC)</f>
        <v>#N/A</v>
      </c>
      <c r="BJ281" s="31" t="e">
        <f>_xlfn.XLOOKUP($A281,SummaryResponses!$A:$A,SummaryResponses!AD:AD)</f>
        <v>#N/A</v>
      </c>
      <c r="BK281" s="31" t="e">
        <f>_xlfn.XLOOKUP($A281,SummaryResponses!$A:$A,SummaryResponses!AE:AE)</f>
        <v>#N/A</v>
      </c>
    </row>
    <row r="282" spans="1:63" ht="34.4" customHeight="1" x14ac:dyDescent="0.35">
      <c r="A282" s="30">
        <f>SummaryResponses!A282</f>
        <v>0</v>
      </c>
      <c r="B282" s="31" t="e">
        <f>_xlfn.XLOOKUP($A282,WH_Aggregte!$E:$E,WH_Aggregte!$D:$D)</f>
        <v>#N/A</v>
      </c>
      <c r="C282" s="31" t="e">
        <f>_xlfn.XLOOKUP($A282,SummaryResponses!$A:$A,SummaryResponses!$C:$C)</f>
        <v>#N/A</v>
      </c>
      <c r="D282" s="30" t="str">
        <f>_xlfn.SINGLE(IF(ISNUMBER(IFERROR(_xlfn.XLOOKUP($A282,Table1[QNUM],Table1[Answer],"",0),""))*1,"",IFERROR(_xlfn.XLOOKUP($A282,Table1[QNUM],Table1[Answer],"",0),"")))</f>
        <v/>
      </c>
      <c r="E282" s="31" t="str">
        <f>_xlfn.SINGLE(IF(ISNUMBER(IFERROR(_xlfn.XLOOKUP($A282&amp;$E$1&amp;":",Table1[QNUM],Table1[NOTES],"",0),""))*1,"",IFERROR(_xlfn.XLOOKUP($A282&amp;$E$1&amp;":",Table1[QNUM],Table1[NOTES],"",0),"")))</f>
        <v/>
      </c>
      <c r="F282" s="31" t="str">
        <f>_xlfn.SINGLE(IF(ISNUMBER(IFERROR(_xlfn.XLOOKUP($A282&amp;$F$1,Table1[QNUM],Table1[NOTES],"",0),""))*1,"",IFERROR(_xlfn.XLOOKUP($A282&amp;$F$1,Table1[QNUM],Table1[NOTES],"",0),"")))</f>
        <v/>
      </c>
      <c r="G282" s="31" t="e">
        <f>TRIM(_xlfn.XLOOKUP($A282,WH_Aggregte!$E:$E,WH_Aggregte!J:J))</f>
        <v>#N/A</v>
      </c>
      <c r="H282" s="31" t="e">
        <f>_xlfn.XLOOKUP($A282,WH_Aggregte!$E:$E,WH_Aggregte!K:K)</f>
        <v>#N/A</v>
      </c>
      <c r="I282" s="31" t="e">
        <f>_xlfn.XLOOKUP($A282,WH_Aggregte!$E:$E,WH_Aggregte!L:L)</f>
        <v>#N/A</v>
      </c>
      <c r="J282" s="31" t="e">
        <f>_xlfn.XLOOKUP($A282,WH_Aggregte!$E:$E,WH_Aggregte!M:M)</f>
        <v>#N/A</v>
      </c>
      <c r="K282" s="31" t="e">
        <f>_xlfn.XLOOKUP($A282,WH_Aggregte!$E:$E,WH_Aggregte!N:N)</f>
        <v>#N/A</v>
      </c>
      <c r="L282" s="31" t="e">
        <f>_xlfn.XLOOKUP($A282,WH_Aggregte!$E:$E,WH_Aggregte!O:O)</f>
        <v>#N/A</v>
      </c>
      <c r="M282" s="31" t="e">
        <f>_xlfn.XLOOKUP($A282,WH_Aggregte!$E:$E,WH_Aggregte!P:P)</f>
        <v>#N/A</v>
      </c>
      <c r="N282" s="31" t="e">
        <f>_xlfn.XLOOKUP($A282,WH_Aggregte!$E:$E,WH_Aggregte!Q:Q)</f>
        <v>#N/A</v>
      </c>
      <c r="O282" s="31" t="e">
        <f>_xlfn.XLOOKUP($A282,WH_Aggregte!$E:$E,WH_Aggregte!R:R)</f>
        <v>#N/A</v>
      </c>
      <c r="P282" s="31" t="e">
        <f>_xlfn.XLOOKUP($A282,WH_Aggregte!$E:$E,WH_Aggregte!S:S)</f>
        <v>#N/A</v>
      </c>
      <c r="Q282" s="31" t="e">
        <f>_xlfn.XLOOKUP($A282,WH_Aggregte!$E:$E,WH_Aggregte!T:T)</f>
        <v>#N/A</v>
      </c>
      <c r="R282" s="31" t="e">
        <f>_xlfn.XLOOKUP($A282,WH_Aggregte!$E:$E,WH_Aggregte!U:U)</f>
        <v>#N/A</v>
      </c>
      <c r="S282" s="31" t="e">
        <f>_xlfn.XLOOKUP($A282,WH_Aggregte!$E:$E,WH_Aggregte!V:V)</f>
        <v>#N/A</v>
      </c>
      <c r="T282" s="31" t="e">
        <f>_xlfn.XLOOKUP($A282,WH_Aggregte!$E:$E,WH_Aggregte!W:W)</f>
        <v>#N/A</v>
      </c>
      <c r="U282" s="31" t="e">
        <f>_xlfn.XLOOKUP($A282,WH_Aggregte!$E:$E,WH_Aggregte!X:X)</f>
        <v>#N/A</v>
      </c>
      <c r="V282" s="31" t="e">
        <f>_xlfn.XLOOKUP($A282,WH_Aggregte!$E:$E,WH_Aggregte!Y:Y)</f>
        <v>#N/A</v>
      </c>
      <c r="W282" s="31" t="e">
        <f>_xlfn.XLOOKUP($A282,WH_Aggregte!$E:$E,WH_Aggregte!Z:Z)</f>
        <v>#N/A</v>
      </c>
      <c r="X282" s="31" t="e">
        <f>_xlfn.XLOOKUP($A282,WH_Aggregte!$E:$E,WH_Aggregte!AA:AA)</f>
        <v>#N/A</v>
      </c>
      <c r="Y282" s="31" t="e">
        <f>_xlfn.XLOOKUP($A282,WH_Aggregte!$E:$E,WH_Aggregte!AB:AB)</f>
        <v>#N/A</v>
      </c>
      <c r="Z282" s="31" t="e">
        <f>_xlfn.XLOOKUP($A282,WH_Aggregte!$E:$E,WH_Aggregte!AC:AC)</f>
        <v>#N/A</v>
      </c>
      <c r="AA282" s="31" t="e">
        <f>_xlfn.XLOOKUP($A282,WH_Aggregte!$E:$E,WH_Aggregte!AD:AD)</f>
        <v>#N/A</v>
      </c>
      <c r="AB282" s="31" t="e">
        <f>_xlfn.XLOOKUP($A282,WH_Aggregte!$E:$E,WH_Aggregte!AE:AE)</f>
        <v>#N/A</v>
      </c>
      <c r="AC282" s="31" t="e">
        <f>_xlfn.XLOOKUP($A282,WH_Aggregte!$E:$E,WH_Aggregte!AF:AF)</f>
        <v>#N/A</v>
      </c>
      <c r="AD282" s="31" t="e">
        <f>_xlfn.XLOOKUP($A282,WH_Aggregte!$E:$E,WH_Aggregte!AG:AG)</f>
        <v>#N/A</v>
      </c>
      <c r="AE282" s="31" t="e">
        <f>_xlfn.XLOOKUP($A282,WH_Aggregte!$E:$E,WH_Aggregte!AH:AH)</f>
        <v>#N/A</v>
      </c>
      <c r="AF282" s="31" t="e">
        <f>_xlfn.XLOOKUP($A282,WH_Aggregte!$E:$E,WH_Aggregte!AI:AI)</f>
        <v>#N/A</v>
      </c>
      <c r="AG282" s="31" t="e">
        <f>_xlfn.XLOOKUP($A282,WH_Aggregte!$E:$E,WH_Aggregte!AJ:AJ)</f>
        <v>#N/A</v>
      </c>
      <c r="AH282" s="31" t="e">
        <f>_xlfn.XLOOKUP($A282,WH_Aggregte!$E:$E,WH_Aggregte!AK:AK)</f>
        <v>#N/A</v>
      </c>
      <c r="AI282" s="31" t="e">
        <f>_xlfn.XLOOKUP($A282,WH_Aggregte!$E:$E,WH_Aggregte!AL:AL)</f>
        <v>#N/A</v>
      </c>
      <c r="AJ282" s="31" t="e">
        <f>_xlfn.XLOOKUP($A282,SummaryResponses!$A:$A,SummaryResponses!D:D)</f>
        <v>#N/A</v>
      </c>
      <c r="AK282" s="31" t="e">
        <f>_xlfn.XLOOKUP($A282,SummaryResponses!$A:$A,SummaryResponses!E:E)</f>
        <v>#N/A</v>
      </c>
      <c r="AL282" s="31" t="e">
        <f>_xlfn.XLOOKUP($A282,SummaryResponses!$A:$A,SummaryResponses!F:F)</f>
        <v>#N/A</v>
      </c>
      <c r="AM282" s="31" t="e">
        <f>_xlfn.XLOOKUP($A282,SummaryResponses!$A:$A,SummaryResponses!G:G)</f>
        <v>#N/A</v>
      </c>
      <c r="AN282" s="31" t="e">
        <f>_xlfn.XLOOKUP($A282,SummaryResponses!$A:$A,SummaryResponses!H:H)</f>
        <v>#N/A</v>
      </c>
      <c r="AO282" s="31" t="e">
        <f>_xlfn.XLOOKUP($A282,SummaryResponses!$A:$A,SummaryResponses!I:I)</f>
        <v>#N/A</v>
      </c>
      <c r="AP282" s="31" t="e">
        <f>_xlfn.XLOOKUP($A282,SummaryResponses!$A:$A,SummaryResponses!J:J)</f>
        <v>#N/A</v>
      </c>
      <c r="AQ282" s="31" t="e">
        <f>_xlfn.XLOOKUP($A282,SummaryResponses!$A:$A,SummaryResponses!K:K)</f>
        <v>#N/A</v>
      </c>
      <c r="AR282" s="31" t="e">
        <f>_xlfn.XLOOKUP($A282,SummaryResponses!$A:$A,SummaryResponses!L:L)</f>
        <v>#N/A</v>
      </c>
      <c r="AS282" s="31" t="e">
        <f>_xlfn.XLOOKUP($A282,SummaryResponses!$A:$A,SummaryResponses!M:M)</f>
        <v>#N/A</v>
      </c>
      <c r="AT282" s="31" t="e">
        <f>_xlfn.XLOOKUP($A282,SummaryResponses!$A:$A,SummaryResponses!N:N)</f>
        <v>#N/A</v>
      </c>
      <c r="AU282" s="31" t="e">
        <f>_xlfn.XLOOKUP($A282,SummaryResponses!$A:$A,SummaryResponses!O:O)</f>
        <v>#N/A</v>
      </c>
      <c r="AV282" s="31" t="e">
        <f>_xlfn.XLOOKUP($A282,SummaryResponses!$A:$A,SummaryResponses!P:P)</f>
        <v>#N/A</v>
      </c>
      <c r="AW282" s="31" t="e">
        <f>_xlfn.XLOOKUP($A282,SummaryResponses!$A:$A,SummaryResponses!Q:Q)</f>
        <v>#N/A</v>
      </c>
      <c r="AX282" s="31" t="e">
        <f>_xlfn.XLOOKUP($A282,SummaryResponses!$A:$A,SummaryResponses!R:R)</f>
        <v>#N/A</v>
      </c>
      <c r="AY282" s="31" t="e">
        <f>_xlfn.XLOOKUP($A282,SummaryResponses!$A:$A,SummaryResponses!S:S)</f>
        <v>#N/A</v>
      </c>
      <c r="AZ282" s="31" t="e">
        <f>_xlfn.XLOOKUP($A282,SummaryResponses!$A:$A,SummaryResponses!T:T)</f>
        <v>#N/A</v>
      </c>
      <c r="BA282" s="31" t="e">
        <f>_xlfn.XLOOKUP($A282,SummaryResponses!$A:$A,SummaryResponses!U:U)</f>
        <v>#N/A</v>
      </c>
      <c r="BB282" s="31" t="e">
        <f>_xlfn.XLOOKUP($A282,SummaryResponses!$A:$A,SummaryResponses!V:V)</f>
        <v>#N/A</v>
      </c>
      <c r="BC282" s="31" t="e">
        <f>_xlfn.XLOOKUP($A282,SummaryResponses!$A:$A,SummaryResponses!W:W)</f>
        <v>#N/A</v>
      </c>
      <c r="BD282" s="31" t="e">
        <f>_xlfn.XLOOKUP($A282,SummaryResponses!$A:$A,SummaryResponses!X:X)</f>
        <v>#N/A</v>
      </c>
      <c r="BE282" s="31" t="e">
        <f>_xlfn.XLOOKUP($A282,SummaryResponses!$A:$A,SummaryResponses!Y:Y)</f>
        <v>#N/A</v>
      </c>
      <c r="BF282" s="31" t="e">
        <f>_xlfn.XLOOKUP($A282,SummaryResponses!$A:$A,SummaryResponses!Z:Z)</f>
        <v>#N/A</v>
      </c>
      <c r="BG282" s="31" t="e">
        <f>_xlfn.XLOOKUP($A282,SummaryResponses!$A:$A,SummaryResponses!AA:AA)</f>
        <v>#N/A</v>
      </c>
      <c r="BH282" s="31" t="e">
        <f>_xlfn.XLOOKUP($A282,SummaryResponses!$A:$A,SummaryResponses!AB:AB)</f>
        <v>#N/A</v>
      </c>
      <c r="BI282" s="31" t="e">
        <f>_xlfn.XLOOKUP($A282,SummaryResponses!$A:$A,SummaryResponses!AC:AC)</f>
        <v>#N/A</v>
      </c>
      <c r="BJ282" s="31" t="e">
        <f>_xlfn.XLOOKUP($A282,SummaryResponses!$A:$A,SummaryResponses!AD:AD)</f>
        <v>#N/A</v>
      </c>
      <c r="BK282" s="31" t="e">
        <f>_xlfn.XLOOKUP($A282,SummaryResponses!$A:$A,SummaryResponses!AE:AE)</f>
        <v>#N/A</v>
      </c>
    </row>
    <row r="283" spans="1:63" ht="34.4" customHeight="1" x14ac:dyDescent="0.35">
      <c r="A283" s="30">
        <f>SummaryResponses!A283</f>
        <v>0</v>
      </c>
      <c r="B283" s="31" t="e">
        <f>_xlfn.XLOOKUP($A283,WH_Aggregte!$E:$E,WH_Aggregte!$D:$D)</f>
        <v>#N/A</v>
      </c>
      <c r="C283" s="31" t="e">
        <f>_xlfn.XLOOKUP($A283,SummaryResponses!$A:$A,SummaryResponses!$C:$C)</f>
        <v>#N/A</v>
      </c>
      <c r="D283" s="30" t="str">
        <f>_xlfn.SINGLE(IF(ISNUMBER(IFERROR(_xlfn.XLOOKUP($A283,Table1[QNUM],Table1[Answer],"",0),""))*1,"",IFERROR(_xlfn.XLOOKUP($A283,Table1[QNUM],Table1[Answer],"",0),"")))</f>
        <v/>
      </c>
      <c r="E283" s="31" t="str">
        <f>_xlfn.SINGLE(IF(ISNUMBER(IFERROR(_xlfn.XLOOKUP($A283&amp;$E$1&amp;":",Table1[QNUM],Table1[NOTES],"",0),""))*1,"",IFERROR(_xlfn.XLOOKUP($A283&amp;$E$1&amp;":",Table1[QNUM],Table1[NOTES],"",0),"")))</f>
        <v/>
      </c>
      <c r="F283" s="31" t="str">
        <f>_xlfn.SINGLE(IF(ISNUMBER(IFERROR(_xlfn.XLOOKUP($A283&amp;$F$1,Table1[QNUM],Table1[NOTES],"",0),""))*1,"",IFERROR(_xlfn.XLOOKUP($A283&amp;$F$1,Table1[QNUM],Table1[NOTES],"",0),"")))</f>
        <v/>
      </c>
      <c r="G283" s="31" t="e">
        <f>TRIM(_xlfn.XLOOKUP($A283,WH_Aggregte!$E:$E,WH_Aggregte!J:J))</f>
        <v>#N/A</v>
      </c>
      <c r="H283" s="31" t="e">
        <f>_xlfn.XLOOKUP($A283,WH_Aggregte!$E:$E,WH_Aggregte!K:K)</f>
        <v>#N/A</v>
      </c>
      <c r="I283" s="31" t="e">
        <f>_xlfn.XLOOKUP($A283,WH_Aggregte!$E:$E,WH_Aggregte!L:L)</f>
        <v>#N/A</v>
      </c>
      <c r="J283" s="31" t="e">
        <f>_xlfn.XLOOKUP($A283,WH_Aggregte!$E:$E,WH_Aggregte!M:M)</f>
        <v>#N/A</v>
      </c>
      <c r="K283" s="31" t="e">
        <f>_xlfn.XLOOKUP($A283,WH_Aggregte!$E:$E,WH_Aggregte!N:N)</f>
        <v>#N/A</v>
      </c>
      <c r="L283" s="31" t="e">
        <f>_xlfn.XLOOKUP($A283,WH_Aggregte!$E:$E,WH_Aggregte!O:O)</f>
        <v>#N/A</v>
      </c>
      <c r="M283" s="31" t="e">
        <f>_xlfn.XLOOKUP($A283,WH_Aggregte!$E:$E,WH_Aggregte!P:P)</f>
        <v>#N/A</v>
      </c>
      <c r="N283" s="31" t="e">
        <f>_xlfn.XLOOKUP($A283,WH_Aggregte!$E:$E,WH_Aggregte!Q:Q)</f>
        <v>#N/A</v>
      </c>
      <c r="O283" s="31" t="e">
        <f>_xlfn.XLOOKUP($A283,WH_Aggregte!$E:$E,WH_Aggregte!R:R)</f>
        <v>#N/A</v>
      </c>
      <c r="P283" s="31" t="e">
        <f>_xlfn.XLOOKUP($A283,WH_Aggregte!$E:$E,WH_Aggregte!S:S)</f>
        <v>#N/A</v>
      </c>
      <c r="Q283" s="31" t="e">
        <f>_xlfn.XLOOKUP($A283,WH_Aggregte!$E:$E,WH_Aggregte!T:T)</f>
        <v>#N/A</v>
      </c>
      <c r="R283" s="31" t="e">
        <f>_xlfn.XLOOKUP($A283,WH_Aggregte!$E:$E,WH_Aggregte!U:U)</f>
        <v>#N/A</v>
      </c>
      <c r="S283" s="31" t="e">
        <f>_xlfn.XLOOKUP($A283,WH_Aggregte!$E:$E,WH_Aggregte!V:V)</f>
        <v>#N/A</v>
      </c>
      <c r="T283" s="31" t="e">
        <f>_xlfn.XLOOKUP($A283,WH_Aggregte!$E:$E,WH_Aggregte!W:W)</f>
        <v>#N/A</v>
      </c>
      <c r="U283" s="31" t="e">
        <f>_xlfn.XLOOKUP($A283,WH_Aggregte!$E:$E,WH_Aggregte!X:X)</f>
        <v>#N/A</v>
      </c>
      <c r="V283" s="31" t="e">
        <f>_xlfn.XLOOKUP($A283,WH_Aggregte!$E:$E,WH_Aggregte!Y:Y)</f>
        <v>#N/A</v>
      </c>
      <c r="W283" s="31" t="e">
        <f>_xlfn.XLOOKUP($A283,WH_Aggregte!$E:$E,WH_Aggregte!Z:Z)</f>
        <v>#N/A</v>
      </c>
      <c r="X283" s="31" t="e">
        <f>_xlfn.XLOOKUP($A283,WH_Aggregte!$E:$E,WH_Aggregte!AA:AA)</f>
        <v>#N/A</v>
      </c>
      <c r="Y283" s="31" t="e">
        <f>_xlfn.XLOOKUP($A283,WH_Aggregte!$E:$E,WH_Aggregte!AB:AB)</f>
        <v>#N/A</v>
      </c>
      <c r="Z283" s="31" t="e">
        <f>_xlfn.XLOOKUP($A283,WH_Aggregte!$E:$E,WH_Aggregte!AC:AC)</f>
        <v>#N/A</v>
      </c>
      <c r="AA283" s="31" t="e">
        <f>_xlfn.XLOOKUP($A283,WH_Aggregte!$E:$E,WH_Aggregte!AD:AD)</f>
        <v>#N/A</v>
      </c>
      <c r="AB283" s="31" t="e">
        <f>_xlfn.XLOOKUP($A283,WH_Aggregte!$E:$E,WH_Aggregte!AE:AE)</f>
        <v>#N/A</v>
      </c>
      <c r="AC283" s="31" t="e">
        <f>_xlfn.XLOOKUP($A283,WH_Aggregte!$E:$E,WH_Aggregte!AF:AF)</f>
        <v>#N/A</v>
      </c>
      <c r="AD283" s="31" t="e">
        <f>_xlfn.XLOOKUP($A283,WH_Aggregte!$E:$E,WH_Aggregte!AG:AG)</f>
        <v>#N/A</v>
      </c>
      <c r="AE283" s="31" t="e">
        <f>_xlfn.XLOOKUP($A283,WH_Aggregte!$E:$E,WH_Aggregte!AH:AH)</f>
        <v>#N/A</v>
      </c>
      <c r="AF283" s="31" t="e">
        <f>_xlfn.XLOOKUP($A283,WH_Aggregte!$E:$E,WH_Aggregte!AI:AI)</f>
        <v>#N/A</v>
      </c>
      <c r="AG283" s="31" t="e">
        <f>_xlfn.XLOOKUP($A283,WH_Aggregte!$E:$E,WH_Aggregte!AJ:AJ)</f>
        <v>#N/A</v>
      </c>
      <c r="AH283" s="31" t="e">
        <f>_xlfn.XLOOKUP($A283,WH_Aggregte!$E:$E,WH_Aggregte!AK:AK)</f>
        <v>#N/A</v>
      </c>
      <c r="AI283" s="31" t="e">
        <f>_xlfn.XLOOKUP($A283,WH_Aggregte!$E:$E,WH_Aggregte!AL:AL)</f>
        <v>#N/A</v>
      </c>
      <c r="AJ283" s="31" t="e">
        <f>_xlfn.XLOOKUP($A283,SummaryResponses!$A:$A,SummaryResponses!D:D)</f>
        <v>#N/A</v>
      </c>
      <c r="AK283" s="31" t="e">
        <f>_xlfn.XLOOKUP($A283,SummaryResponses!$A:$A,SummaryResponses!E:E)</f>
        <v>#N/A</v>
      </c>
      <c r="AL283" s="31" t="e">
        <f>_xlfn.XLOOKUP($A283,SummaryResponses!$A:$A,SummaryResponses!F:F)</f>
        <v>#N/A</v>
      </c>
      <c r="AM283" s="31" t="e">
        <f>_xlfn.XLOOKUP($A283,SummaryResponses!$A:$A,SummaryResponses!G:G)</f>
        <v>#N/A</v>
      </c>
      <c r="AN283" s="31" t="e">
        <f>_xlfn.XLOOKUP($A283,SummaryResponses!$A:$A,SummaryResponses!H:H)</f>
        <v>#N/A</v>
      </c>
      <c r="AO283" s="31" t="e">
        <f>_xlfn.XLOOKUP($A283,SummaryResponses!$A:$A,SummaryResponses!I:I)</f>
        <v>#N/A</v>
      </c>
      <c r="AP283" s="31" t="e">
        <f>_xlfn.XLOOKUP($A283,SummaryResponses!$A:$A,SummaryResponses!J:J)</f>
        <v>#N/A</v>
      </c>
      <c r="AQ283" s="31" t="e">
        <f>_xlfn.XLOOKUP($A283,SummaryResponses!$A:$A,SummaryResponses!K:K)</f>
        <v>#N/A</v>
      </c>
      <c r="AR283" s="31" t="e">
        <f>_xlfn.XLOOKUP($A283,SummaryResponses!$A:$A,SummaryResponses!L:L)</f>
        <v>#N/A</v>
      </c>
      <c r="AS283" s="31" t="e">
        <f>_xlfn.XLOOKUP($A283,SummaryResponses!$A:$A,SummaryResponses!M:M)</f>
        <v>#N/A</v>
      </c>
      <c r="AT283" s="31" t="e">
        <f>_xlfn.XLOOKUP($A283,SummaryResponses!$A:$A,SummaryResponses!N:N)</f>
        <v>#N/A</v>
      </c>
      <c r="AU283" s="31" t="e">
        <f>_xlfn.XLOOKUP($A283,SummaryResponses!$A:$A,SummaryResponses!O:O)</f>
        <v>#N/A</v>
      </c>
      <c r="AV283" s="31" t="e">
        <f>_xlfn.XLOOKUP($A283,SummaryResponses!$A:$A,SummaryResponses!P:P)</f>
        <v>#N/A</v>
      </c>
      <c r="AW283" s="31" t="e">
        <f>_xlfn.XLOOKUP($A283,SummaryResponses!$A:$A,SummaryResponses!Q:Q)</f>
        <v>#N/A</v>
      </c>
      <c r="AX283" s="31" t="e">
        <f>_xlfn.XLOOKUP($A283,SummaryResponses!$A:$A,SummaryResponses!R:R)</f>
        <v>#N/A</v>
      </c>
      <c r="AY283" s="31" t="e">
        <f>_xlfn.XLOOKUP($A283,SummaryResponses!$A:$A,SummaryResponses!S:S)</f>
        <v>#N/A</v>
      </c>
      <c r="AZ283" s="31" t="e">
        <f>_xlfn.XLOOKUP($A283,SummaryResponses!$A:$A,SummaryResponses!T:T)</f>
        <v>#N/A</v>
      </c>
      <c r="BA283" s="31" t="e">
        <f>_xlfn.XLOOKUP($A283,SummaryResponses!$A:$A,SummaryResponses!U:U)</f>
        <v>#N/A</v>
      </c>
      <c r="BB283" s="31" t="e">
        <f>_xlfn.XLOOKUP($A283,SummaryResponses!$A:$A,SummaryResponses!V:V)</f>
        <v>#N/A</v>
      </c>
      <c r="BC283" s="31" t="e">
        <f>_xlfn.XLOOKUP($A283,SummaryResponses!$A:$A,SummaryResponses!W:W)</f>
        <v>#N/A</v>
      </c>
      <c r="BD283" s="31" t="e">
        <f>_xlfn.XLOOKUP($A283,SummaryResponses!$A:$A,SummaryResponses!X:X)</f>
        <v>#N/A</v>
      </c>
      <c r="BE283" s="31" t="e">
        <f>_xlfn.XLOOKUP($A283,SummaryResponses!$A:$A,SummaryResponses!Y:Y)</f>
        <v>#N/A</v>
      </c>
      <c r="BF283" s="31" t="e">
        <f>_xlfn.XLOOKUP($A283,SummaryResponses!$A:$A,SummaryResponses!Z:Z)</f>
        <v>#N/A</v>
      </c>
      <c r="BG283" s="31" t="e">
        <f>_xlfn.XLOOKUP($A283,SummaryResponses!$A:$A,SummaryResponses!AA:AA)</f>
        <v>#N/A</v>
      </c>
      <c r="BH283" s="31" t="e">
        <f>_xlfn.XLOOKUP($A283,SummaryResponses!$A:$A,SummaryResponses!AB:AB)</f>
        <v>#N/A</v>
      </c>
      <c r="BI283" s="31" t="e">
        <f>_xlfn.XLOOKUP($A283,SummaryResponses!$A:$A,SummaryResponses!AC:AC)</f>
        <v>#N/A</v>
      </c>
      <c r="BJ283" s="31" t="e">
        <f>_xlfn.XLOOKUP($A283,SummaryResponses!$A:$A,SummaryResponses!AD:AD)</f>
        <v>#N/A</v>
      </c>
      <c r="BK283" s="31" t="e">
        <f>_xlfn.XLOOKUP($A283,SummaryResponses!$A:$A,SummaryResponses!AE:AE)</f>
        <v>#N/A</v>
      </c>
    </row>
    <row r="284" spans="1:63" ht="34.4" customHeight="1" x14ac:dyDescent="0.35">
      <c r="A284" s="30">
        <f>SummaryResponses!A284</f>
        <v>0</v>
      </c>
      <c r="B284" s="31" t="e">
        <f>_xlfn.XLOOKUP($A284,WH_Aggregte!$E:$E,WH_Aggregte!$D:$D)</f>
        <v>#N/A</v>
      </c>
      <c r="C284" s="31" t="e">
        <f>_xlfn.XLOOKUP($A284,SummaryResponses!$A:$A,SummaryResponses!$C:$C)</f>
        <v>#N/A</v>
      </c>
      <c r="D284" s="30" t="str">
        <f>_xlfn.SINGLE(IF(ISNUMBER(IFERROR(_xlfn.XLOOKUP($A284,Table1[QNUM],Table1[Answer],"",0),""))*1,"",IFERROR(_xlfn.XLOOKUP($A284,Table1[QNUM],Table1[Answer],"",0),"")))</f>
        <v/>
      </c>
      <c r="E284" s="31" t="str">
        <f>_xlfn.SINGLE(IF(ISNUMBER(IFERROR(_xlfn.XLOOKUP($A284&amp;$E$1&amp;":",Table1[QNUM],Table1[NOTES],"",0),""))*1,"",IFERROR(_xlfn.XLOOKUP($A284&amp;$E$1&amp;":",Table1[QNUM],Table1[NOTES],"",0),"")))</f>
        <v/>
      </c>
      <c r="F284" s="31" t="str">
        <f>_xlfn.SINGLE(IF(ISNUMBER(IFERROR(_xlfn.XLOOKUP($A284&amp;$F$1,Table1[QNUM],Table1[NOTES],"",0),""))*1,"",IFERROR(_xlfn.XLOOKUP($A284&amp;$F$1,Table1[QNUM],Table1[NOTES],"",0),"")))</f>
        <v/>
      </c>
      <c r="G284" s="31" t="e">
        <f>TRIM(_xlfn.XLOOKUP($A284,WH_Aggregte!$E:$E,WH_Aggregte!J:J))</f>
        <v>#N/A</v>
      </c>
      <c r="H284" s="31" t="e">
        <f>_xlfn.XLOOKUP($A284,WH_Aggregte!$E:$E,WH_Aggregte!K:K)</f>
        <v>#N/A</v>
      </c>
      <c r="I284" s="31" t="e">
        <f>_xlfn.XLOOKUP($A284,WH_Aggregte!$E:$E,WH_Aggregte!L:L)</f>
        <v>#N/A</v>
      </c>
      <c r="J284" s="31" t="e">
        <f>_xlfn.XLOOKUP($A284,WH_Aggregte!$E:$E,WH_Aggregte!M:M)</f>
        <v>#N/A</v>
      </c>
      <c r="K284" s="31" t="e">
        <f>_xlfn.XLOOKUP($A284,WH_Aggregte!$E:$E,WH_Aggregte!N:N)</f>
        <v>#N/A</v>
      </c>
      <c r="L284" s="31" t="e">
        <f>_xlfn.XLOOKUP($A284,WH_Aggregte!$E:$E,WH_Aggregte!O:O)</f>
        <v>#N/A</v>
      </c>
      <c r="M284" s="31" t="e">
        <f>_xlfn.XLOOKUP($A284,WH_Aggregte!$E:$E,WH_Aggregte!P:P)</f>
        <v>#N/A</v>
      </c>
      <c r="N284" s="31" t="e">
        <f>_xlfn.XLOOKUP($A284,WH_Aggregte!$E:$E,WH_Aggregte!Q:Q)</f>
        <v>#N/A</v>
      </c>
      <c r="O284" s="31" t="e">
        <f>_xlfn.XLOOKUP($A284,WH_Aggregte!$E:$E,WH_Aggregte!R:R)</f>
        <v>#N/A</v>
      </c>
      <c r="P284" s="31" t="e">
        <f>_xlfn.XLOOKUP($A284,WH_Aggregte!$E:$E,WH_Aggregte!S:S)</f>
        <v>#N/A</v>
      </c>
      <c r="Q284" s="31" t="e">
        <f>_xlfn.XLOOKUP($A284,WH_Aggregte!$E:$E,WH_Aggregte!T:T)</f>
        <v>#N/A</v>
      </c>
      <c r="R284" s="31" t="e">
        <f>_xlfn.XLOOKUP($A284,WH_Aggregte!$E:$E,WH_Aggregte!U:U)</f>
        <v>#N/A</v>
      </c>
      <c r="S284" s="31" t="e">
        <f>_xlfn.XLOOKUP($A284,WH_Aggregte!$E:$E,WH_Aggregte!V:V)</f>
        <v>#N/A</v>
      </c>
      <c r="T284" s="31" t="e">
        <f>_xlfn.XLOOKUP($A284,WH_Aggregte!$E:$E,WH_Aggregte!W:W)</f>
        <v>#N/A</v>
      </c>
      <c r="U284" s="31" t="e">
        <f>_xlfn.XLOOKUP($A284,WH_Aggregte!$E:$E,WH_Aggregte!X:X)</f>
        <v>#N/A</v>
      </c>
      <c r="V284" s="31" t="e">
        <f>_xlfn.XLOOKUP($A284,WH_Aggregte!$E:$E,WH_Aggregte!Y:Y)</f>
        <v>#N/A</v>
      </c>
      <c r="W284" s="31" t="e">
        <f>_xlfn.XLOOKUP($A284,WH_Aggregte!$E:$E,WH_Aggregte!Z:Z)</f>
        <v>#N/A</v>
      </c>
      <c r="X284" s="31" t="e">
        <f>_xlfn.XLOOKUP($A284,WH_Aggregte!$E:$E,WH_Aggregte!AA:AA)</f>
        <v>#N/A</v>
      </c>
      <c r="Y284" s="31" t="e">
        <f>_xlfn.XLOOKUP($A284,WH_Aggregte!$E:$E,WH_Aggregte!AB:AB)</f>
        <v>#N/A</v>
      </c>
      <c r="Z284" s="31" t="e">
        <f>_xlfn.XLOOKUP($A284,WH_Aggregte!$E:$E,WH_Aggregte!AC:AC)</f>
        <v>#N/A</v>
      </c>
      <c r="AA284" s="31" t="e">
        <f>_xlfn.XLOOKUP($A284,WH_Aggregte!$E:$E,WH_Aggregte!AD:AD)</f>
        <v>#N/A</v>
      </c>
      <c r="AB284" s="31" t="e">
        <f>_xlfn.XLOOKUP($A284,WH_Aggregte!$E:$E,WH_Aggregte!AE:AE)</f>
        <v>#N/A</v>
      </c>
      <c r="AC284" s="31" t="e">
        <f>_xlfn.XLOOKUP($A284,WH_Aggregte!$E:$E,WH_Aggregte!AF:AF)</f>
        <v>#N/A</v>
      </c>
      <c r="AD284" s="31" t="e">
        <f>_xlfn.XLOOKUP($A284,WH_Aggregte!$E:$E,WH_Aggregte!AG:AG)</f>
        <v>#N/A</v>
      </c>
      <c r="AE284" s="31" t="e">
        <f>_xlfn.XLOOKUP($A284,WH_Aggregte!$E:$E,WH_Aggregte!AH:AH)</f>
        <v>#N/A</v>
      </c>
      <c r="AF284" s="31" t="e">
        <f>_xlfn.XLOOKUP($A284,WH_Aggregte!$E:$E,WH_Aggregte!AI:AI)</f>
        <v>#N/A</v>
      </c>
      <c r="AG284" s="31" t="e">
        <f>_xlfn.XLOOKUP($A284,WH_Aggregte!$E:$E,WH_Aggregte!AJ:AJ)</f>
        <v>#N/A</v>
      </c>
      <c r="AH284" s="31" t="e">
        <f>_xlfn.XLOOKUP($A284,WH_Aggregte!$E:$E,WH_Aggregte!AK:AK)</f>
        <v>#N/A</v>
      </c>
      <c r="AI284" s="31" t="e">
        <f>_xlfn.XLOOKUP($A284,WH_Aggregte!$E:$E,WH_Aggregte!AL:AL)</f>
        <v>#N/A</v>
      </c>
      <c r="AJ284" s="31" t="e">
        <f>_xlfn.XLOOKUP($A284,SummaryResponses!$A:$A,SummaryResponses!D:D)</f>
        <v>#N/A</v>
      </c>
      <c r="AK284" s="31" t="e">
        <f>_xlfn.XLOOKUP($A284,SummaryResponses!$A:$A,SummaryResponses!E:E)</f>
        <v>#N/A</v>
      </c>
      <c r="AL284" s="31" t="e">
        <f>_xlfn.XLOOKUP($A284,SummaryResponses!$A:$A,SummaryResponses!F:F)</f>
        <v>#N/A</v>
      </c>
      <c r="AM284" s="31" t="e">
        <f>_xlfn.XLOOKUP($A284,SummaryResponses!$A:$A,SummaryResponses!G:G)</f>
        <v>#N/A</v>
      </c>
      <c r="AN284" s="31" t="e">
        <f>_xlfn.XLOOKUP($A284,SummaryResponses!$A:$A,SummaryResponses!H:H)</f>
        <v>#N/A</v>
      </c>
      <c r="AO284" s="31" t="e">
        <f>_xlfn.XLOOKUP($A284,SummaryResponses!$A:$A,SummaryResponses!I:I)</f>
        <v>#N/A</v>
      </c>
      <c r="AP284" s="31" t="e">
        <f>_xlfn.XLOOKUP($A284,SummaryResponses!$A:$A,SummaryResponses!J:J)</f>
        <v>#N/A</v>
      </c>
      <c r="AQ284" s="31" t="e">
        <f>_xlfn.XLOOKUP($A284,SummaryResponses!$A:$A,SummaryResponses!K:K)</f>
        <v>#N/A</v>
      </c>
      <c r="AR284" s="31" t="e">
        <f>_xlfn.XLOOKUP($A284,SummaryResponses!$A:$A,SummaryResponses!L:L)</f>
        <v>#N/A</v>
      </c>
      <c r="AS284" s="31" t="e">
        <f>_xlfn.XLOOKUP($A284,SummaryResponses!$A:$A,SummaryResponses!M:M)</f>
        <v>#N/A</v>
      </c>
      <c r="AT284" s="31" t="e">
        <f>_xlfn.XLOOKUP($A284,SummaryResponses!$A:$A,SummaryResponses!N:N)</f>
        <v>#N/A</v>
      </c>
      <c r="AU284" s="31" t="e">
        <f>_xlfn.XLOOKUP($A284,SummaryResponses!$A:$A,SummaryResponses!O:O)</f>
        <v>#N/A</v>
      </c>
      <c r="AV284" s="31" t="e">
        <f>_xlfn.XLOOKUP($A284,SummaryResponses!$A:$A,SummaryResponses!P:P)</f>
        <v>#N/A</v>
      </c>
      <c r="AW284" s="31" t="e">
        <f>_xlfn.XLOOKUP($A284,SummaryResponses!$A:$A,SummaryResponses!Q:Q)</f>
        <v>#N/A</v>
      </c>
      <c r="AX284" s="31" t="e">
        <f>_xlfn.XLOOKUP($A284,SummaryResponses!$A:$A,SummaryResponses!R:R)</f>
        <v>#N/A</v>
      </c>
      <c r="AY284" s="31" t="e">
        <f>_xlfn.XLOOKUP($A284,SummaryResponses!$A:$A,SummaryResponses!S:S)</f>
        <v>#N/A</v>
      </c>
      <c r="AZ284" s="31" t="e">
        <f>_xlfn.XLOOKUP($A284,SummaryResponses!$A:$A,SummaryResponses!T:T)</f>
        <v>#N/A</v>
      </c>
      <c r="BA284" s="31" t="e">
        <f>_xlfn.XLOOKUP($A284,SummaryResponses!$A:$A,SummaryResponses!U:U)</f>
        <v>#N/A</v>
      </c>
      <c r="BB284" s="31" t="e">
        <f>_xlfn.XLOOKUP($A284,SummaryResponses!$A:$A,SummaryResponses!V:V)</f>
        <v>#N/A</v>
      </c>
      <c r="BC284" s="31" t="e">
        <f>_xlfn.XLOOKUP($A284,SummaryResponses!$A:$A,SummaryResponses!W:W)</f>
        <v>#N/A</v>
      </c>
      <c r="BD284" s="31" t="e">
        <f>_xlfn.XLOOKUP($A284,SummaryResponses!$A:$A,SummaryResponses!X:X)</f>
        <v>#N/A</v>
      </c>
      <c r="BE284" s="31" t="e">
        <f>_xlfn.XLOOKUP($A284,SummaryResponses!$A:$A,SummaryResponses!Y:Y)</f>
        <v>#N/A</v>
      </c>
      <c r="BF284" s="31" t="e">
        <f>_xlfn.XLOOKUP($A284,SummaryResponses!$A:$A,SummaryResponses!Z:Z)</f>
        <v>#N/A</v>
      </c>
      <c r="BG284" s="31" t="e">
        <f>_xlfn.XLOOKUP($A284,SummaryResponses!$A:$A,SummaryResponses!AA:AA)</f>
        <v>#N/A</v>
      </c>
      <c r="BH284" s="31" t="e">
        <f>_xlfn.XLOOKUP($A284,SummaryResponses!$A:$A,SummaryResponses!AB:AB)</f>
        <v>#N/A</v>
      </c>
      <c r="BI284" s="31" t="e">
        <f>_xlfn.XLOOKUP($A284,SummaryResponses!$A:$A,SummaryResponses!AC:AC)</f>
        <v>#N/A</v>
      </c>
      <c r="BJ284" s="31" t="e">
        <f>_xlfn.XLOOKUP($A284,SummaryResponses!$A:$A,SummaryResponses!AD:AD)</f>
        <v>#N/A</v>
      </c>
      <c r="BK284" s="31" t="e">
        <f>_xlfn.XLOOKUP($A284,SummaryResponses!$A:$A,SummaryResponses!AE:AE)</f>
        <v>#N/A</v>
      </c>
    </row>
    <row r="285" spans="1:63" ht="34.4" customHeight="1" x14ac:dyDescent="0.35">
      <c r="A285" s="30">
        <f>SummaryResponses!A285</f>
        <v>0</v>
      </c>
      <c r="B285" s="31" t="e">
        <f>_xlfn.XLOOKUP($A285,WH_Aggregte!$E:$E,WH_Aggregte!$D:$D)</f>
        <v>#N/A</v>
      </c>
      <c r="C285" s="31" t="e">
        <f>_xlfn.XLOOKUP($A285,SummaryResponses!$A:$A,SummaryResponses!$C:$C)</f>
        <v>#N/A</v>
      </c>
      <c r="D285" s="30" t="str">
        <f>_xlfn.SINGLE(IF(ISNUMBER(IFERROR(_xlfn.XLOOKUP($A285,Table1[QNUM],Table1[Answer],"",0),""))*1,"",IFERROR(_xlfn.XLOOKUP($A285,Table1[QNUM],Table1[Answer],"",0),"")))</f>
        <v/>
      </c>
      <c r="E285" s="31" t="str">
        <f>_xlfn.SINGLE(IF(ISNUMBER(IFERROR(_xlfn.XLOOKUP($A285&amp;$E$1&amp;":",Table1[QNUM],Table1[NOTES],"",0),""))*1,"",IFERROR(_xlfn.XLOOKUP($A285&amp;$E$1&amp;":",Table1[QNUM],Table1[NOTES],"",0),"")))</f>
        <v/>
      </c>
      <c r="F285" s="31" t="str">
        <f>_xlfn.SINGLE(IF(ISNUMBER(IFERROR(_xlfn.XLOOKUP($A285&amp;$F$1,Table1[QNUM],Table1[NOTES],"",0),""))*1,"",IFERROR(_xlfn.XLOOKUP($A285&amp;$F$1,Table1[QNUM],Table1[NOTES],"",0),"")))</f>
        <v/>
      </c>
      <c r="G285" s="31" t="e">
        <f>TRIM(_xlfn.XLOOKUP($A285,WH_Aggregte!$E:$E,WH_Aggregte!J:J))</f>
        <v>#N/A</v>
      </c>
      <c r="H285" s="31" t="e">
        <f>_xlfn.XLOOKUP($A285,WH_Aggregte!$E:$E,WH_Aggregte!K:K)</f>
        <v>#N/A</v>
      </c>
      <c r="I285" s="31" t="e">
        <f>_xlfn.XLOOKUP($A285,WH_Aggregte!$E:$E,WH_Aggregte!L:L)</f>
        <v>#N/A</v>
      </c>
      <c r="J285" s="31" t="e">
        <f>_xlfn.XLOOKUP($A285,WH_Aggregte!$E:$E,WH_Aggregte!M:M)</f>
        <v>#N/A</v>
      </c>
      <c r="K285" s="31" t="e">
        <f>_xlfn.XLOOKUP($A285,WH_Aggregte!$E:$E,WH_Aggregte!N:N)</f>
        <v>#N/A</v>
      </c>
      <c r="L285" s="31" t="e">
        <f>_xlfn.XLOOKUP($A285,WH_Aggregte!$E:$E,WH_Aggregte!O:O)</f>
        <v>#N/A</v>
      </c>
      <c r="M285" s="31" t="e">
        <f>_xlfn.XLOOKUP($A285,WH_Aggregte!$E:$E,WH_Aggregte!P:P)</f>
        <v>#N/A</v>
      </c>
      <c r="N285" s="31" t="e">
        <f>_xlfn.XLOOKUP($A285,WH_Aggregte!$E:$E,WH_Aggregte!Q:Q)</f>
        <v>#N/A</v>
      </c>
      <c r="O285" s="31" t="e">
        <f>_xlfn.XLOOKUP($A285,WH_Aggregte!$E:$E,WH_Aggregte!R:R)</f>
        <v>#N/A</v>
      </c>
      <c r="P285" s="31" t="e">
        <f>_xlfn.XLOOKUP($A285,WH_Aggregte!$E:$E,WH_Aggregte!S:S)</f>
        <v>#N/A</v>
      </c>
      <c r="Q285" s="31" t="e">
        <f>_xlfn.XLOOKUP($A285,WH_Aggregte!$E:$E,WH_Aggregte!T:T)</f>
        <v>#N/A</v>
      </c>
      <c r="R285" s="31" t="e">
        <f>_xlfn.XLOOKUP($A285,WH_Aggregte!$E:$E,WH_Aggregte!U:U)</f>
        <v>#N/A</v>
      </c>
      <c r="S285" s="31" t="e">
        <f>_xlfn.XLOOKUP($A285,WH_Aggregte!$E:$E,WH_Aggregte!V:V)</f>
        <v>#N/A</v>
      </c>
      <c r="T285" s="31" t="e">
        <f>_xlfn.XLOOKUP($A285,WH_Aggregte!$E:$E,WH_Aggregte!W:W)</f>
        <v>#N/A</v>
      </c>
      <c r="U285" s="31" t="e">
        <f>_xlfn.XLOOKUP($A285,WH_Aggregte!$E:$E,WH_Aggregte!X:X)</f>
        <v>#N/A</v>
      </c>
      <c r="V285" s="31" t="e">
        <f>_xlfn.XLOOKUP($A285,WH_Aggregte!$E:$E,WH_Aggregte!Y:Y)</f>
        <v>#N/A</v>
      </c>
      <c r="W285" s="31" t="e">
        <f>_xlfn.XLOOKUP($A285,WH_Aggregte!$E:$E,WH_Aggregte!Z:Z)</f>
        <v>#N/A</v>
      </c>
      <c r="X285" s="31" t="e">
        <f>_xlfn.XLOOKUP($A285,WH_Aggregte!$E:$E,WH_Aggregte!AA:AA)</f>
        <v>#N/A</v>
      </c>
      <c r="Y285" s="31" t="e">
        <f>_xlfn.XLOOKUP($A285,WH_Aggregte!$E:$E,WH_Aggregte!AB:AB)</f>
        <v>#N/A</v>
      </c>
      <c r="Z285" s="31" t="e">
        <f>_xlfn.XLOOKUP($A285,WH_Aggregte!$E:$E,WH_Aggregte!AC:AC)</f>
        <v>#N/A</v>
      </c>
      <c r="AA285" s="31" t="e">
        <f>_xlfn.XLOOKUP($A285,WH_Aggregte!$E:$E,WH_Aggregte!AD:AD)</f>
        <v>#N/A</v>
      </c>
      <c r="AB285" s="31" t="e">
        <f>_xlfn.XLOOKUP($A285,WH_Aggregte!$E:$E,WH_Aggregte!AE:AE)</f>
        <v>#N/A</v>
      </c>
      <c r="AC285" s="31" t="e">
        <f>_xlfn.XLOOKUP($A285,WH_Aggregte!$E:$E,WH_Aggregte!AF:AF)</f>
        <v>#N/A</v>
      </c>
      <c r="AD285" s="31" t="e">
        <f>_xlfn.XLOOKUP($A285,WH_Aggregte!$E:$E,WH_Aggregte!AG:AG)</f>
        <v>#N/A</v>
      </c>
      <c r="AE285" s="31" t="e">
        <f>_xlfn.XLOOKUP($A285,WH_Aggregte!$E:$E,WH_Aggregte!AH:AH)</f>
        <v>#N/A</v>
      </c>
      <c r="AF285" s="31" t="e">
        <f>_xlfn.XLOOKUP($A285,WH_Aggregte!$E:$E,WH_Aggregte!AI:AI)</f>
        <v>#N/A</v>
      </c>
      <c r="AG285" s="31" t="e">
        <f>_xlfn.XLOOKUP($A285,WH_Aggregte!$E:$E,WH_Aggregte!AJ:AJ)</f>
        <v>#N/A</v>
      </c>
      <c r="AH285" s="31" t="e">
        <f>_xlfn.XLOOKUP($A285,WH_Aggregte!$E:$E,WH_Aggregte!AK:AK)</f>
        <v>#N/A</v>
      </c>
      <c r="AI285" s="31" t="e">
        <f>_xlfn.XLOOKUP($A285,WH_Aggregte!$E:$E,WH_Aggregte!AL:AL)</f>
        <v>#N/A</v>
      </c>
      <c r="AJ285" s="31" t="e">
        <f>_xlfn.XLOOKUP($A285,SummaryResponses!$A:$A,SummaryResponses!D:D)</f>
        <v>#N/A</v>
      </c>
      <c r="AK285" s="31" t="e">
        <f>_xlfn.XLOOKUP($A285,SummaryResponses!$A:$A,SummaryResponses!E:E)</f>
        <v>#N/A</v>
      </c>
      <c r="AL285" s="31" t="e">
        <f>_xlfn.XLOOKUP($A285,SummaryResponses!$A:$A,SummaryResponses!F:F)</f>
        <v>#N/A</v>
      </c>
      <c r="AM285" s="31" t="e">
        <f>_xlfn.XLOOKUP($A285,SummaryResponses!$A:$A,SummaryResponses!G:G)</f>
        <v>#N/A</v>
      </c>
      <c r="AN285" s="31" t="e">
        <f>_xlfn.XLOOKUP($A285,SummaryResponses!$A:$A,SummaryResponses!H:H)</f>
        <v>#N/A</v>
      </c>
      <c r="AO285" s="31" t="e">
        <f>_xlfn.XLOOKUP($A285,SummaryResponses!$A:$A,SummaryResponses!I:I)</f>
        <v>#N/A</v>
      </c>
      <c r="AP285" s="31" t="e">
        <f>_xlfn.XLOOKUP($A285,SummaryResponses!$A:$A,SummaryResponses!J:J)</f>
        <v>#N/A</v>
      </c>
      <c r="AQ285" s="31" t="e">
        <f>_xlfn.XLOOKUP($A285,SummaryResponses!$A:$A,SummaryResponses!K:K)</f>
        <v>#N/A</v>
      </c>
      <c r="AR285" s="31" t="e">
        <f>_xlfn.XLOOKUP($A285,SummaryResponses!$A:$A,SummaryResponses!L:L)</f>
        <v>#N/A</v>
      </c>
      <c r="AS285" s="31" t="e">
        <f>_xlfn.XLOOKUP($A285,SummaryResponses!$A:$A,SummaryResponses!M:M)</f>
        <v>#N/A</v>
      </c>
      <c r="AT285" s="31" t="e">
        <f>_xlfn.XLOOKUP($A285,SummaryResponses!$A:$A,SummaryResponses!N:N)</f>
        <v>#N/A</v>
      </c>
      <c r="AU285" s="31" t="e">
        <f>_xlfn.XLOOKUP($A285,SummaryResponses!$A:$A,SummaryResponses!O:O)</f>
        <v>#N/A</v>
      </c>
      <c r="AV285" s="31" t="e">
        <f>_xlfn.XLOOKUP($A285,SummaryResponses!$A:$A,SummaryResponses!P:P)</f>
        <v>#N/A</v>
      </c>
      <c r="AW285" s="31" t="e">
        <f>_xlfn.XLOOKUP($A285,SummaryResponses!$A:$A,SummaryResponses!Q:Q)</f>
        <v>#N/A</v>
      </c>
      <c r="AX285" s="31" t="e">
        <f>_xlfn.XLOOKUP($A285,SummaryResponses!$A:$A,SummaryResponses!R:R)</f>
        <v>#N/A</v>
      </c>
      <c r="AY285" s="31" t="e">
        <f>_xlfn.XLOOKUP($A285,SummaryResponses!$A:$A,SummaryResponses!S:S)</f>
        <v>#N/A</v>
      </c>
      <c r="AZ285" s="31" t="e">
        <f>_xlfn.XLOOKUP($A285,SummaryResponses!$A:$A,SummaryResponses!T:T)</f>
        <v>#N/A</v>
      </c>
      <c r="BA285" s="31" t="e">
        <f>_xlfn.XLOOKUP($A285,SummaryResponses!$A:$A,SummaryResponses!U:U)</f>
        <v>#N/A</v>
      </c>
      <c r="BB285" s="31" t="e">
        <f>_xlfn.XLOOKUP($A285,SummaryResponses!$A:$A,SummaryResponses!V:V)</f>
        <v>#N/A</v>
      </c>
      <c r="BC285" s="31" t="e">
        <f>_xlfn.XLOOKUP($A285,SummaryResponses!$A:$A,SummaryResponses!W:W)</f>
        <v>#N/A</v>
      </c>
      <c r="BD285" s="31" t="e">
        <f>_xlfn.XLOOKUP($A285,SummaryResponses!$A:$A,SummaryResponses!X:X)</f>
        <v>#N/A</v>
      </c>
      <c r="BE285" s="31" t="e">
        <f>_xlfn.XLOOKUP($A285,SummaryResponses!$A:$A,SummaryResponses!Y:Y)</f>
        <v>#N/A</v>
      </c>
      <c r="BF285" s="31" t="e">
        <f>_xlfn.XLOOKUP($A285,SummaryResponses!$A:$A,SummaryResponses!Z:Z)</f>
        <v>#N/A</v>
      </c>
      <c r="BG285" s="31" t="e">
        <f>_xlfn.XLOOKUP($A285,SummaryResponses!$A:$A,SummaryResponses!AA:AA)</f>
        <v>#N/A</v>
      </c>
      <c r="BH285" s="31" t="e">
        <f>_xlfn.XLOOKUP($A285,SummaryResponses!$A:$A,SummaryResponses!AB:AB)</f>
        <v>#N/A</v>
      </c>
      <c r="BI285" s="31" t="e">
        <f>_xlfn.XLOOKUP($A285,SummaryResponses!$A:$A,SummaryResponses!AC:AC)</f>
        <v>#N/A</v>
      </c>
      <c r="BJ285" s="31" t="e">
        <f>_xlfn.XLOOKUP($A285,SummaryResponses!$A:$A,SummaryResponses!AD:AD)</f>
        <v>#N/A</v>
      </c>
      <c r="BK285" s="31" t="e">
        <f>_xlfn.XLOOKUP($A285,SummaryResponses!$A:$A,SummaryResponses!AE:AE)</f>
        <v>#N/A</v>
      </c>
    </row>
    <row r="286" spans="1:63" ht="34.4" customHeight="1" x14ac:dyDescent="0.35">
      <c r="A286" s="30">
        <f>SummaryResponses!A286</f>
        <v>0</v>
      </c>
      <c r="B286" s="31" t="e">
        <f>_xlfn.XLOOKUP($A286,WH_Aggregte!$E:$E,WH_Aggregte!$D:$D)</f>
        <v>#N/A</v>
      </c>
      <c r="C286" s="31" t="e">
        <f>_xlfn.XLOOKUP($A286,SummaryResponses!$A:$A,SummaryResponses!$C:$C)</f>
        <v>#N/A</v>
      </c>
      <c r="D286" s="30" t="str">
        <f>_xlfn.SINGLE(IF(ISNUMBER(IFERROR(_xlfn.XLOOKUP($A286,Table1[QNUM],Table1[Answer],"",0),""))*1,"",IFERROR(_xlfn.XLOOKUP($A286,Table1[QNUM],Table1[Answer],"",0),"")))</f>
        <v/>
      </c>
      <c r="E286" s="31" t="str">
        <f>_xlfn.SINGLE(IF(ISNUMBER(IFERROR(_xlfn.XLOOKUP($A286&amp;$E$1&amp;":",Table1[QNUM],Table1[NOTES],"",0),""))*1,"",IFERROR(_xlfn.XLOOKUP($A286&amp;$E$1&amp;":",Table1[QNUM],Table1[NOTES],"",0),"")))</f>
        <v/>
      </c>
      <c r="F286" s="31" t="str">
        <f>_xlfn.SINGLE(IF(ISNUMBER(IFERROR(_xlfn.XLOOKUP($A286&amp;$F$1,Table1[QNUM],Table1[NOTES],"",0),""))*1,"",IFERROR(_xlfn.XLOOKUP($A286&amp;$F$1,Table1[QNUM],Table1[NOTES],"",0),"")))</f>
        <v/>
      </c>
      <c r="G286" s="31" t="e">
        <f>TRIM(_xlfn.XLOOKUP($A286,WH_Aggregte!$E:$E,WH_Aggregte!J:J))</f>
        <v>#N/A</v>
      </c>
      <c r="H286" s="31" t="e">
        <f>_xlfn.XLOOKUP($A286,WH_Aggregte!$E:$E,WH_Aggregte!K:K)</f>
        <v>#N/A</v>
      </c>
      <c r="I286" s="31" t="e">
        <f>_xlfn.XLOOKUP($A286,WH_Aggregte!$E:$E,WH_Aggregte!L:L)</f>
        <v>#N/A</v>
      </c>
      <c r="J286" s="31" t="e">
        <f>_xlfn.XLOOKUP($A286,WH_Aggregte!$E:$E,WH_Aggregte!M:M)</f>
        <v>#N/A</v>
      </c>
      <c r="K286" s="31" t="e">
        <f>_xlfn.XLOOKUP($A286,WH_Aggregte!$E:$E,WH_Aggregte!N:N)</f>
        <v>#N/A</v>
      </c>
      <c r="L286" s="31" t="e">
        <f>_xlfn.XLOOKUP($A286,WH_Aggregte!$E:$E,WH_Aggregte!O:O)</f>
        <v>#N/A</v>
      </c>
      <c r="M286" s="31" t="e">
        <f>_xlfn.XLOOKUP($A286,WH_Aggregte!$E:$E,WH_Aggregte!P:P)</f>
        <v>#N/A</v>
      </c>
      <c r="N286" s="31" t="e">
        <f>_xlfn.XLOOKUP($A286,WH_Aggregte!$E:$E,WH_Aggregte!Q:Q)</f>
        <v>#N/A</v>
      </c>
      <c r="O286" s="31" t="e">
        <f>_xlfn.XLOOKUP($A286,WH_Aggregte!$E:$E,WH_Aggregte!R:R)</f>
        <v>#N/A</v>
      </c>
      <c r="P286" s="31" t="e">
        <f>_xlfn.XLOOKUP($A286,WH_Aggregte!$E:$E,WH_Aggregte!S:S)</f>
        <v>#N/A</v>
      </c>
      <c r="Q286" s="31" t="e">
        <f>_xlfn.XLOOKUP($A286,WH_Aggregte!$E:$E,WH_Aggregte!T:T)</f>
        <v>#N/A</v>
      </c>
      <c r="R286" s="31" t="e">
        <f>_xlfn.XLOOKUP($A286,WH_Aggregte!$E:$E,WH_Aggregte!U:U)</f>
        <v>#N/A</v>
      </c>
      <c r="S286" s="31" t="e">
        <f>_xlfn.XLOOKUP($A286,WH_Aggregte!$E:$E,WH_Aggregte!V:V)</f>
        <v>#N/A</v>
      </c>
      <c r="T286" s="31" t="e">
        <f>_xlfn.XLOOKUP($A286,WH_Aggregte!$E:$E,WH_Aggregte!W:W)</f>
        <v>#N/A</v>
      </c>
      <c r="U286" s="31" t="e">
        <f>_xlfn.XLOOKUP($A286,WH_Aggregte!$E:$E,WH_Aggregte!X:X)</f>
        <v>#N/A</v>
      </c>
      <c r="V286" s="31" t="e">
        <f>_xlfn.XLOOKUP($A286,WH_Aggregte!$E:$E,WH_Aggregte!Y:Y)</f>
        <v>#N/A</v>
      </c>
      <c r="W286" s="31" t="e">
        <f>_xlfn.XLOOKUP($A286,WH_Aggregte!$E:$E,WH_Aggregte!Z:Z)</f>
        <v>#N/A</v>
      </c>
      <c r="X286" s="31" t="e">
        <f>_xlfn.XLOOKUP($A286,WH_Aggregte!$E:$E,WH_Aggregte!AA:AA)</f>
        <v>#N/A</v>
      </c>
      <c r="Y286" s="31" t="e">
        <f>_xlfn.XLOOKUP($A286,WH_Aggregte!$E:$E,WH_Aggregte!AB:AB)</f>
        <v>#N/A</v>
      </c>
      <c r="Z286" s="31" t="e">
        <f>_xlfn.XLOOKUP($A286,WH_Aggregte!$E:$E,WH_Aggregte!AC:AC)</f>
        <v>#N/A</v>
      </c>
      <c r="AA286" s="31" t="e">
        <f>_xlfn.XLOOKUP($A286,WH_Aggregte!$E:$E,WH_Aggregte!AD:AD)</f>
        <v>#N/A</v>
      </c>
      <c r="AB286" s="31" t="e">
        <f>_xlfn.XLOOKUP($A286,WH_Aggregte!$E:$E,WH_Aggregte!AE:AE)</f>
        <v>#N/A</v>
      </c>
      <c r="AC286" s="31" t="e">
        <f>_xlfn.XLOOKUP($A286,WH_Aggregte!$E:$E,WH_Aggregte!AF:AF)</f>
        <v>#N/A</v>
      </c>
      <c r="AD286" s="31" t="e">
        <f>_xlfn.XLOOKUP($A286,WH_Aggregte!$E:$E,WH_Aggregte!AG:AG)</f>
        <v>#N/A</v>
      </c>
      <c r="AE286" s="31" t="e">
        <f>_xlfn.XLOOKUP($A286,WH_Aggregte!$E:$E,WH_Aggregte!AH:AH)</f>
        <v>#N/A</v>
      </c>
      <c r="AF286" s="31" t="e">
        <f>_xlfn.XLOOKUP($A286,WH_Aggregte!$E:$E,WH_Aggregte!AI:AI)</f>
        <v>#N/A</v>
      </c>
      <c r="AG286" s="31" t="e">
        <f>_xlfn.XLOOKUP($A286,WH_Aggregte!$E:$E,WH_Aggregte!AJ:AJ)</f>
        <v>#N/A</v>
      </c>
      <c r="AH286" s="31" t="e">
        <f>_xlfn.XLOOKUP($A286,WH_Aggregte!$E:$E,WH_Aggregte!AK:AK)</f>
        <v>#N/A</v>
      </c>
      <c r="AI286" s="31" t="e">
        <f>_xlfn.XLOOKUP($A286,WH_Aggregte!$E:$E,WH_Aggregte!AL:AL)</f>
        <v>#N/A</v>
      </c>
      <c r="AJ286" s="31" t="e">
        <f>_xlfn.XLOOKUP($A286,SummaryResponses!$A:$A,SummaryResponses!D:D)</f>
        <v>#N/A</v>
      </c>
      <c r="AK286" s="31" t="e">
        <f>_xlfn.XLOOKUP($A286,SummaryResponses!$A:$A,SummaryResponses!E:E)</f>
        <v>#N/A</v>
      </c>
      <c r="AL286" s="31" t="e">
        <f>_xlfn.XLOOKUP($A286,SummaryResponses!$A:$A,SummaryResponses!F:F)</f>
        <v>#N/A</v>
      </c>
      <c r="AM286" s="31" t="e">
        <f>_xlfn.XLOOKUP($A286,SummaryResponses!$A:$A,SummaryResponses!G:G)</f>
        <v>#N/A</v>
      </c>
      <c r="AN286" s="31" t="e">
        <f>_xlfn.XLOOKUP($A286,SummaryResponses!$A:$A,SummaryResponses!H:H)</f>
        <v>#N/A</v>
      </c>
      <c r="AO286" s="31" t="e">
        <f>_xlfn.XLOOKUP($A286,SummaryResponses!$A:$A,SummaryResponses!I:I)</f>
        <v>#N/A</v>
      </c>
      <c r="AP286" s="31" t="e">
        <f>_xlfn.XLOOKUP($A286,SummaryResponses!$A:$A,SummaryResponses!J:J)</f>
        <v>#N/A</v>
      </c>
      <c r="AQ286" s="31" t="e">
        <f>_xlfn.XLOOKUP($A286,SummaryResponses!$A:$A,SummaryResponses!K:K)</f>
        <v>#N/A</v>
      </c>
      <c r="AR286" s="31" t="e">
        <f>_xlfn.XLOOKUP($A286,SummaryResponses!$A:$A,SummaryResponses!L:L)</f>
        <v>#N/A</v>
      </c>
      <c r="AS286" s="31" t="e">
        <f>_xlfn.XLOOKUP($A286,SummaryResponses!$A:$A,SummaryResponses!M:M)</f>
        <v>#N/A</v>
      </c>
      <c r="AT286" s="31" t="e">
        <f>_xlfn.XLOOKUP($A286,SummaryResponses!$A:$A,SummaryResponses!N:N)</f>
        <v>#N/A</v>
      </c>
      <c r="AU286" s="31" t="e">
        <f>_xlfn.XLOOKUP($A286,SummaryResponses!$A:$A,SummaryResponses!O:O)</f>
        <v>#N/A</v>
      </c>
      <c r="AV286" s="31" t="e">
        <f>_xlfn.XLOOKUP($A286,SummaryResponses!$A:$A,SummaryResponses!P:P)</f>
        <v>#N/A</v>
      </c>
      <c r="AW286" s="31" t="e">
        <f>_xlfn.XLOOKUP($A286,SummaryResponses!$A:$A,SummaryResponses!Q:Q)</f>
        <v>#N/A</v>
      </c>
      <c r="AX286" s="31" t="e">
        <f>_xlfn.XLOOKUP($A286,SummaryResponses!$A:$A,SummaryResponses!R:R)</f>
        <v>#N/A</v>
      </c>
      <c r="AY286" s="31" t="e">
        <f>_xlfn.XLOOKUP($A286,SummaryResponses!$A:$A,SummaryResponses!S:S)</f>
        <v>#N/A</v>
      </c>
      <c r="AZ286" s="31" t="e">
        <f>_xlfn.XLOOKUP($A286,SummaryResponses!$A:$A,SummaryResponses!T:T)</f>
        <v>#N/A</v>
      </c>
      <c r="BA286" s="31" t="e">
        <f>_xlfn.XLOOKUP($A286,SummaryResponses!$A:$A,SummaryResponses!U:U)</f>
        <v>#N/A</v>
      </c>
      <c r="BB286" s="31" t="e">
        <f>_xlfn.XLOOKUP($A286,SummaryResponses!$A:$A,SummaryResponses!V:V)</f>
        <v>#N/A</v>
      </c>
      <c r="BC286" s="31" t="e">
        <f>_xlfn.XLOOKUP($A286,SummaryResponses!$A:$A,SummaryResponses!W:W)</f>
        <v>#N/A</v>
      </c>
      <c r="BD286" s="31" t="e">
        <f>_xlfn.XLOOKUP($A286,SummaryResponses!$A:$A,SummaryResponses!X:X)</f>
        <v>#N/A</v>
      </c>
      <c r="BE286" s="31" t="e">
        <f>_xlfn.XLOOKUP($A286,SummaryResponses!$A:$A,SummaryResponses!Y:Y)</f>
        <v>#N/A</v>
      </c>
      <c r="BF286" s="31" t="e">
        <f>_xlfn.XLOOKUP($A286,SummaryResponses!$A:$A,SummaryResponses!Z:Z)</f>
        <v>#N/A</v>
      </c>
      <c r="BG286" s="31" t="e">
        <f>_xlfn.XLOOKUP($A286,SummaryResponses!$A:$A,SummaryResponses!AA:AA)</f>
        <v>#N/A</v>
      </c>
      <c r="BH286" s="31" t="e">
        <f>_xlfn.XLOOKUP($A286,SummaryResponses!$A:$A,SummaryResponses!AB:AB)</f>
        <v>#N/A</v>
      </c>
      <c r="BI286" s="31" t="e">
        <f>_xlfn.XLOOKUP($A286,SummaryResponses!$A:$A,SummaryResponses!AC:AC)</f>
        <v>#N/A</v>
      </c>
      <c r="BJ286" s="31" t="e">
        <f>_xlfn.XLOOKUP($A286,SummaryResponses!$A:$A,SummaryResponses!AD:AD)</f>
        <v>#N/A</v>
      </c>
      <c r="BK286" s="31" t="e">
        <f>_xlfn.XLOOKUP($A286,SummaryResponses!$A:$A,SummaryResponses!AE:AE)</f>
        <v>#N/A</v>
      </c>
    </row>
    <row r="287" spans="1:63" ht="34.4" customHeight="1" x14ac:dyDescent="0.35">
      <c r="A287" s="30">
        <f>SummaryResponses!A287</f>
        <v>0</v>
      </c>
      <c r="B287" s="31" t="e">
        <f>_xlfn.XLOOKUP($A287,WH_Aggregte!$E:$E,WH_Aggregte!$D:$D)</f>
        <v>#N/A</v>
      </c>
      <c r="C287" s="31" t="e">
        <f>_xlfn.XLOOKUP($A287,SummaryResponses!$A:$A,SummaryResponses!$C:$C)</f>
        <v>#N/A</v>
      </c>
      <c r="D287" s="30" t="str">
        <f>_xlfn.SINGLE(IF(ISNUMBER(IFERROR(_xlfn.XLOOKUP($A287,Table1[QNUM],Table1[Answer],"",0),""))*1,"",IFERROR(_xlfn.XLOOKUP($A287,Table1[QNUM],Table1[Answer],"",0),"")))</f>
        <v/>
      </c>
      <c r="E287" s="31" t="str">
        <f>_xlfn.SINGLE(IF(ISNUMBER(IFERROR(_xlfn.XLOOKUP($A287&amp;$E$1&amp;":",Table1[QNUM],Table1[NOTES],"",0),""))*1,"",IFERROR(_xlfn.XLOOKUP($A287&amp;$E$1&amp;":",Table1[QNUM],Table1[NOTES],"",0),"")))</f>
        <v/>
      </c>
      <c r="F287" s="31" t="str">
        <f>_xlfn.SINGLE(IF(ISNUMBER(IFERROR(_xlfn.XLOOKUP($A287&amp;$F$1,Table1[QNUM],Table1[NOTES],"",0),""))*1,"",IFERROR(_xlfn.XLOOKUP($A287&amp;$F$1,Table1[QNUM],Table1[NOTES],"",0),"")))</f>
        <v/>
      </c>
      <c r="G287" s="31" t="e">
        <f>TRIM(_xlfn.XLOOKUP($A287,WH_Aggregte!$E:$E,WH_Aggregte!J:J))</f>
        <v>#N/A</v>
      </c>
      <c r="H287" s="31" t="e">
        <f>_xlfn.XLOOKUP($A287,WH_Aggregte!$E:$E,WH_Aggregte!K:K)</f>
        <v>#N/A</v>
      </c>
      <c r="I287" s="31" t="e">
        <f>_xlfn.XLOOKUP($A287,WH_Aggregte!$E:$E,WH_Aggregte!L:L)</f>
        <v>#N/A</v>
      </c>
      <c r="J287" s="31" t="e">
        <f>_xlfn.XLOOKUP($A287,WH_Aggregte!$E:$E,WH_Aggregte!M:M)</f>
        <v>#N/A</v>
      </c>
      <c r="K287" s="31" t="e">
        <f>_xlfn.XLOOKUP($A287,WH_Aggregte!$E:$E,WH_Aggregte!N:N)</f>
        <v>#N/A</v>
      </c>
      <c r="L287" s="31" t="e">
        <f>_xlfn.XLOOKUP($A287,WH_Aggregte!$E:$E,WH_Aggregte!O:O)</f>
        <v>#N/A</v>
      </c>
      <c r="M287" s="31" t="e">
        <f>_xlfn.XLOOKUP($A287,WH_Aggregte!$E:$E,WH_Aggregte!P:P)</f>
        <v>#N/A</v>
      </c>
      <c r="N287" s="31" t="e">
        <f>_xlfn.XLOOKUP($A287,WH_Aggregte!$E:$E,WH_Aggregte!Q:Q)</f>
        <v>#N/A</v>
      </c>
      <c r="O287" s="31" t="e">
        <f>_xlfn.XLOOKUP($A287,WH_Aggregte!$E:$E,WH_Aggregte!R:R)</f>
        <v>#N/A</v>
      </c>
      <c r="P287" s="31" t="e">
        <f>_xlfn.XLOOKUP($A287,WH_Aggregte!$E:$E,WH_Aggregte!S:S)</f>
        <v>#N/A</v>
      </c>
      <c r="Q287" s="31" t="e">
        <f>_xlfn.XLOOKUP($A287,WH_Aggregte!$E:$E,WH_Aggregte!T:T)</f>
        <v>#N/A</v>
      </c>
      <c r="R287" s="31" t="e">
        <f>_xlfn.XLOOKUP($A287,WH_Aggregte!$E:$E,WH_Aggregte!U:U)</f>
        <v>#N/A</v>
      </c>
      <c r="S287" s="31" t="e">
        <f>_xlfn.XLOOKUP($A287,WH_Aggregte!$E:$E,WH_Aggregte!V:V)</f>
        <v>#N/A</v>
      </c>
      <c r="T287" s="31" t="e">
        <f>_xlfn.XLOOKUP($A287,WH_Aggregte!$E:$E,WH_Aggregte!W:W)</f>
        <v>#N/A</v>
      </c>
      <c r="U287" s="31" t="e">
        <f>_xlfn.XLOOKUP($A287,WH_Aggregte!$E:$E,WH_Aggregte!X:X)</f>
        <v>#N/A</v>
      </c>
      <c r="V287" s="31" t="e">
        <f>_xlfn.XLOOKUP($A287,WH_Aggregte!$E:$E,WH_Aggregte!Y:Y)</f>
        <v>#N/A</v>
      </c>
      <c r="W287" s="31" t="e">
        <f>_xlfn.XLOOKUP($A287,WH_Aggregte!$E:$E,WH_Aggregte!Z:Z)</f>
        <v>#N/A</v>
      </c>
      <c r="X287" s="31" t="e">
        <f>_xlfn.XLOOKUP($A287,WH_Aggregte!$E:$E,WH_Aggregte!AA:AA)</f>
        <v>#N/A</v>
      </c>
      <c r="Y287" s="31" t="e">
        <f>_xlfn.XLOOKUP($A287,WH_Aggregte!$E:$E,WH_Aggregte!AB:AB)</f>
        <v>#N/A</v>
      </c>
      <c r="Z287" s="31" t="e">
        <f>_xlfn.XLOOKUP($A287,WH_Aggregte!$E:$E,WH_Aggregte!AC:AC)</f>
        <v>#N/A</v>
      </c>
      <c r="AA287" s="31" t="e">
        <f>_xlfn.XLOOKUP($A287,WH_Aggregte!$E:$E,WH_Aggregte!AD:AD)</f>
        <v>#N/A</v>
      </c>
      <c r="AB287" s="31" t="e">
        <f>_xlfn.XLOOKUP($A287,WH_Aggregte!$E:$E,WH_Aggregte!AE:AE)</f>
        <v>#N/A</v>
      </c>
      <c r="AC287" s="31" t="e">
        <f>_xlfn.XLOOKUP($A287,WH_Aggregte!$E:$E,WH_Aggregte!AF:AF)</f>
        <v>#N/A</v>
      </c>
      <c r="AD287" s="31" t="e">
        <f>_xlfn.XLOOKUP($A287,WH_Aggregte!$E:$E,WH_Aggregte!AG:AG)</f>
        <v>#N/A</v>
      </c>
      <c r="AE287" s="31" t="e">
        <f>_xlfn.XLOOKUP($A287,WH_Aggregte!$E:$E,WH_Aggregte!AH:AH)</f>
        <v>#N/A</v>
      </c>
      <c r="AF287" s="31" t="e">
        <f>_xlfn.XLOOKUP($A287,WH_Aggregte!$E:$E,WH_Aggregte!AI:AI)</f>
        <v>#N/A</v>
      </c>
      <c r="AG287" s="31" t="e">
        <f>_xlfn.XLOOKUP($A287,WH_Aggregte!$E:$E,WH_Aggregte!AJ:AJ)</f>
        <v>#N/A</v>
      </c>
      <c r="AH287" s="31" t="e">
        <f>_xlfn.XLOOKUP($A287,WH_Aggregte!$E:$E,WH_Aggregte!AK:AK)</f>
        <v>#N/A</v>
      </c>
      <c r="AI287" s="31" t="e">
        <f>_xlfn.XLOOKUP($A287,WH_Aggregte!$E:$E,WH_Aggregte!AL:AL)</f>
        <v>#N/A</v>
      </c>
      <c r="AJ287" s="31" t="e">
        <f>_xlfn.XLOOKUP($A287,SummaryResponses!$A:$A,SummaryResponses!D:D)</f>
        <v>#N/A</v>
      </c>
      <c r="AK287" s="31" t="e">
        <f>_xlfn.XLOOKUP($A287,SummaryResponses!$A:$A,SummaryResponses!E:E)</f>
        <v>#N/A</v>
      </c>
      <c r="AL287" s="31" t="e">
        <f>_xlfn.XLOOKUP($A287,SummaryResponses!$A:$A,SummaryResponses!F:F)</f>
        <v>#N/A</v>
      </c>
      <c r="AM287" s="31" t="e">
        <f>_xlfn.XLOOKUP($A287,SummaryResponses!$A:$A,SummaryResponses!G:G)</f>
        <v>#N/A</v>
      </c>
      <c r="AN287" s="31" t="e">
        <f>_xlfn.XLOOKUP($A287,SummaryResponses!$A:$A,SummaryResponses!H:H)</f>
        <v>#N/A</v>
      </c>
      <c r="AO287" s="31" t="e">
        <f>_xlfn.XLOOKUP($A287,SummaryResponses!$A:$A,SummaryResponses!I:I)</f>
        <v>#N/A</v>
      </c>
      <c r="AP287" s="31" t="e">
        <f>_xlfn.XLOOKUP($A287,SummaryResponses!$A:$A,SummaryResponses!J:J)</f>
        <v>#N/A</v>
      </c>
      <c r="AQ287" s="31" t="e">
        <f>_xlfn.XLOOKUP($A287,SummaryResponses!$A:$A,SummaryResponses!K:K)</f>
        <v>#N/A</v>
      </c>
      <c r="AR287" s="31" t="e">
        <f>_xlfn.XLOOKUP($A287,SummaryResponses!$A:$A,SummaryResponses!L:L)</f>
        <v>#N/A</v>
      </c>
      <c r="AS287" s="31" t="e">
        <f>_xlfn.XLOOKUP($A287,SummaryResponses!$A:$A,SummaryResponses!M:M)</f>
        <v>#N/A</v>
      </c>
      <c r="AT287" s="31" t="e">
        <f>_xlfn.XLOOKUP($A287,SummaryResponses!$A:$A,SummaryResponses!N:N)</f>
        <v>#N/A</v>
      </c>
      <c r="AU287" s="31" t="e">
        <f>_xlfn.XLOOKUP($A287,SummaryResponses!$A:$A,SummaryResponses!O:O)</f>
        <v>#N/A</v>
      </c>
      <c r="AV287" s="31" t="e">
        <f>_xlfn.XLOOKUP($A287,SummaryResponses!$A:$A,SummaryResponses!P:P)</f>
        <v>#N/A</v>
      </c>
      <c r="AW287" s="31" t="e">
        <f>_xlfn.XLOOKUP($A287,SummaryResponses!$A:$A,SummaryResponses!Q:Q)</f>
        <v>#N/A</v>
      </c>
      <c r="AX287" s="31" t="e">
        <f>_xlfn.XLOOKUP($A287,SummaryResponses!$A:$A,SummaryResponses!R:R)</f>
        <v>#N/A</v>
      </c>
      <c r="AY287" s="31" t="e">
        <f>_xlfn.XLOOKUP($A287,SummaryResponses!$A:$A,SummaryResponses!S:S)</f>
        <v>#N/A</v>
      </c>
      <c r="AZ287" s="31" t="e">
        <f>_xlfn.XLOOKUP($A287,SummaryResponses!$A:$A,SummaryResponses!T:T)</f>
        <v>#N/A</v>
      </c>
      <c r="BA287" s="31" t="e">
        <f>_xlfn.XLOOKUP($A287,SummaryResponses!$A:$A,SummaryResponses!U:U)</f>
        <v>#N/A</v>
      </c>
      <c r="BB287" s="31" t="e">
        <f>_xlfn.XLOOKUP($A287,SummaryResponses!$A:$A,SummaryResponses!V:V)</f>
        <v>#N/A</v>
      </c>
      <c r="BC287" s="31" t="e">
        <f>_xlfn.XLOOKUP($A287,SummaryResponses!$A:$A,SummaryResponses!W:W)</f>
        <v>#N/A</v>
      </c>
      <c r="BD287" s="31" t="e">
        <f>_xlfn.XLOOKUP($A287,SummaryResponses!$A:$A,SummaryResponses!X:X)</f>
        <v>#N/A</v>
      </c>
      <c r="BE287" s="31" t="e">
        <f>_xlfn.XLOOKUP($A287,SummaryResponses!$A:$A,SummaryResponses!Y:Y)</f>
        <v>#N/A</v>
      </c>
      <c r="BF287" s="31" t="e">
        <f>_xlfn.XLOOKUP($A287,SummaryResponses!$A:$A,SummaryResponses!Z:Z)</f>
        <v>#N/A</v>
      </c>
      <c r="BG287" s="31" t="e">
        <f>_xlfn.XLOOKUP($A287,SummaryResponses!$A:$A,SummaryResponses!AA:AA)</f>
        <v>#N/A</v>
      </c>
      <c r="BH287" s="31" t="e">
        <f>_xlfn.XLOOKUP($A287,SummaryResponses!$A:$A,SummaryResponses!AB:AB)</f>
        <v>#N/A</v>
      </c>
      <c r="BI287" s="31" t="e">
        <f>_xlfn.XLOOKUP($A287,SummaryResponses!$A:$A,SummaryResponses!AC:AC)</f>
        <v>#N/A</v>
      </c>
      <c r="BJ287" s="31" t="e">
        <f>_xlfn.XLOOKUP($A287,SummaryResponses!$A:$A,SummaryResponses!AD:AD)</f>
        <v>#N/A</v>
      </c>
      <c r="BK287" s="31" t="e">
        <f>_xlfn.XLOOKUP($A287,SummaryResponses!$A:$A,SummaryResponses!AE:AE)</f>
        <v>#N/A</v>
      </c>
    </row>
    <row r="288" spans="1:63" ht="34.4" customHeight="1" x14ac:dyDescent="0.35">
      <c r="A288" s="30">
        <f>SummaryResponses!A288</f>
        <v>0</v>
      </c>
      <c r="B288" s="31" t="e">
        <f>_xlfn.XLOOKUP($A288,WH_Aggregte!$E:$E,WH_Aggregte!$D:$D)</f>
        <v>#N/A</v>
      </c>
      <c r="C288" s="31" t="e">
        <f>_xlfn.XLOOKUP($A288,SummaryResponses!$A:$A,SummaryResponses!$C:$C)</f>
        <v>#N/A</v>
      </c>
      <c r="D288" s="30" t="str">
        <f>_xlfn.SINGLE(IF(ISNUMBER(IFERROR(_xlfn.XLOOKUP($A288,Table1[QNUM],Table1[Answer],"",0),""))*1,"",IFERROR(_xlfn.XLOOKUP($A288,Table1[QNUM],Table1[Answer],"",0),"")))</f>
        <v/>
      </c>
      <c r="E288" s="31" t="str">
        <f>_xlfn.SINGLE(IF(ISNUMBER(IFERROR(_xlfn.XLOOKUP($A288&amp;$E$1&amp;":",Table1[QNUM],Table1[NOTES],"",0),""))*1,"",IFERROR(_xlfn.XLOOKUP($A288&amp;$E$1&amp;":",Table1[QNUM],Table1[NOTES],"",0),"")))</f>
        <v/>
      </c>
      <c r="F288" s="31" t="str">
        <f>_xlfn.SINGLE(IF(ISNUMBER(IFERROR(_xlfn.XLOOKUP($A288&amp;$F$1,Table1[QNUM],Table1[NOTES],"",0),""))*1,"",IFERROR(_xlfn.XLOOKUP($A288&amp;$F$1,Table1[QNUM],Table1[NOTES],"",0),"")))</f>
        <v/>
      </c>
      <c r="G288" s="31" t="e">
        <f>TRIM(_xlfn.XLOOKUP($A288,WH_Aggregte!$E:$E,WH_Aggregte!J:J))</f>
        <v>#N/A</v>
      </c>
      <c r="H288" s="31" t="e">
        <f>_xlfn.XLOOKUP($A288,WH_Aggregte!$E:$E,WH_Aggregte!K:K)</f>
        <v>#N/A</v>
      </c>
      <c r="I288" s="31" t="e">
        <f>_xlfn.XLOOKUP($A288,WH_Aggregte!$E:$E,WH_Aggregte!L:L)</f>
        <v>#N/A</v>
      </c>
      <c r="J288" s="31" t="e">
        <f>_xlfn.XLOOKUP($A288,WH_Aggregte!$E:$E,WH_Aggregte!M:M)</f>
        <v>#N/A</v>
      </c>
      <c r="K288" s="31" t="e">
        <f>_xlfn.XLOOKUP($A288,WH_Aggregte!$E:$E,WH_Aggregte!N:N)</f>
        <v>#N/A</v>
      </c>
      <c r="L288" s="31" t="e">
        <f>_xlfn.XLOOKUP($A288,WH_Aggregte!$E:$E,WH_Aggregte!O:O)</f>
        <v>#N/A</v>
      </c>
      <c r="M288" s="31" t="e">
        <f>_xlfn.XLOOKUP($A288,WH_Aggregte!$E:$E,WH_Aggregte!P:P)</f>
        <v>#N/A</v>
      </c>
      <c r="N288" s="31" t="e">
        <f>_xlfn.XLOOKUP($A288,WH_Aggregte!$E:$E,WH_Aggregte!Q:Q)</f>
        <v>#N/A</v>
      </c>
      <c r="O288" s="31" t="e">
        <f>_xlfn.XLOOKUP($A288,WH_Aggregte!$E:$E,WH_Aggregte!R:R)</f>
        <v>#N/A</v>
      </c>
      <c r="P288" s="31" t="e">
        <f>_xlfn.XLOOKUP($A288,WH_Aggregte!$E:$E,WH_Aggregte!S:S)</f>
        <v>#N/A</v>
      </c>
      <c r="Q288" s="31" t="e">
        <f>_xlfn.XLOOKUP($A288,WH_Aggregte!$E:$E,WH_Aggregte!T:T)</f>
        <v>#N/A</v>
      </c>
      <c r="R288" s="31" t="e">
        <f>_xlfn.XLOOKUP($A288,WH_Aggregte!$E:$E,WH_Aggregte!U:U)</f>
        <v>#N/A</v>
      </c>
      <c r="S288" s="31" t="e">
        <f>_xlfn.XLOOKUP($A288,WH_Aggregte!$E:$E,WH_Aggregte!V:V)</f>
        <v>#N/A</v>
      </c>
      <c r="T288" s="31" t="e">
        <f>_xlfn.XLOOKUP($A288,WH_Aggregte!$E:$E,WH_Aggregte!W:W)</f>
        <v>#N/A</v>
      </c>
      <c r="U288" s="31" t="e">
        <f>_xlfn.XLOOKUP($A288,WH_Aggregte!$E:$E,WH_Aggregte!X:X)</f>
        <v>#N/A</v>
      </c>
      <c r="V288" s="31" t="e">
        <f>_xlfn.XLOOKUP($A288,WH_Aggregte!$E:$E,WH_Aggregte!Y:Y)</f>
        <v>#N/A</v>
      </c>
      <c r="W288" s="31" t="e">
        <f>_xlfn.XLOOKUP($A288,WH_Aggregte!$E:$E,WH_Aggregte!Z:Z)</f>
        <v>#N/A</v>
      </c>
      <c r="X288" s="31" t="e">
        <f>_xlfn.XLOOKUP($A288,WH_Aggregte!$E:$E,WH_Aggregte!AA:AA)</f>
        <v>#N/A</v>
      </c>
      <c r="Y288" s="31" t="e">
        <f>_xlfn.XLOOKUP($A288,WH_Aggregte!$E:$E,WH_Aggregte!AB:AB)</f>
        <v>#N/A</v>
      </c>
      <c r="Z288" s="31" t="e">
        <f>_xlfn.XLOOKUP($A288,WH_Aggregte!$E:$E,WH_Aggregte!AC:AC)</f>
        <v>#N/A</v>
      </c>
      <c r="AA288" s="31" t="e">
        <f>_xlfn.XLOOKUP($A288,WH_Aggregte!$E:$E,WH_Aggregte!AD:AD)</f>
        <v>#N/A</v>
      </c>
      <c r="AB288" s="31" t="e">
        <f>_xlfn.XLOOKUP($A288,WH_Aggregte!$E:$E,WH_Aggregte!AE:AE)</f>
        <v>#N/A</v>
      </c>
      <c r="AC288" s="31" t="e">
        <f>_xlfn.XLOOKUP($A288,WH_Aggregte!$E:$E,WH_Aggregte!AF:AF)</f>
        <v>#N/A</v>
      </c>
      <c r="AD288" s="31" t="e">
        <f>_xlfn.XLOOKUP($A288,WH_Aggregte!$E:$E,WH_Aggregte!AG:AG)</f>
        <v>#N/A</v>
      </c>
      <c r="AE288" s="31" t="e">
        <f>_xlfn.XLOOKUP($A288,WH_Aggregte!$E:$E,WH_Aggregte!AH:AH)</f>
        <v>#N/A</v>
      </c>
      <c r="AF288" s="31" t="e">
        <f>_xlfn.XLOOKUP($A288,WH_Aggregte!$E:$E,WH_Aggregte!AI:AI)</f>
        <v>#N/A</v>
      </c>
      <c r="AG288" s="31" t="e">
        <f>_xlfn.XLOOKUP($A288,WH_Aggregte!$E:$E,WH_Aggregte!AJ:AJ)</f>
        <v>#N/A</v>
      </c>
      <c r="AH288" s="31" t="e">
        <f>_xlfn.XLOOKUP($A288,WH_Aggregte!$E:$E,WH_Aggregte!AK:AK)</f>
        <v>#N/A</v>
      </c>
      <c r="AI288" s="31" t="e">
        <f>_xlfn.XLOOKUP($A288,WH_Aggregte!$E:$E,WH_Aggregte!AL:AL)</f>
        <v>#N/A</v>
      </c>
      <c r="AJ288" s="31" t="e">
        <f>_xlfn.XLOOKUP($A288,SummaryResponses!$A:$A,SummaryResponses!D:D)</f>
        <v>#N/A</v>
      </c>
      <c r="AK288" s="31" t="e">
        <f>_xlfn.XLOOKUP($A288,SummaryResponses!$A:$A,SummaryResponses!E:E)</f>
        <v>#N/A</v>
      </c>
      <c r="AL288" s="31" t="e">
        <f>_xlfn.XLOOKUP($A288,SummaryResponses!$A:$A,SummaryResponses!F:F)</f>
        <v>#N/A</v>
      </c>
      <c r="AM288" s="31" t="e">
        <f>_xlfn.XLOOKUP($A288,SummaryResponses!$A:$A,SummaryResponses!G:G)</f>
        <v>#N/A</v>
      </c>
      <c r="AN288" s="31" t="e">
        <f>_xlfn.XLOOKUP($A288,SummaryResponses!$A:$A,SummaryResponses!H:H)</f>
        <v>#N/A</v>
      </c>
      <c r="AO288" s="31" t="e">
        <f>_xlfn.XLOOKUP($A288,SummaryResponses!$A:$A,SummaryResponses!I:I)</f>
        <v>#N/A</v>
      </c>
      <c r="AP288" s="31" t="e">
        <f>_xlfn.XLOOKUP($A288,SummaryResponses!$A:$A,SummaryResponses!J:J)</f>
        <v>#N/A</v>
      </c>
      <c r="AQ288" s="31" t="e">
        <f>_xlfn.XLOOKUP($A288,SummaryResponses!$A:$A,SummaryResponses!K:K)</f>
        <v>#N/A</v>
      </c>
      <c r="AR288" s="31" t="e">
        <f>_xlfn.XLOOKUP($A288,SummaryResponses!$A:$A,SummaryResponses!L:L)</f>
        <v>#N/A</v>
      </c>
      <c r="AS288" s="31" t="e">
        <f>_xlfn.XLOOKUP($A288,SummaryResponses!$A:$A,SummaryResponses!M:M)</f>
        <v>#N/A</v>
      </c>
      <c r="AT288" s="31" t="e">
        <f>_xlfn.XLOOKUP($A288,SummaryResponses!$A:$A,SummaryResponses!N:N)</f>
        <v>#N/A</v>
      </c>
      <c r="AU288" s="31" t="e">
        <f>_xlfn.XLOOKUP($A288,SummaryResponses!$A:$A,SummaryResponses!O:O)</f>
        <v>#N/A</v>
      </c>
      <c r="AV288" s="31" t="e">
        <f>_xlfn.XLOOKUP($A288,SummaryResponses!$A:$A,SummaryResponses!P:P)</f>
        <v>#N/A</v>
      </c>
      <c r="AW288" s="31" t="e">
        <f>_xlfn.XLOOKUP($A288,SummaryResponses!$A:$A,SummaryResponses!Q:Q)</f>
        <v>#N/A</v>
      </c>
      <c r="AX288" s="31" t="e">
        <f>_xlfn.XLOOKUP($A288,SummaryResponses!$A:$A,SummaryResponses!R:R)</f>
        <v>#N/A</v>
      </c>
      <c r="AY288" s="31" t="e">
        <f>_xlfn.XLOOKUP($A288,SummaryResponses!$A:$A,SummaryResponses!S:S)</f>
        <v>#N/A</v>
      </c>
      <c r="AZ288" s="31" t="e">
        <f>_xlfn.XLOOKUP($A288,SummaryResponses!$A:$A,SummaryResponses!T:T)</f>
        <v>#N/A</v>
      </c>
      <c r="BA288" s="31" t="e">
        <f>_xlfn.XLOOKUP($A288,SummaryResponses!$A:$A,SummaryResponses!U:U)</f>
        <v>#N/A</v>
      </c>
      <c r="BB288" s="31" t="e">
        <f>_xlfn.XLOOKUP($A288,SummaryResponses!$A:$A,SummaryResponses!V:V)</f>
        <v>#N/A</v>
      </c>
      <c r="BC288" s="31" t="e">
        <f>_xlfn.XLOOKUP($A288,SummaryResponses!$A:$A,SummaryResponses!W:W)</f>
        <v>#N/A</v>
      </c>
      <c r="BD288" s="31" t="e">
        <f>_xlfn.XLOOKUP($A288,SummaryResponses!$A:$A,SummaryResponses!X:X)</f>
        <v>#N/A</v>
      </c>
      <c r="BE288" s="31" t="e">
        <f>_xlfn.XLOOKUP($A288,SummaryResponses!$A:$A,SummaryResponses!Y:Y)</f>
        <v>#N/A</v>
      </c>
      <c r="BF288" s="31" t="e">
        <f>_xlfn.XLOOKUP($A288,SummaryResponses!$A:$A,SummaryResponses!Z:Z)</f>
        <v>#N/A</v>
      </c>
      <c r="BG288" s="31" t="e">
        <f>_xlfn.XLOOKUP($A288,SummaryResponses!$A:$A,SummaryResponses!AA:AA)</f>
        <v>#N/A</v>
      </c>
      <c r="BH288" s="31" t="e">
        <f>_xlfn.XLOOKUP($A288,SummaryResponses!$A:$A,SummaryResponses!AB:AB)</f>
        <v>#N/A</v>
      </c>
      <c r="BI288" s="31" t="e">
        <f>_xlfn.XLOOKUP($A288,SummaryResponses!$A:$A,SummaryResponses!AC:AC)</f>
        <v>#N/A</v>
      </c>
      <c r="BJ288" s="31" t="e">
        <f>_xlfn.XLOOKUP($A288,SummaryResponses!$A:$A,SummaryResponses!AD:AD)</f>
        <v>#N/A</v>
      </c>
      <c r="BK288" s="31" t="e">
        <f>_xlfn.XLOOKUP($A288,SummaryResponses!$A:$A,SummaryResponses!AE:AE)</f>
        <v>#N/A</v>
      </c>
    </row>
    <row r="289" spans="1:63" ht="34.4" customHeight="1" x14ac:dyDescent="0.35">
      <c r="A289" s="30">
        <f>SummaryResponses!A289</f>
        <v>0</v>
      </c>
      <c r="B289" s="31" t="e">
        <f>_xlfn.XLOOKUP($A289,WH_Aggregte!$E:$E,WH_Aggregte!$D:$D)</f>
        <v>#N/A</v>
      </c>
      <c r="C289" s="31" t="e">
        <f>_xlfn.XLOOKUP($A289,SummaryResponses!$A:$A,SummaryResponses!$C:$C)</f>
        <v>#N/A</v>
      </c>
      <c r="D289" s="30" t="str">
        <f>_xlfn.SINGLE(IF(ISNUMBER(IFERROR(_xlfn.XLOOKUP($A289,Table1[QNUM],Table1[Answer],"",0),""))*1,"",IFERROR(_xlfn.XLOOKUP($A289,Table1[QNUM],Table1[Answer],"",0),"")))</f>
        <v/>
      </c>
      <c r="E289" s="31" t="str">
        <f>_xlfn.SINGLE(IF(ISNUMBER(IFERROR(_xlfn.XLOOKUP($A289&amp;$E$1&amp;":",Table1[QNUM],Table1[NOTES],"",0),""))*1,"",IFERROR(_xlfn.XLOOKUP($A289&amp;$E$1&amp;":",Table1[QNUM],Table1[NOTES],"",0),"")))</f>
        <v/>
      </c>
      <c r="F289" s="31" t="str">
        <f>_xlfn.SINGLE(IF(ISNUMBER(IFERROR(_xlfn.XLOOKUP($A289&amp;$F$1,Table1[QNUM],Table1[NOTES],"",0),""))*1,"",IFERROR(_xlfn.XLOOKUP($A289&amp;$F$1,Table1[QNUM],Table1[NOTES],"",0),"")))</f>
        <v/>
      </c>
      <c r="G289" s="31" t="e">
        <f>TRIM(_xlfn.XLOOKUP($A289,WH_Aggregte!$E:$E,WH_Aggregte!J:J))</f>
        <v>#N/A</v>
      </c>
      <c r="H289" s="31" t="e">
        <f>_xlfn.XLOOKUP($A289,WH_Aggregte!$E:$E,WH_Aggregte!K:K)</f>
        <v>#N/A</v>
      </c>
      <c r="I289" s="31" t="e">
        <f>_xlfn.XLOOKUP($A289,WH_Aggregte!$E:$E,WH_Aggregte!L:L)</f>
        <v>#N/A</v>
      </c>
      <c r="J289" s="31" t="e">
        <f>_xlfn.XLOOKUP($A289,WH_Aggregte!$E:$E,WH_Aggregte!M:M)</f>
        <v>#N/A</v>
      </c>
      <c r="K289" s="31" t="e">
        <f>_xlfn.XLOOKUP($A289,WH_Aggregte!$E:$E,WH_Aggregte!N:N)</f>
        <v>#N/A</v>
      </c>
      <c r="L289" s="31" t="e">
        <f>_xlfn.XLOOKUP($A289,WH_Aggregte!$E:$E,WH_Aggregte!O:O)</f>
        <v>#N/A</v>
      </c>
      <c r="M289" s="31" t="e">
        <f>_xlfn.XLOOKUP($A289,WH_Aggregte!$E:$E,WH_Aggregte!P:P)</f>
        <v>#N/A</v>
      </c>
      <c r="N289" s="31" t="e">
        <f>_xlfn.XLOOKUP($A289,WH_Aggregte!$E:$E,WH_Aggregte!Q:Q)</f>
        <v>#N/A</v>
      </c>
      <c r="O289" s="31" t="e">
        <f>_xlfn.XLOOKUP($A289,WH_Aggregte!$E:$E,WH_Aggregte!R:R)</f>
        <v>#N/A</v>
      </c>
      <c r="P289" s="31" t="e">
        <f>_xlfn.XLOOKUP($A289,WH_Aggregte!$E:$E,WH_Aggregte!S:S)</f>
        <v>#N/A</v>
      </c>
      <c r="Q289" s="31" t="e">
        <f>_xlfn.XLOOKUP($A289,WH_Aggregte!$E:$E,WH_Aggregte!T:T)</f>
        <v>#N/A</v>
      </c>
      <c r="R289" s="31" t="e">
        <f>_xlfn.XLOOKUP($A289,WH_Aggregte!$E:$E,WH_Aggregte!U:U)</f>
        <v>#N/A</v>
      </c>
      <c r="S289" s="31" t="e">
        <f>_xlfn.XLOOKUP($A289,WH_Aggregte!$E:$E,WH_Aggregte!V:V)</f>
        <v>#N/A</v>
      </c>
      <c r="T289" s="31" t="e">
        <f>_xlfn.XLOOKUP($A289,WH_Aggregte!$E:$E,WH_Aggregte!W:W)</f>
        <v>#N/A</v>
      </c>
      <c r="U289" s="31" t="e">
        <f>_xlfn.XLOOKUP($A289,WH_Aggregte!$E:$E,WH_Aggregte!X:X)</f>
        <v>#N/A</v>
      </c>
      <c r="V289" s="31" t="e">
        <f>_xlfn.XLOOKUP($A289,WH_Aggregte!$E:$E,WH_Aggregte!Y:Y)</f>
        <v>#N/A</v>
      </c>
      <c r="W289" s="31" t="e">
        <f>_xlfn.XLOOKUP($A289,WH_Aggregte!$E:$E,WH_Aggregte!Z:Z)</f>
        <v>#N/A</v>
      </c>
      <c r="X289" s="31" t="e">
        <f>_xlfn.XLOOKUP($A289,WH_Aggregte!$E:$E,WH_Aggregte!AA:AA)</f>
        <v>#N/A</v>
      </c>
      <c r="Y289" s="31" t="e">
        <f>_xlfn.XLOOKUP($A289,WH_Aggregte!$E:$E,WH_Aggregte!AB:AB)</f>
        <v>#N/A</v>
      </c>
      <c r="Z289" s="31" t="e">
        <f>_xlfn.XLOOKUP($A289,WH_Aggregte!$E:$E,WH_Aggregte!AC:AC)</f>
        <v>#N/A</v>
      </c>
      <c r="AA289" s="31" t="e">
        <f>_xlfn.XLOOKUP($A289,WH_Aggregte!$E:$E,WH_Aggregte!AD:AD)</f>
        <v>#N/A</v>
      </c>
      <c r="AB289" s="31" t="e">
        <f>_xlfn.XLOOKUP($A289,WH_Aggregte!$E:$E,WH_Aggregte!AE:AE)</f>
        <v>#N/A</v>
      </c>
      <c r="AC289" s="31" t="e">
        <f>_xlfn.XLOOKUP($A289,WH_Aggregte!$E:$E,WH_Aggregte!AF:AF)</f>
        <v>#N/A</v>
      </c>
      <c r="AD289" s="31" t="e">
        <f>_xlfn.XLOOKUP($A289,WH_Aggregte!$E:$E,WH_Aggregte!AG:AG)</f>
        <v>#N/A</v>
      </c>
      <c r="AE289" s="31" t="e">
        <f>_xlfn.XLOOKUP($A289,WH_Aggregte!$E:$E,WH_Aggregte!AH:AH)</f>
        <v>#N/A</v>
      </c>
      <c r="AF289" s="31" t="e">
        <f>_xlfn.XLOOKUP($A289,WH_Aggregte!$E:$E,WH_Aggregte!AI:AI)</f>
        <v>#N/A</v>
      </c>
      <c r="AG289" s="31" t="e">
        <f>_xlfn.XLOOKUP($A289,WH_Aggregte!$E:$E,WH_Aggregte!AJ:AJ)</f>
        <v>#N/A</v>
      </c>
      <c r="AH289" s="31" t="e">
        <f>_xlfn.XLOOKUP($A289,WH_Aggregte!$E:$E,WH_Aggregte!AK:AK)</f>
        <v>#N/A</v>
      </c>
      <c r="AI289" s="31" t="e">
        <f>_xlfn.XLOOKUP($A289,WH_Aggregte!$E:$E,WH_Aggregte!AL:AL)</f>
        <v>#N/A</v>
      </c>
      <c r="AJ289" s="31" t="e">
        <f>_xlfn.XLOOKUP($A289,SummaryResponses!$A:$A,SummaryResponses!D:D)</f>
        <v>#N/A</v>
      </c>
      <c r="AK289" s="31" t="e">
        <f>_xlfn.XLOOKUP($A289,SummaryResponses!$A:$A,SummaryResponses!E:E)</f>
        <v>#N/A</v>
      </c>
      <c r="AL289" s="31" t="e">
        <f>_xlfn.XLOOKUP($A289,SummaryResponses!$A:$A,SummaryResponses!F:F)</f>
        <v>#N/A</v>
      </c>
      <c r="AM289" s="31" t="e">
        <f>_xlfn.XLOOKUP($A289,SummaryResponses!$A:$A,SummaryResponses!G:G)</f>
        <v>#N/A</v>
      </c>
      <c r="AN289" s="31" t="e">
        <f>_xlfn.XLOOKUP($A289,SummaryResponses!$A:$A,SummaryResponses!H:H)</f>
        <v>#N/A</v>
      </c>
      <c r="AO289" s="31" t="e">
        <f>_xlfn.XLOOKUP($A289,SummaryResponses!$A:$A,SummaryResponses!I:I)</f>
        <v>#N/A</v>
      </c>
      <c r="AP289" s="31" t="e">
        <f>_xlfn.XLOOKUP($A289,SummaryResponses!$A:$A,SummaryResponses!J:J)</f>
        <v>#N/A</v>
      </c>
      <c r="AQ289" s="31" t="e">
        <f>_xlfn.XLOOKUP($A289,SummaryResponses!$A:$A,SummaryResponses!K:K)</f>
        <v>#N/A</v>
      </c>
      <c r="AR289" s="31" t="e">
        <f>_xlfn.XLOOKUP($A289,SummaryResponses!$A:$A,SummaryResponses!L:L)</f>
        <v>#N/A</v>
      </c>
      <c r="AS289" s="31" t="e">
        <f>_xlfn.XLOOKUP($A289,SummaryResponses!$A:$A,SummaryResponses!M:M)</f>
        <v>#N/A</v>
      </c>
      <c r="AT289" s="31" t="e">
        <f>_xlfn.XLOOKUP($A289,SummaryResponses!$A:$A,SummaryResponses!N:N)</f>
        <v>#N/A</v>
      </c>
      <c r="AU289" s="31" t="e">
        <f>_xlfn.XLOOKUP($A289,SummaryResponses!$A:$A,SummaryResponses!O:O)</f>
        <v>#N/A</v>
      </c>
      <c r="AV289" s="31" t="e">
        <f>_xlfn.XLOOKUP($A289,SummaryResponses!$A:$A,SummaryResponses!P:P)</f>
        <v>#N/A</v>
      </c>
      <c r="AW289" s="31" t="e">
        <f>_xlfn.XLOOKUP($A289,SummaryResponses!$A:$A,SummaryResponses!Q:Q)</f>
        <v>#N/A</v>
      </c>
      <c r="AX289" s="31" t="e">
        <f>_xlfn.XLOOKUP($A289,SummaryResponses!$A:$A,SummaryResponses!R:R)</f>
        <v>#N/A</v>
      </c>
      <c r="AY289" s="31" t="e">
        <f>_xlfn.XLOOKUP($A289,SummaryResponses!$A:$A,SummaryResponses!S:S)</f>
        <v>#N/A</v>
      </c>
      <c r="AZ289" s="31" t="e">
        <f>_xlfn.XLOOKUP($A289,SummaryResponses!$A:$A,SummaryResponses!T:T)</f>
        <v>#N/A</v>
      </c>
      <c r="BA289" s="31" t="e">
        <f>_xlfn.XLOOKUP($A289,SummaryResponses!$A:$A,SummaryResponses!U:U)</f>
        <v>#N/A</v>
      </c>
      <c r="BB289" s="31" t="e">
        <f>_xlfn.XLOOKUP($A289,SummaryResponses!$A:$A,SummaryResponses!V:V)</f>
        <v>#N/A</v>
      </c>
      <c r="BC289" s="31" t="e">
        <f>_xlfn.XLOOKUP($A289,SummaryResponses!$A:$A,SummaryResponses!W:W)</f>
        <v>#N/A</v>
      </c>
      <c r="BD289" s="31" t="e">
        <f>_xlfn.XLOOKUP($A289,SummaryResponses!$A:$A,SummaryResponses!X:X)</f>
        <v>#N/A</v>
      </c>
      <c r="BE289" s="31" t="e">
        <f>_xlfn.XLOOKUP($A289,SummaryResponses!$A:$A,SummaryResponses!Y:Y)</f>
        <v>#N/A</v>
      </c>
      <c r="BF289" s="31" t="e">
        <f>_xlfn.XLOOKUP($A289,SummaryResponses!$A:$A,SummaryResponses!Z:Z)</f>
        <v>#N/A</v>
      </c>
      <c r="BG289" s="31" t="e">
        <f>_xlfn.XLOOKUP($A289,SummaryResponses!$A:$A,SummaryResponses!AA:AA)</f>
        <v>#N/A</v>
      </c>
      <c r="BH289" s="31" t="e">
        <f>_xlfn.XLOOKUP($A289,SummaryResponses!$A:$A,SummaryResponses!AB:AB)</f>
        <v>#N/A</v>
      </c>
      <c r="BI289" s="31" t="e">
        <f>_xlfn.XLOOKUP($A289,SummaryResponses!$A:$A,SummaryResponses!AC:AC)</f>
        <v>#N/A</v>
      </c>
      <c r="BJ289" s="31" t="e">
        <f>_xlfn.XLOOKUP($A289,SummaryResponses!$A:$A,SummaryResponses!AD:AD)</f>
        <v>#N/A</v>
      </c>
      <c r="BK289" s="31" t="e">
        <f>_xlfn.XLOOKUP($A289,SummaryResponses!$A:$A,SummaryResponses!AE:AE)</f>
        <v>#N/A</v>
      </c>
    </row>
    <row r="290" spans="1:63" ht="34.4" customHeight="1" x14ac:dyDescent="0.35">
      <c r="A290" s="30">
        <f>SummaryResponses!A290</f>
        <v>0</v>
      </c>
      <c r="B290" s="31" t="e">
        <f>_xlfn.XLOOKUP($A290,WH_Aggregte!$E:$E,WH_Aggregte!$D:$D)</f>
        <v>#N/A</v>
      </c>
      <c r="C290" s="31" t="e">
        <f>_xlfn.XLOOKUP($A290,SummaryResponses!$A:$A,SummaryResponses!$C:$C)</f>
        <v>#N/A</v>
      </c>
      <c r="D290" s="30" t="str">
        <f>_xlfn.SINGLE(IF(ISNUMBER(IFERROR(_xlfn.XLOOKUP($A290,Table1[QNUM],Table1[Answer],"",0),""))*1,"",IFERROR(_xlfn.XLOOKUP($A290,Table1[QNUM],Table1[Answer],"",0),"")))</f>
        <v/>
      </c>
      <c r="E290" s="31" t="str">
        <f>_xlfn.SINGLE(IF(ISNUMBER(IFERROR(_xlfn.XLOOKUP($A290&amp;$E$1&amp;":",Table1[QNUM],Table1[NOTES],"",0),""))*1,"",IFERROR(_xlfn.XLOOKUP($A290&amp;$E$1&amp;":",Table1[QNUM],Table1[NOTES],"",0),"")))</f>
        <v/>
      </c>
      <c r="F290" s="31" t="str">
        <f>_xlfn.SINGLE(IF(ISNUMBER(IFERROR(_xlfn.XLOOKUP($A290&amp;$F$1,Table1[QNUM],Table1[NOTES],"",0),""))*1,"",IFERROR(_xlfn.XLOOKUP($A290&amp;$F$1,Table1[QNUM],Table1[NOTES],"",0),"")))</f>
        <v/>
      </c>
      <c r="G290" s="31" t="e">
        <f>TRIM(_xlfn.XLOOKUP($A290,WH_Aggregte!$E:$E,WH_Aggregte!J:J))</f>
        <v>#N/A</v>
      </c>
      <c r="H290" s="31" t="e">
        <f>_xlfn.XLOOKUP($A290,WH_Aggregte!$E:$E,WH_Aggregte!K:K)</f>
        <v>#N/A</v>
      </c>
      <c r="I290" s="31" t="e">
        <f>_xlfn.XLOOKUP($A290,WH_Aggregte!$E:$E,WH_Aggregte!L:L)</f>
        <v>#N/A</v>
      </c>
      <c r="J290" s="31" t="e">
        <f>_xlfn.XLOOKUP($A290,WH_Aggregte!$E:$E,WH_Aggregte!M:M)</f>
        <v>#N/A</v>
      </c>
      <c r="K290" s="31" t="e">
        <f>_xlfn.XLOOKUP($A290,WH_Aggregte!$E:$E,WH_Aggregte!N:N)</f>
        <v>#N/A</v>
      </c>
      <c r="L290" s="31" t="e">
        <f>_xlfn.XLOOKUP($A290,WH_Aggregte!$E:$E,WH_Aggregte!O:O)</f>
        <v>#N/A</v>
      </c>
      <c r="M290" s="31" t="e">
        <f>_xlfn.XLOOKUP($A290,WH_Aggregte!$E:$E,WH_Aggregte!P:P)</f>
        <v>#N/A</v>
      </c>
      <c r="N290" s="31" t="e">
        <f>_xlfn.XLOOKUP($A290,WH_Aggregte!$E:$E,WH_Aggregte!Q:Q)</f>
        <v>#N/A</v>
      </c>
      <c r="O290" s="31" t="e">
        <f>_xlfn.XLOOKUP($A290,WH_Aggregte!$E:$E,WH_Aggregte!R:R)</f>
        <v>#N/A</v>
      </c>
      <c r="P290" s="31" t="e">
        <f>_xlfn.XLOOKUP($A290,WH_Aggregte!$E:$E,WH_Aggregte!S:S)</f>
        <v>#N/A</v>
      </c>
      <c r="Q290" s="31" t="e">
        <f>_xlfn.XLOOKUP($A290,WH_Aggregte!$E:$E,WH_Aggregte!T:T)</f>
        <v>#N/A</v>
      </c>
      <c r="R290" s="31" t="e">
        <f>_xlfn.XLOOKUP($A290,WH_Aggregte!$E:$E,WH_Aggregte!U:U)</f>
        <v>#N/A</v>
      </c>
      <c r="S290" s="31" t="e">
        <f>_xlfn.XLOOKUP($A290,WH_Aggregte!$E:$E,WH_Aggregte!V:V)</f>
        <v>#N/A</v>
      </c>
      <c r="T290" s="31" t="e">
        <f>_xlfn.XLOOKUP($A290,WH_Aggregte!$E:$E,WH_Aggregte!W:W)</f>
        <v>#N/A</v>
      </c>
      <c r="U290" s="31" t="e">
        <f>_xlfn.XLOOKUP($A290,WH_Aggregte!$E:$E,WH_Aggregte!X:X)</f>
        <v>#N/A</v>
      </c>
      <c r="V290" s="31" t="e">
        <f>_xlfn.XLOOKUP($A290,WH_Aggregte!$E:$E,WH_Aggregte!Y:Y)</f>
        <v>#N/A</v>
      </c>
      <c r="W290" s="31" t="e">
        <f>_xlfn.XLOOKUP($A290,WH_Aggregte!$E:$E,WH_Aggregte!Z:Z)</f>
        <v>#N/A</v>
      </c>
      <c r="X290" s="31" t="e">
        <f>_xlfn.XLOOKUP($A290,WH_Aggregte!$E:$E,WH_Aggregte!AA:AA)</f>
        <v>#N/A</v>
      </c>
      <c r="Y290" s="31" t="e">
        <f>_xlfn.XLOOKUP($A290,WH_Aggregte!$E:$E,WH_Aggregte!AB:AB)</f>
        <v>#N/A</v>
      </c>
      <c r="Z290" s="31" t="e">
        <f>_xlfn.XLOOKUP($A290,WH_Aggregte!$E:$E,WH_Aggregte!AC:AC)</f>
        <v>#N/A</v>
      </c>
      <c r="AA290" s="31" t="e">
        <f>_xlfn.XLOOKUP($A290,WH_Aggregte!$E:$E,WH_Aggregte!AD:AD)</f>
        <v>#N/A</v>
      </c>
      <c r="AB290" s="31" t="e">
        <f>_xlfn.XLOOKUP($A290,WH_Aggregte!$E:$E,WH_Aggregte!AE:AE)</f>
        <v>#N/A</v>
      </c>
      <c r="AC290" s="31" t="e">
        <f>_xlfn.XLOOKUP($A290,WH_Aggregte!$E:$E,WH_Aggregte!AF:AF)</f>
        <v>#N/A</v>
      </c>
      <c r="AD290" s="31" t="e">
        <f>_xlfn.XLOOKUP($A290,WH_Aggregte!$E:$E,WH_Aggregte!AG:AG)</f>
        <v>#N/A</v>
      </c>
      <c r="AE290" s="31" t="e">
        <f>_xlfn.XLOOKUP($A290,WH_Aggregte!$E:$E,WH_Aggregte!AH:AH)</f>
        <v>#N/A</v>
      </c>
      <c r="AF290" s="31" t="e">
        <f>_xlfn.XLOOKUP($A290,WH_Aggregte!$E:$E,WH_Aggregte!AI:AI)</f>
        <v>#N/A</v>
      </c>
      <c r="AG290" s="31" t="e">
        <f>_xlfn.XLOOKUP($A290,WH_Aggregte!$E:$E,WH_Aggregte!AJ:AJ)</f>
        <v>#N/A</v>
      </c>
      <c r="AH290" s="31" t="e">
        <f>_xlfn.XLOOKUP($A290,WH_Aggregte!$E:$E,WH_Aggregte!AK:AK)</f>
        <v>#N/A</v>
      </c>
      <c r="AI290" s="31" t="e">
        <f>_xlfn.XLOOKUP($A290,WH_Aggregte!$E:$E,WH_Aggregte!AL:AL)</f>
        <v>#N/A</v>
      </c>
      <c r="AJ290" s="31" t="e">
        <f>_xlfn.XLOOKUP($A290,SummaryResponses!$A:$A,SummaryResponses!D:D)</f>
        <v>#N/A</v>
      </c>
      <c r="AK290" s="31" t="e">
        <f>_xlfn.XLOOKUP($A290,SummaryResponses!$A:$A,SummaryResponses!E:E)</f>
        <v>#N/A</v>
      </c>
      <c r="AL290" s="31" t="e">
        <f>_xlfn.XLOOKUP($A290,SummaryResponses!$A:$A,SummaryResponses!F:F)</f>
        <v>#N/A</v>
      </c>
      <c r="AM290" s="31" t="e">
        <f>_xlfn.XLOOKUP($A290,SummaryResponses!$A:$A,SummaryResponses!G:G)</f>
        <v>#N/A</v>
      </c>
      <c r="AN290" s="31" t="e">
        <f>_xlfn.XLOOKUP($A290,SummaryResponses!$A:$A,SummaryResponses!H:H)</f>
        <v>#N/A</v>
      </c>
      <c r="AO290" s="31" t="e">
        <f>_xlfn.XLOOKUP($A290,SummaryResponses!$A:$A,SummaryResponses!I:I)</f>
        <v>#N/A</v>
      </c>
      <c r="AP290" s="31" t="e">
        <f>_xlfn.XLOOKUP($A290,SummaryResponses!$A:$A,SummaryResponses!J:J)</f>
        <v>#N/A</v>
      </c>
      <c r="AQ290" s="31" t="e">
        <f>_xlfn.XLOOKUP($A290,SummaryResponses!$A:$A,SummaryResponses!K:K)</f>
        <v>#N/A</v>
      </c>
      <c r="AR290" s="31" t="e">
        <f>_xlfn.XLOOKUP($A290,SummaryResponses!$A:$A,SummaryResponses!L:L)</f>
        <v>#N/A</v>
      </c>
      <c r="AS290" s="31" t="e">
        <f>_xlfn.XLOOKUP($A290,SummaryResponses!$A:$A,SummaryResponses!M:M)</f>
        <v>#N/A</v>
      </c>
      <c r="AT290" s="31" t="e">
        <f>_xlfn.XLOOKUP($A290,SummaryResponses!$A:$A,SummaryResponses!N:N)</f>
        <v>#N/A</v>
      </c>
      <c r="AU290" s="31" t="e">
        <f>_xlfn.XLOOKUP($A290,SummaryResponses!$A:$A,SummaryResponses!O:O)</f>
        <v>#N/A</v>
      </c>
      <c r="AV290" s="31" t="e">
        <f>_xlfn.XLOOKUP($A290,SummaryResponses!$A:$A,SummaryResponses!P:P)</f>
        <v>#N/A</v>
      </c>
      <c r="AW290" s="31" t="e">
        <f>_xlfn.XLOOKUP($A290,SummaryResponses!$A:$A,SummaryResponses!Q:Q)</f>
        <v>#N/A</v>
      </c>
      <c r="AX290" s="31" t="e">
        <f>_xlfn.XLOOKUP($A290,SummaryResponses!$A:$A,SummaryResponses!R:R)</f>
        <v>#N/A</v>
      </c>
      <c r="AY290" s="31" t="e">
        <f>_xlfn.XLOOKUP($A290,SummaryResponses!$A:$A,SummaryResponses!S:S)</f>
        <v>#N/A</v>
      </c>
      <c r="AZ290" s="31" t="e">
        <f>_xlfn.XLOOKUP($A290,SummaryResponses!$A:$A,SummaryResponses!T:T)</f>
        <v>#N/A</v>
      </c>
      <c r="BA290" s="31" t="e">
        <f>_xlfn.XLOOKUP($A290,SummaryResponses!$A:$A,SummaryResponses!U:U)</f>
        <v>#N/A</v>
      </c>
      <c r="BB290" s="31" t="e">
        <f>_xlfn.XLOOKUP($A290,SummaryResponses!$A:$A,SummaryResponses!V:V)</f>
        <v>#N/A</v>
      </c>
      <c r="BC290" s="31" t="e">
        <f>_xlfn.XLOOKUP($A290,SummaryResponses!$A:$A,SummaryResponses!W:W)</f>
        <v>#N/A</v>
      </c>
      <c r="BD290" s="31" t="e">
        <f>_xlfn.XLOOKUP($A290,SummaryResponses!$A:$A,SummaryResponses!X:X)</f>
        <v>#N/A</v>
      </c>
      <c r="BE290" s="31" t="e">
        <f>_xlfn.XLOOKUP($A290,SummaryResponses!$A:$A,SummaryResponses!Y:Y)</f>
        <v>#N/A</v>
      </c>
      <c r="BF290" s="31" t="e">
        <f>_xlfn.XLOOKUP($A290,SummaryResponses!$A:$A,SummaryResponses!Z:Z)</f>
        <v>#N/A</v>
      </c>
      <c r="BG290" s="31" t="e">
        <f>_xlfn.XLOOKUP($A290,SummaryResponses!$A:$A,SummaryResponses!AA:AA)</f>
        <v>#N/A</v>
      </c>
      <c r="BH290" s="31" t="e">
        <f>_xlfn.XLOOKUP($A290,SummaryResponses!$A:$A,SummaryResponses!AB:AB)</f>
        <v>#N/A</v>
      </c>
      <c r="BI290" s="31" t="e">
        <f>_xlfn.XLOOKUP($A290,SummaryResponses!$A:$A,SummaryResponses!AC:AC)</f>
        <v>#N/A</v>
      </c>
      <c r="BJ290" s="31" t="e">
        <f>_xlfn.XLOOKUP($A290,SummaryResponses!$A:$A,SummaryResponses!AD:AD)</f>
        <v>#N/A</v>
      </c>
      <c r="BK290" s="31" t="e">
        <f>_xlfn.XLOOKUP($A290,SummaryResponses!$A:$A,SummaryResponses!AE:AE)</f>
        <v>#N/A</v>
      </c>
    </row>
    <row r="291" spans="1:63" ht="34.4" customHeight="1" x14ac:dyDescent="0.35">
      <c r="A291" s="30">
        <f>SummaryResponses!A291</f>
        <v>0</v>
      </c>
      <c r="B291" s="31" t="e">
        <f>_xlfn.XLOOKUP($A291,WH_Aggregte!$E:$E,WH_Aggregte!$D:$D)</f>
        <v>#N/A</v>
      </c>
      <c r="C291" s="31" t="e">
        <f>_xlfn.XLOOKUP($A291,SummaryResponses!$A:$A,SummaryResponses!$C:$C)</f>
        <v>#N/A</v>
      </c>
      <c r="D291" s="30" t="str">
        <f>_xlfn.SINGLE(IF(ISNUMBER(IFERROR(_xlfn.XLOOKUP($A291,Table1[QNUM],Table1[Answer],"",0),""))*1,"",IFERROR(_xlfn.XLOOKUP($A291,Table1[QNUM],Table1[Answer],"",0),"")))</f>
        <v/>
      </c>
      <c r="E291" s="31" t="str">
        <f>_xlfn.SINGLE(IF(ISNUMBER(IFERROR(_xlfn.XLOOKUP($A291&amp;$E$1&amp;":",Table1[QNUM],Table1[NOTES],"",0),""))*1,"",IFERROR(_xlfn.XLOOKUP($A291&amp;$E$1&amp;":",Table1[QNUM],Table1[NOTES],"",0),"")))</f>
        <v/>
      </c>
      <c r="F291" s="31" t="str">
        <f>_xlfn.SINGLE(IF(ISNUMBER(IFERROR(_xlfn.XLOOKUP($A291&amp;$F$1,Table1[QNUM],Table1[NOTES],"",0),""))*1,"",IFERROR(_xlfn.XLOOKUP($A291&amp;$F$1,Table1[QNUM],Table1[NOTES],"",0),"")))</f>
        <v/>
      </c>
      <c r="G291" s="31" t="e">
        <f>TRIM(_xlfn.XLOOKUP($A291,WH_Aggregte!$E:$E,WH_Aggregte!J:J))</f>
        <v>#N/A</v>
      </c>
      <c r="H291" s="31" t="e">
        <f>_xlfn.XLOOKUP($A291,WH_Aggregte!$E:$E,WH_Aggregte!K:K)</f>
        <v>#N/A</v>
      </c>
      <c r="I291" s="31" t="e">
        <f>_xlfn.XLOOKUP($A291,WH_Aggregte!$E:$E,WH_Aggregte!L:L)</f>
        <v>#N/A</v>
      </c>
      <c r="J291" s="31" t="e">
        <f>_xlfn.XLOOKUP($A291,WH_Aggregte!$E:$E,WH_Aggregte!M:M)</f>
        <v>#N/A</v>
      </c>
      <c r="K291" s="31" t="e">
        <f>_xlfn.XLOOKUP($A291,WH_Aggregte!$E:$E,WH_Aggregte!N:N)</f>
        <v>#N/A</v>
      </c>
      <c r="L291" s="31" t="e">
        <f>_xlfn.XLOOKUP($A291,WH_Aggregte!$E:$E,WH_Aggregte!O:O)</f>
        <v>#N/A</v>
      </c>
      <c r="M291" s="31" t="e">
        <f>_xlfn.XLOOKUP($A291,WH_Aggregte!$E:$E,WH_Aggregte!P:P)</f>
        <v>#N/A</v>
      </c>
      <c r="N291" s="31" t="e">
        <f>_xlfn.XLOOKUP($A291,WH_Aggregte!$E:$E,WH_Aggregte!Q:Q)</f>
        <v>#N/A</v>
      </c>
      <c r="O291" s="31" t="e">
        <f>_xlfn.XLOOKUP($A291,WH_Aggregte!$E:$E,WH_Aggregte!R:R)</f>
        <v>#N/A</v>
      </c>
      <c r="P291" s="31" t="e">
        <f>_xlfn.XLOOKUP($A291,WH_Aggregte!$E:$E,WH_Aggregte!S:S)</f>
        <v>#N/A</v>
      </c>
      <c r="Q291" s="31" t="e">
        <f>_xlfn.XLOOKUP($A291,WH_Aggregte!$E:$E,WH_Aggregte!T:T)</f>
        <v>#N/A</v>
      </c>
      <c r="R291" s="31" t="e">
        <f>_xlfn.XLOOKUP($A291,WH_Aggregte!$E:$E,WH_Aggregte!U:U)</f>
        <v>#N/A</v>
      </c>
      <c r="S291" s="31" t="e">
        <f>_xlfn.XLOOKUP($A291,WH_Aggregte!$E:$E,WH_Aggregte!V:V)</f>
        <v>#N/A</v>
      </c>
      <c r="T291" s="31" t="e">
        <f>_xlfn.XLOOKUP($A291,WH_Aggregte!$E:$E,WH_Aggregte!W:W)</f>
        <v>#N/A</v>
      </c>
      <c r="U291" s="31" t="e">
        <f>_xlfn.XLOOKUP($A291,WH_Aggregte!$E:$E,WH_Aggregte!X:X)</f>
        <v>#N/A</v>
      </c>
      <c r="V291" s="31" t="e">
        <f>_xlfn.XLOOKUP($A291,WH_Aggregte!$E:$E,WH_Aggregte!Y:Y)</f>
        <v>#N/A</v>
      </c>
      <c r="W291" s="31" t="e">
        <f>_xlfn.XLOOKUP($A291,WH_Aggregte!$E:$E,WH_Aggregte!Z:Z)</f>
        <v>#N/A</v>
      </c>
      <c r="X291" s="31" t="e">
        <f>_xlfn.XLOOKUP($A291,WH_Aggregte!$E:$E,WH_Aggregte!AA:AA)</f>
        <v>#N/A</v>
      </c>
      <c r="Y291" s="31" t="e">
        <f>_xlfn.XLOOKUP($A291,WH_Aggregte!$E:$E,WH_Aggregte!AB:AB)</f>
        <v>#N/A</v>
      </c>
      <c r="Z291" s="31" t="e">
        <f>_xlfn.XLOOKUP($A291,WH_Aggregte!$E:$E,WH_Aggregte!AC:AC)</f>
        <v>#N/A</v>
      </c>
      <c r="AA291" s="31" t="e">
        <f>_xlfn.XLOOKUP($A291,WH_Aggregte!$E:$E,WH_Aggregte!AD:AD)</f>
        <v>#N/A</v>
      </c>
      <c r="AB291" s="31" t="e">
        <f>_xlfn.XLOOKUP($A291,WH_Aggregte!$E:$E,WH_Aggregte!AE:AE)</f>
        <v>#N/A</v>
      </c>
      <c r="AC291" s="31" t="e">
        <f>_xlfn.XLOOKUP($A291,WH_Aggregte!$E:$E,WH_Aggregte!AF:AF)</f>
        <v>#N/A</v>
      </c>
      <c r="AD291" s="31" t="e">
        <f>_xlfn.XLOOKUP($A291,WH_Aggregte!$E:$E,WH_Aggregte!AG:AG)</f>
        <v>#N/A</v>
      </c>
      <c r="AE291" s="31" t="e">
        <f>_xlfn.XLOOKUP($A291,WH_Aggregte!$E:$E,WH_Aggregte!AH:AH)</f>
        <v>#N/A</v>
      </c>
      <c r="AF291" s="31" t="e">
        <f>_xlfn.XLOOKUP($A291,WH_Aggregte!$E:$E,WH_Aggregte!AI:AI)</f>
        <v>#N/A</v>
      </c>
      <c r="AG291" s="31" t="e">
        <f>_xlfn.XLOOKUP($A291,WH_Aggregte!$E:$E,WH_Aggregte!AJ:AJ)</f>
        <v>#N/A</v>
      </c>
      <c r="AH291" s="31" t="e">
        <f>_xlfn.XLOOKUP($A291,WH_Aggregte!$E:$E,WH_Aggregte!AK:AK)</f>
        <v>#N/A</v>
      </c>
      <c r="AI291" s="31" t="e">
        <f>_xlfn.XLOOKUP($A291,WH_Aggregte!$E:$E,WH_Aggregte!AL:AL)</f>
        <v>#N/A</v>
      </c>
      <c r="AJ291" s="31" t="e">
        <f>_xlfn.XLOOKUP($A291,SummaryResponses!$A:$A,SummaryResponses!D:D)</f>
        <v>#N/A</v>
      </c>
      <c r="AK291" s="31" t="e">
        <f>_xlfn.XLOOKUP($A291,SummaryResponses!$A:$A,SummaryResponses!E:E)</f>
        <v>#N/A</v>
      </c>
      <c r="AL291" s="31" t="e">
        <f>_xlfn.XLOOKUP($A291,SummaryResponses!$A:$A,SummaryResponses!F:F)</f>
        <v>#N/A</v>
      </c>
      <c r="AM291" s="31" t="e">
        <f>_xlfn.XLOOKUP($A291,SummaryResponses!$A:$A,SummaryResponses!G:G)</f>
        <v>#N/A</v>
      </c>
      <c r="AN291" s="31" t="e">
        <f>_xlfn.XLOOKUP($A291,SummaryResponses!$A:$A,SummaryResponses!H:H)</f>
        <v>#N/A</v>
      </c>
      <c r="AO291" s="31" t="e">
        <f>_xlfn.XLOOKUP($A291,SummaryResponses!$A:$A,SummaryResponses!I:I)</f>
        <v>#N/A</v>
      </c>
      <c r="AP291" s="31" t="e">
        <f>_xlfn.XLOOKUP($A291,SummaryResponses!$A:$A,SummaryResponses!J:J)</f>
        <v>#N/A</v>
      </c>
      <c r="AQ291" s="31" t="e">
        <f>_xlfn.XLOOKUP($A291,SummaryResponses!$A:$A,SummaryResponses!K:K)</f>
        <v>#N/A</v>
      </c>
      <c r="AR291" s="31" t="e">
        <f>_xlfn.XLOOKUP($A291,SummaryResponses!$A:$A,SummaryResponses!L:L)</f>
        <v>#N/A</v>
      </c>
      <c r="AS291" s="31" t="e">
        <f>_xlfn.XLOOKUP($A291,SummaryResponses!$A:$A,SummaryResponses!M:M)</f>
        <v>#N/A</v>
      </c>
      <c r="AT291" s="31" t="e">
        <f>_xlfn.XLOOKUP($A291,SummaryResponses!$A:$A,SummaryResponses!N:N)</f>
        <v>#N/A</v>
      </c>
      <c r="AU291" s="31" t="e">
        <f>_xlfn.XLOOKUP($A291,SummaryResponses!$A:$A,SummaryResponses!O:O)</f>
        <v>#N/A</v>
      </c>
      <c r="AV291" s="31" t="e">
        <f>_xlfn.XLOOKUP($A291,SummaryResponses!$A:$A,SummaryResponses!P:P)</f>
        <v>#N/A</v>
      </c>
      <c r="AW291" s="31" t="e">
        <f>_xlfn.XLOOKUP($A291,SummaryResponses!$A:$A,SummaryResponses!Q:Q)</f>
        <v>#N/A</v>
      </c>
      <c r="AX291" s="31" t="e">
        <f>_xlfn.XLOOKUP($A291,SummaryResponses!$A:$A,SummaryResponses!R:R)</f>
        <v>#N/A</v>
      </c>
      <c r="AY291" s="31" t="e">
        <f>_xlfn.XLOOKUP($A291,SummaryResponses!$A:$A,SummaryResponses!S:S)</f>
        <v>#N/A</v>
      </c>
      <c r="AZ291" s="31" t="e">
        <f>_xlfn.XLOOKUP($A291,SummaryResponses!$A:$A,SummaryResponses!T:T)</f>
        <v>#N/A</v>
      </c>
      <c r="BA291" s="31" t="e">
        <f>_xlfn.XLOOKUP($A291,SummaryResponses!$A:$A,SummaryResponses!U:U)</f>
        <v>#N/A</v>
      </c>
      <c r="BB291" s="31" t="e">
        <f>_xlfn.XLOOKUP($A291,SummaryResponses!$A:$A,SummaryResponses!V:V)</f>
        <v>#N/A</v>
      </c>
      <c r="BC291" s="31" t="e">
        <f>_xlfn.XLOOKUP($A291,SummaryResponses!$A:$A,SummaryResponses!W:W)</f>
        <v>#N/A</v>
      </c>
      <c r="BD291" s="31" t="e">
        <f>_xlfn.XLOOKUP($A291,SummaryResponses!$A:$A,SummaryResponses!X:X)</f>
        <v>#N/A</v>
      </c>
      <c r="BE291" s="31" t="e">
        <f>_xlfn.XLOOKUP($A291,SummaryResponses!$A:$A,SummaryResponses!Y:Y)</f>
        <v>#N/A</v>
      </c>
      <c r="BF291" s="31" t="e">
        <f>_xlfn.XLOOKUP($A291,SummaryResponses!$A:$A,SummaryResponses!Z:Z)</f>
        <v>#N/A</v>
      </c>
      <c r="BG291" s="31" t="e">
        <f>_xlfn.XLOOKUP($A291,SummaryResponses!$A:$A,SummaryResponses!AA:AA)</f>
        <v>#N/A</v>
      </c>
      <c r="BH291" s="31" t="e">
        <f>_xlfn.XLOOKUP($A291,SummaryResponses!$A:$A,SummaryResponses!AB:AB)</f>
        <v>#N/A</v>
      </c>
      <c r="BI291" s="31" t="e">
        <f>_xlfn.XLOOKUP($A291,SummaryResponses!$A:$A,SummaryResponses!AC:AC)</f>
        <v>#N/A</v>
      </c>
      <c r="BJ291" s="31" t="e">
        <f>_xlfn.XLOOKUP($A291,SummaryResponses!$A:$A,SummaryResponses!AD:AD)</f>
        <v>#N/A</v>
      </c>
      <c r="BK291" s="31" t="e">
        <f>_xlfn.XLOOKUP($A291,SummaryResponses!$A:$A,SummaryResponses!AE:AE)</f>
        <v>#N/A</v>
      </c>
    </row>
    <row r="292" spans="1:63" ht="34.4" customHeight="1" x14ac:dyDescent="0.35">
      <c r="A292" s="30">
        <f>SummaryResponses!A292</f>
        <v>0</v>
      </c>
      <c r="B292" s="31" t="e">
        <f>_xlfn.XLOOKUP($A292,WH_Aggregte!$E:$E,WH_Aggregte!$D:$D)</f>
        <v>#N/A</v>
      </c>
      <c r="C292" s="31" t="e">
        <f>_xlfn.XLOOKUP($A292,SummaryResponses!$A:$A,SummaryResponses!$C:$C)</f>
        <v>#N/A</v>
      </c>
      <c r="D292" s="30" t="str">
        <f>_xlfn.SINGLE(IF(ISNUMBER(IFERROR(_xlfn.XLOOKUP($A292,Table1[QNUM],Table1[Answer],"",0),""))*1,"",IFERROR(_xlfn.XLOOKUP($A292,Table1[QNUM],Table1[Answer],"",0),"")))</f>
        <v/>
      </c>
      <c r="E292" s="31" t="str">
        <f>_xlfn.SINGLE(IF(ISNUMBER(IFERROR(_xlfn.XLOOKUP($A292&amp;$E$1&amp;":",Table1[QNUM],Table1[NOTES],"",0),""))*1,"",IFERROR(_xlfn.XLOOKUP($A292&amp;$E$1&amp;":",Table1[QNUM],Table1[NOTES],"",0),"")))</f>
        <v/>
      </c>
      <c r="F292" s="31" t="str">
        <f>_xlfn.SINGLE(IF(ISNUMBER(IFERROR(_xlfn.XLOOKUP($A292&amp;$F$1,Table1[QNUM],Table1[NOTES],"",0),""))*1,"",IFERROR(_xlfn.XLOOKUP($A292&amp;$F$1,Table1[QNUM],Table1[NOTES],"",0),"")))</f>
        <v/>
      </c>
      <c r="G292" s="31" t="e">
        <f>TRIM(_xlfn.XLOOKUP($A292,WH_Aggregte!$E:$E,WH_Aggregte!J:J))</f>
        <v>#N/A</v>
      </c>
      <c r="H292" s="31" t="e">
        <f>_xlfn.XLOOKUP($A292,WH_Aggregte!$E:$E,WH_Aggregte!K:K)</f>
        <v>#N/A</v>
      </c>
      <c r="I292" s="31" t="e">
        <f>_xlfn.XLOOKUP($A292,WH_Aggregte!$E:$E,WH_Aggregte!L:L)</f>
        <v>#N/A</v>
      </c>
      <c r="J292" s="31" t="e">
        <f>_xlfn.XLOOKUP($A292,WH_Aggregte!$E:$E,WH_Aggregte!M:M)</f>
        <v>#N/A</v>
      </c>
      <c r="K292" s="31" t="e">
        <f>_xlfn.XLOOKUP($A292,WH_Aggregte!$E:$E,WH_Aggregte!N:N)</f>
        <v>#N/A</v>
      </c>
      <c r="L292" s="31" t="e">
        <f>_xlfn.XLOOKUP($A292,WH_Aggregte!$E:$E,WH_Aggregte!O:O)</f>
        <v>#N/A</v>
      </c>
      <c r="M292" s="31" t="e">
        <f>_xlfn.XLOOKUP($A292,WH_Aggregte!$E:$E,WH_Aggregte!P:P)</f>
        <v>#N/A</v>
      </c>
      <c r="N292" s="31" t="e">
        <f>_xlfn.XLOOKUP($A292,WH_Aggregte!$E:$E,WH_Aggregte!Q:Q)</f>
        <v>#N/A</v>
      </c>
      <c r="O292" s="31" t="e">
        <f>_xlfn.XLOOKUP($A292,WH_Aggregte!$E:$E,WH_Aggregte!R:R)</f>
        <v>#N/A</v>
      </c>
      <c r="P292" s="31" t="e">
        <f>_xlfn.XLOOKUP($A292,WH_Aggregte!$E:$E,WH_Aggregte!S:S)</f>
        <v>#N/A</v>
      </c>
      <c r="Q292" s="31" t="e">
        <f>_xlfn.XLOOKUP($A292,WH_Aggregte!$E:$E,WH_Aggregte!T:T)</f>
        <v>#N/A</v>
      </c>
      <c r="R292" s="31" t="e">
        <f>_xlfn.XLOOKUP($A292,WH_Aggregte!$E:$E,WH_Aggregte!U:U)</f>
        <v>#N/A</v>
      </c>
      <c r="S292" s="31" t="e">
        <f>_xlfn.XLOOKUP($A292,WH_Aggregte!$E:$E,WH_Aggregte!V:V)</f>
        <v>#N/A</v>
      </c>
      <c r="T292" s="31" t="e">
        <f>_xlfn.XLOOKUP($A292,WH_Aggregte!$E:$E,WH_Aggregte!W:W)</f>
        <v>#N/A</v>
      </c>
      <c r="U292" s="31" t="e">
        <f>_xlfn.XLOOKUP($A292,WH_Aggregte!$E:$E,WH_Aggregte!X:X)</f>
        <v>#N/A</v>
      </c>
      <c r="V292" s="31" t="e">
        <f>_xlfn.XLOOKUP($A292,WH_Aggregte!$E:$E,WH_Aggregte!Y:Y)</f>
        <v>#N/A</v>
      </c>
      <c r="W292" s="31" t="e">
        <f>_xlfn.XLOOKUP($A292,WH_Aggregte!$E:$E,WH_Aggregte!Z:Z)</f>
        <v>#N/A</v>
      </c>
      <c r="X292" s="31" t="e">
        <f>_xlfn.XLOOKUP($A292,WH_Aggregte!$E:$E,WH_Aggregte!AA:AA)</f>
        <v>#N/A</v>
      </c>
      <c r="Y292" s="31" t="e">
        <f>_xlfn.XLOOKUP($A292,WH_Aggregte!$E:$E,WH_Aggregte!AB:AB)</f>
        <v>#N/A</v>
      </c>
      <c r="Z292" s="31" t="e">
        <f>_xlfn.XLOOKUP($A292,WH_Aggregte!$E:$E,WH_Aggregte!AC:AC)</f>
        <v>#N/A</v>
      </c>
      <c r="AA292" s="31" t="e">
        <f>_xlfn.XLOOKUP($A292,WH_Aggregte!$E:$E,WH_Aggregte!AD:AD)</f>
        <v>#N/A</v>
      </c>
      <c r="AB292" s="31" t="e">
        <f>_xlfn.XLOOKUP($A292,WH_Aggregte!$E:$E,WH_Aggregte!AE:AE)</f>
        <v>#N/A</v>
      </c>
      <c r="AC292" s="31" t="e">
        <f>_xlfn.XLOOKUP($A292,WH_Aggregte!$E:$E,WH_Aggregte!AF:AF)</f>
        <v>#N/A</v>
      </c>
      <c r="AD292" s="31" t="e">
        <f>_xlfn.XLOOKUP($A292,WH_Aggregte!$E:$E,WH_Aggregte!AG:AG)</f>
        <v>#N/A</v>
      </c>
      <c r="AE292" s="31" t="e">
        <f>_xlfn.XLOOKUP($A292,WH_Aggregte!$E:$E,WH_Aggregte!AH:AH)</f>
        <v>#N/A</v>
      </c>
      <c r="AF292" s="31" t="e">
        <f>_xlfn.XLOOKUP($A292,WH_Aggregte!$E:$E,WH_Aggregte!AI:AI)</f>
        <v>#N/A</v>
      </c>
      <c r="AG292" s="31" t="e">
        <f>_xlfn.XLOOKUP($A292,WH_Aggregte!$E:$E,WH_Aggregte!AJ:AJ)</f>
        <v>#N/A</v>
      </c>
      <c r="AH292" s="31" t="e">
        <f>_xlfn.XLOOKUP($A292,WH_Aggregte!$E:$E,WH_Aggregte!AK:AK)</f>
        <v>#N/A</v>
      </c>
      <c r="AI292" s="31" t="e">
        <f>_xlfn.XLOOKUP($A292,WH_Aggregte!$E:$E,WH_Aggregte!AL:AL)</f>
        <v>#N/A</v>
      </c>
      <c r="AJ292" s="31" t="e">
        <f>_xlfn.XLOOKUP($A292,SummaryResponses!$A:$A,SummaryResponses!D:D)</f>
        <v>#N/A</v>
      </c>
      <c r="AK292" s="31" t="e">
        <f>_xlfn.XLOOKUP($A292,SummaryResponses!$A:$A,SummaryResponses!E:E)</f>
        <v>#N/A</v>
      </c>
      <c r="AL292" s="31" t="e">
        <f>_xlfn.XLOOKUP($A292,SummaryResponses!$A:$A,SummaryResponses!F:F)</f>
        <v>#N/A</v>
      </c>
      <c r="AM292" s="31" t="e">
        <f>_xlfn.XLOOKUP($A292,SummaryResponses!$A:$A,SummaryResponses!G:G)</f>
        <v>#N/A</v>
      </c>
      <c r="AN292" s="31" t="e">
        <f>_xlfn.XLOOKUP($A292,SummaryResponses!$A:$A,SummaryResponses!H:H)</f>
        <v>#N/A</v>
      </c>
      <c r="AO292" s="31" t="e">
        <f>_xlfn.XLOOKUP($A292,SummaryResponses!$A:$A,SummaryResponses!I:I)</f>
        <v>#N/A</v>
      </c>
      <c r="AP292" s="31" t="e">
        <f>_xlfn.XLOOKUP($A292,SummaryResponses!$A:$A,SummaryResponses!J:J)</f>
        <v>#N/A</v>
      </c>
      <c r="AQ292" s="31" t="e">
        <f>_xlfn.XLOOKUP($A292,SummaryResponses!$A:$A,SummaryResponses!K:K)</f>
        <v>#N/A</v>
      </c>
      <c r="AR292" s="31" t="e">
        <f>_xlfn.XLOOKUP($A292,SummaryResponses!$A:$A,SummaryResponses!L:L)</f>
        <v>#N/A</v>
      </c>
      <c r="AS292" s="31" t="e">
        <f>_xlfn.XLOOKUP($A292,SummaryResponses!$A:$A,SummaryResponses!M:M)</f>
        <v>#N/A</v>
      </c>
      <c r="AT292" s="31" t="e">
        <f>_xlfn.XLOOKUP($A292,SummaryResponses!$A:$A,SummaryResponses!N:N)</f>
        <v>#N/A</v>
      </c>
      <c r="AU292" s="31" t="e">
        <f>_xlfn.XLOOKUP($A292,SummaryResponses!$A:$A,SummaryResponses!O:O)</f>
        <v>#N/A</v>
      </c>
      <c r="AV292" s="31" t="e">
        <f>_xlfn.XLOOKUP($A292,SummaryResponses!$A:$A,SummaryResponses!P:P)</f>
        <v>#N/A</v>
      </c>
      <c r="AW292" s="31" t="e">
        <f>_xlfn.XLOOKUP($A292,SummaryResponses!$A:$A,SummaryResponses!Q:Q)</f>
        <v>#N/A</v>
      </c>
      <c r="AX292" s="31" t="e">
        <f>_xlfn.XLOOKUP($A292,SummaryResponses!$A:$A,SummaryResponses!R:R)</f>
        <v>#N/A</v>
      </c>
      <c r="AY292" s="31" t="e">
        <f>_xlfn.XLOOKUP($A292,SummaryResponses!$A:$A,SummaryResponses!S:S)</f>
        <v>#N/A</v>
      </c>
      <c r="AZ292" s="31" t="e">
        <f>_xlfn.XLOOKUP($A292,SummaryResponses!$A:$A,SummaryResponses!T:T)</f>
        <v>#N/A</v>
      </c>
      <c r="BA292" s="31" t="e">
        <f>_xlfn.XLOOKUP($A292,SummaryResponses!$A:$A,SummaryResponses!U:U)</f>
        <v>#N/A</v>
      </c>
      <c r="BB292" s="31" t="e">
        <f>_xlfn.XLOOKUP($A292,SummaryResponses!$A:$A,SummaryResponses!V:V)</f>
        <v>#N/A</v>
      </c>
      <c r="BC292" s="31" t="e">
        <f>_xlfn.XLOOKUP($A292,SummaryResponses!$A:$A,SummaryResponses!W:W)</f>
        <v>#N/A</v>
      </c>
      <c r="BD292" s="31" t="e">
        <f>_xlfn.XLOOKUP($A292,SummaryResponses!$A:$A,SummaryResponses!X:X)</f>
        <v>#N/A</v>
      </c>
      <c r="BE292" s="31" t="e">
        <f>_xlfn.XLOOKUP($A292,SummaryResponses!$A:$A,SummaryResponses!Y:Y)</f>
        <v>#N/A</v>
      </c>
      <c r="BF292" s="31" t="e">
        <f>_xlfn.XLOOKUP($A292,SummaryResponses!$A:$A,SummaryResponses!Z:Z)</f>
        <v>#N/A</v>
      </c>
      <c r="BG292" s="31" t="e">
        <f>_xlfn.XLOOKUP($A292,SummaryResponses!$A:$A,SummaryResponses!AA:AA)</f>
        <v>#N/A</v>
      </c>
      <c r="BH292" s="31" t="e">
        <f>_xlfn.XLOOKUP($A292,SummaryResponses!$A:$A,SummaryResponses!AB:AB)</f>
        <v>#N/A</v>
      </c>
      <c r="BI292" s="31" t="e">
        <f>_xlfn.XLOOKUP($A292,SummaryResponses!$A:$A,SummaryResponses!AC:AC)</f>
        <v>#N/A</v>
      </c>
      <c r="BJ292" s="31" t="e">
        <f>_xlfn.XLOOKUP($A292,SummaryResponses!$A:$A,SummaryResponses!AD:AD)</f>
        <v>#N/A</v>
      </c>
      <c r="BK292" s="31" t="e">
        <f>_xlfn.XLOOKUP($A292,SummaryResponses!$A:$A,SummaryResponses!AE:AE)</f>
        <v>#N/A</v>
      </c>
    </row>
    <row r="293" spans="1:63" ht="34.4" customHeight="1" x14ac:dyDescent="0.35">
      <c r="A293" s="30">
        <f>SummaryResponses!A293</f>
        <v>0</v>
      </c>
      <c r="B293" s="31" t="e">
        <f>_xlfn.XLOOKUP($A293,WH_Aggregte!$E:$E,WH_Aggregte!$D:$D)</f>
        <v>#N/A</v>
      </c>
      <c r="C293" s="31" t="e">
        <f>_xlfn.XLOOKUP($A293,SummaryResponses!$A:$A,SummaryResponses!$C:$C)</f>
        <v>#N/A</v>
      </c>
      <c r="D293" s="30" t="str">
        <f>_xlfn.SINGLE(IF(ISNUMBER(IFERROR(_xlfn.XLOOKUP($A293,Table1[QNUM],Table1[Answer],"",0),""))*1,"",IFERROR(_xlfn.XLOOKUP($A293,Table1[QNUM],Table1[Answer],"",0),"")))</f>
        <v/>
      </c>
      <c r="E293" s="31" t="str">
        <f>_xlfn.SINGLE(IF(ISNUMBER(IFERROR(_xlfn.XLOOKUP($A293&amp;$E$1&amp;":",Table1[QNUM],Table1[NOTES],"",0),""))*1,"",IFERROR(_xlfn.XLOOKUP($A293&amp;$E$1&amp;":",Table1[QNUM],Table1[NOTES],"",0),"")))</f>
        <v/>
      </c>
      <c r="F293" s="31" t="str">
        <f>_xlfn.SINGLE(IF(ISNUMBER(IFERROR(_xlfn.XLOOKUP($A293&amp;$F$1,Table1[QNUM],Table1[NOTES],"",0),""))*1,"",IFERROR(_xlfn.XLOOKUP($A293&amp;$F$1,Table1[QNUM],Table1[NOTES],"",0),"")))</f>
        <v/>
      </c>
      <c r="G293" s="31" t="e">
        <f>TRIM(_xlfn.XLOOKUP($A293,WH_Aggregte!$E:$E,WH_Aggregte!J:J))</f>
        <v>#N/A</v>
      </c>
      <c r="H293" s="31" t="e">
        <f>_xlfn.XLOOKUP($A293,WH_Aggregte!$E:$E,WH_Aggregte!K:K)</f>
        <v>#N/A</v>
      </c>
      <c r="I293" s="31" t="e">
        <f>_xlfn.XLOOKUP($A293,WH_Aggregte!$E:$E,WH_Aggregte!L:L)</f>
        <v>#N/A</v>
      </c>
      <c r="J293" s="31" t="e">
        <f>_xlfn.XLOOKUP($A293,WH_Aggregte!$E:$E,WH_Aggregte!M:M)</f>
        <v>#N/A</v>
      </c>
      <c r="K293" s="31" t="e">
        <f>_xlfn.XLOOKUP($A293,WH_Aggregte!$E:$E,WH_Aggregte!N:N)</f>
        <v>#N/A</v>
      </c>
      <c r="L293" s="31" t="e">
        <f>_xlfn.XLOOKUP($A293,WH_Aggregte!$E:$E,WH_Aggregte!O:O)</f>
        <v>#N/A</v>
      </c>
      <c r="M293" s="31" t="e">
        <f>_xlfn.XLOOKUP($A293,WH_Aggregte!$E:$E,WH_Aggregte!P:P)</f>
        <v>#N/A</v>
      </c>
      <c r="N293" s="31" t="e">
        <f>_xlfn.XLOOKUP($A293,WH_Aggregte!$E:$E,WH_Aggregte!Q:Q)</f>
        <v>#N/A</v>
      </c>
      <c r="O293" s="31" t="e">
        <f>_xlfn.XLOOKUP($A293,WH_Aggregte!$E:$E,WH_Aggregte!R:R)</f>
        <v>#N/A</v>
      </c>
      <c r="P293" s="31" t="e">
        <f>_xlfn.XLOOKUP($A293,WH_Aggregte!$E:$E,WH_Aggregte!S:S)</f>
        <v>#N/A</v>
      </c>
      <c r="Q293" s="31" t="e">
        <f>_xlfn.XLOOKUP($A293,WH_Aggregte!$E:$E,WH_Aggregte!T:T)</f>
        <v>#N/A</v>
      </c>
      <c r="R293" s="31" t="e">
        <f>_xlfn.XLOOKUP($A293,WH_Aggregte!$E:$E,WH_Aggregte!U:U)</f>
        <v>#N/A</v>
      </c>
      <c r="S293" s="31" t="e">
        <f>_xlfn.XLOOKUP($A293,WH_Aggregte!$E:$E,WH_Aggregte!V:V)</f>
        <v>#N/A</v>
      </c>
      <c r="T293" s="31" t="e">
        <f>_xlfn.XLOOKUP($A293,WH_Aggregte!$E:$E,WH_Aggregte!W:W)</f>
        <v>#N/A</v>
      </c>
      <c r="U293" s="31" t="e">
        <f>_xlfn.XLOOKUP($A293,WH_Aggregte!$E:$E,WH_Aggregte!X:X)</f>
        <v>#N/A</v>
      </c>
      <c r="V293" s="31" t="e">
        <f>_xlfn.XLOOKUP($A293,WH_Aggregte!$E:$E,WH_Aggregte!Y:Y)</f>
        <v>#N/A</v>
      </c>
      <c r="W293" s="31" t="e">
        <f>_xlfn.XLOOKUP($A293,WH_Aggregte!$E:$E,WH_Aggregte!Z:Z)</f>
        <v>#N/A</v>
      </c>
      <c r="X293" s="31" t="e">
        <f>_xlfn.XLOOKUP($A293,WH_Aggregte!$E:$E,WH_Aggregte!AA:AA)</f>
        <v>#N/A</v>
      </c>
      <c r="Y293" s="31" t="e">
        <f>_xlfn.XLOOKUP($A293,WH_Aggregte!$E:$E,WH_Aggregte!AB:AB)</f>
        <v>#N/A</v>
      </c>
      <c r="Z293" s="31" t="e">
        <f>_xlfn.XLOOKUP($A293,WH_Aggregte!$E:$E,WH_Aggregte!AC:AC)</f>
        <v>#N/A</v>
      </c>
      <c r="AA293" s="31" t="e">
        <f>_xlfn.XLOOKUP($A293,WH_Aggregte!$E:$E,WH_Aggregte!AD:AD)</f>
        <v>#N/A</v>
      </c>
      <c r="AB293" s="31" t="e">
        <f>_xlfn.XLOOKUP($A293,WH_Aggregte!$E:$E,WH_Aggregte!AE:AE)</f>
        <v>#N/A</v>
      </c>
      <c r="AC293" s="31" t="e">
        <f>_xlfn.XLOOKUP($A293,WH_Aggregte!$E:$E,WH_Aggregte!AF:AF)</f>
        <v>#N/A</v>
      </c>
      <c r="AD293" s="31" t="e">
        <f>_xlfn.XLOOKUP($A293,WH_Aggregte!$E:$E,WH_Aggregte!AG:AG)</f>
        <v>#N/A</v>
      </c>
      <c r="AE293" s="31" t="e">
        <f>_xlfn.XLOOKUP($A293,WH_Aggregte!$E:$E,WH_Aggregte!AH:AH)</f>
        <v>#N/A</v>
      </c>
      <c r="AF293" s="31" t="e">
        <f>_xlfn.XLOOKUP($A293,WH_Aggregte!$E:$E,WH_Aggregte!AI:AI)</f>
        <v>#N/A</v>
      </c>
      <c r="AG293" s="31" t="e">
        <f>_xlfn.XLOOKUP($A293,WH_Aggregte!$E:$E,WH_Aggregte!AJ:AJ)</f>
        <v>#N/A</v>
      </c>
      <c r="AH293" s="31" t="e">
        <f>_xlfn.XLOOKUP($A293,WH_Aggregte!$E:$E,WH_Aggregte!AK:AK)</f>
        <v>#N/A</v>
      </c>
      <c r="AI293" s="31" t="e">
        <f>_xlfn.XLOOKUP($A293,WH_Aggregte!$E:$E,WH_Aggregte!AL:AL)</f>
        <v>#N/A</v>
      </c>
      <c r="AJ293" s="31" t="e">
        <f>_xlfn.XLOOKUP($A293,SummaryResponses!$A:$A,SummaryResponses!D:D)</f>
        <v>#N/A</v>
      </c>
      <c r="AK293" s="31" t="e">
        <f>_xlfn.XLOOKUP($A293,SummaryResponses!$A:$A,SummaryResponses!E:E)</f>
        <v>#N/A</v>
      </c>
      <c r="AL293" s="31" t="e">
        <f>_xlfn.XLOOKUP($A293,SummaryResponses!$A:$A,SummaryResponses!F:F)</f>
        <v>#N/A</v>
      </c>
      <c r="AM293" s="31" t="e">
        <f>_xlfn.XLOOKUP($A293,SummaryResponses!$A:$A,SummaryResponses!G:G)</f>
        <v>#N/A</v>
      </c>
      <c r="AN293" s="31" t="e">
        <f>_xlfn.XLOOKUP($A293,SummaryResponses!$A:$A,SummaryResponses!H:H)</f>
        <v>#N/A</v>
      </c>
      <c r="AO293" s="31" t="e">
        <f>_xlfn.XLOOKUP($A293,SummaryResponses!$A:$A,SummaryResponses!I:I)</f>
        <v>#N/A</v>
      </c>
      <c r="AP293" s="31" t="e">
        <f>_xlfn.XLOOKUP($A293,SummaryResponses!$A:$A,SummaryResponses!J:J)</f>
        <v>#N/A</v>
      </c>
      <c r="AQ293" s="31" t="e">
        <f>_xlfn.XLOOKUP($A293,SummaryResponses!$A:$A,SummaryResponses!K:K)</f>
        <v>#N/A</v>
      </c>
      <c r="AR293" s="31" t="e">
        <f>_xlfn.XLOOKUP($A293,SummaryResponses!$A:$A,SummaryResponses!L:L)</f>
        <v>#N/A</v>
      </c>
      <c r="AS293" s="31" t="e">
        <f>_xlfn.XLOOKUP($A293,SummaryResponses!$A:$A,SummaryResponses!M:M)</f>
        <v>#N/A</v>
      </c>
      <c r="AT293" s="31" t="e">
        <f>_xlfn.XLOOKUP($A293,SummaryResponses!$A:$A,SummaryResponses!N:N)</f>
        <v>#N/A</v>
      </c>
      <c r="AU293" s="31" t="e">
        <f>_xlfn.XLOOKUP($A293,SummaryResponses!$A:$A,SummaryResponses!O:O)</f>
        <v>#N/A</v>
      </c>
      <c r="AV293" s="31" t="e">
        <f>_xlfn.XLOOKUP($A293,SummaryResponses!$A:$A,SummaryResponses!P:P)</f>
        <v>#N/A</v>
      </c>
      <c r="AW293" s="31" t="e">
        <f>_xlfn.XLOOKUP($A293,SummaryResponses!$A:$A,SummaryResponses!Q:Q)</f>
        <v>#N/A</v>
      </c>
      <c r="AX293" s="31" t="e">
        <f>_xlfn.XLOOKUP($A293,SummaryResponses!$A:$A,SummaryResponses!R:R)</f>
        <v>#N/A</v>
      </c>
      <c r="AY293" s="31" t="e">
        <f>_xlfn.XLOOKUP($A293,SummaryResponses!$A:$A,SummaryResponses!S:S)</f>
        <v>#N/A</v>
      </c>
      <c r="AZ293" s="31" t="e">
        <f>_xlfn.XLOOKUP($A293,SummaryResponses!$A:$A,SummaryResponses!T:T)</f>
        <v>#N/A</v>
      </c>
      <c r="BA293" s="31" t="e">
        <f>_xlfn.XLOOKUP($A293,SummaryResponses!$A:$A,SummaryResponses!U:U)</f>
        <v>#N/A</v>
      </c>
      <c r="BB293" s="31" t="e">
        <f>_xlfn.XLOOKUP($A293,SummaryResponses!$A:$A,SummaryResponses!V:V)</f>
        <v>#N/A</v>
      </c>
      <c r="BC293" s="31" t="e">
        <f>_xlfn.XLOOKUP($A293,SummaryResponses!$A:$A,SummaryResponses!W:W)</f>
        <v>#N/A</v>
      </c>
      <c r="BD293" s="31" t="e">
        <f>_xlfn.XLOOKUP($A293,SummaryResponses!$A:$A,SummaryResponses!X:X)</f>
        <v>#N/A</v>
      </c>
      <c r="BE293" s="31" t="e">
        <f>_xlfn.XLOOKUP($A293,SummaryResponses!$A:$A,SummaryResponses!Y:Y)</f>
        <v>#N/A</v>
      </c>
      <c r="BF293" s="31" t="e">
        <f>_xlfn.XLOOKUP($A293,SummaryResponses!$A:$A,SummaryResponses!Z:Z)</f>
        <v>#N/A</v>
      </c>
      <c r="BG293" s="31" t="e">
        <f>_xlfn.XLOOKUP($A293,SummaryResponses!$A:$A,SummaryResponses!AA:AA)</f>
        <v>#N/A</v>
      </c>
      <c r="BH293" s="31" t="e">
        <f>_xlfn.XLOOKUP($A293,SummaryResponses!$A:$A,SummaryResponses!AB:AB)</f>
        <v>#N/A</v>
      </c>
      <c r="BI293" s="31" t="e">
        <f>_xlfn.XLOOKUP($A293,SummaryResponses!$A:$A,SummaryResponses!AC:AC)</f>
        <v>#N/A</v>
      </c>
      <c r="BJ293" s="31" t="e">
        <f>_xlfn.XLOOKUP($A293,SummaryResponses!$A:$A,SummaryResponses!AD:AD)</f>
        <v>#N/A</v>
      </c>
      <c r="BK293" s="31" t="e">
        <f>_xlfn.XLOOKUP($A293,SummaryResponses!$A:$A,SummaryResponses!AE:AE)</f>
        <v>#N/A</v>
      </c>
    </row>
    <row r="294" spans="1:63" ht="34.4" customHeight="1" x14ac:dyDescent="0.35">
      <c r="A294" s="30">
        <f>SummaryResponses!A294</f>
        <v>0</v>
      </c>
      <c r="B294" s="31" t="e">
        <f>_xlfn.XLOOKUP($A294,WH_Aggregte!$E:$E,WH_Aggregte!$D:$D)</f>
        <v>#N/A</v>
      </c>
      <c r="C294" s="31" t="e">
        <f>_xlfn.XLOOKUP($A294,SummaryResponses!$A:$A,SummaryResponses!$C:$C)</f>
        <v>#N/A</v>
      </c>
      <c r="D294" s="30" t="str">
        <f>_xlfn.SINGLE(IF(ISNUMBER(IFERROR(_xlfn.XLOOKUP($A294,Table1[QNUM],Table1[Answer],"",0),""))*1,"",IFERROR(_xlfn.XLOOKUP($A294,Table1[QNUM],Table1[Answer],"",0),"")))</f>
        <v/>
      </c>
      <c r="E294" s="31" t="str">
        <f>_xlfn.SINGLE(IF(ISNUMBER(IFERROR(_xlfn.XLOOKUP($A294&amp;$E$1&amp;":",Table1[QNUM],Table1[NOTES],"",0),""))*1,"",IFERROR(_xlfn.XLOOKUP($A294&amp;$E$1&amp;":",Table1[QNUM],Table1[NOTES],"",0),"")))</f>
        <v/>
      </c>
      <c r="F294" s="31" t="str">
        <f>_xlfn.SINGLE(IF(ISNUMBER(IFERROR(_xlfn.XLOOKUP($A294&amp;$F$1,Table1[QNUM],Table1[NOTES],"",0),""))*1,"",IFERROR(_xlfn.XLOOKUP($A294&amp;$F$1,Table1[QNUM],Table1[NOTES],"",0),"")))</f>
        <v/>
      </c>
      <c r="G294" s="31" t="e">
        <f>TRIM(_xlfn.XLOOKUP($A294,WH_Aggregte!$E:$E,WH_Aggregte!J:J))</f>
        <v>#N/A</v>
      </c>
      <c r="H294" s="31" t="e">
        <f>_xlfn.XLOOKUP($A294,WH_Aggregte!$E:$E,WH_Aggregte!K:K)</f>
        <v>#N/A</v>
      </c>
      <c r="I294" s="31" t="e">
        <f>_xlfn.XLOOKUP($A294,WH_Aggregte!$E:$E,WH_Aggregte!L:L)</f>
        <v>#N/A</v>
      </c>
      <c r="J294" s="31" t="e">
        <f>_xlfn.XLOOKUP($A294,WH_Aggregte!$E:$E,WH_Aggregte!M:M)</f>
        <v>#N/A</v>
      </c>
      <c r="K294" s="31" t="e">
        <f>_xlfn.XLOOKUP($A294,WH_Aggregte!$E:$E,WH_Aggregte!N:N)</f>
        <v>#N/A</v>
      </c>
      <c r="L294" s="31" t="e">
        <f>_xlfn.XLOOKUP($A294,WH_Aggregte!$E:$E,WH_Aggregte!O:O)</f>
        <v>#N/A</v>
      </c>
      <c r="M294" s="31" t="e">
        <f>_xlfn.XLOOKUP($A294,WH_Aggregte!$E:$E,WH_Aggregte!P:P)</f>
        <v>#N/A</v>
      </c>
      <c r="N294" s="31" t="e">
        <f>_xlfn.XLOOKUP($A294,WH_Aggregte!$E:$E,WH_Aggregte!Q:Q)</f>
        <v>#N/A</v>
      </c>
      <c r="O294" s="31" t="e">
        <f>_xlfn.XLOOKUP($A294,WH_Aggregte!$E:$E,WH_Aggregte!R:R)</f>
        <v>#N/A</v>
      </c>
      <c r="P294" s="31" t="e">
        <f>_xlfn.XLOOKUP($A294,WH_Aggregte!$E:$E,WH_Aggregte!S:S)</f>
        <v>#N/A</v>
      </c>
      <c r="Q294" s="31" t="e">
        <f>_xlfn.XLOOKUP($A294,WH_Aggregte!$E:$E,WH_Aggregte!T:T)</f>
        <v>#N/A</v>
      </c>
      <c r="R294" s="31" t="e">
        <f>_xlfn.XLOOKUP($A294,WH_Aggregte!$E:$E,WH_Aggregte!U:U)</f>
        <v>#N/A</v>
      </c>
      <c r="S294" s="31" t="e">
        <f>_xlfn.XLOOKUP($A294,WH_Aggregte!$E:$E,WH_Aggregte!V:V)</f>
        <v>#N/A</v>
      </c>
      <c r="T294" s="31" t="e">
        <f>_xlfn.XLOOKUP($A294,WH_Aggregte!$E:$E,WH_Aggregte!W:W)</f>
        <v>#N/A</v>
      </c>
      <c r="U294" s="31" t="e">
        <f>_xlfn.XLOOKUP($A294,WH_Aggregte!$E:$E,WH_Aggregte!X:X)</f>
        <v>#N/A</v>
      </c>
      <c r="V294" s="31" t="e">
        <f>_xlfn.XLOOKUP($A294,WH_Aggregte!$E:$E,WH_Aggregte!Y:Y)</f>
        <v>#N/A</v>
      </c>
      <c r="W294" s="31" t="e">
        <f>_xlfn.XLOOKUP($A294,WH_Aggregte!$E:$E,WH_Aggregte!Z:Z)</f>
        <v>#N/A</v>
      </c>
      <c r="X294" s="31" t="e">
        <f>_xlfn.XLOOKUP($A294,WH_Aggregte!$E:$E,WH_Aggregte!AA:AA)</f>
        <v>#N/A</v>
      </c>
      <c r="Y294" s="31" t="e">
        <f>_xlfn.XLOOKUP($A294,WH_Aggregte!$E:$E,WH_Aggregte!AB:AB)</f>
        <v>#N/A</v>
      </c>
      <c r="Z294" s="31" t="e">
        <f>_xlfn.XLOOKUP($A294,WH_Aggregte!$E:$E,WH_Aggregte!AC:AC)</f>
        <v>#N/A</v>
      </c>
      <c r="AA294" s="31" t="e">
        <f>_xlfn.XLOOKUP($A294,WH_Aggregte!$E:$E,WH_Aggregte!AD:AD)</f>
        <v>#N/A</v>
      </c>
      <c r="AB294" s="31" t="e">
        <f>_xlfn.XLOOKUP($A294,WH_Aggregte!$E:$E,WH_Aggregte!AE:AE)</f>
        <v>#N/A</v>
      </c>
      <c r="AC294" s="31" t="e">
        <f>_xlfn.XLOOKUP($A294,WH_Aggregte!$E:$E,WH_Aggregte!AF:AF)</f>
        <v>#N/A</v>
      </c>
      <c r="AD294" s="31" t="e">
        <f>_xlfn.XLOOKUP($A294,WH_Aggregte!$E:$E,WH_Aggregte!AG:AG)</f>
        <v>#N/A</v>
      </c>
      <c r="AE294" s="31" t="e">
        <f>_xlfn.XLOOKUP($A294,WH_Aggregte!$E:$E,WH_Aggregte!AH:AH)</f>
        <v>#N/A</v>
      </c>
      <c r="AF294" s="31" t="e">
        <f>_xlfn.XLOOKUP($A294,WH_Aggregte!$E:$E,WH_Aggregte!AI:AI)</f>
        <v>#N/A</v>
      </c>
      <c r="AG294" s="31" t="e">
        <f>_xlfn.XLOOKUP($A294,WH_Aggregte!$E:$E,WH_Aggregte!AJ:AJ)</f>
        <v>#N/A</v>
      </c>
      <c r="AH294" s="31" t="e">
        <f>_xlfn.XLOOKUP($A294,WH_Aggregte!$E:$E,WH_Aggregte!AK:AK)</f>
        <v>#N/A</v>
      </c>
      <c r="AI294" s="31" t="e">
        <f>_xlfn.XLOOKUP($A294,WH_Aggregte!$E:$E,WH_Aggregte!AL:AL)</f>
        <v>#N/A</v>
      </c>
      <c r="AJ294" s="31" t="e">
        <f>_xlfn.XLOOKUP($A294,SummaryResponses!$A:$A,SummaryResponses!D:D)</f>
        <v>#N/A</v>
      </c>
      <c r="AK294" s="31" t="e">
        <f>_xlfn.XLOOKUP($A294,SummaryResponses!$A:$A,SummaryResponses!E:E)</f>
        <v>#N/A</v>
      </c>
      <c r="AL294" s="31" t="e">
        <f>_xlfn.XLOOKUP($A294,SummaryResponses!$A:$A,SummaryResponses!F:F)</f>
        <v>#N/A</v>
      </c>
      <c r="AM294" s="31" t="e">
        <f>_xlfn.XLOOKUP($A294,SummaryResponses!$A:$A,SummaryResponses!G:G)</f>
        <v>#N/A</v>
      </c>
      <c r="AN294" s="31" t="e">
        <f>_xlfn.XLOOKUP($A294,SummaryResponses!$A:$A,SummaryResponses!H:H)</f>
        <v>#N/A</v>
      </c>
      <c r="AO294" s="31" t="e">
        <f>_xlfn.XLOOKUP($A294,SummaryResponses!$A:$A,SummaryResponses!I:I)</f>
        <v>#N/A</v>
      </c>
      <c r="AP294" s="31" t="e">
        <f>_xlfn.XLOOKUP($A294,SummaryResponses!$A:$A,SummaryResponses!J:J)</f>
        <v>#N/A</v>
      </c>
      <c r="AQ294" s="31" t="e">
        <f>_xlfn.XLOOKUP($A294,SummaryResponses!$A:$A,SummaryResponses!K:K)</f>
        <v>#N/A</v>
      </c>
      <c r="AR294" s="31" t="e">
        <f>_xlfn.XLOOKUP($A294,SummaryResponses!$A:$A,SummaryResponses!L:L)</f>
        <v>#N/A</v>
      </c>
      <c r="AS294" s="31" t="e">
        <f>_xlfn.XLOOKUP($A294,SummaryResponses!$A:$A,SummaryResponses!M:M)</f>
        <v>#N/A</v>
      </c>
      <c r="AT294" s="31" t="e">
        <f>_xlfn.XLOOKUP($A294,SummaryResponses!$A:$A,SummaryResponses!N:N)</f>
        <v>#N/A</v>
      </c>
      <c r="AU294" s="31" t="e">
        <f>_xlfn.XLOOKUP($A294,SummaryResponses!$A:$A,SummaryResponses!O:O)</f>
        <v>#N/A</v>
      </c>
      <c r="AV294" s="31" t="e">
        <f>_xlfn.XLOOKUP($A294,SummaryResponses!$A:$A,SummaryResponses!P:P)</f>
        <v>#N/A</v>
      </c>
      <c r="AW294" s="31" t="e">
        <f>_xlfn.XLOOKUP($A294,SummaryResponses!$A:$A,SummaryResponses!Q:Q)</f>
        <v>#N/A</v>
      </c>
      <c r="AX294" s="31" t="e">
        <f>_xlfn.XLOOKUP($A294,SummaryResponses!$A:$A,SummaryResponses!R:R)</f>
        <v>#N/A</v>
      </c>
      <c r="AY294" s="31" t="e">
        <f>_xlfn.XLOOKUP($A294,SummaryResponses!$A:$A,SummaryResponses!S:S)</f>
        <v>#N/A</v>
      </c>
      <c r="AZ294" s="31" t="e">
        <f>_xlfn.XLOOKUP($A294,SummaryResponses!$A:$A,SummaryResponses!T:T)</f>
        <v>#N/A</v>
      </c>
      <c r="BA294" s="31" t="e">
        <f>_xlfn.XLOOKUP($A294,SummaryResponses!$A:$A,SummaryResponses!U:U)</f>
        <v>#N/A</v>
      </c>
      <c r="BB294" s="31" t="e">
        <f>_xlfn.XLOOKUP($A294,SummaryResponses!$A:$A,SummaryResponses!V:V)</f>
        <v>#N/A</v>
      </c>
      <c r="BC294" s="31" t="e">
        <f>_xlfn.XLOOKUP($A294,SummaryResponses!$A:$A,SummaryResponses!W:W)</f>
        <v>#N/A</v>
      </c>
      <c r="BD294" s="31" t="e">
        <f>_xlfn.XLOOKUP($A294,SummaryResponses!$A:$A,SummaryResponses!X:X)</f>
        <v>#N/A</v>
      </c>
      <c r="BE294" s="31" t="e">
        <f>_xlfn.XLOOKUP($A294,SummaryResponses!$A:$A,SummaryResponses!Y:Y)</f>
        <v>#N/A</v>
      </c>
      <c r="BF294" s="31" t="e">
        <f>_xlfn.XLOOKUP($A294,SummaryResponses!$A:$A,SummaryResponses!Z:Z)</f>
        <v>#N/A</v>
      </c>
      <c r="BG294" s="31" t="e">
        <f>_xlfn.XLOOKUP($A294,SummaryResponses!$A:$A,SummaryResponses!AA:AA)</f>
        <v>#N/A</v>
      </c>
      <c r="BH294" s="31" t="e">
        <f>_xlfn.XLOOKUP($A294,SummaryResponses!$A:$A,SummaryResponses!AB:AB)</f>
        <v>#N/A</v>
      </c>
      <c r="BI294" s="31" t="e">
        <f>_xlfn.XLOOKUP($A294,SummaryResponses!$A:$A,SummaryResponses!AC:AC)</f>
        <v>#N/A</v>
      </c>
      <c r="BJ294" s="31" t="e">
        <f>_xlfn.XLOOKUP($A294,SummaryResponses!$A:$A,SummaryResponses!AD:AD)</f>
        <v>#N/A</v>
      </c>
      <c r="BK294" s="31" t="e">
        <f>_xlfn.XLOOKUP($A294,SummaryResponses!$A:$A,SummaryResponses!AE:AE)</f>
        <v>#N/A</v>
      </c>
    </row>
    <row r="295" spans="1:63" ht="34.4" customHeight="1" x14ac:dyDescent="0.35">
      <c r="A295" s="30">
        <f>SummaryResponses!A295</f>
        <v>0</v>
      </c>
      <c r="B295" s="31" t="e">
        <f>_xlfn.XLOOKUP($A295,WH_Aggregte!$E:$E,WH_Aggregte!$D:$D)</f>
        <v>#N/A</v>
      </c>
      <c r="C295" s="31" t="e">
        <f>_xlfn.XLOOKUP($A295,SummaryResponses!$A:$A,SummaryResponses!$C:$C)</f>
        <v>#N/A</v>
      </c>
      <c r="D295" s="30" t="str">
        <f>_xlfn.SINGLE(IF(ISNUMBER(IFERROR(_xlfn.XLOOKUP($A295,Table1[QNUM],Table1[Answer],"",0),""))*1,"",IFERROR(_xlfn.XLOOKUP($A295,Table1[QNUM],Table1[Answer],"",0),"")))</f>
        <v/>
      </c>
      <c r="E295" s="31" t="str">
        <f>_xlfn.SINGLE(IF(ISNUMBER(IFERROR(_xlfn.XLOOKUP($A295&amp;$E$1&amp;":",Table1[QNUM],Table1[NOTES],"",0),""))*1,"",IFERROR(_xlfn.XLOOKUP($A295&amp;$E$1&amp;":",Table1[QNUM],Table1[NOTES],"",0),"")))</f>
        <v/>
      </c>
      <c r="F295" s="31" t="str">
        <f>_xlfn.SINGLE(IF(ISNUMBER(IFERROR(_xlfn.XLOOKUP($A295&amp;$F$1,Table1[QNUM],Table1[NOTES],"",0),""))*1,"",IFERROR(_xlfn.XLOOKUP($A295&amp;$F$1,Table1[QNUM],Table1[NOTES],"",0),"")))</f>
        <v/>
      </c>
      <c r="G295" s="31" t="e">
        <f>TRIM(_xlfn.XLOOKUP($A295,WH_Aggregte!$E:$E,WH_Aggregte!J:J))</f>
        <v>#N/A</v>
      </c>
      <c r="H295" s="31" t="e">
        <f>_xlfn.XLOOKUP($A295,WH_Aggregte!$E:$E,WH_Aggregte!K:K)</f>
        <v>#N/A</v>
      </c>
      <c r="I295" s="31" t="e">
        <f>_xlfn.XLOOKUP($A295,WH_Aggregte!$E:$E,WH_Aggregte!L:L)</f>
        <v>#N/A</v>
      </c>
      <c r="J295" s="31" t="e">
        <f>_xlfn.XLOOKUP($A295,WH_Aggregte!$E:$E,WH_Aggregte!M:M)</f>
        <v>#N/A</v>
      </c>
      <c r="K295" s="31" t="e">
        <f>_xlfn.XLOOKUP($A295,WH_Aggregte!$E:$E,WH_Aggregte!N:N)</f>
        <v>#N/A</v>
      </c>
      <c r="L295" s="31" t="e">
        <f>_xlfn.XLOOKUP($A295,WH_Aggregte!$E:$E,WH_Aggregte!O:O)</f>
        <v>#N/A</v>
      </c>
      <c r="M295" s="31" t="e">
        <f>_xlfn.XLOOKUP($A295,WH_Aggregte!$E:$E,WH_Aggregte!P:P)</f>
        <v>#N/A</v>
      </c>
      <c r="N295" s="31" t="e">
        <f>_xlfn.XLOOKUP($A295,WH_Aggregte!$E:$E,WH_Aggregte!Q:Q)</f>
        <v>#N/A</v>
      </c>
      <c r="O295" s="31" t="e">
        <f>_xlfn.XLOOKUP($A295,WH_Aggregte!$E:$E,WH_Aggregte!R:R)</f>
        <v>#N/A</v>
      </c>
      <c r="P295" s="31" t="e">
        <f>_xlfn.XLOOKUP($A295,WH_Aggregte!$E:$E,WH_Aggregte!S:S)</f>
        <v>#N/A</v>
      </c>
      <c r="Q295" s="31" t="e">
        <f>_xlfn.XLOOKUP($A295,WH_Aggregte!$E:$E,WH_Aggregte!T:T)</f>
        <v>#N/A</v>
      </c>
      <c r="R295" s="31" t="e">
        <f>_xlfn.XLOOKUP($A295,WH_Aggregte!$E:$E,WH_Aggregte!U:U)</f>
        <v>#N/A</v>
      </c>
      <c r="S295" s="31" t="e">
        <f>_xlfn.XLOOKUP($A295,WH_Aggregte!$E:$E,WH_Aggregte!V:V)</f>
        <v>#N/A</v>
      </c>
      <c r="T295" s="31" t="e">
        <f>_xlfn.XLOOKUP($A295,WH_Aggregte!$E:$E,WH_Aggregte!W:W)</f>
        <v>#N/A</v>
      </c>
      <c r="U295" s="31" t="e">
        <f>_xlfn.XLOOKUP($A295,WH_Aggregte!$E:$E,WH_Aggregte!X:X)</f>
        <v>#N/A</v>
      </c>
      <c r="V295" s="31" t="e">
        <f>_xlfn.XLOOKUP($A295,WH_Aggregte!$E:$E,WH_Aggregte!Y:Y)</f>
        <v>#N/A</v>
      </c>
      <c r="W295" s="31" t="e">
        <f>_xlfn.XLOOKUP($A295,WH_Aggregte!$E:$E,WH_Aggregte!Z:Z)</f>
        <v>#N/A</v>
      </c>
      <c r="X295" s="31" t="e">
        <f>_xlfn.XLOOKUP($A295,WH_Aggregte!$E:$E,WH_Aggregte!AA:AA)</f>
        <v>#N/A</v>
      </c>
      <c r="Y295" s="31" t="e">
        <f>_xlfn.XLOOKUP($A295,WH_Aggregte!$E:$E,WH_Aggregte!AB:AB)</f>
        <v>#N/A</v>
      </c>
      <c r="Z295" s="31" t="e">
        <f>_xlfn.XLOOKUP($A295,WH_Aggregte!$E:$E,WH_Aggregte!AC:AC)</f>
        <v>#N/A</v>
      </c>
      <c r="AA295" s="31" t="e">
        <f>_xlfn.XLOOKUP($A295,WH_Aggregte!$E:$E,WH_Aggregte!AD:AD)</f>
        <v>#N/A</v>
      </c>
      <c r="AB295" s="31" t="e">
        <f>_xlfn.XLOOKUP($A295,WH_Aggregte!$E:$E,WH_Aggregte!AE:AE)</f>
        <v>#N/A</v>
      </c>
      <c r="AC295" s="31" t="e">
        <f>_xlfn.XLOOKUP($A295,WH_Aggregte!$E:$E,WH_Aggregte!AF:AF)</f>
        <v>#N/A</v>
      </c>
      <c r="AD295" s="31" t="e">
        <f>_xlfn.XLOOKUP($A295,WH_Aggregte!$E:$E,WH_Aggregte!AG:AG)</f>
        <v>#N/A</v>
      </c>
      <c r="AE295" s="31" t="e">
        <f>_xlfn.XLOOKUP($A295,WH_Aggregte!$E:$E,WH_Aggregte!AH:AH)</f>
        <v>#N/A</v>
      </c>
      <c r="AF295" s="31" t="e">
        <f>_xlfn.XLOOKUP($A295,WH_Aggregte!$E:$E,WH_Aggregte!AI:AI)</f>
        <v>#N/A</v>
      </c>
      <c r="AG295" s="31" t="e">
        <f>_xlfn.XLOOKUP($A295,WH_Aggregte!$E:$E,WH_Aggregte!AJ:AJ)</f>
        <v>#N/A</v>
      </c>
      <c r="AH295" s="31" t="e">
        <f>_xlfn.XLOOKUP($A295,WH_Aggregte!$E:$E,WH_Aggregte!AK:AK)</f>
        <v>#N/A</v>
      </c>
      <c r="AI295" s="31" t="e">
        <f>_xlfn.XLOOKUP($A295,WH_Aggregte!$E:$E,WH_Aggregte!AL:AL)</f>
        <v>#N/A</v>
      </c>
      <c r="AJ295" s="31" t="e">
        <f>_xlfn.XLOOKUP($A295,SummaryResponses!$A:$A,SummaryResponses!D:D)</f>
        <v>#N/A</v>
      </c>
      <c r="AK295" s="31" t="e">
        <f>_xlfn.XLOOKUP($A295,SummaryResponses!$A:$A,SummaryResponses!E:E)</f>
        <v>#N/A</v>
      </c>
      <c r="AL295" s="31" t="e">
        <f>_xlfn.XLOOKUP($A295,SummaryResponses!$A:$A,SummaryResponses!F:F)</f>
        <v>#N/A</v>
      </c>
      <c r="AM295" s="31" t="e">
        <f>_xlfn.XLOOKUP($A295,SummaryResponses!$A:$A,SummaryResponses!G:G)</f>
        <v>#N/A</v>
      </c>
      <c r="AN295" s="31" t="e">
        <f>_xlfn.XLOOKUP($A295,SummaryResponses!$A:$A,SummaryResponses!H:H)</f>
        <v>#N/A</v>
      </c>
      <c r="AO295" s="31" t="e">
        <f>_xlfn.XLOOKUP($A295,SummaryResponses!$A:$A,SummaryResponses!I:I)</f>
        <v>#N/A</v>
      </c>
      <c r="AP295" s="31" t="e">
        <f>_xlfn.XLOOKUP($A295,SummaryResponses!$A:$A,SummaryResponses!J:J)</f>
        <v>#N/A</v>
      </c>
      <c r="AQ295" s="31" t="e">
        <f>_xlfn.XLOOKUP($A295,SummaryResponses!$A:$A,SummaryResponses!K:K)</f>
        <v>#N/A</v>
      </c>
      <c r="AR295" s="31" t="e">
        <f>_xlfn.XLOOKUP($A295,SummaryResponses!$A:$A,SummaryResponses!L:L)</f>
        <v>#N/A</v>
      </c>
      <c r="AS295" s="31" t="e">
        <f>_xlfn.XLOOKUP($A295,SummaryResponses!$A:$A,SummaryResponses!M:M)</f>
        <v>#N/A</v>
      </c>
      <c r="AT295" s="31" t="e">
        <f>_xlfn.XLOOKUP($A295,SummaryResponses!$A:$A,SummaryResponses!N:N)</f>
        <v>#N/A</v>
      </c>
      <c r="AU295" s="31" t="e">
        <f>_xlfn.XLOOKUP($A295,SummaryResponses!$A:$A,SummaryResponses!O:O)</f>
        <v>#N/A</v>
      </c>
      <c r="AV295" s="31" t="e">
        <f>_xlfn.XLOOKUP($A295,SummaryResponses!$A:$A,SummaryResponses!P:P)</f>
        <v>#N/A</v>
      </c>
      <c r="AW295" s="31" t="e">
        <f>_xlfn.XLOOKUP($A295,SummaryResponses!$A:$A,SummaryResponses!Q:Q)</f>
        <v>#N/A</v>
      </c>
      <c r="AX295" s="31" t="e">
        <f>_xlfn.XLOOKUP($A295,SummaryResponses!$A:$A,SummaryResponses!R:R)</f>
        <v>#N/A</v>
      </c>
      <c r="AY295" s="31" t="e">
        <f>_xlfn.XLOOKUP($A295,SummaryResponses!$A:$A,SummaryResponses!S:S)</f>
        <v>#N/A</v>
      </c>
      <c r="AZ295" s="31" t="e">
        <f>_xlfn.XLOOKUP($A295,SummaryResponses!$A:$A,SummaryResponses!T:T)</f>
        <v>#N/A</v>
      </c>
      <c r="BA295" s="31" t="e">
        <f>_xlfn.XLOOKUP($A295,SummaryResponses!$A:$A,SummaryResponses!U:U)</f>
        <v>#N/A</v>
      </c>
      <c r="BB295" s="31" t="e">
        <f>_xlfn.XLOOKUP($A295,SummaryResponses!$A:$A,SummaryResponses!V:V)</f>
        <v>#N/A</v>
      </c>
      <c r="BC295" s="31" t="e">
        <f>_xlfn.XLOOKUP($A295,SummaryResponses!$A:$A,SummaryResponses!W:W)</f>
        <v>#N/A</v>
      </c>
      <c r="BD295" s="31" t="e">
        <f>_xlfn.XLOOKUP($A295,SummaryResponses!$A:$A,SummaryResponses!X:X)</f>
        <v>#N/A</v>
      </c>
      <c r="BE295" s="31" t="e">
        <f>_xlfn.XLOOKUP($A295,SummaryResponses!$A:$A,SummaryResponses!Y:Y)</f>
        <v>#N/A</v>
      </c>
      <c r="BF295" s="31" t="e">
        <f>_xlfn.XLOOKUP($A295,SummaryResponses!$A:$A,SummaryResponses!Z:Z)</f>
        <v>#N/A</v>
      </c>
      <c r="BG295" s="31" t="e">
        <f>_xlfn.XLOOKUP($A295,SummaryResponses!$A:$A,SummaryResponses!AA:AA)</f>
        <v>#N/A</v>
      </c>
      <c r="BH295" s="31" t="e">
        <f>_xlfn.XLOOKUP($A295,SummaryResponses!$A:$A,SummaryResponses!AB:AB)</f>
        <v>#N/A</v>
      </c>
      <c r="BI295" s="31" t="e">
        <f>_xlfn.XLOOKUP($A295,SummaryResponses!$A:$A,SummaryResponses!AC:AC)</f>
        <v>#N/A</v>
      </c>
      <c r="BJ295" s="31" t="e">
        <f>_xlfn.XLOOKUP($A295,SummaryResponses!$A:$A,SummaryResponses!AD:AD)</f>
        <v>#N/A</v>
      </c>
      <c r="BK295" s="31" t="e">
        <f>_xlfn.XLOOKUP($A295,SummaryResponses!$A:$A,SummaryResponses!AE:AE)</f>
        <v>#N/A</v>
      </c>
    </row>
    <row r="296" spans="1:63" ht="34.4" customHeight="1" x14ac:dyDescent="0.35">
      <c r="A296" s="30">
        <f>SummaryResponses!A296</f>
        <v>0</v>
      </c>
      <c r="B296" s="31" t="e">
        <f>_xlfn.XLOOKUP($A296,WH_Aggregte!$E:$E,WH_Aggregte!$D:$D)</f>
        <v>#N/A</v>
      </c>
      <c r="C296" s="31" t="e">
        <f>_xlfn.XLOOKUP($A296,SummaryResponses!$A:$A,SummaryResponses!$C:$C)</f>
        <v>#N/A</v>
      </c>
      <c r="D296" s="30" t="str">
        <f>_xlfn.SINGLE(IF(ISNUMBER(IFERROR(_xlfn.XLOOKUP($A296,Table1[QNUM],Table1[Answer],"",0),""))*1,"",IFERROR(_xlfn.XLOOKUP($A296,Table1[QNUM],Table1[Answer],"",0),"")))</f>
        <v/>
      </c>
      <c r="E296" s="31" t="str">
        <f>_xlfn.SINGLE(IF(ISNUMBER(IFERROR(_xlfn.XLOOKUP($A296&amp;$E$1&amp;":",Table1[QNUM],Table1[NOTES],"",0),""))*1,"",IFERROR(_xlfn.XLOOKUP($A296&amp;$E$1&amp;":",Table1[QNUM],Table1[NOTES],"",0),"")))</f>
        <v/>
      </c>
      <c r="F296" s="31" t="str">
        <f>_xlfn.SINGLE(IF(ISNUMBER(IFERROR(_xlfn.XLOOKUP($A296&amp;$F$1,Table1[QNUM],Table1[NOTES],"",0),""))*1,"",IFERROR(_xlfn.XLOOKUP($A296&amp;$F$1,Table1[QNUM],Table1[NOTES],"",0),"")))</f>
        <v/>
      </c>
      <c r="G296" s="31" t="e">
        <f>TRIM(_xlfn.XLOOKUP($A296,WH_Aggregte!$E:$E,WH_Aggregte!J:J))</f>
        <v>#N/A</v>
      </c>
      <c r="H296" s="31" t="e">
        <f>_xlfn.XLOOKUP($A296,WH_Aggregte!$E:$E,WH_Aggregte!K:K)</f>
        <v>#N/A</v>
      </c>
      <c r="I296" s="31" t="e">
        <f>_xlfn.XLOOKUP($A296,WH_Aggregte!$E:$E,WH_Aggregte!L:L)</f>
        <v>#N/A</v>
      </c>
      <c r="J296" s="31" t="e">
        <f>_xlfn.XLOOKUP($A296,WH_Aggregte!$E:$E,WH_Aggregte!M:M)</f>
        <v>#N/A</v>
      </c>
      <c r="K296" s="31" t="e">
        <f>_xlfn.XLOOKUP($A296,WH_Aggregte!$E:$E,WH_Aggregte!N:N)</f>
        <v>#N/A</v>
      </c>
      <c r="L296" s="31" t="e">
        <f>_xlfn.XLOOKUP($A296,WH_Aggregte!$E:$E,WH_Aggregte!O:O)</f>
        <v>#N/A</v>
      </c>
      <c r="M296" s="31" t="e">
        <f>_xlfn.XLOOKUP($A296,WH_Aggregte!$E:$E,WH_Aggregte!P:P)</f>
        <v>#N/A</v>
      </c>
      <c r="N296" s="31" t="e">
        <f>_xlfn.XLOOKUP($A296,WH_Aggregte!$E:$E,WH_Aggregte!Q:Q)</f>
        <v>#N/A</v>
      </c>
      <c r="O296" s="31" t="e">
        <f>_xlfn.XLOOKUP($A296,WH_Aggregte!$E:$E,WH_Aggregte!R:R)</f>
        <v>#N/A</v>
      </c>
      <c r="P296" s="31" t="e">
        <f>_xlfn.XLOOKUP($A296,WH_Aggregte!$E:$E,WH_Aggregte!S:S)</f>
        <v>#N/A</v>
      </c>
      <c r="Q296" s="31" t="e">
        <f>_xlfn.XLOOKUP($A296,WH_Aggregte!$E:$E,WH_Aggregte!T:T)</f>
        <v>#N/A</v>
      </c>
      <c r="R296" s="31" t="e">
        <f>_xlfn.XLOOKUP($A296,WH_Aggregte!$E:$E,WH_Aggregte!U:U)</f>
        <v>#N/A</v>
      </c>
      <c r="S296" s="31" t="e">
        <f>_xlfn.XLOOKUP($A296,WH_Aggregte!$E:$E,WH_Aggregte!V:V)</f>
        <v>#N/A</v>
      </c>
      <c r="T296" s="31" t="e">
        <f>_xlfn.XLOOKUP($A296,WH_Aggregte!$E:$E,WH_Aggregte!W:W)</f>
        <v>#N/A</v>
      </c>
      <c r="U296" s="31" t="e">
        <f>_xlfn.XLOOKUP($A296,WH_Aggregte!$E:$E,WH_Aggregte!X:X)</f>
        <v>#N/A</v>
      </c>
      <c r="V296" s="31" t="e">
        <f>_xlfn.XLOOKUP($A296,WH_Aggregte!$E:$E,WH_Aggregte!Y:Y)</f>
        <v>#N/A</v>
      </c>
      <c r="W296" s="31" t="e">
        <f>_xlfn.XLOOKUP($A296,WH_Aggregte!$E:$E,WH_Aggregte!Z:Z)</f>
        <v>#N/A</v>
      </c>
      <c r="X296" s="31" t="e">
        <f>_xlfn.XLOOKUP($A296,WH_Aggregte!$E:$E,WH_Aggregte!AA:AA)</f>
        <v>#N/A</v>
      </c>
      <c r="Y296" s="31" t="e">
        <f>_xlfn.XLOOKUP($A296,WH_Aggregte!$E:$E,WH_Aggregte!AB:AB)</f>
        <v>#N/A</v>
      </c>
      <c r="Z296" s="31" t="e">
        <f>_xlfn.XLOOKUP($A296,WH_Aggregte!$E:$E,WH_Aggregte!AC:AC)</f>
        <v>#N/A</v>
      </c>
      <c r="AA296" s="31" t="e">
        <f>_xlfn.XLOOKUP($A296,WH_Aggregte!$E:$E,WH_Aggregte!AD:AD)</f>
        <v>#N/A</v>
      </c>
      <c r="AB296" s="31" t="e">
        <f>_xlfn.XLOOKUP($A296,WH_Aggregte!$E:$E,WH_Aggregte!AE:AE)</f>
        <v>#N/A</v>
      </c>
      <c r="AC296" s="31" t="e">
        <f>_xlfn.XLOOKUP($A296,WH_Aggregte!$E:$E,WH_Aggregte!AF:AF)</f>
        <v>#N/A</v>
      </c>
      <c r="AD296" s="31" t="e">
        <f>_xlfn.XLOOKUP($A296,WH_Aggregte!$E:$E,WH_Aggregte!AG:AG)</f>
        <v>#N/A</v>
      </c>
      <c r="AE296" s="31" t="e">
        <f>_xlfn.XLOOKUP($A296,WH_Aggregte!$E:$E,WH_Aggregte!AH:AH)</f>
        <v>#N/A</v>
      </c>
      <c r="AF296" s="31" t="e">
        <f>_xlfn.XLOOKUP($A296,WH_Aggregte!$E:$E,WH_Aggregte!AI:AI)</f>
        <v>#N/A</v>
      </c>
      <c r="AG296" s="31" t="e">
        <f>_xlfn.XLOOKUP($A296,WH_Aggregte!$E:$E,WH_Aggregte!AJ:AJ)</f>
        <v>#N/A</v>
      </c>
      <c r="AH296" s="31" t="e">
        <f>_xlfn.XLOOKUP($A296,WH_Aggregte!$E:$E,WH_Aggregte!AK:AK)</f>
        <v>#N/A</v>
      </c>
      <c r="AI296" s="31" t="e">
        <f>_xlfn.XLOOKUP($A296,WH_Aggregte!$E:$E,WH_Aggregte!AL:AL)</f>
        <v>#N/A</v>
      </c>
      <c r="AJ296" s="31" t="e">
        <f>_xlfn.XLOOKUP($A296,SummaryResponses!$A:$A,SummaryResponses!D:D)</f>
        <v>#N/A</v>
      </c>
      <c r="AK296" s="31" t="e">
        <f>_xlfn.XLOOKUP($A296,SummaryResponses!$A:$A,SummaryResponses!E:E)</f>
        <v>#N/A</v>
      </c>
      <c r="AL296" s="31" t="e">
        <f>_xlfn.XLOOKUP($A296,SummaryResponses!$A:$A,SummaryResponses!F:F)</f>
        <v>#N/A</v>
      </c>
      <c r="AM296" s="31" t="e">
        <f>_xlfn.XLOOKUP($A296,SummaryResponses!$A:$A,SummaryResponses!G:G)</f>
        <v>#N/A</v>
      </c>
      <c r="AN296" s="31" t="e">
        <f>_xlfn.XLOOKUP($A296,SummaryResponses!$A:$A,SummaryResponses!H:H)</f>
        <v>#N/A</v>
      </c>
      <c r="AO296" s="31" t="e">
        <f>_xlfn.XLOOKUP($A296,SummaryResponses!$A:$A,SummaryResponses!I:I)</f>
        <v>#N/A</v>
      </c>
      <c r="AP296" s="31" t="e">
        <f>_xlfn.XLOOKUP($A296,SummaryResponses!$A:$A,SummaryResponses!J:J)</f>
        <v>#N/A</v>
      </c>
      <c r="AQ296" s="31" t="e">
        <f>_xlfn.XLOOKUP($A296,SummaryResponses!$A:$A,SummaryResponses!K:K)</f>
        <v>#N/A</v>
      </c>
      <c r="AR296" s="31" t="e">
        <f>_xlfn.XLOOKUP($A296,SummaryResponses!$A:$A,SummaryResponses!L:L)</f>
        <v>#N/A</v>
      </c>
      <c r="AS296" s="31" t="e">
        <f>_xlfn.XLOOKUP($A296,SummaryResponses!$A:$A,SummaryResponses!M:M)</f>
        <v>#N/A</v>
      </c>
      <c r="AT296" s="31" t="e">
        <f>_xlfn.XLOOKUP($A296,SummaryResponses!$A:$A,SummaryResponses!N:N)</f>
        <v>#N/A</v>
      </c>
      <c r="AU296" s="31" t="e">
        <f>_xlfn.XLOOKUP($A296,SummaryResponses!$A:$A,SummaryResponses!O:O)</f>
        <v>#N/A</v>
      </c>
      <c r="AV296" s="31" t="e">
        <f>_xlfn.XLOOKUP($A296,SummaryResponses!$A:$A,SummaryResponses!P:P)</f>
        <v>#N/A</v>
      </c>
      <c r="AW296" s="31" t="e">
        <f>_xlfn.XLOOKUP($A296,SummaryResponses!$A:$A,SummaryResponses!Q:Q)</f>
        <v>#N/A</v>
      </c>
      <c r="AX296" s="31" t="e">
        <f>_xlfn.XLOOKUP($A296,SummaryResponses!$A:$A,SummaryResponses!R:R)</f>
        <v>#N/A</v>
      </c>
      <c r="AY296" s="31" t="e">
        <f>_xlfn.XLOOKUP($A296,SummaryResponses!$A:$A,SummaryResponses!S:S)</f>
        <v>#N/A</v>
      </c>
      <c r="AZ296" s="31" t="e">
        <f>_xlfn.XLOOKUP($A296,SummaryResponses!$A:$A,SummaryResponses!T:T)</f>
        <v>#N/A</v>
      </c>
      <c r="BA296" s="31" t="e">
        <f>_xlfn.XLOOKUP($A296,SummaryResponses!$A:$A,SummaryResponses!U:U)</f>
        <v>#N/A</v>
      </c>
      <c r="BB296" s="31" t="e">
        <f>_xlfn.XLOOKUP($A296,SummaryResponses!$A:$A,SummaryResponses!V:V)</f>
        <v>#N/A</v>
      </c>
      <c r="BC296" s="31" t="e">
        <f>_xlfn.XLOOKUP($A296,SummaryResponses!$A:$A,SummaryResponses!W:W)</f>
        <v>#N/A</v>
      </c>
      <c r="BD296" s="31" t="e">
        <f>_xlfn.XLOOKUP($A296,SummaryResponses!$A:$A,SummaryResponses!X:X)</f>
        <v>#N/A</v>
      </c>
      <c r="BE296" s="31" t="e">
        <f>_xlfn.XLOOKUP($A296,SummaryResponses!$A:$A,SummaryResponses!Y:Y)</f>
        <v>#N/A</v>
      </c>
      <c r="BF296" s="31" t="e">
        <f>_xlfn.XLOOKUP($A296,SummaryResponses!$A:$A,SummaryResponses!Z:Z)</f>
        <v>#N/A</v>
      </c>
      <c r="BG296" s="31" t="e">
        <f>_xlfn.XLOOKUP($A296,SummaryResponses!$A:$A,SummaryResponses!AA:AA)</f>
        <v>#N/A</v>
      </c>
      <c r="BH296" s="31" t="e">
        <f>_xlfn.XLOOKUP($A296,SummaryResponses!$A:$A,SummaryResponses!AB:AB)</f>
        <v>#N/A</v>
      </c>
      <c r="BI296" s="31" t="e">
        <f>_xlfn.XLOOKUP($A296,SummaryResponses!$A:$A,SummaryResponses!AC:AC)</f>
        <v>#N/A</v>
      </c>
      <c r="BJ296" s="31" t="e">
        <f>_xlfn.XLOOKUP($A296,SummaryResponses!$A:$A,SummaryResponses!AD:AD)</f>
        <v>#N/A</v>
      </c>
      <c r="BK296" s="31" t="e">
        <f>_xlfn.XLOOKUP($A296,SummaryResponses!$A:$A,SummaryResponses!AE:AE)</f>
        <v>#N/A</v>
      </c>
    </row>
    <row r="297" spans="1:63" ht="34.4" customHeight="1" x14ac:dyDescent="0.35">
      <c r="A297" s="30">
        <f>SummaryResponses!A297</f>
        <v>0</v>
      </c>
      <c r="B297" s="31" t="e">
        <f>_xlfn.XLOOKUP($A297,WH_Aggregte!$E:$E,WH_Aggregte!$D:$D)</f>
        <v>#N/A</v>
      </c>
      <c r="C297" s="31" t="e">
        <f>_xlfn.XLOOKUP($A297,SummaryResponses!$A:$A,SummaryResponses!$C:$C)</f>
        <v>#N/A</v>
      </c>
      <c r="D297" s="30" t="str">
        <f>_xlfn.SINGLE(IF(ISNUMBER(IFERROR(_xlfn.XLOOKUP($A297,Table1[QNUM],Table1[Answer],"",0),""))*1,"",IFERROR(_xlfn.XLOOKUP($A297,Table1[QNUM],Table1[Answer],"",0),"")))</f>
        <v/>
      </c>
      <c r="E297" s="31" t="str">
        <f>_xlfn.SINGLE(IF(ISNUMBER(IFERROR(_xlfn.XLOOKUP($A297&amp;$E$1&amp;":",Table1[QNUM],Table1[NOTES],"",0),""))*1,"",IFERROR(_xlfn.XLOOKUP($A297&amp;$E$1&amp;":",Table1[QNUM],Table1[NOTES],"",0),"")))</f>
        <v/>
      </c>
      <c r="F297" s="31" t="str">
        <f>_xlfn.SINGLE(IF(ISNUMBER(IFERROR(_xlfn.XLOOKUP($A297&amp;$F$1,Table1[QNUM],Table1[NOTES],"",0),""))*1,"",IFERROR(_xlfn.XLOOKUP($A297&amp;$F$1,Table1[QNUM],Table1[NOTES],"",0),"")))</f>
        <v/>
      </c>
      <c r="G297" s="31" t="e">
        <f>TRIM(_xlfn.XLOOKUP($A297,WH_Aggregte!$E:$E,WH_Aggregte!J:J))</f>
        <v>#N/A</v>
      </c>
      <c r="H297" s="31" t="e">
        <f>_xlfn.XLOOKUP($A297,WH_Aggregte!$E:$E,WH_Aggregte!K:K)</f>
        <v>#N/A</v>
      </c>
      <c r="I297" s="31" t="e">
        <f>_xlfn.XLOOKUP($A297,WH_Aggregte!$E:$E,WH_Aggregte!L:L)</f>
        <v>#N/A</v>
      </c>
      <c r="J297" s="31" t="e">
        <f>_xlfn.XLOOKUP($A297,WH_Aggregte!$E:$E,WH_Aggregte!M:M)</f>
        <v>#N/A</v>
      </c>
      <c r="K297" s="31" t="e">
        <f>_xlfn.XLOOKUP($A297,WH_Aggregte!$E:$E,WH_Aggregte!N:N)</f>
        <v>#N/A</v>
      </c>
      <c r="L297" s="31" t="e">
        <f>_xlfn.XLOOKUP($A297,WH_Aggregte!$E:$E,WH_Aggregte!O:O)</f>
        <v>#N/A</v>
      </c>
      <c r="M297" s="31" t="e">
        <f>_xlfn.XLOOKUP($A297,WH_Aggregte!$E:$E,WH_Aggregte!P:P)</f>
        <v>#N/A</v>
      </c>
      <c r="N297" s="31" t="e">
        <f>_xlfn.XLOOKUP($A297,WH_Aggregte!$E:$E,WH_Aggregte!Q:Q)</f>
        <v>#N/A</v>
      </c>
      <c r="O297" s="31" t="e">
        <f>_xlfn.XLOOKUP($A297,WH_Aggregte!$E:$E,WH_Aggregte!R:R)</f>
        <v>#N/A</v>
      </c>
      <c r="P297" s="31" t="e">
        <f>_xlfn.XLOOKUP($A297,WH_Aggregte!$E:$E,WH_Aggregte!S:S)</f>
        <v>#N/A</v>
      </c>
      <c r="Q297" s="31" t="e">
        <f>_xlfn.XLOOKUP($A297,WH_Aggregte!$E:$E,WH_Aggregte!T:T)</f>
        <v>#N/A</v>
      </c>
      <c r="R297" s="31" t="e">
        <f>_xlfn.XLOOKUP($A297,WH_Aggregte!$E:$E,WH_Aggregte!U:U)</f>
        <v>#N/A</v>
      </c>
      <c r="S297" s="31" t="e">
        <f>_xlfn.XLOOKUP($A297,WH_Aggregte!$E:$E,WH_Aggregte!V:V)</f>
        <v>#N/A</v>
      </c>
      <c r="T297" s="31" t="e">
        <f>_xlfn.XLOOKUP($A297,WH_Aggregte!$E:$E,WH_Aggregte!W:W)</f>
        <v>#N/A</v>
      </c>
      <c r="U297" s="31" t="e">
        <f>_xlfn.XLOOKUP($A297,WH_Aggregte!$E:$E,WH_Aggregte!X:X)</f>
        <v>#N/A</v>
      </c>
      <c r="V297" s="31" t="e">
        <f>_xlfn.XLOOKUP($A297,WH_Aggregte!$E:$E,WH_Aggregte!Y:Y)</f>
        <v>#N/A</v>
      </c>
      <c r="W297" s="31" t="e">
        <f>_xlfn.XLOOKUP($A297,WH_Aggregte!$E:$E,WH_Aggregte!Z:Z)</f>
        <v>#N/A</v>
      </c>
      <c r="X297" s="31" t="e">
        <f>_xlfn.XLOOKUP($A297,WH_Aggregte!$E:$E,WH_Aggregte!AA:AA)</f>
        <v>#N/A</v>
      </c>
      <c r="Y297" s="31" t="e">
        <f>_xlfn.XLOOKUP($A297,WH_Aggregte!$E:$E,WH_Aggregte!AB:AB)</f>
        <v>#N/A</v>
      </c>
      <c r="Z297" s="31" t="e">
        <f>_xlfn.XLOOKUP($A297,WH_Aggregte!$E:$E,WH_Aggregte!AC:AC)</f>
        <v>#N/A</v>
      </c>
      <c r="AA297" s="31" t="e">
        <f>_xlfn.XLOOKUP($A297,WH_Aggregte!$E:$E,WH_Aggregte!AD:AD)</f>
        <v>#N/A</v>
      </c>
      <c r="AB297" s="31" t="e">
        <f>_xlfn.XLOOKUP($A297,WH_Aggregte!$E:$E,WH_Aggregte!AE:AE)</f>
        <v>#N/A</v>
      </c>
      <c r="AC297" s="31" t="e">
        <f>_xlfn.XLOOKUP($A297,WH_Aggregte!$E:$E,WH_Aggregte!AF:AF)</f>
        <v>#N/A</v>
      </c>
      <c r="AD297" s="31" t="e">
        <f>_xlfn.XLOOKUP($A297,WH_Aggregte!$E:$E,WH_Aggregte!AG:AG)</f>
        <v>#N/A</v>
      </c>
      <c r="AE297" s="31" t="e">
        <f>_xlfn.XLOOKUP($A297,WH_Aggregte!$E:$E,WH_Aggregte!AH:AH)</f>
        <v>#N/A</v>
      </c>
      <c r="AF297" s="31" t="e">
        <f>_xlfn.XLOOKUP($A297,WH_Aggregte!$E:$E,WH_Aggregte!AI:AI)</f>
        <v>#N/A</v>
      </c>
      <c r="AG297" s="31" t="e">
        <f>_xlfn.XLOOKUP($A297,WH_Aggregte!$E:$E,WH_Aggregte!AJ:AJ)</f>
        <v>#N/A</v>
      </c>
      <c r="AH297" s="31" t="e">
        <f>_xlfn.XLOOKUP($A297,WH_Aggregte!$E:$E,WH_Aggregte!AK:AK)</f>
        <v>#N/A</v>
      </c>
      <c r="AI297" s="31" t="e">
        <f>_xlfn.XLOOKUP($A297,WH_Aggregte!$E:$E,WH_Aggregte!AL:AL)</f>
        <v>#N/A</v>
      </c>
      <c r="AJ297" s="31" t="e">
        <f>_xlfn.XLOOKUP($A297,SummaryResponses!$A:$A,SummaryResponses!D:D)</f>
        <v>#N/A</v>
      </c>
      <c r="AK297" s="31" t="e">
        <f>_xlfn.XLOOKUP($A297,SummaryResponses!$A:$A,SummaryResponses!E:E)</f>
        <v>#N/A</v>
      </c>
      <c r="AL297" s="31" t="e">
        <f>_xlfn.XLOOKUP($A297,SummaryResponses!$A:$A,SummaryResponses!F:F)</f>
        <v>#N/A</v>
      </c>
      <c r="AM297" s="31" t="e">
        <f>_xlfn.XLOOKUP($A297,SummaryResponses!$A:$A,SummaryResponses!G:G)</f>
        <v>#N/A</v>
      </c>
      <c r="AN297" s="31" t="e">
        <f>_xlfn.XLOOKUP($A297,SummaryResponses!$A:$A,SummaryResponses!H:H)</f>
        <v>#N/A</v>
      </c>
      <c r="AO297" s="31" t="e">
        <f>_xlfn.XLOOKUP($A297,SummaryResponses!$A:$A,SummaryResponses!I:I)</f>
        <v>#N/A</v>
      </c>
      <c r="AP297" s="31" t="e">
        <f>_xlfn.XLOOKUP($A297,SummaryResponses!$A:$A,SummaryResponses!J:J)</f>
        <v>#N/A</v>
      </c>
      <c r="AQ297" s="31" t="e">
        <f>_xlfn.XLOOKUP($A297,SummaryResponses!$A:$A,SummaryResponses!K:K)</f>
        <v>#N/A</v>
      </c>
      <c r="AR297" s="31" t="e">
        <f>_xlfn.XLOOKUP($A297,SummaryResponses!$A:$A,SummaryResponses!L:L)</f>
        <v>#N/A</v>
      </c>
      <c r="AS297" s="31" t="e">
        <f>_xlfn.XLOOKUP($A297,SummaryResponses!$A:$A,SummaryResponses!M:M)</f>
        <v>#N/A</v>
      </c>
      <c r="AT297" s="31" t="e">
        <f>_xlfn.XLOOKUP($A297,SummaryResponses!$A:$A,SummaryResponses!N:N)</f>
        <v>#N/A</v>
      </c>
      <c r="AU297" s="31" t="e">
        <f>_xlfn.XLOOKUP($A297,SummaryResponses!$A:$A,SummaryResponses!O:O)</f>
        <v>#N/A</v>
      </c>
      <c r="AV297" s="31" t="e">
        <f>_xlfn.XLOOKUP($A297,SummaryResponses!$A:$A,SummaryResponses!P:P)</f>
        <v>#N/A</v>
      </c>
      <c r="AW297" s="31" t="e">
        <f>_xlfn.XLOOKUP($A297,SummaryResponses!$A:$A,SummaryResponses!Q:Q)</f>
        <v>#N/A</v>
      </c>
      <c r="AX297" s="31" t="e">
        <f>_xlfn.XLOOKUP($A297,SummaryResponses!$A:$A,SummaryResponses!R:R)</f>
        <v>#N/A</v>
      </c>
      <c r="AY297" s="31" t="e">
        <f>_xlfn.XLOOKUP($A297,SummaryResponses!$A:$A,SummaryResponses!S:S)</f>
        <v>#N/A</v>
      </c>
      <c r="AZ297" s="31" t="e">
        <f>_xlfn.XLOOKUP($A297,SummaryResponses!$A:$A,SummaryResponses!T:T)</f>
        <v>#N/A</v>
      </c>
      <c r="BA297" s="31" t="e">
        <f>_xlfn.XLOOKUP($A297,SummaryResponses!$A:$A,SummaryResponses!U:U)</f>
        <v>#N/A</v>
      </c>
      <c r="BB297" s="31" t="e">
        <f>_xlfn.XLOOKUP($A297,SummaryResponses!$A:$A,SummaryResponses!V:V)</f>
        <v>#N/A</v>
      </c>
      <c r="BC297" s="31" t="e">
        <f>_xlfn.XLOOKUP($A297,SummaryResponses!$A:$A,SummaryResponses!W:W)</f>
        <v>#N/A</v>
      </c>
      <c r="BD297" s="31" t="e">
        <f>_xlfn.XLOOKUP($A297,SummaryResponses!$A:$A,SummaryResponses!X:X)</f>
        <v>#N/A</v>
      </c>
      <c r="BE297" s="31" t="e">
        <f>_xlfn.XLOOKUP($A297,SummaryResponses!$A:$A,SummaryResponses!Y:Y)</f>
        <v>#N/A</v>
      </c>
      <c r="BF297" s="31" t="e">
        <f>_xlfn.XLOOKUP($A297,SummaryResponses!$A:$A,SummaryResponses!Z:Z)</f>
        <v>#N/A</v>
      </c>
      <c r="BG297" s="31" t="e">
        <f>_xlfn.XLOOKUP($A297,SummaryResponses!$A:$A,SummaryResponses!AA:AA)</f>
        <v>#N/A</v>
      </c>
      <c r="BH297" s="31" t="e">
        <f>_xlfn.XLOOKUP($A297,SummaryResponses!$A:$A,SummaryResponses!AB:AB)</f>
        <v>#N/A</v>
      </c>
      <c r="BI297" s="31" t="e">
        <f>_xlfn.XLOOKUP($A297,SummaryResponses!$A:$A,SummaryResponses!AC:AC)</f>
        <v>#N/A</v>
      </c>
      <c r="BJ297" s="31" t="e">
        <f>_xlfn.XLOOKUP($A297,SummaryResponses!$A:$A,SummaryResponses!AD:AD)</f>
        <v>#N/A</v>
      </c>
      <c r="BK297" s="31" t="e">
        <f>_xlfn.XLOOKUP($A297,SummaryResponses!$A:$A,SummaryResponses!AE:AE)</f>
        <v>#N/A</v>
      </c>
    </row>
    <row r="298" spans="1:63" ht="34.4" customHeight="1" x14ac:dyDescent="0.35">
      <c r="A298" s="30">
        <f>SummaryResponses!A298</f>
        <v>0</v>
      </c>
      <c r="B298" s="31" t="e">
        <f>_xlfn.XLOOKUP($A298,WH_Aggregte!$E:$E,WH_Aggregte!$D:$D)</f>
        <v>#N/A</v>
      </c>
      <c r="C298" s="31" t="e">
        <f>_xlfn.XLOOKUP($A298,SummaryResponses!$A:$A,SummaryResponses!$C:$C)</f>
        <v>#N/A</v>
      </c>
      <c r="D298" s="30" t="str">
        <f>_xlfn.SINGLE(IF(ISNUMBER(IFERROR(_xlfn.XLOOKUP($A298,Table1[QNUM],Table1[Answer],"",0),""))*1,"",IFERROR(_xlfn.XLOOKUP($A298,Table1[QNUM],Table1[Answer],"",0),"")))</f>
        <v/>
      </c>
      <c r="E298" s="31" t="str">
        <f>_xlfn.SINGLE(IF(ISNUMBER(IFERROR(_xlfn.XLOOKUP($A298&amp;$E$1&amp;":",Table1[QNUM],Table1[NOTES],"",0),""))*1,"",IFERROR(_xlfn.XLOOKUP($A298&amp;$E$1&amp;":",Table1[QNUM],Table1[NOTES],"",0),"")))</f>
        <v/>
      </c>
      <c r="F298" s="31" t="str">
        <f>_xlfn.SINGLE(IF(ISNUMBER(IFERROR(_xlfn.XLOOKUP($A298&amp;$F$1,Table1[QNUM],Table1[NOTES],"",0),""))*1,"",IFERROR(_xlfn.XLOOKUP($A298&amp;$F$1,Table1[QNUM],Table1[NOTES],"",0),"")))</f>
        <v/>
      </c>
      <c r="G298" s="31" t="e">
        <f>TRIM(_xlfn.XLOOKUP($A298,WH_Aggregte!$E:$E,WH_Aggregte!J:J))</f>
        <v>#N/A</v>
      </c>
      <c r="H298" s="31" t="e">
        <f>_xlfn.XLOOKUP($A298,WH_Aggregte!$E:$E,WH_Aggregte!K:K)</f>
        <v>#N/A</v>
      </c>
      <c r="I298" s="31" t="e">
        <f>_xlfn.XLOOKUP($A298,WH_Aggregte!$E:$E,WH_Aggregte!L:L)</f>
        <v>#N/A</v>
      </c>
      <c r="J298" s="31" t="e">
        <f>_xlfn.XLOOKUP($A298,WH_Aggregte!$E:$E,WH_Aggregte!M:M)</f>
        <v>#N/A</v>
      </c>
      <c r="K298" s="31" t="e">
        <f>_xlfn.XLOOKUP($A298,WH_Aggregte!$E:$E,WH_Aggregte!N:N)</f>
        <v>#N/A</v>
      </c>
      <c r="L298" s="31" t="e">
        <f>_xlfn.XLOOKUP($A298,WH_Aggregte!$E:$E,WH_Aggregte!O:O)</f>
        <v>#N/A</v>
      </c>
      <c r="M298" s="31" t="e">
        <f>_xlfn.XLOOKUP($A298,WH_Aggregte!$E:$E,WH_Aggregte!P:P)</f>
        <v>#N/A</v>
      </c>
      <c r="N298" s="31" t="e">
        <f>_xlfn.XLOOKUP($A298,WH_Aggregte!$E:$E,WH_Aggregte!Q:Q)</f>
        <v>#N/A</v>
      </c>
      <c r="O298" s="31" t="e">
        <f>_xlfn.XLOOKUP($A298,WH_Aggregte!$E:$E,WH_Aggregte!R:R)</f>
        <v>#N/A</v>
      </c>
      <c r="P298" s="31" t="e">
        <f>_xlfn.XLOOKUP($A298,WH_Aggregte!$E:$E,WH_Aggregte!S:S)</f>
        <v>#N/A</v>
      </c>
      <c r="Q298" s="31" t="e">
        <f>_xlfn.XLOOKUP($A298,WH_Aggregte!$E:$E,WH_Aggregte!T:T)</f>
        <v>#N/A</v>
      </c>
      <c r="R298" s="31" t="e">
        <f>_xlfn.XLOOKUP($A298,WH_Aggregte!$E:$E,WH_Aggregte!U:U)</f>
        <v>#N/A</v>
      </c>
      <c r="S298" s="31" t="e">
        <f>_xlfn.XLOOKUP($A298,WH_Aggregte!$E:$E,WH_Aggregte!V:V)</f>
        <v>#N/A</v>
      </c>
      <c r="T298" s="31" t="e">
        <f>_xlfn.XLOOKUP($A298,WH_Aggregte!$E:$E,WH_Aggregte!W:W)</f>
        <v>#N/A</v>
      </c>
      <c r="U298" s="31" t="e">
        <f>_xlfn.XLOOKUP($A298,WH_Aggregte!$E:$E,WH_Aggregte!X:X)</f>
        <v>#N/A</v>
      </c>
      <c r="V298" s="31" t="e">
        <f>_xlfn.XLOOKUP($A298,WH_Aggregte!$E:$E,WH_Aggregte!Y:Y)</f>
        <v>#N/A</v>
      </c>
      <c r="W298" s="31" t="e">
        <f>_xlfn.XLOOKUP($A298,WH_Aggregte!$E:$E,WH_Aggregte!Z:Z)</f>
        <v>#N/A</v>
      </c>
      <c r="X298" s="31" t="e">
        <f>_xlfn.XLOOKUP($A298,WH_Aggregte!$E:$E,WH_Aggregte!AA:AA)</f>
        <v>#N/A</v>
      </c>
      <c r="Y298" s="31" t="e">
        <f>_xlfn.XLOOKUP($A298,WH_Aggregte!$E:$E,WH_Aggregte!AB:AB)</f>
        <v>#N/A</v>
      </c>
      <c r="Z298" s="31" t="e">
        <f>_xlfn.XLOOKUP($A298,WH_Aggregte!$E:$E,WH_Aggregte!AC:AC)</f>
        <v>#N/A</v>
      </c>
      <c r="AA298" s="31" t="e">
        <f>_xlfn.XLOOKUP($A298,WH_Aggregte!$E:$E,WH_Aggregte!AD:AD)</f>
        <v>#N/A</v>
      </c>
      <c r="AB298" s="31" t="e">
        <f>_xlfn.XLOOKUP($A298,WH_Aggregte!$E:$E,WH_Aggregte!AE:AE)</f>
        <v>#N/A</v>
      </c>
      <c r="AC298" s="31" t="e">
        <f>_xlfn.XLOOKUP($A298,WH_Aggregte!$E:$E,WH_Aggregte!AF:AF)</f>
        <v>#N/A</v>
      </c>
      <c r="AD298" s="31" t="e">
        <f>_xlfn.XLOOKUP($A298,WH_Aggregte!$E:$E,WH_Aggregte!AG:AG)</f>
        <v>#N/A</v>
      </c>
      <c r="AE298" s="31" t="e">
        <f>_xlfn.XLOOKUP($A298,WH_Aggregte!$E:$E,WH_Aggregte!AH:AH)</f>
        <v>#N/A</v>
      </c>
      <c r="AF298" s="31" t="e">
        <f>_xlfn.XLOOKUP($A298,WH_Aggregte!$E:$E,WH_Aggregte!AI:AI)</f>
        <v>#N/A</v>
      </c>
      <c r="AG298" s="31" t="e">
        <f>_xlfn.XLOOKUP($A298,WH_Aggregte!$E:$E,WH_Aggregte!AJ:AJ)</f>
        <v>#N/A</v>
      </c>
      <c r="AH298" s="31" t="e">
        <f>_xlfn.XLOOKUP($A298,WH_Aggregte!$E:$E,WH_Aggregte!AK:AK)</f>
        <v>#N/A</v>
      </c>
      <c r="AI298" s="31" t="e">
        <f>_xlfn.XLOOKUP($A298,WH_Aggregte!$E:$E,WH_Aggregte!AL:AL)</f>
        <v>#N/A</v>
      </c>
      <c r="AJ298" s="31" t="e">
        <f>_xlfn.XLOOKUP($A298,SummaryResponses!$A:$A,SummaryResponses!D:D)</f>
        <v>#N/A</v>
      </c>
      <c r="AK298" s="31" t="e">
        <f>_xlfn.XLOOKUP($A298,SummaryResponses!$A:$A,SummaryResponses!E:E)</f>
        <v>#N/A</v>
      </c>
      <c r="AL298" s="31" t="e">
        <f>_xlfn.XLOOKUP($A298,SummaryResponses!$A:$A,SummaryResponses!F:F)</f>
        <v>#N/A</v>
      </c>
      <c r="AM298" s="31" t="e">
        <f>_xlfn.XLOOKUP($A298,SummaryResponses!$A:$A,SummaryResponses!G:G)</f>
        <v>#N/A</v>
      </c>
      <c r="AN298" s="31" t="e">
        <f>_xlfn.XLOOKUP($A298,SummaryResponses!$A:$A,SummaryResponses!H:H)</f>
        <v>#N/A</v>
      </c>
      <c r="AO298" s="31" t="e">
        <f>_xlfn.XLOOKUP($A298,SummaryResponses!$A:$A,SummaryResponses!I:I)</f>
        <v>#N/A</v>
      </c>
      <c r="AP298" s="31" t="e">
        <f>_xlfn.XLOOKUP($A298,SummaryResponses!$A:$A,SummaryResponses!J:J)</f>
        <v>#N/A</v>
      </c>
      <c r="AQ298" s="31" t="e">
        <f>_xlfn.XLOOKUP($A298,SummaryResponses!$A:$A,SummaryResponses!K:K)</f>
        <v>#N/A</v>
      </c>
      <c r="AR298" s="31" t="e">
        <f>_xlfn.XLOOKUP($A298,SummaryResponses!$A:$A,SummaryResponses!L:L)</f>
        <v>#N/A</v>
      </c>
      <c r="AS298" s="31" t="e">
        <f>_xlfn.XLOOKUP($A298,SummaryResponses!$A:$A,SummaryResponses!M:M)</f>
        <v>#N/A</v>
      </c>
      <c r="AT298" s="31" t="e">
        <f>_xlfn.XLOOKUP($A298,SummaryResponses!$A:$A,SummaryResponses!N:N)</f>
        <v>#N/A</v>
      </c>
      <c r="AU298" s="31" t="e">
        <f>_xlfn.XLOOKUP($A298,SummaryResponses!$A:$A,SummaryResponses!O:O)</f>
        <v>#N/A</v>
      </c>
      <c r="AV298" s="31" t="e">
        <f>_xlfn.XLOOKUP($A298,SummaryResponses!$A:$A,SummaryResponses!P:P)</f>
        <v>#N/A</v>
      </c>
      <c r="AW298" s="31" t="e">
        <f>_xlfn.XLOOKUP($A298,SummaryResponses!$A:$A,SummaryResponses!Q:Q)</f>
        <v>#N/A</v>
      </c>
      <c r="AX298" s="31" t="e">
        <f>_xlfn.XLOOKUP($A298,SummaryResponses!$A:$A,SummaryResponses!R:R)</f>
        <v>#N/A</v>
      </c>
      <c r="AY298" s="31" t="e">
        <f>_xlfn.XLOOKUP($A298,SummaryResponses!$A:$A,SummaryResponses!S:S)</f>
        <v>#N/A</v>
      </c>
      <c r="AZ298" s="31" t="e">
        <f>_xlfn.XLOOKUP($A298,SummaryResponses!$A:$A,SummaryResponses!T:T)</f>
        <v>#N/A</v>
      </c>
      <c r="BA298" s="31" t="e">
        <f>_xlfn.XLOOKUP($A298,SummaryResponses!$A:$A,SummaryResponses!U:U)</f>
        <v>#N/A</v>
      </c>
      <c r="BB298" s="31" t="e">
        <f>_xlfn.XLOOKUP($A298,SummaryResponses!$A:$A,SummaryResponses!V:V)</f>
        <v>#N/A</v>
      </c>
      <c r="BC298" s="31" t="e">
        <f>_xlfn.XLOOKUP($A298,SummaryResponses!$A:$A,SummaryResponses!W:W)</f>
        <v>#N/A</v>
      </c>
      <c r="BD298" s="31" t="e">
        <f>_xlfn.XLOOKUP($A298,SummaryResponses!$A:$A,SummaryResponses!X:X)</f>
        <v>#N/A</v>
      </c>
      <c r="BE298" s="31" t="e">
        <f>_xlfn.XLOOKUP($A298,SummaryResponses!$A:$A,SummaryResponses!Y:Y)</f>
        <v>#N/A</v>
      </c>
      <c r="BF298" s="31" t="e">
        <f>_xlfn.XLOOKUP($A298,SummaryResponses!$A:$A,SummaryResponses!Z:Z)</f>
        <v>#N/A</v>
      </c>
      <c r="BG298" s="31" t="e">
        <f>_xlfn.XLOOKUP($A298,SummaryResponses!$A:$A,SummaryResponses!AA:AA)</f>
        <v>#N/A</v>
      </c>
      <c r="BH298" s="31" t="e">
        <f>_xlfn.XLOOKUP($A298,SummaryResponses!$A:$A,SummaryResponses!AB:AB)</f>
        <v>#N/A</v>
      </c>
      <c r="BI298" s="31" t="e">
        <f>_xlfn.XLOOKUP($A298,SummaryResponses!$A:$A,SummaryResponses!AC:AC)</f>
        <v>#N/A</v>
      </c>
      <c r="BJ298" s="31" t="e">
        <f>_xlfn.XLOOKUP($A298,SummaryResponses!$A:$A,SummaryResponses!AD:AD)</f>
        <v>#N/A</v>
      </c>
      <c r="BK298" s="31" t="e">
        <f>_xlfn.XLOOKUP($A298,SummaryResponses!$A:$A,SummaryResponses!AE:AE)</f>
        <v>#N/A</v>
      </c>
    </row>
    <row r="299" spans="1:63" ht="34.4" customHeight="1" x14ac:dyDescent="0.35">
      <c r="A299" s="30">
        <f>SummaryResponses!A299</f>
        <v>0</v>
      </c>
      <c r="B299" s="31" t="e">
        <f>_xlfn.XLOOKUP($A299,WH_Aggregte!$E:$E,WH_Aggregte!$D:$D)</f>
        <v>#N/A</v>
      </c>
      <c r="C299" s="31" t="e">
        <f>_xlfn.XLOOKUP($A299,SummaryResponses!$A:$A,SummaryResponses!$C:$C)</f>
        <v>#N/A</v>
      </c>
      <c r="D299" s="30" t="str">
        <f>_xlfn.SINGLE(IF(ISNUMBER(IFERROR(_xlfn.XLOOKUP($A299,Table1[QNUM],Table1[Answer],"",0),""))*1,"",IFERROR(_xlfn.XLOOKUP($A299,Table1[QNUM],Table1[Answer],"",0),"")))</f>
        <v/>
      </c>
      <c r="E299" s="31" t="str">
        <f>_xlfn.SINGLE(IF(ISNUMBER(IFERROR(_xlfn.XLOOKUP($A299&amp;$E$1&amp;":",Table1[QNUM],Table1[NOTES],"",0),""))*1,"",IFERROR(_xlfn.XLOOKUP($A299&amp;$E$1&amp;":",Table1[QNUM],Table1[NOTES],"",0),"")))</f>
        <v/>
      </c>
      <c r="F299" s="31" t="str">
        <f>_xlfn.SINGLE(IF(ISNUMBER(IFERROR(_xlfn.XLOOKUP($A299&amp;$F$1,Table1[QNUM],Table1[NOTES],"",0),""))*1,"",IFERROR(_xlfn.XLOOKUP($A299&amp;$F$1,Table1[QNUM],Table1[NOTES],"",0),"")))</f>
        <v/>
      </c>
      <c r="G299" s="31" t="e">
        <f>TRIM(_xlfn.XLOOKUP($A299,WH_Aggregte!$E:$E,WH_Aggregte!J:J))</f>
        <v>#N/A</v>
      </c>
      <c r="H299" s="31" t="e">
        <f>_xlfn.XLOOKUP($A299,WH_Aggregte!$E:$E,WH_Aggregte!K:K)</f>
        <v>#N/A</v>
      </c>
      <c r="I299" s="31" t="e">
        <f>_xlfn.XLOOKUP($A299,WH_Aggregte!$E:$E,WH_Aggregte!L:L)</f>
        <v>#N/A</v>
      </c>
      <c r="J299" s="31" t="e">
        <f>_xlfn.XLOOKUP($A299,WH_Aggregte!$E:$E,WH_Aggregte!M:M)</f>
        <v>#N/A</v>
      </c>
      <c r="K299" s="31" t="e">
        <f>_xlfn.XLOOKUP($A299,WH_Aggregte!$E:$E,WH_Aggregte!N:N)</f>
        <v>#N/A</v>
      </c>
      <c r="L299" s="31" t="e">
        <f>_xlfn.XLOOKUP($A299,WH_Aggregte!$E:$E,WH_Aggregte!O:O)</f>
        <v>#N/A</v>
      </c>
      <c r="M299" s="31" t="e">
        <f>_xlfn.XLOOKUP($A299,WH_Aggregte!$E:$E,WH_Aggregte!P:P)</f>
        <v>#N/A</v>
      </c>
      <c r="N299" s="31" t="e">
        <f>_xlfn.XLOOKUP($A299,WH_Aggregte!$E:$E,WH_Aggregte!Q:Q)</f>
        <v>#N/A</v>
      </c>
      <c r="O299" s="31" t="e">
        <f>_xlfn.XLOOKUP($A299,WH_Aggregte!$E:$E,WH_Aggregte!R:R)</f>
        <v>#N/A</v>
      </c>
      <c r="P299" s="31" t="e">
        <f>_xlfn.XLOOKUP($A299,WH_Aggregte!$E:$E,WH_Aggregte!S:S)</f>
        <v>#N/A</v>
      </c>
      <c r="Q299" s="31" t="e">
        <f>_xlfn.XLOOKUP($A299,WH_Aggregte!$E:$E,WH_Aggregte!T:T)</f>
        <v>#N/A</v>
      </c>
      <c r="R299" s="31" t="e">
        <f>_xlfn.XLOOKUP($A299,WH_Aggregte!$E:$E,WH_Aggregte!U:U)</f>
        <v>#N/A</v>
      </c>
      <c r="S299" s="31" t="e">
        <f>_xlfn.XLOOKUP($A299,WH_Aggregte!$E:$E,WH_Aggregte!V:V)</f>
        <v>#N/A</v>
      </c>
      <c r="T299" s="31" t="e">
        <f>_xlfn.XLOOKUP($A299,WH_Aggregte!$E:$E,WH_Aggregte!W:W)</f>
        <v>#N/A</v>
      </c>
      <c r="U299" s="31" t="e">
        <f>_xlfn.XLOOKUP($A299,WH_Aggregte!$E:$E,WH_Aggregte!X:X)</f>
        <v>#N/A</v>
      </c>
      <c r="V299" s="31" t="e">
        <f>_xlfn.XLOOKUP($A299,WH_Aggregte!$E:$E,WH_Aggregte!Y:Y)</f>
        <v>#N/A</v>
      </c>
      <c r="W299" s="31" t="e">
        <f>_xlfn.XLOOKUP($A299,WH_Aggregte!$E:$E,WH_Aggregte!Z:Z)</f>
        <v>#N/A</v>
      </c>
      <c r="X299" s="31" t="e">
        <f>_xlfn.XLOOKUP($A299,WH_Aggregte!$E:$E,WH_Aggregte!AA:AA)</f>
        <v>#N/A</v>
      </c>
      <c r="Y299" s="31" t="e">
        <f>_xlfn.XLOOKUP($A299,WH_Aggregte!$E:$E,WH_Aggregte!AB:AB)</f>
        <v>#N/A</v>
      </c>
      <c r="Z299" s="31" t="e">
        <f>_xlfn.XLOOKUP($A299,WH_Aggregte!$E:$E,WH_Aggregte!AC:AC)</f>
        <v>#N/A</v>
      </c>
      <c r="AA299" s="31" t="e">
        <f>_xlfn.XLOOKUP($A299,WH_Aggregte!$E:$E,WH_Aggregte!AD:AD)</f>
        <v>#N/A</v>
      </c>
      <c r="AB299" s="31" t="e">
        <f>_xlfn.XLOOKUP($A299,WH_Aggregte!$E:$E,WH_Aggregte!AE:AE)</f>
        <v>#N/A</v>
      </c>
      <c r="AC299" s="31" t="e">
        <f>_xlfn.XLOOKUP($A299,WH_Aggregte!$E:$E,WH_Aggregte!AF:AF)</f>
        <v>#N/A</v>
      </c>
      <c r="AD299" s="31" t="e">
        <f>_xlfn.XLOOKUP($A299,WH_Aggregte!$E:$E,WH_Aggregte!AG:AG)</f>
        <v>#N/A</v>
      </c>
      <c r="AE299" s="31" t="e">
        <f>_xlfn.XLOOKUP($A299,WH_Aggregte!$E:$E,WH_Aggregte!AH:AH)</f>
        <v>#N/A</v>
      </c>
      <c r="AF299" s="31" t="e">
        <f>_xlfn.XLOOKUP($A299,WH_Aggregte!$E:$E,WH_Aggregte!AI:AI)</f>
        <v>#N/A</v>
      </c>
      <c r="AG299" s="31" t="e">
        <f>_xlfn.XLOOKUP($A299,WH_Aggregte!$E:$E,WH_Aggregte!AJ:AJ)</f>
        <v>#N/A</v>
      </c>
      <c r="AH299" s="31" t="e">
        <f>_xlfn.XLOOKUP($A299,WH_Aggregte!$E:$E,WH_Aggregte!AK:AK)</f>
        <v>#N/A</v>
      </c>
      <c r="AI299" s="31" t="e">
        <f>_xlfn.XLOOKUP($A299,WH_Aggregte!$E:$E,WH_Aggregte!AL:AL)</f>
        <v>#N/A</v>
      </c>
      <c r="AJ299" s="31" t="e">
        <f>_xlfn.XLOOKUP($A299,SummaryResponses!$A:$A,SummaryResponses!D:D)</f>
        <v>#N/A</v>
      </c>
      <c r="AK299" s="31" t="e">
        <f>_xlfn.XLOOKUP($A299,SummaryResponses!$A:$A,SummaryResponses!E:E)</f>
        <v>#N/A</v>
      </c>
      <c r="AL299" s="31" t="e">
        <f>_xlfn.XLOOKUP($A299,SummaryResponses!$A:$A,SummaryResponses!F:F)</f>
        <v>#N/A</v>
      </c>
      <c r="AM299" s="31" t="e">
        <f>_xlfn.XLOOKUP($A299,SummaryResponses!$A:$A,SummaryResponses!G:G)</f>
        <v>#N/A</v>
      </c>
      <c r="AN299" s="31" t="e">
        <f>_xlfn.XLOOKUP($A299,SummaryResponses!$A:$A,SummaryResponses!H:H)</f>
        <v>#N/A</v>
      </c>
      <c r="AO299" s="31" t="e">
        <f>_xlfn.XLOOKUP($A299,SummaryResponses!$A:$A,SummaryResponses!I:I)</f>
        <v>#N/A</v>
      </c>
      <c r="AP299" s="31" t="e">
        <f>_xlfn.XLOOKUP($A299,SummaryResponses!$A:$A,SummaryResponses!J:J)</f>
        <v>#N/A</v>
      </c>
      <c r="AQ299" s="31" t="e">
        <f>_xlfn.XLOOKUP($A299,SummaryResponses!$A:$A,SummaryResponses!K:K)</f>
        <v>#N/A</v>
      </c>
      <c r="AR299" s="31" t="e">
        <f>_xlfn.XLOOKUP($A299,SummaryResponses!$A:$A,SummaryResponses!L:L)</f>
        <v>#N/A</v>
      </c>
      <c r="AS299" s="31" t="e">
        <f>_xlfn.XLOOKUP($A299,SummaryResponses!$A:$A,SummaryResponses!M:M)</f>
        <v>#N/A</v>
      </c>
      <c r="AT299" s="31" t="e">
        <f>_xlfn.XLOOKUP($A299,SummaryResponses!$A:$A,SummaryResponses!N:N)</f>
        <v>#N/A</v>
      </c>
      <c r="AU299" s="31" t="e">
        <f>_xlfn.XLOOKUP($A299,SummaryResponses!$A:$A,SummaryResponses!O:O)</f>
        <v>#N/A</v>
      </c>
      <c r="AV299" s="31" t="e">
        <f>_xlfn.XLOOKUP($A299,SummaryResponses!$A:$A,SummaryResponses!P:P)</f>
        <v>#N/A</v>
      </c>
      <c r="AW299" s="31" t="e">
        <f>_xlfn.XLOOKUP($A299,SummaryResponses!$A:$A,SummaryResponses!Q:Q)</f>
        <v>#N/A</v>
      </c>
      <c r="AX299" s="31" t="e">
        <f>_xlfn.XLOOKUP($A299,SummaryResponses!$A:$A,SummaryResponses!R:R)</f>
        <v>#N/A</v>
      </c>
      <c r="AY299" s="31" t="e">
        <f>_xlfn.XLOOKUP($A299,SummaryResponses!$A:$A,SummaryResponses!S:S)</f>
        <v>#N/A</v>
      </c>
      <c r="AZ299" s="31" t="e">
        <f>_xlfn.XLOOKUP($A299,SummaryResponses!$A:$A,SummaryResponses!T:T)</f>
        <v>#N/A</v>
      </c>
      <c r="BA299" s="31" t="e">
        <f>_xlfn.XLOOKUP($A299,SummaryResponses!$A:$A,SummaryResponses!U:U)</f>
        <v>#N/A</v>
      </c>
      <c r="BB299" s="31" t="e">
        <f>_xlfn.XLOOKUP($A299,SummaryResponses!$A:$A,SummaryResponses!V:V)</f>
        <v>#N/A</v>
      </c>
      <c r="BC299" s="31" t="e">
        <f>_xlfn.XLOOKUP($A299,SummaryResponses!$A:$A,SummaryResponses!W:W)</f>
        <v>#N/A</v>
      </c>
      <c r="BD299" s="31" t="e">
        <f>_xlfn.XLOOKUP($A299,SummaryResponses!$A:$A,SummaryResponses!X:X)</f>
        <v>#N/A</v>
      </c>
      <c r="BE299" s="31" t="e">
        <f>_xlfn.XLOOKUP($A299,SummaryResponses!$A:$A,SummaryResponses!Y:Y)</f>
        <v>#N/A</v>
      </c>
      <c r="BF299" s="31" t="e">
        <f>_xlfn.XLOOKUP($A299,SummaryResponses!$A:$A,SummaryResponses!Z:Z)</f>
        <v>#N/A</v>
      </c>
      <c r="BG299" s="31" t="e">
        <f>_xlfn.XLOOKUP($A299,SummaryResponses!$A:$A,SummaryResponses!AA:AA)</f>
        <v>#N/A</v>
      </c>
      <c r="BH299" s="31" t="e">
        <f>_xlfn.XLOOKUP($A299,SummaryResponses!$A:$A,SummaryResponses!AB:AB)</f>
        <v>#N/A</v>
      </c>
      <c r="BI299" s="31" t="e">
        <f>_xlfn.XLOOKUP($A299,SummaryResponses!$A:$A,SummaryResponses!AC:AC)</f>
        <v>#N/A</v>
      </c>
      <c r="BJ299" s="31" t="e">
        <f>_xlfn.XLOOKUP($A299,SummaryResponses!$A:$A,SummaryResponses!AD:AD)</f>
        <v>#N/A</v>
      </c>
      <c r="BK299" s="31" t="e">
        <f>_xlfn.XLOOKUP($A299,SummaryResponses!$A:$A,SummaryResponses!AE:AE)</f>
        <v>#N/A</v>
      </c>
    </row>
    <row r="300" spans="1:63" ht="34.4" customHeight="1" x14ac:dyDescent="0.35">
      <c r="A300" s="30">
        <f>SummaryResponses!A300</f>
        <v>0</v>
      </c>
      <c r="B300" s="31" t="e">
        <f>_xlfn.XLOOKUP($A300,WH_Aggregte!$E:$E,WH_Aggregte!$D:$D)</f>
        <v>#N/A</v>
      </c>
      <c r="C300" s="31" t="e">
        <f>_xlfn.XLOOKUP($A300,SummaryResponses!$A:$A,SummaryResponses!$C:$C)</f>
        <v>#N/A</v>
      </c>
      <c r="D300" s="30" t="str">
        <f>_xlfn.SINGLE(IF(ISNUMBER(IFERROR(_xlfn.XLOOKUP($A300,Table1[QNUM],Table1[Answer],"",0),""))*1,"",IFERROR(_xlfn.XLOOKUP($A300,Table1[QNUM],Table1[Answer],"",0),"")))</f>
        <v/>
      </c>
      <c r="E300" s="31" t="str">
        <f>_xlfn.SINGLE(IF(ISNUMBER(IFERROR(_xlfn.XLOOKUP($A300&amp;$E$1&amp;":",Table1[QNUM],Table1[NOTES],"",0),""))*1,"",IFERROR(_xlfn.XLOOKUP($A300&amp;$E$1&amp;":",Table1[QNUM],Table1[NOTES],"",0),"")))</f>
        <v/>
      </c>
      <c r="F300" s="31" t="str">
        <f>_xlfn.SINGLE(IF(ISNUMBER(IFERROR(_xlfn.XLOOKUP($A300&amp;$F$1,Table1[QNUM],Table1[NOTES],"",0),""))*1,"",IFERROR(_xlfn.XLOOKUP($A300&amp;$F$1,Table1[QNUM],Table1[NOTES],"",0),"")))</f>
        <v/>
      </c>
      <c r="G300" s="31" t="e">
        <f>TRIM(_xlfn.XLOOKUP($A300,WH_Aggregte!$E:$E,WH_Aggregte!J:J))</f>
        <v>#N/A</v>
      </c>
      <c r="H300" s="31" t="e">
        <f>_xlfn.XLOOKUP($A300,WH_Aggregte!$E:$E,WH_Aggregte!K:K)</f>
        <v>#N/A</v>
      </c>
      <c r="I300" s="31" t="e">
        <f>_xlfn.XLOOKUP($A300,WH_Aggregte!$E:$E,WH_Aggregte!L:L)</f>
        <v>#N/A</v>
      </c>
      <c r="J300" s="31" t="e">
        <f>_xlfn.XLOOKUP($A300,WH_Aggregte!$E:$E,WH_Aggregte!M:M)</f>
        <v>#N/A</v>
      </c>
      <c r="K300" s="31" t="e">
        <f>_xlfn.XLOOKUP($A300,WH_Aggregte!$E:$E,WH_Aggregte!N:N)</f>
        <v>#N/A</v>
      </c>
      <c r="L300" s="31" t="e">
        <f>_xlfn.XLOOKUP($A300,WH_Aggregte!$E:$E,WH_Aggregte!O:O)</f>
        <v>#N/A</v>
      </c>
      <c r="M300" s="31" t="e">
        <f>_xlfn.XLOOKUP($A300,WH_Aggregte!$E:$E,WH_Aggregte!P:P)</f>
        <v>#N/A</v>
      </c>
      <c r="N300" s="31" t="e">
        <f>_xlfn.XLOOKUP($A300,WH_Aggregte!$E:$E,WH_Aggregte!Q:Q)</f>
        <v>#N/A</v>
      </c>
      <c r="O300" s="31" t="e">
        <f>_xlfn.XLOOKUP($A300,WH_Aggregte!$E:$E,WH_Aggregte!R:R)</f>
        <v>#N/A</v>
      </c>
      <c r="P300" s="31" t="e">
        <f>_xlfn.XLOOKUP($A300,WH_Aggregte!$E:$E,WH_Aggregte!S:S)</f>
        <v>#N/A</v>
      </c>
      <c r="Q300" s="31" t="e">
        <f>_xlfn.XLOOKUP($A300,WH_Aggregte!$E:$E,WH_Aggregte!T:T)</f>
        <v>#N/A</v>
      </c>
      <c r="R300" s="31" t="e">
        <f>_xlfn.XLOOKUP($A300,WH_Aggregte!$E:$E,WH_Aggregte!U:U)</f>
        <v>#N/A</v>
      </c>
      <c r="S300" s="31" t="e">
        <f>_xlfn.XLOOKUP($A300,WH_Aggregte!$E:$E,WH_Aggregte!V:V)</f>
        <v>#N/A</v>
      </c>
      <c r="T300" s="31" t="e">
        <f>_xlfn.XLOOKUP($A300,WH_Aggregte!$E:$E,WH_Aggregte!W:W)</f>
        <v>#N/A</v>
      </c>
      <c r="U300" s="31" t="e">
        <f>_xlfn.XLOOKUP($A300,WH_Aggregte!$E:$E,WH_Aggregte!X:X)</f>
        <v>#N/A</v>
      </c>
      <c r="V300" s="31" t="e">
        <f>_xlfn.XLOOKUP($A300,WH_Aggregte!$E:$E,WH_Aggregte!Y:Y)</f>
        <v>#N/A</v>
      </c>
      <c r="W300" s="31" t="e">
        <f>_xlfn.XLOOKUP($A300,WH_Aggregte!$E:$E,WH_Aggregte!Z:Z)</f>
        <v>#N/A</v>
      </c>
      <c r="X300" s="31" t="e">
        <f>_xlfn.XLOOKUP($A300,WH_Aggregte!$E:$E,WH_Aggregte!AA:AA)</f>
        <v>#N/A</v>
      </c>
      <c r="Y300" s="31" t="e">
        <f>_xlfn.XLOOKUP($A300,WH_Aggregte!$E:$E,WH_Aggregte!AB:AB)</f>
        <v>#N/A</v>
      </c>
      <c r="Z300" s="31" t="e">
        <f>_xlfn.XLOOKUP($A300,WH_Aggregte!$E:$E,WH_Aggregte!AC:AC)</f>
        <v>#N/A</v>
      </c>
      <c r="AA300" s="31" t="e">
        <f>_xlfn.XLOOKUP($A300,WH_Aggregte!$E:$E,WH_Aggregte!AD:AD)</f>
        <v>#N/A</v>
      </c>
      <c r="AB300" s="31" t="e">
        <f>_xlfn.XLOOKUP($A300,WH_Aggregte!$E:$E,WH_Aggregte!AE:AE)</f>
        <v>#N/A</v>
      </c>
      <c r="AC300" s="31" t="e">
        <f>_xlfn.XLOOKUP($A300,WH_Aggregte!$E:$E,WH_Aggregte!AF:AF)</f>
        <v>#N/A</v>
      </c>
      <c r="AD300" s="31" t="e">
        <f>_xlfn.XLOOKUP($A300,WH_Aggregte!$E:$E,WH_Aggregte!AG:AG)</f>
        <v>#N/A</v>
      </c>
      <c r="AE300" s="31" t="e">
        <f>_xlfn.XLOOKUP($A300,WH_Aggregte!$E:$E,WH_Aggregte!AH:AH)</f>
        <v>#N/A</v>
      </c>
      <c r="AF300" s="31" t="e">
        <f>_xlfn.XLOOKUP($A300,WH_Aggregte!$E:$E,WH_Aggregte!AI:AI)</f>
        <v>#N/A</v>
      </c>
      <c r="AG300" s="31" t="e">
        <f>_xlfn.XLOOKUP($A300,WH_Aggregte!$E:$E,WH_Aggregte!AJ:AJ)</f>
        <v>#N/A</v>
      </c>
      <c r="AH300" s="31" t="e">
        <f>_xlfn.XLOOKUP($A300,WH_Aggregte!$E:$E,WH_Aggregte!AK:AK)</f>
        <v>#N/A</v>
      </c>
      <c r="AI300" s="31" t="e">
        <f>_xlfn.XLOOKUP($A300,WH_Aggregte!$E:$E,WH_Aggregte!AL:AL)</f>
        <v>#N/A</v>
      </c>
      <c r="AJ300" s="31" t="e">
        <f>_xlfn.XLOOKUP($A300,SummaryResponses!$A:$A,SummaryResponses!D:D)</f>
        <v>#N/A</v>
      </c>
      <c r="AK300" s="31" t="e">
        <f>_xlfn.XLOOKUP($A300,SummaryResponses!$A:$A,SummaryResponses!E:E)</f>
        <v>#N/A</v>
      </c>
      <c r="AL300" s="31" t="e">
        <f>_xlfn.XLOOKUP($A300,SummaryResponses!$A:$A,SummaryResponses!F:F)</f>
        <v>#N/A</v>
      </c>
      <c r="AM300" s="31" t="e">
        <f>_xlfn.XLOOKUP($A300,SummaryResponses!$A:$A,SummaryResponses!G:G)</f>
        <v>#N/A</v>
      </c>
      <c r="AN300" s="31" t="e">
        <f>_xlfn.XLOOKUP($A300,SummaryResponses!$A:$A,SummaryResponses!H:H)</f>
        <v>#N/A</v>
      </c>
      <c r="AO300" s="31" t="e">
        <f>_xlfn.XLOOKUP($A300,SummaryResponses!$A:$A,SummaryResponses!I:I)</f>
        <v>#N/A</v>
      </c>
      <c r="AP300" s="31" t="e">
        <f>_xlfn.XLOOKUP($A300,SummaryResponses!$A:$A,SummaryResponses!J:J)</f>
        <v>#N/A</v>
      </c>
      <c r="AQ300" s="31" t="e">
        <f>_xlfn.XLOOKUP($A300,SummaryResponses!$A:$A,SummaryResponses!K:K)</f>
        <v>#N/A</v>
      </c>
      <c r="AR300" s="31" t="e">
        <f>_xlfn.XLOOKUP($A300,SummaryResponses!$A:$A,SummaryResponses!L:L)</f>
        <v>#N/A</v>
      </c>
      <c r="AS300" s="31" t="e">
        <f>_xlfn.XLOOKUP($A300,SummaryResponses!$A:$A,SummaryResponses!M:M)</f>
        <v>#N/A</v>
      </c>
      <c r="AT300" s="31" t="e">
        <f>_xlfn.XLOOKUP($A300,SummaryResponses!$A:$A,SummaryResponses!N:N)</f>
        <v>#N/A</v>
      </c>
      <c r="AU300" s="31" t="e">
        <f>_xlfn.XLOOKUP($A300,SummaryResponses!$A:$A,SummaryResponses!O:O)</f>
        <v>#N/A</v>
      </c>
      <c r="AV300" s="31" t="e">
        <f>_xlfn.XLOOKUP($A300,SummaryResponses!$A:$A,SummaryResponses!P:P)</f>
        <v>#N/A</v>
      </c>
      <c r="AW300" s="31" t="e">
        <f>_xlfn.XLOOKUP($A300,SummaryResponses!$A:$A,SummaryResponses!Q:Q)</f>
        <v>#N/A</v>
      </c>
      <c r="AX300" s="31" t="e">
        <f>_xlfn.XLOOKUP($A300,SummaryResponses!$A:$A,SummaryResponses!R:R)</f>
        <v>#N/A</v>
      </c>
      <c r="AY300" s="31" t="e">
        <f>_xlfn.XLOOKUP($A300,SummaryResponses!$A:$A,SummaryResponses!S:S)</f>
        <v>#N/A</v>
      </c>
      <c r="AZ300" s="31" t="e">
        <f>_xlfn.XLOOKUP($A300,SummaryResponses!$A:$A,SummaryResponses!T:T)</f>
        <v>#N/A</v>
      </c>
      <c r="BA300" s="31" t="e">
        <f>_xlfn.XLOOKUP($A300,SummaryResponses!$A:$A,SummaryResponses!U:U)</f>
        <v>#N/A</v>
      </c>
      <c r="BB300" s="31" t="e">
        <f>_xlfn.XLOOKUP($A300,SummaryResponses!$A:$A,SummaryResponses!V:V)</f>
        <v>#N/A</v>
      </c>
      <c r="BC300" s="31" t="e">
        <f>_xlfn.XLOOKUP($A300,SummaryResponses!$A:$A,SummaryResponses!W:W)</f>
        <v>#N/A</v>
      </c>
      <c r="BD300" s="31" t="e">
        <f>_xlfn.XLOOKUP($A300,SummaryResponses!$A:$A,SummaryResponses!X:X)</f>
        <v>#N/A</v>
      </c>
      <c r="BE300" s="31" t="e">
        <f>_xlfn.XLOOKUP($A300,SummaryResponses!$A:$A,SummaryResponses!Y:Y)</f>
        <v>#N/A</v>
      </c>
      <c r="BF300" s="31" t="e">
        <f>_xlfn.XLOOKUP($A300,SummaryResponses!$A:$A,SummaryResponses!Z:Z)</f>
        <v>#N/A</v>
      </c>
      <c r="BG300" s="31" t="e">
        <f>_xlfn.XLOOKUP($A300,SummaryResponses!$A:$A,SummaryResponses!AA:AA)</f>
        <v>#N/A</v>
      </c>
      <c r="BH300" s="31" t="e">
        <f>_xlfn.XLOOKUP($A300,SummaryResponses!$A:$A,SummaryResponses!AB:AB)</f>
        <v>#N/A</v>
      </c>
      <c r="BI300" s="31" t="e">
        <f>_xlfn.XLOOKUP($A300,SummaryResponses!$A:$A,SummaryResponses!AC:AC)</f>
        <v>#N/A</v>
      </c>
      <c r="BJ300" s="31" t="e">
        <f>_xlfn.XLOOKUP($A300,SummaryResponses!$A:$A,SummaryResponses!AD:AD)</f>
        <v>#N/A</v>
      </c>
      <c r="BK300" s="31" t="e">
        <f>_xlfn.XLOOKUP($A300,SummaryResponses!$A:$A,SummaryResponses!AE:AE)</f>
        <v>#N/A</v>
      </c>
    </row>
    <row r="301" spans="1:63" ht="34.4" customHeight="1" x14ac:dyDescent="0.35">
      <c r="A301" s="30">
        <f>SummaryResponses!A301</f>
        <v>0</v>
      </c>
      <c r="B301" s="31" t="e">
        <f>_xlfn.XLOOKUP($A301,WH_Aggregte!$E:$E,WH_Aggregte!$D:$D)</f>
        <v>#N/A</v>
      </c>
      <c r="C301" s="31" t="e">
        <f>_xlfn.XLOOKUP($A301,SummaryResponses!$A:$A,SummaryResponses!$C:$C)</f>
        <v>#N/A</v>
      </c>
      <c r="D301" s="30" t="str">
        <f>_xlfn.SINGLE(IF(ISNUMBER(IFERROR(_xlfn.XLOOKUP($A301,Table1[QNUM],Table1[Answer],"",0),""))*1,"",IFERROR(_xlfn.XLOOKUP($A301,Table1[QNUM],Table1[Answer],"",0),"")))</f>
        <v/>
      </c>
      <c r="E301" s="31" t="str">
        <f>_xlfn.SINGLE(IF(ISNUMBER(IFERROR(_xlfn.XLOOKUP($A301&amp;$E$1&amp;":",Table1[QNUM],Table1[NOTES],"",0),""))*1,"",IFERROR(_xlfn.XLOOKUP($A301&amp;$E$1&amp;":",Table1[QNUM],Table1[NOTES],"",0),"")))</f>
        <v/>
      </c>
      <c r="F301" s="31" t="str">
        <f>_xlfn.SINGLE(IF(ISNUMBER(IFERROR(_xlfn.XLOOKUP($A301&amp;$F$1,Table1[QNUM],Table1[NOTES],"",0),""))*1,"",IFERROR(_xlfn.XLOOKUP($A301&amp;$F$1,Table1[QNUM],Table1[NOTES],"",0),"")))</f>
        <v/>
      </c>
      <c r="G301" s="31" t="e">
        <f>TRIM(_xlfn.XLOOKUP($A301,WH_Aggregte!$E:$E,WH_Aggregte!J:J))</f>
        <v>#N/A</v>
      </c>
      <c r="H301" s="31" t="e">
        <f>_xlfn.XLOOKUP($A301,WH_Aggregte!$E:$E,WH_Aggregte!K:K)</f>
        <v>#N/A</v>
      </c>
      <c r="I301" s="31" t="e">
        <f>_xlfn.XLOOKUP($A301,WH_Aggregte!$E:$E,WH_Aggregte!L:L)</f>
        <v>#N/A</v>
      </c>
      <c r="J301" s="31" t="e">
        <f>_xlfn.XLOOKUP($A301,WH_Aggregte!$E:$E,WH_Aggregte!M:M)</f>
        <v>#N/A</v>
      </c>
      <c r="K301" s="31" t="e">
        <f>_xlfn.XLOOKUP($A301,WH_Aggregte!$E:$E,WH_Aggregte!N:N)</f>
        <v>#N/A</v>
      </c>
      <c r="L301" s="31" t="e">
        <f>_xlfn.XLOOKUP($A301,WH_Aggregte!$E:$E,WH_Aggregte!O:O)</f>
        <v>#N/A</v>
      </c>
      <c r="M301" s="31" t="e">
        <f>_xlfn.XLOOKUP($A301,WH_Aggregte!$E:$E,WH_Aggregte!P:P)</f>
        <v>#N/A</v>
      </c>
      <c r="N301" s="31" t="e">
        <f>_xlfn.XLOOKUP($A301,WH_Aggregte!$E:$E,WH_Aggregte!Q:Q)</f>
        <v>#N/A</v>
      </c>
      <c r="O301" s="31" t="e">
        <f>_xlfn.XLOOKUP($A301,WH_Aggregte!$E:$E,WH_Aggregte!R:R)</f>
        <v>#N/A</v>
      </c>
      <c r="P301" s="31" t="e">
        <f>_xlfn.XLOOKUP($A301,WH_Aggregte!$E:$E,WH_Aggregte!S:S)</f>
        <v>#N/A</v>
      </c>
      <c r="Q301" s="31" t="e">
        <f>_xlfn.XLOOKUP($A301,WH_Aggregte!$E:$E,WH_Aggregte!T:T)</f>
        <v>#N/A</v>
      </c>
      <c r="R301" s="31" t="e">
        <f>_xlfn.XLOOKUP($A301,WH_Aggregte!$E:$E,WH_Aggregte!U:U)</f>
        <v>#N/A</v>
      </c>
      <c r="S301" s="31" t="e">
        <f>_xlfn.XLOOKUP($A301,WH_Aggregte!$E:$E,WH_Aggregte!V:V)</f>
        <v>#N/A</v>
      </c>
      <c r="T301" s="31" t="e">
        <f>_xlfn.XLOOKUP($A301,WH_Aggregte!$E:$E,WH_Aggregte!W:W)</f>
        <v>#N/A</v>
      </c>
      <c r="U301" s="31" t="e">
        <f>_xlfn.XLOOKUP($A301,WH_Aggregte!$E:$E,WH_Aggregte!X:X)</f>
        <v>#N/A</v>
      </c>
      <c r="V301" s="31" t="e">
        <f>_xlfn.XLOOKUP($A301,WH_Aggregte!$E:$E,WH_Aggregte!Y:Y)</f>
        <v>#N/A</v>
      </c>
      <c r="W301" s="31" t="e">
        <f>_xlfn.XLOOKUP($A301,WH_Aggregte!$E:$E,WH_Aggregte!Z:Z)</f>
        <v>#N/A</v>
      </c>
      <c r="X301" s="31" t="e">
        <f>_xlfn.XLOOKUP($A301,WH_Aggregte!$E:$E,WH_Aggregte!AA:AA)</f>
        <v>#N/A</v>
      </c>
      <c r="Y301" s="31" t="e">
        <f>_xlfn.XLOOKUP($A301,WH_Aggregte!$E:$E,WH_Aggregte!AB:AB)</f>
        <v>#N/A</v>
      </c>
      <c r="Z301" s="31" t="e">
        <f>_xlfn.XLOOKUP($A301,WH_Aggregte!$E:$E,WH_Aggregte!AC:AC)</f>
        <v>#N/A</v>
      </c>
      <c r="AA301" s="31" t="e">
        <f>_xlfn.XLOOKUP($A301,WH_Aggregte!$E:$E,WH_Aggregte!AD:AD)</f>
        <v>#N/A</v>
      </c>
      <c r="AB301" s="31" t="e">
        <f>_xlfn.XLOOKUP($A301,WH_Aggregte!$E:$E,WH_Aggregte!AE:AE)</f>
        <v>#N/A</v>
      </c>
      <c r="AC301" s="31" t="e">
        <f>_xlfn.XLOOKUP($A301,WH_Aggregte!$E:$E,WH_Aggregte!AF:AF)</f>
        <v>#N/A</v>
      </c>
      <c r="AD301" s="31" t="e">
        <f>_xlfn.XLOOKUP($A301,WH_Aggregte!$E:$E,WH_Aggregte!AG:AG)</f>
        <v>#N/A</v>
      </c>
      <c r="AE301" s="31" t="e">
        <f>_xlfn.XLOOKUP($A301,WH_Aggregte!$E:$E,WH_Aggregte!AH:AH)</f>
        <v>#N/A</v>
      </c>
      <c r="AF301" s="31" t="e">
        <f>_xlfn.XLOOKUP($A301,WH_Aggregte!$E:$E,WH_Aggregte!AI:AI)</f>
        <v>#N/A</v>
      </c>
      <c r="AG301" s="31" t="e">
        <f>_xlfn.XLOOKUP($A301,WH_Aggregte!$E:$E,WH_Aggregte!AJ:AJ)</f>
        <v>#N/A</v>
      </c>
      <c r="AH301" s="31" t="e">
        <f>_xlfn.XLOOKUP($A301,WH_Aggregte!$E:$E,WH_Aggregte!AK:AK)</f>
        <v>#N/A</v>
      </c>
      <c r="AI301" s="31" t="e">
        <f>_xlfn.XLOOKUP($A301,WH_Aggregte!$E:$E,WH_Aggregte!AL:AL)</f>
        <v>#N/A</v>
      </c>
      <c r="AJ301" s="31" t="e">
        <f>_xlfn.XLOOKUP($A301,SummaryResponses!$A:$A,SummaryResponses!D:D)</f>
        <v>#N/A</v>
      </c>
      <c r="AK301" s="31" t="e">
        <f>_xlfn.XLOOKUP($A301,SummaryResponses!$A:$A,SummaryResponses!E:E)</f>
        <v>#N/A</v>
      </c>
      <c r="AL301" s="31" t="e">
        <f>_xlfn.XLOOKUP($A301,SummaryResponses!$A:$A,SummaryResponses!F:F)</f>
        <v>#N/A</v>
      </c>
      <c r="AM301" s="31" t="e">
        <f>_xlfn.XLOOKUP($A301,SummaryResponses!$A:$A,SummaryResponses!G:G)</f>
        <v>#N/A</v>
      </c>
      <c r="AN301" s="31" t="e">
        <f>_xlfn.XLOOKUP($A301,SummaryResponses!$A:$A,SummaryResponses!H:H)</f>
        <v>#N/A</v>
      </c>
      <c r="AO301" s="31" t="e">
        <f>_xlfn.XLOOKUP($A301,SummaryResponses!$A:$A,SummaryResponses!I:I)</f>
        <v>#N/A</v>
      </c>
      <c r="AP301" s="31" t="e">
        <f>_xlfn.XLOOKUP($A301,SummaryResponses!$A:$A,SummaryResponses!J:J)</f>
        <v>#N/A</v>
      </c>
      <c r="AQ301" s="31" t="e">
        <f>_xlfn.XLOOKUP($A301,SummaryResponses!$A:$A,SummaryResponses!K:K)</f>
        <v>#N/A</v>
      </c>
      <c r="AR301" s="31" t="e">
        <f>_xlfn.XLOOKUP($A301,SummaryResponses!$A:$A,SummaryResponses!L:L)</f>
        <v>#N/A</v>
      </c>
      <c r="AS301" s="31" t="e">
        <f>_xlfn.XLOOKUP($A301,SummaryResponses!$A:$A,SummaryResponses!M:M)</f>
        <v>#N/A</v>
      </c>
      <c r="AT301" s="31" t="e">
        <f>_xlfn.XLOOKUP($A301,SummaryResponses!$A:$A,SummaryResponses!N:N)</f>
        <v>#N/A</v>
      </c>
      <c r="AU301" s="31" t="e">
        <f>_xlfn.XLOOKUP($A301,SummaryResponses!$A:$A,SummaryResponses!O:O)</f>
        <v>#N/A</v>
      </c>
      <c r="AV301" s="31" t="e">
        <f>_xlfn.XLOOKUP($A301,SummaryResponses!$A:$A,SummaryResponses!P:P)</f>
        <v>#N/A</v>
      </c>
      <c r="AW301" s="31" t="e">
        <f>_xlfn.XLOOKUP($A301,SummaryResponses!$A:$A,SummaryResponses!Q:Q)</f>
        <v>#N/A</v>
      </c>
      <c r="AX301" s="31" t="e">
        <f>_xlfn.XLOOKUP($A301,SummaryResponses!$A:$A,SummaryResponses!R:R)</f>
        <v>#N/A</v>
      </c>
      <c r="AY301" s="31" t="e">
        <f>_xlfn.XLOOKUP($A301,SummaryResponses!$A:$A,SummaryResponses!S:S)</f>
        <v>#N/A</v>
      </c>
      <c r="AZ301" s="31" t="e">
        <f>_xlfn.XLOOKUP($A301,SummaryResponses!$A:$A,SummaryResponses!T:T)</f>
        <v>#N/A</v>
      </c>
      <c r="BA301" s="31" t="e">
        <f>_xlfn.XLOOKUP($A301,SummaryResponses!$A:$A,SummaryResponses!U:U)</f>
        <v>#N/A</v>
      </c>
      <c r="BB301" s="31" t="e">
        <f>_xlfn.XLOOKUP($A301,SummaryResponses!$A:$A,SummaryResponses!V:V)</f>
        <v>#N/A</v>
      </c>
      <c r="BC301" s="31" t="e">
        <f>_xlfn.XLOOKUP($A301,SummaryResponses!$A:$A,SummaryResponses!W:W)</f>
        <v>#N/A</v>
      </c>
      <c r="BD301" s="31" t="e">
        <f>_xlfn.XLOOKUP($A301,SummaryResponses!$A:$A,SummaryResponses!X:X)</f>
        <v>#N/A</v>
      </c>
      <c r="BE301" s="31" t="e">
        <f>_xlfn.XLOOKUP($A301,SummaryResponses!$A:$A,SummaryResponses!Y:Y)</f>
        <v>#N/A</v>
      </c>
      <c r="BF301" s="31" t="e">
        <f>_xlfn.XLOOKUP($A301,SummaryResponses!$A:$A,SummaryResponses!Z:Z)</f>
        <v>#N/A</v>
      </c>
      <c r="BG301" s="31" t="e">
        <f>_xlfn.XLOOKUP($A301,SummaryResponses!$A:$A,SummaryResponses!AA:AA)</f>
        <v>#N/A</v>
      </c>
      <c r="BH301" s="31" t="e">
        <f>_xlfn.XLOOKUP($A301,SummaryResponses!$A:$A,SummaryResponses!AB:AB)</f>
        <v>#N/A</v>
      </c>
      <c r="BI301" s="31" t="e">
        <f>_xlfn.XLOOKUP($A301,SummaryResponses!$A:$A,SummaryResponses!AC:AC)</f>
        <v>#N/A</v>
      </c>
      <c r="BJ301" s="31" t="e">
        <f>_xlfn.XLOOKUP($A301,SummaryResponses!$A:$A,SummaryResponses!AD:AD)</f>
        <v>#N/A</v>
      </c>
      <c r="BK301" s="31" t="e">
        <f>_xlfn.XLOOKUP($A301,SummaryResponses!$A:$A,SummaryResponses!AE:AE)</f>
        <v>#N/A</v>
      </c>
    </row>
    <row r="302" spans="1:63" ht="34.4" customHeight="1" x14ac:dyDescent="0.35">
      <c r="A302" s="30">
        <f>SummaryResponses!A302</f>
        <v>0</v>
      </c>
      <c r="B302" s="31" t="e">
        <f>_xlfn.XLOOKUP($A302,WH_Aggregte!$E:$E,WH_Aggregte!$D:$D)</f>
        <v>#N/A</v>
      </c>
      <c r="C302" s="31" t="e">
        <f>_xlfn.XLOOKUP($A302,SummaryResponses!$A:$A,SummaryResponses!$C:$C)</f>
        <v>#N/A</v>
      </c>
      <c r="D302" s="30" t="str">
        <f>_xlfn.SINGLE(IF(ISNUMBER(IFERROR(_xlfn.XLOOKUP($A302,Table1[QNUM],Table1[Answer],"",0),""))*1,"",IFERROR(_xlfn.XLOOKUP($A302,Table1[QNUM],Table1[Answer],"",0),"")))</f>
        <v/>
      </c>
      <c r="E302" s="31" t="str">
        <f>_xlfn.SINGLE(IF(ISNUMBER(IFERROR(_xlfn.XLOOKUP($A302&amp;$E$1&amp;":",Table1[QNUM],Table1[NOTES],"",0),""))*1,"",IFERROR(_xlfn.XLOOKUP($A302&amp;$E$1&amp;":",Table1[QNUM],Table1[NOTES],"",0),"")))</f>
        <v/>
      </c>
      <c r="F302" s="31" t="str">
        <f>_xlfn.SINGLE(IF(ISNUMBER(IFERROR(_xlfn.XLOOKUP($A302&amp;$F$1,Table1[QNUM],Table1[NOTES],"",0),""))*1,"",IFERROR(_xlfn.XLOOKUP($A302&amp;$F$1,Table1[QNUM],Table1[NOTES],"",0),"")))</f>
        <v/>
      </c>
      <c r="G302" s="31" t="e">
        <f>TRIM(_xlfn.XLOOKUP($A302,WH_Aggregte!$E:$E,WH_Aggregte!J:J))</f>
        <v>#N/A</v>
      </c>
      <c r="H302" s="31" t="e">
        <f>_xlfn.XLOOKUP($A302,WH_Aggregte!$E:$E,WH_Aggregte!K:K)</f>
        <v>#N/A</v>
      </c>
      <c r="I302" s="31" t="e">
        <f>_xlfn.XLOOKUP($A302,WH_Aggregte!$E:$E,WH_Aggregte!L:L)</f>
        <v>#N/A</v>
      </c>
      <c r="J302" s="31" t="e">
        <f>_xlfn.XLOOKUP($A302,WH_Aggregte!$E:$E,WH_Aggregte!M:M)</f>
        <v>#N/A</v>
      </c>
      <c r="K302" s="31" t="e">
        <f>_xlfn.XLOOKUP($A302,WH_Aggregte!$E:$E,WH_Aggregte!N:N)</f>
        <v>#N/A</v>
      </c>
      <c r="L302" s="31" t="e">
        <f>_xlfn.XLOOKUP($A302,WH_Aggregte!$E:$E,WH_Aggregte!O:O)</f>
        <v>#N/A</v>
      </c>
      <c r="M302" s="31" t="e">
        <f>_xlfn.XLOOKUP($A302,WH_Aggregte!$E:$E,WH_Aggregte!P:P)</f>
        <v>#N/A</v>
      </c>
      <c r="N302" s="31" t="e">
        <f>_xlfn.XLOOKUP($A302,WH_Aggregte!$E:$E,WH_Aggregte!Q:Q)</f>
        <v>#N/A</v>
      </c>
      <c r="O302" s="31" t="e">
        <f>_xlfn.XLOOKUP($A302,WH_Aggregte!$E:$E,WH_Aggregte!R:R)</f>
        <v>#N/A</v>
      </c>
      <c r="P302" s="31" t="e">
        <f>_xlfn.XLOOKUP($A302,WH_Aggregte!$E:$E,WH_Aggregte!S:S)</f>
        <v>#N/A</v>
      </c>
      <c r="Q302" s="31" t="e">
        <f>_xlfn.XLOOKUP($A302,WH_Aggregte!$E:$E,WH_Aggregte!T:T)</f>
        <v>#N/A</v>
      </c>
      <c r="R302" s="31" t="e">
        <f>_xlfn.XLOOKUP($A302,WH_Aggregte!$E:$E,WH_Aggregte!U:U)</f>
        <v>#N/A</v>
      </c>
      <c r="S302" s="31" t="e">
        <f>_xlfn.XLOOKUP($A302,WH_Aggregte!$E:$E,WH_Aggregte!V:V)</f>
        <v>#N/A</v>
      </c>
      <c r="T302" s="31" t="e">
        <f>_xlfn.XLOOKUP($A302,WH_Aggregte!$E:$E,WH_Aggregte!W:W)</f>
        <v>#N/A</v>
      </c>
      <c r="U302" s="31" t="e">
        <f>_xlfn.XLOOKUP($A302,WH_Aggregte!$E:$E,WH_Aggregte!X:X)</f>
        <v>#N/A</v>
      </c>
      <c r="V302" s="31" t="e">
        <f>_xlfn.XLOOKUP($A302,WH_Aggregte!$E:$E,WH_Aggregte!Y:Y)</f>
        <v>#N/A</v>
      </c>
      <c r="W302" s="31" t="e">
        <f>_xlfn.XLOOKUP($A302,WH_Aggregte!$E:$E,WH_Aggregte!Z:Z)</f>
        <v>#N/A</v>
      </c>
      <c r="X302" s="31" t="e">
        <f>_xlfn.XLOOKUP($A302,WH_Aggregte!$E:$E,WH_Aggregte!AA:AA)</f>
        <v>#N/A</v>
      </c>
      <c r="Y302" s="31" t="e">
        <f>_xlfn.XLOOKUP($A302,WH_Aggregte!$E:$E,WH_Aggregte!AB:AB)</f>
        <v>#N/A</v>
      </c>
      <c r="Z302" s="31" t="e">
        <f>_xlfn.XLOOKUP($A302,WH_Aggregte!$E:$E,WH_Aggregte!AC:AC)</f>
        <v>#N/A</v>
      </c>
      <c r="AA302" s="31" t="e">
        <f>_xlfn.XLOOKUP($A302,WH_Aggregte!$E:$E,WH_Aggregte!AD:AD)</f>
        <v>#N/A</v>
      </c>
      <c r="AB302" s="31" t="e">
        <f>_xlfn.XLOOKUP($A302,WH_Aggregte!$E:$E,WH_Aggregte!AE:AE)</f>
        <v>#N/A</v>
      </c>
      <c r="AC302" s="31" t="e">
        <f>_xlfn.XLOOKUP($A302,WH_Aggregte!$E:$E,WH_Aggregte!AF:AF)</f>
        <v>#N/A</v>
      </c>
      <c r="AD302" s="31" t="e">
        <f>_xlfn.XLOOKUP($A302,WH_Aggregte!$E:$E,WH_Aggregte!AG:AG)</f>
        <v>#N/A</v>
      </c>
      <c r="AE302" s="31" t="e">
        <f>_xlfn.XLOOKUP($A302,WH_Aggregte!$E:$E,WH_Aggregte!AH:AH)</f>
        <v>#N/A</v>
      </c>
      <c r="AF302" s="31" t="e">
        <f>_xlfn.XLOOKUP($A302,WH_Aggregte!$E:$E,WH_Aggregte!AI:AI)</f>
        <v>#N/A</v>
      </c>
      <c r="AG302" s="31" t="e">
        <f>_xlfn.XLOOKUP($A302,WH_Aggregte!$E:$E,WH_Aggregte!AJ:AJ)</f>
        <v>#N/A</v>
      </c>
      <c r="AH302" s="31" t="e">
        <f>_xlfn.XLOOKUP($A302,WH_Aggregte!$E:$E,WH_Aggregte!AK:AK)</f>
        <v>#N/A</v>
      </c>
      <c r="AI302" s="31" t="e">
        <f>_xlfn.XLOOKUP($A302,WH_Aggregte!$E:$E,WH_Aggregte!AL:AL)</f>
        <v>#N/A</v>
      </c>
      <c r="AJ302" s="31" t="e">
        <f>_xlfn.XLOOKUP($A302,SummaryResponses!$A:$A,SummaryResponses!D:D)</f>
        <v>#N/A</v>
      </c>
      <c r="AK302" s="31" t="e">
        <f>_xlfn.XLOOKUP($A302,SummaryResponses!$A:$A,SummaryResponses!E:E)</f>
        <v>#N/A</v>
      </c>
      <c r="AL302" s="31" t="e">
        <f>_xlfn.XLOOKUP($A302,SummaryResponses!$A:$A,SummaryResponses!F:F)</f>
        <v>#N/A</v>
      </c>
      <c r="AM302" s="31" t="e">
        <f>_xlfn.XLOOKUP($A302,SummaryResponses!$A:$A,SummaryResponses!G:G)</f>
        <v>#N/A</v>
      </c>
      <c r="AN302" s="31" t="e">
        <f>_xlfn.XLOOKUP($A302,SummaryResponses!$A:$A,SummaryResponses!H:H)</f>
        <v>#N/A</v>
      </c>
      <c r="AO302" s="31" t="e">
        <f>_xlfn.XLOOKUP($A302,SummaryResponses!$A:$A,SummaryResponses!I:I)</f>
        <v>#N/A</v>
      </c>
      <c r="AP302" s="31" t="e">
        <f>_xlfn.XLOOKUP($A302,SummaryResponses!$A:$A,SummaryResponses!J:J)</f>
        <v>#N/A</v>
      </c>
      <c r="AQ302" s="31" t="e">
        <f>_xlfn.XLOOKUP($A302,SummaryResponses!$A:$A,SummaryResponses!K:K)</f>
        <v>#N/A</v>
      </c>
      <c r="AR302" s="31" t="e">
        <f>_xlfn.XLOOKUP($A302,SummaryResponses!$A:$A,SummaryResponses!L:L)</f>
        <v>#N/A</v>
      </c>
      <c r="AS302" s="31" t="e">
        <f>_xlfn.XLOOKUP($A302,SummaryResponses!$A:$A,SummaryResponses!M:M)</f>
        <v>#N/A</v>
      </c>
      <c r="AT302" s="31" t="e">
        <f>_xlfn.XLOOKUP($A302,SummaryResponses!$A:$A,SummaryResponses!N:N)</f>
        <v>#N/A</v>
      </c>
      <c r="AU302" s="31" t="e">
        <f>_xlfn.XLOOKUP($A302,SummaryResponses!$A:$A,SummaryResponses!O:O)</f>
        <v>#N/A</v>
      </c>
      <c r="AV302" s="31" t="e">
        <f>_xlfn.XLOOKUP($A302,SummaryResponses!$A:$A,SummaryResponses!P:P)</f>
        <v>#N/A</v>
      </c>
      <c r="AW302" s="31" t="e">
        <f>_xlfn.XLOOKUP($A302,SummaryResponses!$A:$A,SummaryResponses!Q:Q)</f>
        <v>#N/A</v>
      </c>
      <c r="AX302" s="31" t="e">
        <f>_xlfn.XLOOKUP($A302,SummaryResponses!$A:$A,SummaryResponses!R:R)</f>
        <v>#N/A</v>
      </c>
      <c r="AY302" s="31" t="e">
        <f>_xlfn.XLOOKUP($A302,SummaryResponses!$A:$A,SummaryResponses!S:S)</f>
        <v>#N/A</v>
      </c>
      <c r="AZ302" s="31" t="e">
        <f>_xlfn.XLOOKUP($A302,SummaryResponses!$A:$A,SummaryResponses!T:T)</f>
        <v>#N/A</v>
      </c>
      <c r="BA302" s="31" t="e">
        <f>_xlfn.XLOOKUP($A302,SummaryResponses!$A:$A,SummaryResponses!U:U)</f>
        <v>#N/A</v>
      </c>
      <c r="BB302" s="31" t="e">
        <f>_xlfn.XLOOKUP($A302,SummaryResponses!$A:$A,SummaryResponses!V:V)</f>
        <v>#N/A</v>
      </c>
      <c r="BC302" s="31" t="e">
        <f>_xlfn.XLOOKUP($A302,SummaryResponses!$A:$A,SummaryResponses!W:W)</f>
        <v>#N/A</v>
      </c>
      <c r="BD302" s="31" t="e">
        <f>_xlfn.XLOOKUP($A302,SummaryResponses!$A:$A,SummaryResponses!X:X)</f>
        <v>#N/A</v>
      </c>
      <c r="BE302" s="31" t="e">
        <f>_xlfn.XLOOKUP($A302,SummaryResponses!$A:$A,SummaryResponses!Y:Y)</f>
        <v>#N/A</v>
      </c>
      <c r="BF302" s="31" t="e">
        <f>_xlfn.XLOOKUP($A302,SummaryResponses!$A:$A,SummaryResponses!Z:Z)</f>
        <v>#N/A</v>
      </c>
      <c r="BG302" s="31" t="e">
        <f>_xlfn.XLOOKUP($A302,SummaryResponses!$A:$A,SummaryResponses!AA:AA)</f>
        <v>#N/A</v>
      </c>
      <c r="BH302" s="31" t="e">
        <f>_xlfn.XLOOKUP($A302,SummaryResponses!$A:$A,SummaryResponses!AB:AB)</f>
        <v>#N/A</v>
      </c>
      <c r="BI302" s="31" t="e">
        <f>_xlfn.XLOOKUP($A302,SummaryResponses!$A:$A,SummaryResponses!AC:AC)</f>
        <v>#N/A</v>
      </c>
      <c r="BJ302" s="31" t="e">
        <f>_xlfn.XLOOKUP($A302,SummaryResponses!$A:$A,SummaryResponses!AD:AD)</f>
        <v>#N/A</v>
      </c>
      <c r="BK302" s="31" t="e">
        <f>_xlfn.XLOOKUP($A302,SummaryResponses!$A:$A,SummaryResponses!AE:AE)</f>
        <v>#N/A</v>
      </c>
    </row>
    <row r="303" spans="1:63" ht="34.4" customHeight="1" x14ac:dyDescent="0.35">
      <c r="A303" s="30">
        <f>SummaryResponses!A303</f>
        <v>0</v>
      </c>
      <c r="B303" s="31" t="e">
        <f>_xlfn.XLOOKUP($A303,WH_Aggregte!$E:$E,WH_Aggregte!$D:$D)</f>
        <v>#N/A</v>
      </c>
      <c r="C303" s="31" t="e">
        <f>_xlfn.XLOOKUP($A303,SummaryResponses!$A:$A,SummaryResponses!$C:$C)</f>
        <v>#N/A</v>
      </c>
      <c r="D303" s="30" t="str">
        <f>_xlfn.SINGLE(IF(ISNUMBER(IFERROR(_xlfn.XLOOKUP($A303,Table1[QNUM],Table1[Answer],"",0),""))*1,"",IFERROR(_xlfn.XLOOKUP($A303,Table1[QNUM],Table1[Answer],"",0),"")))</f>
        <v/>
      </c>
      <c r="E303" s="31" t="str">
        <f>_xlfn.SINGLE(IF(ISNUMBER(IFERROR(_xlfn.XLOOKUP($A303&amp;$E$1&amp;":",Table1[QNUM],Table1[NOTES],"",0),""))*1,"",IFERROR(_xlfn.XLOOKUP($A303&amp;$E$1&amp;":",Table1[QNUM],Table1[NOTES],"",0),"")))</f>
        <v/>
      </c>
      <c r="F303" s="31" t="str">
        <f>_xlfn.SINGLE(IF(ISNUMBER(IFERROR(_xlfn.XLOOKUP($A303&amp;$F$1,Table1[QNUM],Table1[NOTES],"",0),""))*1,"",IFERROR(_xlfn.XLOOKUP($A303&amp;$F$1,Table1[QNUM],Table1[NOTES],"",0),"")))</f>
        <v/>
      </c>
      <c r="G303" s="31" t="e">
        <f>TRIM(_xlfn.XLOOKUP($A303,WH_Aggregte!$E:$E,WH_Aggregte!J:J))</f>
        <v>#N/A</v>
      </c>
      <c r="H303" s="31" t="e">
        <f>_xlfn.XLOOKUP($A303,WH_Aggregte!$E:$E,WH_Aggregte!K:K)</f>
        <v>#N/A</v>
      </c>
      <c r="I303" s="31" t="e">
        <f>_xlfn.XLOOKUP($A303,WH_Aggregte!$E:$E,WH_Aggregte!L:L)</f>
        <v>#N/A</v>
      </c>
      <c r="J303" s="31" t="e">
        <f>_xlfn.XLOOKUP($A303,WH_Aggregte!$E:$E,WH_Aggregte!M:M)</f>
        <v>#N/A</v>
      </c>
      <c r="K303" s="31" t="e">
        <f>_xlfn.XLOOKUP($A303,WH_Aggregte!$E:$E,WH_Aggregte!N:N)</f>
        <v>#N/A</v>
      </c>
      <c r="L303" s="31" t="e">
        <f>_xlfn.XLOOKUP($A303,WH_Aggregte!$E:$E,WH_Aggregte!O:O)</f>
        <v>#N/A</v>
      </c>
      <c r="M303" s="31" t="e">
        <f>_xlfn.XLOOKUP($A303,WH_Aggregte!$E:$E,WH_Aggregte!P:P)</f>
        <v>#N/A</v>
      </c>
      <c r="N303" s="31" t="e">
        <f>_xlfn.XLOOKUP($A303,WH_Aggregte!$E:$E,WH_Aggregte!Q:Q)</f>
        <v>#N/A</v>
      </c>
      <c r="O303" s="31" t="e">
        <f>_xlfn.XLOOKUP($A303,WH_Aggregte!$E:$E,WH_Aggregte!R:R)</f>
        <v>#N/A</v>
      </c>
      <c r="P303" s="31" t="e">
        <f>_xlfn.XLOOKUP($A303,WH_Aggregte!$E:$E,WH_Aggregte!S:S)</f>
        <v>#N/A</v>
      </c>
      <c r="Q303" s="31" t="e">
        <f>_xlfn.XLOOKUP($A303,WH_Aggregte!$E:$E,WH_Aggregte!T:T)</f>
        <v>#N/A</v>
      </c>
      <c r="R303" s="31" t="e">
        <f>_xlfn.XLOOKUP($A303,WH_Aggregte!$E:$E,WH_Aggregte!U:U)</f>
        <v>#N/A</v>
      </c>
      <c r="S303" s="31" t="e">
        <f>_xlfn.XLOOKUP($A303,WH_Aggregte!$E:$E,WH_Aggregte!V:V)</f>
        <v>#N/A</v>
      </c>
      <c r="T303" s="31" t="e">
        <f>_xlfn.XLOOKUP($A303,WH_Aggregte!$E:$E,WH_Aggregte!W:W)</f>
        <v>#N/A</v>
      </c>
      <c r="U303" s="31" t="e">
        <f>_xlfn.XLOOKUP($A303,WH_Aggregte!$E:$E,WH_Aggregte!X:X)</f>
        <v>#N/A</v>
      </c>
      <c r="V303" s="31" t="e">
        <f>_xlfn.XLOOKUP($A303,WH_Aggregte!$E:$E,WH_Aggregte!Y:Y)</f>
        <v>#N/A</v>
      </c>
      <c r="W303" s="31" t="e">
        <f>_xlfn.XLOOKUP($A303,WH_Aggregte!$E:$E,WH_Aggregte!Z:Z)</f>
        <v>#N/A</v>
      </c>
      <c r="X303" s="31" t="e">
        <f>_xlfn.XLOOKUP($A303,WH_Aggregte!$E:$E,WH_Aggregte!AA:AA)</f>
        <v>#N/A</v>
      </c>
      <c r="Y303" s="31" t="e">
        <f>_xlfn.XLOOKUP($A303,WH_Aggregte!$E:$E,WH_Aggregte!AB:AB)</f>
        <v>#N/A</v>
      </c>
      <c r="Z303" s="31" t="e">
        <f>_xlfn.XLOOKUP($A303,WH_Aggregte!$E:$E,WH_Aggregte!AC:AC)</f>
        <v>#N/A</v>
      </c>
      <c r="AA303" s="31" t="e">
        <f>_xlfn.XLOOKUP($A303,WH_Aggregte!$E:$E,WH_Aggregte!AD:AD)</f>
        <v>#N/A</v>
      </c>
      <c r="AB303" s="31" t="e">
        <f>_xlfn.XLOOKUP($A303,WH_Aggregte!$E:$E,WH_Aggregte!AE:AE)</f>
        <v>#N/A</v>
      </c>
      <c r="AC303" s="31" t="e">
        <f>_xlfn.XLOOKUP($A303,WH_Aggregte!$E:$E,WH_Aggregte!AF:AF)</f>
        <v>#N/A</v>
      </c>
      <c r="AD303" s="31" t="e">
        <f>_xlfn.XLOOKUP($A303,WH_Aggregte!$E:$E,WH_Aggregte!AG:AG)</f>
        <v>#N/A</v>
      </c>
      <c r="AE303" s="31" t="e">
        <f>_xlfn.XLOOKUP($A303,WH_Aggregte!$E:$E,WH_Aggregte!AH:AH)</f>
        <v>#N/A</v>
      </c>
      <c r="AF303" s="31" t="e">
        <f>_xlfn.XLOOKUP($A303,WH_Aggregte!$E:$E,WH_Aggregte!AI:AI)</f>
        <v>#N/A</v>
      </c>
      <c r="AG303" s="31" t="e">
        <f>_xlfn.XLOOKUP($A303,WH_Aggregte!$E:$E,WH_Aggregte!AJ:AJ)</f>
        <v>#N/A</v>
      </c>
      <c r="AH303" s="31" t="e">
        <f>_xlfn.XLOOKUP($A303,WH_Aggregte!$E:$E,WH_Aggregte!AK:AK)</f>
        <v>#N/A</v>
      </c>
      <c r="AI303" s="31" t="e">
        <f>_xlfn.XLOOKUP($A303,WH_Aggregte!$E:$E,WH_Aggregte!AL:AL)</f>
        <v>#N/A</v>
      </c>
      <c r="AJ303" s="31" t="e">
        <f>_xlfn.XLOOKUP($A303,SummaryResponses!$A:$A,SummaryResponses!D:D)</f>
        <v>#N/A</v>
      </c>
      <c r="AK303" s="31" t="e">
        <f>_xlfn.XLOOKUP($A303,SummaryResponses!$A:$A,SummaryResponses!E:E)</f>
        <v>#N/A</v>
      </c>
      <c r="AL303" s="31" t="e">
        <f>_xlfn.XLOOKUP($A303,SummaryResponses!$A:$A,SummaryResponses!F:F)</f>
        <v>#N/A</v>
      </c>
      <c r="AM303" s="31" t="e">
        <f>_xlfn.XLOOKUP($A303,SummaryResponses!$A:$A,SummaryResponses!G:G)</f>
        <v>#N/A</v>
      </c>
      <c r="AN303" s="31" t="e">
        <f>_xlfn.XLOOKUP($A303,SummaryResponses!$A:$A,SummaryResponses!H:H)</f>
        <v>#N/A</v>
      </c>
      <c r="AO303" s="31" t="e">
        <f>_xlfn.XLOOKUP($A303,SummaryResponses!$A:$A,SummaryResponses!I:I)</f>
        <v>#N/A</v>
      </c>
      <c r="AP303" s="31" t="e">
        <f>_xlfn.XLOOKUP($A303,SummaryResponses!$A:$A,SummaryResponses!J:J)</f>
        <v>#N/A</v>
      </c>
      <c r="AQ303" s="31" t="e">
        <f>_xlfn.XLOOKUP($A303,SummaryResponses!$A:$A,SummaryResponses!K:K)</f>
        <v>#N/A</v>
      </c>
      <c r="AR303" s="31" t="e">
        <f>_xlfn.XLOOKUP($A303,SummaryResponses!$A:$A,SummaryResponses!L:L)</f>
        <v>#N/A</v>
      </c>
      <c r="AS303" s="31" t="e">
        <f>_xlfn.XLOOKUP($A303,SummaryResponses!$A:$A,SummaryResponses!M:M)</f>
        <v>#N/A</v>
      </c>
      <c r="AT303" s="31" t="e">
        <f>_xlfn.XLOOKUP($A303,SummaryResponses!$A:$A,SummaryResponses!N:N)</f>
        <v>#N/A</v>
      </c>
      <c r="AU303" s="31" t="e">
        <f>_xlfn.XLOOKUP($A303,SummaryResponses!$A:$A,SummaryResponses!O:O)</f>
        <v>#N/A</v>
      </c>
      <c r="AV303" s="31" t="e">
        <f>_xlfn.XLOOKUP($A303,SummaryResponses!$A:$A,SummaryResponses!P:P)</f>
        <v>#N/A</v>
      </c>
      <c r="AW303" s="31" t="e">
        <f>_xlfn.XLOOKUP($A303,SummaryResponses!$A:$A,SummaryResponses!Q:Q)</f>
        <v>#N/A</v>
      </c>
      <c r="AX303" s="31" t="e">
        <f>_xlfn.XLOOKUP($A303,SummaryResponses!$A:$A,SummaryResponses!R:R)</f>
        <v>#N/A</v>
      </c>
      <c r="AY303" s="31" t="e">
        <f>_xlfn.XLOOKUP($A303,SummaryResponses!$A:$A,SummaryResponses!S:S)</f>
        <v>#N/A</v>
      </c>
      <c r="AZ303" s="31" t="e">
        <f>_xlfn.XLOOKUP($A303,SummaryResponses!$A:$A,SummaryResponses!T:T)</f>
        <v>#N/A</v>
      </c>
      <c r="BA303" s="31" t="e">
        <f>_xlfn.XLOOKUP($A303,SummaryResponses!$A:$A,SummaryResponses!U:U)</f>
        <v>#N/A</v>
      </c>
      <c r="BB303" s="31" t="e">
        <f>_xlfn.XLOOKUP($A303,SummaryResponses!$A:$A,SummaryResponses!V:V)</f>
        <v>#N/A</v>
      </c>
      <c r="BC303" s="31" t="e">
        <f>_xlfn.XLOOKUP($A303,SummaryResponses!$A:$A,SummaryResponses!W:W)</f>
        <v>#N/A</v>
      </c>
      <c r="BD303" s="31" t="e">
        <f>_xlfn.XLOOKUP($A303,SummaryResponses!$A:$A,SummaryResponses!X:X)</f>
        <v>#N/A</v>
      </c>
      <c r="BE303" s="31" t="e">
        <f>_xlfn.XLOOKUP($A303,SummaryResponses!$A:$A,SummaryResponses!Y:Y)</f>
        <v>#N/A</v>
      </c>
      <c r="BF303" s="31" t="e">
        <f>_xlfn.XLOOKUP($A303,SummaryResponses!$A:$A,SummaryResponses!Z:Z)</f>
        <v>#N/A</v>
      </c>
      <c r="BG303" s="31" t="e">
        <f>_xlfn.XLOOKUP($A303,SummaryResponses!$A:$A,SummaryResponses!AA:AA)</f>
        <v>#N/A</v>
      </c>
      <c r="BH303" s="31" t="e">
        <f>_xlfn.XLOOKUP($A303,SummaryResponses!$A:$A,SummaryResponses!AB:AB)</f>
        <v>#N/A</v>
      </c>
      <c r="BI303" s="31" t="e">
        <f>_xlfn.XLOOKUP($A303,SummaryResponses!$A:$A,SummaryResponses!AC:AC)</f>
        <v>#N/A</v>
      </c>
      <c r="BJ303" s="31" t="e">
        <f>_xlfn.XLOOKUP($A303,SummaryResponses!$A:$A,SummaryResponses!AD:AD)</f>
        <v>#N/A</v>
      </c>
      <c r="BK303" s="31" t="e">
        <f>_xlfn.XLOOKUP($A303,SummaryResponses!$A:$A,SummaryResponses!AE:AE)</f>
        <v>#N/A</v>
      </c>
    </row>
    <row r="304" spans="1:63" ht="34.4" customHeight="1" x14ac:dyDescent="0.35">
      <c r="A304" s="30">
        <f>SummaryResponses!A304</f>
        <v>0</v>
      </c>
      <c r="B304" s="31" t="e">
        <f>_xlfn.XLOOKUP($A304,WH_Aggregte!$E:$E,WH_Aggregte!$D:$D)</f>
        <v>#N/A</v>
      </c>
      <c r="C304" s="31" t="e">
        <f>_xlfn.XLOOKUP($A304,SummaryResponses!$A:$A,SummaryResponses!$C:$C)</f>
        <v>#N/A</v>
      </c>
      <c r="D304" s="30" t="str">
        <f>_xlfn.SINGLE(IF(ISNUMBER(IFERROR(_xlfn.XLOOKUP($A304,Table1[QNUM],Table1[Answer],"",0),""))*1,"",IFERROR(_xlfn.XLOOKUP($A304,Table1[QNUM],Table1[Answer],"",0),"")))</f>
        <v/>
      </c>
      <c r="E304" s="31" t="str">
        <f>_xlfn.SINGLE(IF(ISNUMBER(IFERROR(_xlfn.XLOOKUP($A304&amp;$E$1&amp;":",Table1[QNUM],Table1[NOTES],"",0),""))*1,"",IFERROR(_xlfn.XLOOKUP($A304&amp;$E$1&amp;":",Table1[QNUM],Table1[NOTES],"",0),"")))</f>
        <v/>
      </c>
      <c r="F304" s="31" t="str">
        <f>_xlfn.SINGLE(IF(ISNUMBER(IFERROR(_xlfn.XLOOKUP($A304&amp;$F$1,Table1[QNUM],Table1[NOTES],"",0),""))*1,"",IFERROR(_xlfn.XLOOKUP($A304&amp;$F$1,Table1[QNUM],Table1[NOTES],"",0),"")))</f>
        <v/>
      </c>
      <c r="G304" s="31" t="e">
        <f>TRIM(_xlfn.XLOOKUP($A304,WH_Aggregte!$E:$E,WH_Aggregte!J:J))</f>
        <v>#N/A</v>
      </c>
      <c r="H304" s="31" t="e">
        <f>_xlfn.XLOOKUP($A304,WH_Aggregte!$E:$E,WH_Aggregte!K:K)</f>
        <v>#N/A</v>
      </c>
      <c r="I304" s="31" t="e">
        <f>_xlfn.XLOOKUP($A304,WH_Aggregte!$E:$E,WH_Aggregte!L:L)</f>
        <v>#N/A</v>
      </c>
      <c r="J304" s="31" t="e">
        <f>_xlfn.XLOOKUP($A304,WH_Aggregte!$E:$E,WH_Aggregte!M:M)</f>
        <v>#N/A</v>
      </c>
      <c r="K304" s="31" t="e">
        <f>_xlfn.XLOOKUP($A304,WH_Aggregte!$E:$E,WH_Aggregte!N:N)</f>
        <v>#N/A</v>
      </c>
      <c r="L304" s="31" t="e">
        <f>_xlfn.XLOOKUP($A304,WH_Aggregte!$E:$E,WH_Aggregte!O:O)</f>
        <v>#N/A</v>
      </c>
      <c r="M304" s="31" t="e">
        <f>_xlfn.XLOOKUP($A304,WH_Aggregte!$E:$E,WH_Aggregte!P:P)</f>
        <v>#N/A</v>
      </c>
      <c r="N304" s="31" t="e">
        <f>_xlfn.XLOOKUP($A304,WH_Aggregte!$E:$E,WH_Aggregte!Q:Q)</f>
        <v>#N/A</v>
      </c>
      <c r="O304" s="31" t="e">
        <f>_xlfn.XLOOKUP($A304,WH_Aggregte!$E:$E,WH_Aggregte!R:R)</f>
        <v>#N/A</v>
      </c>
      <c r="P304" s="31" t="e">
        <f>_xlfn.XLOOKUP($A304,WH_Aggregte!$E:$E,WH_Aggregte!S:S)</f>
        <v>#N/A</v>
      </c>
      <c r="Q304" s="31" t="e">
        <f>_xlfn.XLOOKUP($A304,WH_Aggregte!$E:$E,WH_Aggregte!T:T)</f>
        <v>#N/A</v>
      </c>
      <c r="R304" s="31" t="e">
        <f>_xlfn.XLOOKUP($A304,WH_Aggregte!$E:$E,WH_Aggregte!U:U)</f>
        <v>#N/A</v>
      </c>
      <c r="S304" s="31" t="e">
        <f>_xlfn.XLOOKUP($A304,WH_Aggregte!$E:$E,WH_Aggregte!V:V)</f>
        <v>#N/A</v>
      </c>
      <c r="T304" s="31" t="e">
        <f>_xlfn.XLOOKUP($A304,WH_Aggregte!$E:$E,WH_Aggregte!W:W)</f>
        <v>#N/A</v>
      </c>
      <c r="U304" s="31" t="e">
        <f>_xlfn.XLOOKUP($A304,WH_Aggregte!$E:$E,WH_Aggregte!X:X)</f>
        <v>#N/A</v>
      </c>
      <c r="V304" s="31" t="e">
        <f>_xlfn.XLOOKUP($A304,WH_Aggregte!$E:$E,WH_Aggregte!Y:Y)</f>
        <v>#N/A</v>
      </c>
      <c r="W304" s="31" t="e">
        <f>_xlfn.XLOOKUP($A304,WH_Aggregte!$E:$E,WH_Aggregte!Z:Z)</f>
        <v>#N/A</v>
      </c>
      <c r="X304" s="31" t="e">
        <f>_xlfn.XLOOKUP($A304,WH_Aggregte!$E:$E,WH_Aggregte!AA:AA)</f>
        <v>#N/A</v>
      </c>
      <c r="Y304" s="31" t="e">
        <f>_xlfn.XLOOKUP($A304,WH_Aggregte!$E:$E,WH_Aggregte!AB:AB)</f>
        <v>#N/A</v>
      </c>
      <c r="Z304" s="31" t="e">
        <f>_xlfn.XLOOKUP($A304,WH_Aggregte!$E:$E,WH_Aggregte!AC:AC)</f>
        <v>#N/A</v>
      </c>
      <c r="AA304" s="31" t="e">
        <f>_xlfn.XLOOKUP($A304,WH_Aggregte!$E:$E,WH_Aggregte!AD:AD)</f>
        <v>#N/A</v>
      </c>
      <c r="AB304" s="31" t="e">
        <f>_xlfn.XLOOKUP($A304,WH_Aggregte!$E:$E,WH_Aggregte!AE:AE)</f>
        <v>#N/A</v>
      </c>
      <c r="AC304" s="31" t="e">
        <f>_xlfn.XLOOKUP($A304,WH_Aggregte!$E:$E,WH_Aggregte!AF:AF)</f>
        <v>#N/A</v>
      </c>
      <c r="AD304" s="31" t="e">
        <f>_xlfn.XLOOKUP($A304,WH_Aggregte!$E:$E,WH_Aggregte!AG:AG)</f>
        <v>#N/A</v>
      </c>
      <c r="AE304" s="31" t="e">
        <f>_xlfn.XLOOKUP($A304,WH_Aggregte!$E:$E,WH_Aggregte!AH:AH)</f>
        <v>#N/A</v>
      </c>
      <c r="AF304" s="31" t="e">
        <f>_xlfn.XLOOKUP($A304,WH_Aggregte!$E:$E,WH_Aggregte!AI:AI)</f>
        <v>#N/A</v>
      </c>
      <c r="AG304" s="31" t="e">
        <f>_xlfn.XLOOKUP($A304,WH_Aggregte!$E:$E,WH_Aggregte!AJ:AJ)</f>
        <v>#N/A</v>
      </c>
      <c r="AH304" s="31" t="e">
        <f>_xlfn.XLOOKUP($A304,WH_Aggregte!$E:$E,WH_Aggregte!AK:AK)</f>
        <v>#N/A</v>
      </c>
      <c r="AI304" s="31" t="e">
        <f>_xlfn.XLOOKUP($A304,WH_Aggregte!$E:$E,WH_Aggregte!AL:AL)</f>
        <v>#N/A</v>
      </c>
      <c r="AJ304" s="31" t="e">
        <f>_xlfn.XLOOKUP($A304,SummaryResponses!$A:$A,SummaryResponses!D:D)</f>
        <v>#N/A</v>
      </c>
      <c r="AK304" s="31" t="e">
        <f>_xlfn.XLOOKUP($A304,SummaryResponses!$A:$A,SummaryResponses!E:E)</f>
        <v>#N/A</v>
      </c>
      <c r="AL304" s="31" t="e">
        <f>_xlfn.XLOOKUP($A304,SummaryResponses!$A:$A,SummaryResponses!F:F)</f>
        <v>#N/A</v>
      </c>
      <c r="AM304" s="31" t="e">
        <f>_xlfn.XLOOKUP($A304,SummaryResponses!$A:$A,SummaryResponses!G:G)</f>
        <v>#N/A</v>
      </c>
      <c r="AN304" s="31" t="e">
        <f>_xlfn.XLOOKUP($A304,SummaryResponses!$A:$A,SummaryResponses!H:H)</f>
        <v>#N/A</v>
      </c>
      <c r="AO304" s="31" t="e">
        <f>_xlfn.XLOOKUP($A304,SummaryResponses!$A:$A,SummaryResponses!I:I)</f>
        <v>#N/A</v>
      </c>
      <c r="AP304" s="31" t="e">
        <f>_xlfn.XLOOKUP($A304,SummaryResponses!$A:$A,SummaryResponses!J:J)</f>
        <v>#N/A</v>
      </c>
      <c r="AQ304" s="31" t="e">
        <f>_xlfn.XLOOKUP($A304,SummaryResponses!$A:$A,SummaryResponses!K:K)</f>
        <v>#N/A</v>
      </c>
      <c r="AR304" s="31" t="e">
        <f>_xlfn.XLOOKUP($A304,SummaryResponses!$A:$A,SummaryResponses!L:L)</f>
        <v>#N/A</v>
      </c>
      <c r="AS304" s="31" t="e">
        <f>_xlfn.XLOOKUP($A304,SummaryResponses!$A:$A,SummaryResponses!M:M)</f>
        <v>#N/A</v>
      </c>
      <c r="AT304" s="31" t="e">
        <f>_xlfn.XLOOKUP($A304,SummaryResponses!$A:$A,SummaryResponses!N:N)</f>
        <v>#N/A</v>
      </c>
      <c r="AU304" s="31" t="e">
        <f>_xlfn.XLOOKUP($A304,SummaryResponses!$A:$A,SummaryResponses!O:O)</f>
        <v>#N/A</v>
      </c>
      <c r="AV304" s="31" t="e">
        <f>_xlfn.XLOOKUP($A304,SummaryResponses!$A:$A,SummaryResponses!P:P)</f>
        <v>#N/A</v>
      </c>
      <c r="AW304" s="31" t="e">
        <f>_xlfn.XLOOKUP($A304,SummaryResponses!$A:$A,SummaryResponses!Q:Q)</f>
        <v>#N/A</v>
      </c>
      <c r="AX304" s="31" t="e">
        <f>_xlfn.XLOOKUP($A304,SummaryResponses!$A:$A,SummaryResponses!R:R)</f>
        <v>#N/A</v>
      </c>
      <c r="AY304" s="31" t="e">
        <f>_xlfn.XLOOKUP($A304,SummaryResponses!$A:$A,SummaryResponses!S:S)</f>
        <v>#N/A</v>
      </c>
      <c r="AZ304" s="31" t="e">
        <f>_xlfn.XLOOKUP($A304,SummaryResponses!$A:$A,SummaryResponses!T:T)</f>
        <v>#N/A</v>
      </c>
      <c r="BA304" s="31" t="e">
        <f>_xlfn.XLOOKUP($A304,SummaryResponses!$A:$A,SummaryResponses!U:U)</f>
        <v>#N/A</v>
      </c>
      <c r="BB304" s="31" t="e">
        <f>_xlfn.XLOOKUP($A304,SummaryResponses!$A:$A,SummaryResponses!V:V)</f>
        <v>#N/A</v>
      </c>
      <c r="BC304" s="31" t="e">
        <f>_xlfn.XLOOKUP($A304,SummaryResponses!$A:$A,SummaryResponses!W:W)</f>
        <v>#N/A</v>
      </c>
      <c r="BD304" s="31" t="e">
        <f>_xlfn.XLOOKUP($A304,SummaryResponses!$A:$A,SummaryResponses!X:X)</f>
        <v>#N/A</v>
      </c>
      <c r="BE304" s="31" t="e">
        <f>_xlfn.XLOOKUP($A304,SummaryResponses!$A:$A,SummaryResponses!Y:Y)</f>
        <v>#N/A</v>
      </c>
      <c r="BF304" s="31" t="e">
        <f>_xlfn.XLOOKUP($A304,SummaryResponses!$A:$A,SummaryResponses!Z:Z)</f>
        <v>#N/A</v>
      </c>
      <c r="BG304" s="31" t="e">
        <f>_xlfn.XLOOKUP($A304,SummaryResponses!$A:$A,SummaryResponses!AA:AA)</f>
        <v>#N/A</v>
      </c>
      <c r="BH304" s="31" t="e">
        <f>_xlfn.XLOOKUP($A304,SummaryResponses!$A:$A,SummaryResponses!AB:AB)</f>
        <v>#N/A</v>
      </c>
      <c r="BI304" s="31" t="e">
        <f>_xlfn.XLOOKUP($A304,SummaryResponses!$A:$A,SummaryResponses!AC:AC)</f>
        <v>#N/A</v>
      </c>
      <c r="BJ304" s="31" t="e">
        <f>_xlfn.XLOOKUP($A304,SummaryResponses!$A:$A,SummaryResponses!AD:AD)</f>
        <v>#N/A</v>
      </c>
      <c r="BK304" s="31" t="e">
        <f>_xlfn.XLOOKUP($A304,SummaryResponses!$A:$A,SummaryResponses!AE:AE)</f>
        <v>#N/A</v>
      </c>
    </row>
  </sheetData>
  <autoFilter ref="A1:AB247" xr:uid="{EEE4D2A3-9A84-44AC-BF6F-88DFE2FC5A80}"/>
  <conditionalFormatting sqref="H3:X304">
    <cfRule type="cellIs" dxfId="31" priority="14" operator="equal">
      <formula>"""No"""</formula>
    </cfRule>
  </conditionalFormatting>
  <conditionalFormatting sqref="Y3:AB304">
    <cfRule type="cellIs" dxfId="30" priority="2" operator="equal">
      <formula>"""No"""</formula>
    </cfRule>
  </conditionalFormatting>
  <conditionalFormatting sqref="A1:C1 A2:A304">
    <cfRule type="duplicateValues" dxfId="29" priority="17"/>
  </conditionalFormatting>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071FB-263C-437B-9E42-FF8E4EC0F38A}">
  <sheetPr codeName="Sheet28"/>
  <dimension ref="A1:AE252"/>
  <sheetViews>
    <sheetView topLeftCell="V1" workbookViewId="0">
      <pane ySplit="1" topLeftCell="A92" activePane="bottomLeft" state="frozen"/>
      <selection sqref="A1:XFD1048576"/>
      <selection pane="bottomLeft" activeCell="A92" sqref="A1:AE232"/>
    </sheetView>
  </sheetViews>
  <sheetFormatPr defaultColWidth="9.36328125" defaultRowHeight="41.9" customHeight="1" x14ac:dyDescent="0.35"/>
  <cols>
    <col min="1" max="1" width="20.36328125" style="6" customWidth="1"/>
    <col min="2" max="2" width="75.08984375" style="14" customWidth="1"/>
    <col min="3" max="3" width="58.36328125" style="14" customWidth="1"/>
    <col min="4" max="18" width="20.36328125" style="6" customWidth="1"/>
    <col min="19" max="31" width="20.6328125" style="6" customWidth="1"/>
    <col min="32" max="16384" width="9.36328125" style="6"/>
  </cols>
  <sheetData>
    <row r="1" spans="1:31" ht="41.9" customHeight="1" x14ac:dyDescent="0.35">
      <c r="A1" s="49" t="s">
        <v>835</v>
      </c>
      <c r="B1" s="50" t="s">
        <v>836</v>
      </c>
      <c r="C1" s="50" t="s">
        <v>775</v>
      </c>
      <c r="D1" s="51" t="s">
        <v>779</v>
      </c>
      <c r="E1" s="51" t="s">
        <v>780</v>
      </c>
      <c r="F1" s="51" t="s">
        <v>781</v>
      </c>
      <c r="G1" s="51" t="s">
        <v>782</v>
      </c>
      <c r="H1" s="51" t="s">
        <v>783</v>
      </c>
      <c r="I1" s="51" t="s">
        <v>784</v>
      </c>
      <c r="J1" s="51" t="s">
        <v>785</v>
      </c>
      <c r="K1" s="51" t="s">
        <v>786</v>
      </c>
      <c r="L1" s="51" t="s">
        <v>787</v>
      </c>
      <c r="M1" s="51" t="s">
        <v>788</v>
      </c>
      <c r="N1" s="51" t="s">
        <v>789</v>
      </c>
      <c r="O1" s="51" t="s">
        <v>790</v>
      </c>
      <c r="P1" s="51" t="s">
        <v>791</v>
      </c>
      <c r="Q1" s="51" t="s">
        <v>792</v>
      </c>
      <c r="R1" s="51" t="s">
        <v>793</v>
      </c>
      <c r="S1" s="51" t="s">
        <v>794</v>
      </c>
      <c r="T1" s="51" t="s">
        <v>795</v>
      </c>
      <c r="U1" s="51" t="s">
        <v>796</v>
      </c>
      <c r="V1" s="51" t="s">
        <v>797</v>
      </c>
      <c r="W1" s="51" t="s">
        <v>798</v>
      </c>
      <c r="X1" s="51" t="s">
        <v>799</v>
      </c>
      <c r="Y1" s="51" t="s">
        <v>800</v>
      </c>
      <c r="Z1" s="51" t="s">
        <v>801</v>
      </c>
      <c r="AA1" s="51" t="s">
        <v>802</v>
      </c>
      <c r="AB1" s="51" t="s">
        <v>803</v>
      </c>
      <c r="AC1" s="51" t="s">
        <v>804</v>
      </c>
      <c r="AD1" s="51" t="s">
        <v>805</v>
      </c>
      <c r="AE1" s="51" t="s">
        <v>806</v>
      </c>
    </row>
    <row r="2" spans="1:31" ht="126" x14ac:dyDescent="0.35">
      <c r="A2" s="30" t="s">
        <v>234</v>
      </c>
      <c r="B2" s="31" t="s">
        <v>837</v>
      </c>
      <c r="C2" s="32" t="s">
        <v>838</v>
      </c>
      <c r="D2" s="31"/>
      <c r="E2" s="31"/>
      <c r="F2" s="31"/>
      <c r="G2" s="31"/>
      <c r="H2" s="31"/>
      <c r="I2" s="31"/>
      <c r="J2" s="31"/>
      <c r="K2" s="31"/>
      <c r="L2" s="31"/>
      <c r="M2" s="31"/>
      <c r="N2" s="31"/>
      <c r="O2" s="31"/>
      <c r="P2" s="31"/>
      <c r="Q2" s="31"/>
      <c r="R2" s="31"/>
      <c r="S2" s="31"/>
      <c r="T2" s="30"/>
      <c r="U2" s="30"/>
      <c r="V2" s="30"/>
      <c r="W2" s="30"/>
      <c r="X2" s="30"/>
      <c r="Y2" s="30"/>
      <c r="Z2" s="30"/>
      <c r="AA2" s="30"/>
      <c r="AB2" s="30"/>
      <c r="AC2" s="30"/>
      <c r="AD2" s="30"/>
      <c r="AE2" s="30"/>
    </row>
    <row r="3" spans="1:31" ht="28" x14ac:dyDescent="0.35">
      <c r="A3" s="30" t="s">
        <v>235</v>
      </c>
      <c r="B3" s="32" t="s">
        <v>839</v>
      </c>
      <c r="C3" s="32" t="s">
        <v>840</v>
      </c>
      <c r="D3" s="31"/>
      <c r="E3" s="31"/>
      <c r="F3" s="31"/>
      <c r="G3" s="31"/>
      <c r="H3" s="31"/>
      <c r="I3" s="31"/>
      <c r="J3" s="31"/>
      <c r="K3" s="31"/>
      <c r="L3" s="31"/>
      <c r="M3" s="31"/>
      <c r="N3" s="31"/>
      <c r="O3" s="31"/>
      <c r="P3" s="31"/>
      <c r="Q3" s="31"/>
      <c r="R3" s="31"/>
      <c r="S3" s="31"/>
      <c r="T3" s="30"/>
      <c r="U3" s="30"/>
      <c r="V3" s="30"/>
      <c r="W3" s="30"/>
      <c r="X3" s="30"/>
      <c r="Y3" s="30"/>
      <c r="Z3" s="30"/>
      <c r="AA3" s="30"/>
      <c r="AB3" s="30"/>
      <c r="AC3" s="30"/>
      <c r="AD3" s="30"/>
      <c r="AE3" s="30"/>
    </row>
    <row r="4" spans="1:31" ht="112" x14ac:dyDescent="0.35">
      <c r="A4" s="30" t="s">
        <v>237</v>
      </c>
      <c r="B4" s="32" t="s">
        <v>841</v>
      </c>
      <c r="C4" s="32" t="s">
        <v>842</v>
      </c>
      <c r="D4" s="31"/>
      <c r="E4" s="31"/>
      <c r="F4" s="31"/>
      <c r="G4" s="31"/>
      <c r="H4" s="31"/>
      <c r="I4" s="31"/>
      <c r="J4" s="31"/>
      <c r="K4" s="31"/>
      <c r="L4" s="31"/>
      <c r="M4" s="31"/>
      <c r="N4" s="31"/>
      <c r="O4" s="31"/>
      <c r="P4" s="31"/>
      <c r="Q4" s="31"/>
      <c r="R4" s="31"/>
      <c r="S4" s="31"/>
      <c r="T4" s="30"/>
      <c r="U4" s="30"/>
      <c r="V4" s="30"/>
      <c r="W4" s="30"/>
      <c r="X4" s="30"/>
      <c r="Y4" s="30"/>
      <c r="Z4" s="30"/>
      <c r="AA4" s="30"/>
      <c r="AB4" s="30"/>
      <c r="AC4" s="30"/>
      <c r="AD4" s="30"/>
      <c r="AE4" s="30"/>
    </row>
    <row r="5" spans="1:31" ht="140.5" x14ac:dyDescent="0.35">
      <c r="A5" s="30" t="s">
        <v>238</v>
      </c>
      <c r="B5" s="32" t="s">
        <v>843</v>
      </c>
      <c r="C5" s="32" t="s">
        <v>844</v>
      </c>
      <c r="D5" s="33" t="s">
        <v>845</v>
      </c>
      <c r="E5" s="31" t="s">
        <v>846</v>
      </c>
      <c r="F5" s="33" t="s">
        <v>847</v>
      </c>
      <c r="G5" s="31"/>
      <c r="H5" s="31"/>
      <c r="I5" s="31"/>
      <c r="J5" s="31"/>
      <c r="K5" s="31"/>
      <c r="L5" s="31"/>
      <c r="M5" s="31"/>
      <c r="N5" s="31"/>
      <c r="O5" s="31"/>
      <c r="P5" s="31"/>
      <c r="Q5" s="31"/>
      <c r="R5" s="31"/>
      <c r="S5" s="31"/>
      <c r="T5" s="30"/>
      <c r="U5" s="30"/>
      <c r="V5" s="30"/>
      <c r="W5" s="30"/>
      <c r="X5" s="30"/>
      <c r="Y5" s="30"/>
      <c r="Z5" s="30"/>
      <c r="AA5" s="30"/>
      <c r="AB5" s="30"/>
      <c r="AC5" s="30"/>
      <c r="AD5" s="30"/>
      <c r="AE5" s="30"/>
    </row>
    <row r="6" spans="1:31" ht="140" x14ac:dyDescent="0.35">
      <c r="A6" s="30" t="s">
        <v>243</v>
      </c>
      <c r="B6" s="32" t="s">
        <v>848</v>
      </c>
      <c r="C6" s="32" t="s">
        <v>849</v>
      </c>
      <c r="D6" s="31"/>
      <c r="E6" s="31"/>
      <c r="F6" s="31"/>
      <c r="G6" s="31"/>
      <c r="H6" s="31"/>
      <c r="I6" s="31"/>
      <c r="J6" s="31"/>
      <c r="K6" s="31"/>
      <c r="L6" s="31"/>
      <c r="M6" s="31"/>
      <c r="N6" s="31"/>
      <c r="O6" s="31"/>
      <c r="P6" s="31"/>
      <c r="Q6" s="31"/>
      <c r="R6" s="31"/>
      <c r="S6" s="31"/>
      <c r="T6" s="30"/>
      <c r="U6" s="30"/>
      <c r="V6" s="30"/>
      <c r="W6" s="30"/>
      <c r="X6" s="30"/>
      <c r="Y6" s="30"/>
      <c r="Z6" s="30"/>
      <c r="AA6" s="30"/>
      <c r="AB6" s="30"/>
      <c r="AC6" s="30"/>
      <c r="AD6" s="30"/>
      <c r="AE6" s="30"/>
    </row>
    <row r="7" spans="1:31" ht="42" x14ac:dyDescent="0.35">
      <c r="A7" s="30" t="s">
        <v>245</v>
      </c>
      <c r="B7" s="32" t="s">
        <v>850</v>
      </c>
      <c r="C7" s="32" t="s">
        <v>851</v>
      </c>
      <c r="D7" s="31"/>
      <c r="E7" s="31"/>
      <c r="F7" s="31"/>
      <c r="G7" s="31"/>
      <c r="H7" s="31"/>
      <c r="I7" s="31"/>
      <c r="J7" s="31"/>
      <c r="K7" s="31"/>
      <c r="L7" s="31"/>
      <c r="M7" s="31"/>
      <c r="N7" s="31"/>
      <c r="O7" s="31"/>
      <c r="P7" s="31"/>
      <c r="Q7" s="31"/>
      <c r="R7" s="31"/>
      <c r="S7" s="31"/>
      <c r="T7" s="30"/>
      <c r="U7" s="30"/>
      <c r="V7" s="30"/>
      <c r="W7" s="30"/>
      <c r="X7" s="30"/>
      <c r="Y7" s="30"/>
      <c r="Z7" s="30"/>
      <c r="AA7" s="30"/>
      <c r="AB7" s="30"/>
      <c r="AC7" s="30"/>
      <c r="AD7" s="30"/>
      <c r="AE7" s="30"/>
    </row>
    <row r="8" spans="1:31" ht="42.5" x14ac:dyDescent="0.35">
      <c r="A8" s="30" t="s">
        <v>246</v>
      </c>
      <c r="B8" s="32" t="s">
        <v>852</v>
      </c>
      <c r="C8" s="32" t="s">
        <v>853</v>
      </c>
      <c r="D8" s="31" t="s">
        <v>854</v>
      </c>
      <c r="E8" s="31" t="s">
        <v>855</v>
      </c>
      <c r="F8" s="31"/>
      <c r="G8" s="31"/>
      <c r="H8" s="31"/>
      <c r="I8" s="31"/>
      <c r="J8" s="31"/>
      <c r="K8" s="31"/>
      <c r="L8" s="31"/>
      <c r="M8" s="31"/>
      <c r="N8" s="31"/>
      <c r="O8" s="31"/>
      <c r="P8" s="31"/>
      <c r="Q8" s="31"/>
      <c r="R8" s="31"/>
      <c r="S8" s="31"/>
      <c r="T8" s="30"/>
      <c r="U8" s="30"/>
      <c r="V8" s="30"/>
      <c r="W8" s="30"/>
      <c r="X8" s="30"/>
      <c r="Y8" s="30"/>
      <c r="Z8" s="30"/>
      <c r="AA8" s="30"/>
      <c r="AB8" s="30"/>
      <c r="AC8" s="30"/>
      <c r="AD8" s="30"/>
      <c r="AE8" s="30"/>
    </row>
    <row r="9" spans="1:31" ht="42.5" x14ac:dyDescent="0.35">
      <c r="A9" s="30" t="s">
        <v>250</v>
      </c>
      <c r="B9" s="34" t="s">
        <v>856</v>
      </c>
      <c r="C9" s="34" t="s">
        <v>857</v>
      </c>
      <c r="D9" s="31"/>
      <c r="E9" s="31"/>
      <c r="F9" s="31"/>
      <c r="G9" s="31"/>
      <c r="H9" s="31"/>
      <c r="I9" s="31"/>
      <c r="J9" s="31"/>
      <c r="K9" s="31"/>
      <c r="L9" s="31"/>
      <c r="M9" s="31"/>
      <c r="N9" s="31"/>
      <c r="O9" s="31"/>
      <c r="P9" s="31"/>
      <c r="Q9" s="31"/>
      <c r="R9" s="31"/>
      <c r="S9" s="31"/>
      <c r="T9" s="30"/>
      <c r="U9" s="30"/>
      <c r="V9" s="30"/>
      <c r="W9" s="30"/>
      <c r="X9" s="30"/>
      <c r="Y9" s="30"/>
      <c r="Z9" s="30"/>
      <c r="AA9" s="30"/>
      <c r="AB9" s="30"/>
      <c r="AC9" s="30"/>
      <c r="AD9" s="30"/>
      <c r="AE9" s="30"/>
    </row>
    <row r="10" spans="1:31" ht="14.5" x14ac:dyDescent="0.35">
      <c r="A10" s="30" t="s">
        <v>253</v>
      </c>
      <c r="B10" s="32" t="s">
        <v>858</v>
      </c>
      <c r="C10" s="32" t="s">
        <v>349</v>
      </c>
      <c r="D10" s="31"/>
      <c r="E10" s="31"/>
      <c r="F10" s="31"/>
      <c r="G10" s="31"/>
      <c r="H10" s="31"/>
      <c r="I10" s="31"/>
      <c r="J10" s="31"/>
      <c r="K10" s="31"/>
      <c r="L10" s="31"/>
      <c r="M10" s="31"/>
      <c r="N10" s="31"/>
      <c r="O10" s="31"/>
      <c r="P10" s="31"/>
      <c r="Q10" s="31"/>
      <c r="R10" s="31"/>
      <c r="S10" s="31"/>
      <c r="T10" s="30"/>
      <c r="U10" s="30"/>
      <c r="V10" s="30"/>
      <c r="W10" s="30"/>
      <c r="X10" s="30"/>
      <c r="Y10" s="30"/>
      <c r="Z10" s="30"/>
      <c r="AA10" s="30"/>
      <c r="AB10" s="30"/>
      <c r="AC10" s="30"/>
      <c r="AD10" s="30"/>
      <c r="AE10" s="30"/>
    </row>
    <row r="11" spans="1:31" ht="56" x14ac:dyDescent="0.35">
      <c r="A11" s="30" t="s">
        <v>254</v>
      </c>
      <c r="B11" s="32" t="s">
        <v>859</v>
      </c>
      <c r="C11" s="32" t="s">
        <v>860</v>
      </c>
      <c r="D11" s="31"/>
      <c r="E11" s="31"/>
      <c r="F11" s="31"/>
      <c r="G11" s="31"/>
      <c r="H11" s="31"/>
      <c r="I11" s="31"/>
      <c r="J11" s="31"/>
      <c r="K11" s="31"/>
      <c r="L11" s="31"/>
      <c r="M11" s="31"/>
      <c r="N11" s="31"/>
      <c r="O11" s="31"/>
      <c r="P11" s="31"/>
      <c r="Q11" s="31"/>
      <c r="R11" s="31"/>
      <c r="S11" s="31"/>
      <c r="T11" s="30"/>
      <c r="U11" s="30"/>
      <c r="V11" s="30"/>
      <c r="W11" s="30"/>
      <c r="X11" s="30"/>
      <c r="Y11" s="30"/>
      <c r="Z11" s="30"/>
      <c r="AA11" s="30"/>
      <c r="AB11" s="30"/>
      <c r="AC11" s="30"/>
      <c r="AD11" s="30"/>
      <c r="AE11" s="30"/>
    </row>
    <row r="12" spans="1:31" ht="98" x14ac:dyDescent="0.35">
      <c r="A12" s="30" t="s">
        <v>255</v>
      </c>
      <c r="B12" s="32" t="s">
        <v>861</v>
      </c>
      <c r="C12" s="32" t="s">
        <v>862</v>
      </c>
      <c r="D12" s="31"/>
      <c r="E12" s="31"/>
      <c r="F12" s="31"/>
      <c r="G12" s="31"/>
      <c r="H12" s="31"/>
      <c r="I12" s="31"/>
      <c r="J12" s="31"/>
      <c r="K12" s="31"/>
      <c r="L12" s="31"/>
      <c r="M12" s="31"/>
      <c r="N12" s="31"/>
      <c r="O12" s="31"/>
      <c r="P12" s="31"/>
      <c r="Q12" s="31"/>
      <c r="R12" s="31"/>
      <c r="S12" s="31"/>
      <c r="T12" s="30"/>
      <c r="U12" s="30"/>
      <c r="V12" s="30"/>
      <c r="W12" s="30"/>
      <c r="X12" s="30"/>
      <c r="Y12" s="30"/>
      <c r="Z12" s="30"/>
      <c r="AA12" s="30"/>
      <c r="AB12" s="30"/>
      <c r="AC12" s="30"/>
      <c r="AD12" s="30"/>
      <c r="AE12" s="30"/>
    </row>
    <row r="13" spans="1:31" ht="84" x14ac:dyDescent="0.35">
      <c r="A13" s="30" t="s">
        <v>257</v>
      </c>
      <c r="B13" s="32" t="s">
        <v>863</v>
      </c>
      <c r="C13" s="32" t="s">
        <v>864</v>
      </c>
      <c r="D13" s="31"/>
      <c r="E13" s="31"/>
      <c r="F13" s="31"/>
      <c r="G13" s="31"/>
      <c r="H13" s="31"/>
      <c r="I13" s="31"/>
      <c r="J13" s="31"/>
      <c r="K13" s="31"/>
      <c r="L13" s="31"/>
      <c r="M13" s="31"/>
      <c r="N13" s="31"/>
      <c r="O13" s="31"/>
      <c r="P13" s="31"/>
      <c r="Q13" s="31"/>
      <c r="R13" s="31"/>
      <c r="S13" s="31"/>
      <c r="T13" s="30"/>
      <c r="U13" s="30"/>
      <c r="V13" s="30"/>
      <c r="W13" s="30"/>
      <c r="X13" s="30"/>
      <c r="Y13" s="30"/>
      <c r="Z13" s="30"/>
      <c r="AA13" s="30"/>
      <c r="AB13" s="30"/>
      <c r="AC13" s="30"/>
      <c r="AD13" s="30"/>
      <c r="AE13" s="30"/>
    </row>
    <row r="14" spans="1:31" ht="84.5" x14ac:dyDescent="0.35">
      <c r="A14" s="30" t="s">
        <v>258</v>
      </c>
      <c r="B14" s="32" t="s">
        <v>865</v>
      </c>
      <c r="C14" s="32" t="s">
        <v>866</v>
      </c>
      <c r="D14" s="31" t="s">
        <v>260</v>
      </c>
      <c r="E14" s="31" t="s">
        <v>261</v>
      </c>
      <c r="F14" s="31"/>
      <c r="G14" s="31"/>
      <c r="H14" s="31"/>
      <c r="I14" s="31"/>
      <c r="J14" s="31"/>
      <c r="K14" s="31"/>
      <c r="L14" s="31"/>
      <c r="M14" s="31"/>
      <c r="N14" s="31"/>
      <c r="O14" s="31"/>
      <c r="P14" s="31"/>
      <c r="Q14" s="31"/>
      <c r="R14" s="31"/>
      <c r="S14" s="31"/>
      <c r="T14" s="30"/>
      <c r="U14" s="30"/>
      <c r="V14" s="30"/>
      <c r="W14" s="30"/>
      <c r="X14" s="30"/>
      <c r="Y14" s="30"/>
      <c r="Z14" s="30"/>
      <c r="AA14" s="30"/>
      <c r="AB14" s="30"/>
      <c r="AC14" s="30"/>
      <c r="AD14" s="30"/>
      <c r="AE14" s="30"/>
    </row>
    <row r="15" spans="1:31" ht="70" x14ac:dyDescent="0.35">
      <c r="A15" s="30" t="s">
        <v>262</v>
      </c>
      <c r="B15" s="32" t="s">
        <v>867</v>
      </c>
      <c r="C15" s="32" t="s">
        <v>868</v>
      </c>
      <c r="D15" s="31"/>
      <c r="E15" s="31"/>
      <c r="F15" s="31"/>
      <c r="G15" s="31"/>
      <c r="H15" s="31"/>
      <c r="I15" s="31"/>
      <c r="J15" s="31"/>
      <c r="K15" s="31"/>
      <c r="L15" s="31"/>
      <c r="M15" s="31"/>
      <c r="N15" s="31"/>
      <c r="O15" s="31"/>
      <c r="P15" s="31"/>
      <c r="Q15" s="31"/>
      <c r="R15" s="31"/>
      <c r="S15" s="31"/>
      <c r="T15" s="30"/>
      <c r="U15" s="30"/>
      <c r="V15" s="30"/>
      <c r="W15" s="30"/>
      <c r="X15" s="30"/>
      <c r="Y15" s="30"/>
      <c r="Z15" s="30"/>
      <c r="AA15" s="30"/>
      <c r="AB15" s="30"/>
      <c r="AC15" s="30"/>
      <c r="AD15" s="30"/>
      <c r="AE15" s="30"/>
    </row>
    <row r="16" spans="1:31" ht="112" x14ac:dyDescent="0.35">
      <c r="A16" s="30" t="s">
        <v>263</v>
      </c>
      <c r="B16" s="32" t="s">
        <v>869</v>
      </c>
      <c r="C16" s="32" t="s">
        <v>870</v>
      </c>
      <c r="D16" s="34" t="s">
        <v>871</v>
      </c>
      <c r="E16" s="34" t="s">
        <v>872</v>
      </c>
      <c r="F16" s="31"/>
      <c r="G16" s="31"/>
      <c r="H16" s="31"/>
      <c r="I16" s="31"/>
      <c r="J16" s="31"/>
      <c r="K16" s="31"/>
      <c r="L16" s="31"/>
      <c r="M16" s="31"/>
      <c r="N16" s="31"/>
      <c r="O16" s="31"/>
      <c r="P16" s="31"/>
      <c r="Q16" s="31"/>
      <c r="R16" s="31"/>
      <c r="S16" s="31"/>
      <c r="T16" s="30"/>
      <c r="U16" s="30"/>
      <c r="V16" s="30"/>
      <c r="W16" s="30"/>
      <c r="X16" s="30"/>
      <c r="Y16" s="30"/>
      <c r="Z16" s="30"/>
      <c r="AA16" s="30"/>
      <c r="AB16" s="30"/>
      <c r="AC16" s="30"/>
      <c r="AD16" s="30"/>
      <c r="AE16" s="30"/>
    </row>
    <row r="17" spans="1:31" ht="112" x14ac:dyDescent="0.35">
      <c r="A17" s="30" t="s">
        <v>267</v>
      </c>
      <c r="B17" s="32" t="s">
        <v>873</v>
      </c>
      <c r="C17" s="32" t="s">
        <v>874</v>
      </c>
      <c r="D17" s="31"/>
      <c r="E17" s="31"/>
      <c r="F17" s="31"/>
      <c r="G17" s="31"/>
      <c r="H17" s="31"/>
      <c r="I17" s="31"/>
      <c r="J17" s="31"/>
      <c r="K17" s="31"/>
      <c r="L17" s="31"/>
      <c r="M17" s="31"/>
      <c r="N17" s="31"/>
      <c r="O17" s="31"/>
      <c r="P17" s="31"/>
      <c r="Q17" s="31"/>
      <c r="R17" s="31"/>
      <c r="S17" s="31"/>
      <c r="T17" s="30"/>
      <c r="U17" s="30"/>
      <c r="V17" s="30"/>
      <c r="W17" s="30"/>
      <c r="X17" s="30"/>
      <c r="Y17" s="30"/>
      <c r="Z17" s="30"/>
      <c r="AA17" s="30"/>
      <c r="AB17" s="30"/>
      <c r="AC17" s="30"/>
      <c r="AD17" s="30"/>
      <c r="AE17" s="30"/>
    </row>
    <row r="18" spans="1:31" ht="70" x14ac:dyDescent="0.35">
      <c r="A18" s="30" t="s">
        <v>269</v>
      </c>
      <c r="B18" s="32" t="s">
        <v>875</v>
      </c>
      <c r="C18" s="32" t="s">
        <v>876</v>
      </c>
      <c r="D18" s="31"/>
      <c r="E18" s="31"/>
      <c r="F18" s="31"/>
      <c r="G18" s="31"/>
      <c r="H18" s="31"/>
      <c r="I18" s="31"/>
      <c r="J18" s="31"/>
      <c r="K18" s="31"/>
      <c r="L18" s="31"/>
      <c r="M18" s="31"/>
      <c r="N18" s="31"/>
      <c r="O18" s="31"/>
      <c r="P18" s="31"/>
      <c r="Q18" s="31"/>
      <c r="R18" s="31"/>
      <c r="S18" s="31"/>
      <c r="T18" s="30"/>
      <c r="U18" s="30"/>
      <c r="V18" s="30"/>
      <c r="W18" s="30"/>
      <c r="X18" s="30"/>
      <c r="Y18" s="30"/>
      <c r="Z18" s="30"/>
      <c r="AA18" s="30"/>
      <c r="AB18" s="30"/>
      <c r="AC18" s="30"/>
      <c r="AD18" s="30"/>
      <c r="AE18" s="30"/>
    </row>
    <row r="19" spans="1:31" ht="70" x14ac:dyDescent="0.35">
      <c r="A19" s="30" t="s">
        <v>270</v>
      </c>
      <c r="B19" s="32" t="s">
        <v>877</v>
      </c>
      <c r="C19" s="32" t="s">
        <v>878</v>
      </c>
      <c r="D19" s="31"/>
      <c r="E19" s="31"/>
      <c r="F19" s="31"/>
      <c r="G19" s="31"/>
      <c r="H19" s="31"/>
      <c r="I19" s="31"/>
      <c r="J19" s="31"/>
      <c r="K19" s="31"/>
      <c r="L19" s="31"/>
      <c r="M19" s="31"/>
      <c r="N19" s="31"/>
      <c r="O19" s="31"/>
      <c r="P19" s="31"/>
      <c r="Q19" s="31"/>
      <c r="R19" s="31"/>
      <c r="S19" s="31"/>
      <c r="T19" s="30"/>
      <c r="U19" s="30"/>
      <c r="V19" s="30"/>
      <c r="W19" s="30"/>
      <c r="X19" s="30"/>
      <c r="Y19" s="30"/>
      <c r="Z19" s="30"/>
      <c r="AA19" s="30"/>
      <c r="AB19" s="30"/>
      <c r="AC19" s="30"/>
      <c r="AD19" s="30"/>
      <c r="AE19" s="30"/>
    </row>
    <row r="20" spans="1:31" ht="28" x14ac:dyDescent="0.35">
      <c r="A20" s="30" t="s">
        <v>271</v>
      </c>
      <c r="B20" s="32" t="s">
        <v>879</v>
      </c>
      <c r="C20" s="32" t="s">
        <v>880</v>
      </c>
      <c r="D20" s="31"/>
      <c r="E20" s="31"/>
      <c r="F20" s="31"/>
      <c r="G20" s="31"/>
      <c r="H20" s="31"/>
      <c r="I20" s="31"/>
      <c r="J20" s="31"/>
      <c r="K20" s="31"/>
      <c r="L20" s="31"/>
      <c r="M20" s="31"/>
      <c r="N20" s="31"/>
      <c r="O20" s="31"/>
      <c r="P20" s="31"/>
      <c r="Q20" s="31"/>
      <c r="R20" s="31"/>
      <c r="S20" s="31"/>
      <c r="T20" s="30"/>
      <c r="U20" s="30"/>
      <c r="V20" s="30"/>
      <c r="W20" s="30"/>
      <c r="X20" s="30"/>
      <c r="Y20" s="30"/>
      <c r="Z20" s="30"/>
      <c r="AA20" s="30"/>
      <c r="AB20" s="30"/>
      <c r="AC20" s="30"/>
      <c r="AD20" s="30"/>
      <c r="AE20" s="30"/>
    </row>
    <row r="21" spans="1:31" ht="70" x14ac:dyDescent="0.35">
      <c r="A21" s="30" t="s">
        <v>273</v>
      </c>
      <c r="B21" s="32" t="s">
        <v>881</v>
      </c>
      <c r="C21" s="32" t="s">
        <v>882</v>
      </c>
      <c r="D21" s="31"/>
      <c r="E21" s="31"/>
      <c r="F21" s="31"/>
      <c r="G21" s="31"/>
      <c r="H21" s="31"/>
      <c r="I21" s="31"/>
      <c r="J21" s="31"/>
      <c r="K21" s="31"/>
      <c r="L21" s="31"/>
      <c r="M21" s="31"/>
      <c r="N21" s="31"/>
      <c r="O21" s="31"/>
      <c r="P21" s="31"/>
      <c r="Q21" s="31"/>
      <c r="R21" s="31"/>
      <c r="S21" s="31"/>
      <c r="T21" s="30"/>
      <c r="U21" s="30"/>
      <c r="V21" s="30"/>
      <c r="W21" s="30"/>
      <c r="X21" s="30"/>
      <c r="Y21" s="30"/>
      <c r="Z21" s="30"/>
      <c r="AA21" s="30"/>
      <c r="AB21" s="30"/>
      <c r="AC21" s="30"/>
      <c r="AD21" s="30"/>
      <c r="AE21" s="30"/>
    </row>
    <row r="22" spans="1:31" ht="266" x14ac:dyDescent="0.35">
      <c r="A22" s="30" t="s">
        <v>275</v>
      </c>
      <c r="B22" s="32" t="s">
        <v>883</v>
      </c>
      <c r="C22" s="32" t="s">
        <v>884</v>
      </c>
      <c r="D22" s="31" t="s">
        <v>278</v>
      </c>
      <c r="E22" s="31" t="s">
        <v>279</v>
      </c>
      <c r="F22" s="31" t="s">
        <v>280</v>
      </c>
      <c r="G22" s="31" t="s">
        <v>885</v>
      </c>
      <c r="H22" s="31" t="s">
        <v>886</v>
      </c>
      <c r="I22" s="31"/>
      <c r="J22" s="31"/>
      <c r="K22" s="31"/>
      <c r="L22" s="31"/>
      <c r="M22" s="31"/>
      <c r="N22" s="31"/>
      <c r="O22" s="31"/>
      <c r="P22" s="31"/>
      <c r="Q22" s="31"/>
      <c r="R22" s="31"/>
      <c r="S22" s="31"/>
      <c r="T22" s="30"/>
      <c r="U22" s="30"/>
      <c r="V22" s="30"/>
      <c r="W22" s="30"/>
      <c r="X22" s="30"/>
      <c r="Y22" s="30"/>
      <c r="Z22" s="30"/>
      <c r="AA22" s="30"/>
      <c r="AB22" s="30"/>
      <c r="AC22" s="30"/>
      <c r="AD22" s="30"/>
      <c r="AE22" s="30"/>
    </row>
    <row r="23" spans="1:31" ht="14.5" x14ac:dyDescent="0.35">
      <c r="A23" s="30" t="s">
        <v>284</v>
      </c>
      <c r="B23" s="32" t="s">
        <v>887</v>
      </c>
      <c r="C23" s="32" t="s">
        <v>888</v>
      </c>
      <c r="D23" s="31"/>
      <c r="E23" s="31"/>
      <c r="F23" s="31"/>
      <c r="G23" s="31"/>
      <c r="H23" s="31"/>
      <c r="I23" s="31"/>
      <c r="J23" s="31"/>
      <c r="K23" s="31"/>
      <c r="L23" s="31"/>
      <c r="M23" s="31"/>
      <c r="N23" s="31"/>
      <c r="O23" s="31"/>
      <c r="P23" s="31"/>
      <c r="Q23" s="31"/>
      <c r="R23" s="31"/>
      <c r="S23" s="31"/>
      <c r="T23" s="30"/>
      <c r="U23" s="30"/>
      <c r="V23" s="30"/>
      <c r="W23" s="30"/>
      <c r="X23" s="30"/>
      <c r="Y23" s="30"/>
      <c r="Z23" s="30"/>
      <c r="AA23" s="30"/>
      <c r="AB23" s="30"/>
      <c r="AC23" s="30"/>
      <c r="AD23" s="30"/>
      <c r="AE23" s="30"/>
    </row>
    <row r="24" spans="1:31" ht="168" x14ac:dyDescent="0.35">
      <c r="A24" s="30" t="s">
        <v>285</v>
      </c>
      <c r="B24" s="32" t="s">
        <v>889</v>
      </c>
      <c r="C24" s="32" t="s">
        <v>890</v>
      </c>
      <c r="D24" s="31" t="s">
        <v>891</v>
      </c>
      <c r="E24" s="31" t="s">
        <v>892</v>
      </c>
      <c r="F24" s="31" t="s">
        <v>893</v>
      </c>
      <c r="G24" s="31" t="s">
        <v>894</v>
      </c>
      <c r="H24" s="31"/>
      <c r="I24" s="31"/>
      <c r="J24" s="31"/>
      <c r="K24" s="31"/>
      <c r="L24" s="31"/>
      <c r="M24" s="31"/>
      <c r="N24" s="31"/>
      <c r="O24" s="31"/>
      <c r="P24" s="31"/>
      <c r="Q24" s="31"/>
      <c r="R24" s="31"/>
      <c r="S24" s="31"/>
      <c r="T24" s="30"/>
      <c r="U24" s="30"/>
      <c r="V24" s="30"/>
      <c r="W24" s="30"/>
      <c r="X24" s="30"/>
      <c r="Y24" s="30"/>
      <c r="Z24" s="30"/>
      <c r="AA24" s="30"/>
      <c r="AB24" s="30"/>
      <c r="AC24" s="30"/>
      <c r="AD24" s="30"/>
      <c r="AE24" s="30"/>
    </row>
    <row r="25" spans="1:31" ht="28" x14ac:dyDescent="0.35">
      <c r="A25" s="30" t="s">
        <v>450</v>
      </c>
      <c r="B25" s="32" t="s">
        <v>895</v>
      </c>
      <c r="C25" s="32" t="s">
        <v>896</v>
      </c>
      <c r="D25" s="31"/>
      <c r="E25" s="31"/>
      <c r="F25" s="31"/>
      <c r="G25" s="31"/>
      <c r="H25" s="31"/>
      <c r="I25" s="31"/>
      <c r="J25" s="31"/>
      <c r="K25" s="31"/>
      <c r="L25" s="31"/>
      <c r="M25" s="31"/>
      <c r="N25" s="31"/>
      <c r="O25" s="31"/>
      <c r="P25" s="31"/>
      <c r="Q25" s="31"/>
      <c r="R25" s="31"/>
      <c r="S25" s="31"/>
      <c r="T25" s="30"/>
      <c r="U25" s="30"/>
      <c r="V25" s="30"/>
      <c r="W25" s="30"/>
      <c r="X25" s="30"/>
      <c r="Y25" s="30"/>
      <c r="Z25" s="30"/>
      <c r="AA25" s="30"/>
      <c r="AB25" s="30"/>
      <c r="AC25" s="30"/>
      <c r="AD25" s="30"/>
      <c r="AE25" s="30"/>
    </row>
    <row r="26" spans="1:31" ht="406" x14ac:dyDescent="0.35">
      <c r="A26" s="30" t="s">
        <v>451</v>
      </c>
      <c r="B26" s="32" t="s">
        <v>897</v>
      </c>
      <c r="C26" s="32" t="s">
        <v>898</v>
      </c>
      <c r="D26" s="31" t="s">
        <v>899</v>
      </c>
      <c r="E26" s="31" t="s">
        <v>900</v>
      </c>
      <c r="F26" s="31" t="s">
        <v>901</v>
      </c>
      <c r="G26" s="31" t="s">
        <v>902</v>
      </c>
      <c r="H26" s="31" t="s">
        <v>903</v>
      </c>
      <c r="I26" s="31" t="s">
        <v>904</v>
      </c>
      <c r="J26" s="31" t="s">
        <v>459</v>
      </c>
      <c r="K26" s="31" t="s">
        <v>460</v>
      </c>
      <c r="L26" s="31" t="s">
        <v>461</v>
      </c>
      <c r="M26" s="31" t="s">
        <v>905</v>
      </c>
      <c r="N26" s="31" t="s">
        <v>906</v>
      </c>
      <c r="O26" s="31" t="s">
        <v>907</v>
      </c>
      <c r="P26" s="31" t="s">
        <v>908</v>
      </c>
      <c r="Q26" s="31" t="s">
        <v>909</v>
      </c>
      <c r="R26" s="31" t="s">
        <v>910</v>
      </c>
      <c r="S26" s="31" t="s">
        <v>911</v>
      </c>
      <c r="T26" s="30"/>
      <c r="U26" s="30"/>
      <c r="V26" s="30"/>
      <c r="W26" s="30"/>
      <c r="X26" s="30"/>
      <c r="Y26" s="30"/>
      <c r="Z26" s="30"/>
      <c r="AA26" s="30"/>
      <c r="AB26" s="30"/>
      <c r="AC26" s="30"/>
      <c r="AD26" s="30"/>
      <c r="AE26" s="30"/>
    </row>
    <row r="27" spans="1:31" ht="98.5" x14ac:dyDescent="0.35">
      <c r="A27" s="30" t="s">
        <v>470</v>
      </c>
      <c r="B27" s="32" t="s">
        <v>912</v>
      </c>
      <c r="C27" s="32" t="s">
        <v>913</v>
      </c>
      <c r="D27" s="31" t="s">
        <v>914</v>
      </c>
      <c r="E27" s="31" t="s">
        <v>915</v>
      </c>
      <c r="F27" s="31"/>
      <c r="G27" s="31"/>
      <c r="H27" s="31"/>
      <c r="I27" s="31"/>
      <c r="J27" s="31"/>
      <c r="K27" s="31"/>
      <c r="L27" s="31"/>
      <c r="M27" s="31"/>
      <c r="N27" s="31"/>
      <c r="O27" s="31"/>
      <c r="P27" s="31"/>
      <c r="Q27" s="31"/>
      <c r="R27" s="31"/>
      <c r="S27" s="31"/>
      <c r="T27" s="30"/>
      <c r="U27" s="30"/>
      <c r="V27" s="30"/>
      <c r="W27" s="30"/>
      <c r="X27" s="30"/>
      <c r="Y27" s="30"/>
      <c r="Z27" s="30"/>
      <c r="AA27" s="30"/>
      <c r="AB27" s="30"/>
      <c r="AC27" s="30"/>
      <c r="AD27" s="30"/>
      <c r="AE27" s="30"/>
    </row>
    <row r="28" spans="1:31" ht="140" x14ac:dyDescent="0.35">
      <c r="A28" s="30" t="s">
        <v>475</v>
      </c>
      <c r="B28" s="32" t="s">
        <v>916</v>
      </c>
      <c r="C28" s="32" t="s">
        <v>917</v>
      </c>
      <c r="D28" s="31" t="s">
        <v>918</v>
      </c>
      <c r="E28" s="31" t="s">
        <v>919</v>
      </c>
      <c r="F28" s="31" t="s">
        <v>920</v>
      </c>
      <c r="G28" s="31"/>
      <c r="H28" s="31"/>
      <c r="I28" s="31"/>
      <c r="J28" s="31"/>
      <c r="K28" s="31"/>
      <c r="L28" s="31"/>
      <c r="M28" s="31"/>
      <c r="N28" s="31"/>
      <c r="O28" s="31"/>
      <c r="P28" s="31"/>
      <c r="Q28" s="31"/>
      <c r="R28" s="31"/>
      <c r="S28" s="31"/>
      <c r="T28" s="30"/>
      <c r="U28" s="30"/>
      <c r="V28" s="30"/>
      <c r="W28" s="30"/>
      <c r="X28" s="30"/>
      <c r="Y28" s="30"/>
      <c r="Z28" s="30"/>
      <c r="AA28" s="30"/>
      <c r="AB28" s="30"/>
      <c r="AC28" s="30"/>
      <c r="AD28" s="30"/>
      <c r="AE28" s="30"/>
    </row>
    <row r="29" spans="1:31" ht="56" x14ac:dyDescent="0.35">
      <c r="A29" s="30" t="s">
        <v>481</v>
      </c>
      <c r="B29" s="32" t="s">
        <v>921</v>
      </c>
      <c r="C29" s="32" t="s">
        <v>922</v>
      </c>
      <c r="D29" s="31"/>
      <c r="E29" s="31"/>
      <c r="F29" s="31"/>
      <c r="G29" s="31"/>
      <c r="H29" s="31"/>
      <c r="I29" s="31"/>
      <c r="J29" s="31"/>
      <c r="K29" s="31"/>
      <c r="L29" s="31"/>
      <c r="M29" s="31"/>
      <c r="N29" s="31"/>
      <c r="O29" s="31"/>
      <c r="P29" s="31"/>
      <c r="Q29" s="31"/>
      <c r="R29" s="31"/>
      <c r="S29" s="31"/>
      <c r="T29" s="30"/>
      <c r="U29" s="30"/>
      <c r="V29" s="30"/>
      <c r="W29" s="30"/>
      <c r="X29" s="30"/>
      <c r="Y29" s="30"/>
      <c r="Z29" s="30"/>
      <c r="AA29" s="30"/>
      <c r="AB29" s="30"/>
      <c r="AC29" s="30"/>
      <c r="AD29" s="30"/>
      <c r="AE29" s="30"/>
    </row>
    <row r="30" spans="1:31" ht="140" x14ac:dyDescent="0.35">
      <c r="A30" s="30" t="s">
        <v>482</v>
      </c>
      <c r="B30" s="32" t="s">
        <v>923</v>
      </c>
      <c r="C30" s="32" t="s">
        <v>924</v>
      </c>
      <c r="D30" s="31" t="s">
        <v>925</v>
      </c>
      <c r="E30" s="31" t="s">
        <v>926</v>
      </c>
      <c r="F30" s="31" t="s">
        <v>927</v>
      </c>
      <c r="G30" s="31"/>
      <c r="H30" s="31"/>
      <c r="I30" s="31"/>
      <c r="J30" s="31"/>
      <c r="K30" s="31"/>
      <c r="L30" s="31"/>
      <c r="M30" s="31"/>
      <c r="N30" s="31"/>
      <c r="O30" s="31"/>
      <c r="P30" s="31"/>
      <c r="Q30" s="31"/>
      <c r="R30" s="31"/>
      <c r="S30" s="31"/>
      <c r="T30" s="30"/>
      <c r="U30" s="30"/>
      <c r="V30" s="30"/>
      <c r="W30" s="30"/>
      <c r="X30" s="30"/>
      <c r="Y30" s="30"/>
      <c r="Z30" s="30"/>
      <c r="AA30" s="30"/>
      <c r="AB30" s="30"/>
      <c r="AC30" s="30"/>
      <c r="AD30" s="30"/>
      <c r="AE30" s="30"/>
    </row>
    <row r="31" spans="1:31" ht="56" x14ac:dyDescent="0.35">
      <c r="A31" s="30" t="s">
        <v>487</v>
      </c>
      <c r="B31" s="32" t="s">
        <v>928</v>
      </c>
      <c r="C31" s="32" t="s">
        <v>929</v>
      </c>
      <c r="D31" s="31"/>
      <c r="E31" s="31"/>
      <c r="F31" s="31"/>
      <c r="G31" s="31"/>
      <c r="H31" s="31"/>
      <c r="I31" s="31"/>
      <c r="J31" s="31"/>
      <c r="K31" s="31"/>
      <c r="L31" s="31"/>
      <c r="M31" s="31"/>
      <c r="N31" s="31"/>
      <c r="O31" s="31"/>
      <c r="P31" s="31"/>
      <c r="Q31" s="31"/>
      <c r="R31" s="31"/>
      <c r="S31" s="31"/>
      <c r="T31" s="30"/>
      <c r="U31" s="30"/>
      <c r="V31" s="30"/>
      <c r="W31" s="30"/>
      <c r="X31" s="30"/>
      <c r="Y31" s="30"/>
      <c r="Z31" s="30"/>
      <c r="AA31" s="30"/>
      <c r="AB31" s="30"/>
      <c r="AC31" s="30"/>
      <c r="AD31" s="30"/>
      <c r="AE31" s="30"/>
    </row>
    <row r="32" spans="1:31" ht="126" x14ac:dyDescent="0.35">
      <c r="A32" s="30" t="s">
        <v>488</v>
      </c>
      <c r="B32" s="32" t="s">
        <v>930</v>
      </c>
      <c r="C32" s="32" t="s">
        <v>931</v>
      </c>
      <c r="D32" s="31" t="s">
        <v>932</v>
      </c>
      <c r="E32" s="31" t="s">
        <v>933</v>
      </c>
      <c r="F32" s="31"/>
      <c r="G32" s="31"/>
      <c r="H32" s="31"/>
      <c r="I32" s="31"/>
      <c r="J32" s="31"/>
      <c r="K32" s="31"/>
      <c r="L32" s="31"/>
      <c r="M32" s="31"/>
      <c r="N32" s="31"/>
      <c r="O32" s="31"/>
      <c r="P32" s="31"/>
      <c r="Q32" s="31"/>
      <c r="R32" s="31"/>
      <c r="S32" s="31"/>
      <c r="T32" s="30"/>
      <c r="U32" s="30"/>
      <c r="V32" s="30"/>
      <c r="W32" s="30"/>
      <c r="X32" s="30"/>
      <c r="Y32" s="30"/>
      <c r="Z32" s="30"/>
      <c r="AA32" s="30"/>
      <c r="AB32" s="30"/>
      <c r="AC32" s="30"/>
      <c r="AD32" s="30"/>
      <c r="AE32" s="30"/>
    </row>
    <row r="33" spans="1:31" ht="42" x14ac:dyDescent="0.35">
      <c r="A33" s="30" t="s">
        <v>493</v>
      </c>
      <c r="B33" s="32" t="s">
        <v>934</v>
      </c>
      <c r="C33" s="32" t="s">
        <v>935</v>
      </c>
      <c r="D33" s="31"/>
      <c r="E33" s="31"/>
      <c r="F33" s="31"/>
      <c r="G33" s="31"/>
      <c r="H33" s="31"/>
      <c r="I33" s="31"/>
      <c r="J33" s="31"/>
      <c r="K33" s="31"/>
      <c r="L33" s="31"/>
      <c r="M33" s="31"/>
      <c r="N33" s="31"/>
      <c r="O33" s="31"/>
      <c r="P33" s="31"/>
      <c r="Q33" s="31"/>
      <c r="R33" s="31"/>
      <c r="S33" s="31"/>
      <c r="T33" s="30"/>
      <c r="U33" s="30"/>
      <c r="V33" s="30"/>
      <c r="W33" s="30"/>
      <c r="X33" s="30"/>
      <c r="Y33" s="30"/>
      <c r="Z33" s="30"/>
      <c r="AA33" s="30"/>
      <c r="AB33" s="30"/>
      <c r="AC33" s="30"/>
      <c r="AD33" s="30"/>
      <c r="AE33" s="30"/>
    </row>
    <row r="34" spans="1:31" ht="56" x14ac:dyDescent="0.35">
      <c r="A34" s="30" t="s">
        <v>494</v>
      </c>
      <c r="B34" s="32" t="s">
        <v>936</v>
      </c>
      <c r="C34" s="32" t="s">
        <v>937</v>
      </c>
      <c r="D34" s="31"/>
      <c r="E34" s="31"/>
      <c r="F34" s="31"/>
      <c r="G34" s="31"/>
      <c r="H34" s="31"/>
      <c r="I34" s="31"/>
      <c r="J34" s="31"/>
      <c r="K34" s="31"/>
      <c r="L34" s="31"/>
      <c r="M34" s="31"/>
      <c r="N34" s="31"/>
      <c r="O34" s="31"/>
      <c r="P34" s="31"/>
      <c r="Q34" s="31"/>
      <c r="R34" s="31"/>
      <c r="S34" s="31"/>
      <c r="T34" s="30"/>
      <c r="U34" s="30"/>
      <c r="V34" s="30"/>
      <c r="W34" s="30"/>
      <c r="X34" s="30"/>
      <c r="Y34" s="30"/>
      <c r="Z34" s="30"/>
      <c r="AA34" s="30"/>
      <c r="AB34" s="30"/>
      <c r="AC34" s="30"/>
      <c r="AD34" s="30"/>
      <c r="AE34" s="30"/>
    </row>
    <row r="35" spans="1:31" ht="28" x14ac:dyDescent="0.35">
      <c r="A35" s="30" t="s">
        <v>495</v>
      </c>
      <c r="B35" s="32" t="s">
        <v>938</v>
      </c>
      <c r="C35" s="32" t="s">
        <v>939</v>
      </c>
      <c r="D35" s="31"/>
      <c r="E35" s="31"/>
      <c r="F35" s="31"/>
      <c r="G35" s="31"/>
      <c r="H35" s="31"/>
      <c r="I35" s="31"/>
      <c r="J35" s="31"/>
      <c r="K35" s="31"/>
      <c r="L35" s="31"/>
      <c r="M35" s="31"/>
      <c r="N35" s="31"/>
      <c r="O35" s="31"/>
      <c r="P35" s="31"/>
      <c r="Q35" s="31"/>
      <c r="R35" s="31"/>
      <c r="S35" s="31"/>
      <c r="T35" s="30"/>
      <c r="U35" s="30"/>
      <c r="V35" s="30"/>
      <c r="W35" s="30"/>
      <c r="X35" s="30"/>
      <c r="Y35" s="30"/>
      <c r="Z35" s="30"/>
      <c r="AA35" s="30"/>
      <c r="AB35" s="30"/>
      <c r="AC35" s="30"/>
      <c r="AD35" s="30"/>
      <c r="AE35" s="30"/>
    </row>
    <row r="36" spans="1:31" ht="14.5" x14ac:dyDescent="0.35">
      <c r="A36" s="30" t="s">
        <v>497</v>
      </c>
      <c r="B36" s="32" t="s">
        <v>940</v>
      </c>
      <c r="C36" s="32" t="s">
        <v>349</v>
      </c>
      <c r="D36" s="31"/>
      <c r="E36" s="31"/>
      <c r="F36" s="31"/>
      <c r="G36" s="31"/>
      <c r="H36" s="31"/>
      <c r="I36" s="31"/>
      <c r="J36" s="31"/>
      <c r="K36" s="31"/>
      <c r="L36" s="31"/>
      <c r="M36" s="31"/>
      <c r="N36" s="31"/>
      <c r="O36" s="31"/>
      <c r="P36" s="31"/>
      <c r="Q36" s="31"/>
      <c r="R36" s="31"/>
      <c r="S36" s="31"/>
      <c r="T36" s="30"/>
      <c r="U36" s="30"/>
      <c r="V36" s="30"/>
      <c r="W36" s="30"/>
      <c r="X36" s="30"/>
      <c r="Y36" s="30"/>
      <c r="Z36" s="30"/>
      <c r="AA36" s="30"/>
      <c r="AB36" s="30"/>
      <c r="AC36" s="30"/>
      <c r="AD36" s="30"/>
      <c r="AE36" s="30"/>
    </row>
    <row r="37" spans="1:31" ht="56" x14ac:dyDescent="0.35">
      <c r="A37" s="30" t="s">
        <v>498</v>
      </c>
      <c r="B37" s="32" t="s">
        <v>941</v>
      </c>
      <c r="C37" s="32" t="s">
        <v>942</v>
      </c>
      <c r="D37" s="31"/>
      <c r="E37" s="31"/>
      <c r="F37" s="31"/>
      <c r="G37" s="31"/>
      <c r="H37" s="31"/>
      <c r="I37" s="31"/>
      <c r="J37" s="31"/>
      <c r="K37" s="31"/>
      <c r="L37" s="31"/>
      <c r="M37" s="31"/>
      <c r="N37" s="31"/>
      <c r="O37" s="31"/>
      <c r="P37" s="31"/>
      <c r="Q37" s="31"/>
      <c r="R37" s="31"/>
      <c r="S37" s="31"/>
      <c r="T37" s="30"/>
      <c r="U37" s="30"/>
      <c r="V37" s="30"/>
      <c r="W37" s="30"/>
      <c r="X37" s="30"/>
      <c r="Y37" s="30"/>
      <c r="Z37" s="30"/>
      <c r="AA37" s="30"/>
      <c r="AB37" s="30"/>
      <c r="AC37" s="30"/>
      <c r="AD37" s="30"/>
      <c r="AE37" s="30"/>
    </row>
    <row r="38" spans="1:31" ht="126" x14ac:dyDescent="0.35">
      <c r="A38" s="30" t="s">
        <v>162</v>
      </c>
      <c r="B38" s="32" t="s">
        <v>943</v>
      </c>
      <c r="C38" s="32" t="s">
        <v>944</v>
      </c>
      <c r="D38" s="31" t="s">
        <v>945</v>
      </c>
      <c r="E38" s="31" t="s">
        <v>946</v>
      </c>
      <c r="F38" s="31" t="s">
        <v>947</v>
      </c>
      <c r="G38" s="31"/>
      <c r="H38" s="31"/>
      <c r="I38" s="31"/>
      <c r="J38" s="31"/>
      <c r="K38" s="31"/>
      <c r="L38" s="31"/>
      <c r="M38" s="31"/>
      <c r="N38" s="31"/>
      <c r="O38" s="31"/>
      <c r="P38" s="31"/>
      <c r="Q38" s="31"/>
      <c r="R38" s="31"/>
      <c r="S38" s="31"/>
      <c r="T38" s="30"/>
      <c r="U38" s="30"/>
      <c r="V38" s="30"/>
      <c r="W38" s="30"/>
      <c r="X38" s="30"/>
      <c r="Y38" s="30"/>
      <c r="Z38" s="30"/>
      <c r="AA38" s="30"/>
      <c r="AB38" s="30"/>
      <c r="AC38" s="30"/>
      <c r="AD38" s="30"/>
      <c r="AE38" s="30"/>
    </row>
    <row r="39" spans="1:31" ht="126" x14ac:dyDescent="0.35">
      <c r="A39" s="30" t="s">
        <v>167</v>
      </c>
      <c r="B39" s="32" t="s">
        <v>948</v>
      </c>
      <c r="C39" s="32" t="s">
        <v>949</v>
      </c>
      <c r="D39" s="31" t="s">
        <v>169</v>
      </c>
      <c r="E39" s="31" t="s">
        <v>170</v>
      </c>
      <c r="F39" s="31" t="s">
        <v>171</v>
      </c>
      <c r="G39" s="31"/>
      <c r="H39" s="31"/>
      <c r="I39" s="31"/>
      <c r="J39" s="31"/>
      <c r="K39" s="31"/>
      <c r="L39" s="31"/>
      <c r="M39" s="31"/>
      <c r="N39" s="31"/>
      <c r="O39" s="31"/>
      <c r="P39" s="31"/>
      <c r="Q39" s="31"/>
      <c r="R39" s="31"/>
      <c r="S39" s="31"/>
      <c r="T39" s="30"/>
      <c r="U39" s="30"/>
      <c r="V39" s="30"/>
      <c r="W39" s="30"/>
      <c r="X39" s="30"/>
      <c r="Y39" s="30"/>
      <c r="Z39" s="30"/>
      <c r="AA39" s="30"/>
      <c r="AB39" s="30"/>
      <c r="AC39" s="30"/>
      <c r="AD39" s="30"/>
      <c r="AE39" s="30"/>
    </row>
    <row r="40" spans="1:31" ht="140" x14ac:dyDescent="0.35">
      <c r="A40" s="30" t="s">
        <v>172</v>
      </c>
      <c r="B40" s="32" t="s">
        <v>950</v>
      </c>
      <c r="C40" s="32" t="s">
        <v>951</v>
      </c>
      <c r="D40" s="31" t="s">
        <v>952</v>
      </c>
      <c r="E40" s="31" t="s">
        <v>953</v>
      </c>
      <c r="F40" s="31"/>
      <c r="G40" s="31"/>
      <c r="H40" s="31"/>
      <c r="I40" s="31"/>
      <c r="J40" s="31"/>
      <c r="K40" s="31"/>
      <c r="L40" s="31"/>
      <c r="M40" s="31"/>
      <c r="N40" s="31"/>
      <c r="O40" s="31"/>
      <c r="P40" s="31"/>
      <c r="Q40" s="31"/>
      <c r="R40" s="31"/>
      <c r="S40" s="31"/>
      <c r="T40" s="30"/>
      <c r="U40" s="30"/>
      <c r="V40" s="30"/>
      <c r="W40" s="30"/>
      <c r="X40" s="30"/>
      <c r="Y40" s="30"/>
      <c r="Z40" s="30"/>
      <c r="AA40" s="30"/>
      <c r="AB40" s="30"/>
      <c r="AC40" s="30"/>
      <c r="AD40" s="30"/>
      <c r="AE40" s="30"/>
    </row>
    <row r="41" spans="1:31" ht="42" x14ac:dyDescent="0.35">
      <c r="A41" s="30" t="s">
        <v>176</v>
      </c>
      <c r="B41" s="32" t="s">
        <v>954</v>
      </c>
      <c r="C41" s="32" t="s">
        <v>955</v>
      </c>
      <c r="D41" s="31"/>
      <c r="E41" s="31"/>
      <c r="F41" s="31"/>
      <c r="G41" s="31"/>
      <c r="H41" s="31"/>
      <c r="I41" s="31"/>
      <c r="J41" s="31"/>
      <c r="K41" s="31"/>
      <c r="L41" s="31"/>
      <c r="M41" s="31"/>
      <c r="N41" s="31"/>
      <c r="O41" s="31"/>
      <c r="P41" s="31"/>
      <c r="Q41" s="31"/>
      <c r="R41" s="31"/>
      <c r="S41" s="31"/>
      <c r="T41" s="30"/>
      <c r="U41" s="30"/>
      <c r="V41" s="30"/>
      <c r="W41" s="30"/>
      <c r="X41" s="30"/>
      <c r="Y41" s="30"/>
      <c r="Z41" s="30"/>
      <c r="AA41" s="30"/>
      <c r="AB41" s="30"/>
      <c r="AC41" s="30"/>
      <c r="AD41" s="30"/>
      <c r="AE41" s="30"/>
    </row>
    <row r="42" spans="1:31" ht="42" x14ac:dyDescent="0.35">
      <c r="A42" s="30" t="s">
        <v>177</v>
      </c>
      <c r="B42" s="32" t="s">
        <v>956</v>
      </c>
      <c r="C42" s="32" t="s">
        <v>957</v>
      </c>
      <c r="D42" s="31"/>
      <c r="E42" s="31"/>
      <c r="F42" s="31"/>
      <c r="G42" s="31"/>
      <c r="H42" s="31"/>
      <c r="I42" s="31"/>
      <c r="J42" s="31"/>
      <c r="K42" s="31"/>
      <c r="L42" s="31"/>
      <c r="M42" s="31"/>
      <c r="N42" s="31"/>
      <c r="O42" s="31"/>
      <c r="P42" s="31"/>
      <c r="Q42" s="31"/>
      <c r="R42" s="31"/>
      <c r="S42" s="31"/>
      <c r="T42" s="30"/>
      <c r="U42" s="30"/>
      <c r="V42" s="30"/>
      <c r="W42" s="30"/>
      <c r="X42" s="30"/>
      <c r="Y42" s="30"/>
      <c r="Z42" s="30"/>
      <c r="AA42" s="30"/>
      <c r="AB42" s="30"/>
      <c r="AC42" s="30"/>
      <c r="AD42" s="30"/>
      <c r="AE42" s="30"/>
    </row>
    <row r="43" spans="1:31" ht="42" x14ac:dyDescent="0.35">
      <c r="A43" s="30" t="s">
        <v>178</v>
      </c>
      <c r="B43" s="32" t="s">
        <v>958</v>
      </c>
      <c r="C43" s="32" t="s">
        <v>959</v>
      </c>
      <c r="D43" s="31"/>
      <c r="E43" s="31"/>
      <c r="F43" s="31"/>
      <c r="G43" s="31"/>
      <c r="H43" s="31"/>
      <c r="I43" s="31"/>
      <c r="J43" s="31"/>
      <c r="K43" s="31"/>
      <c r="L43" s="31"/>
      <c r="M43" s="31"/>
      <c r="N43" s="31"/>
      <c r="O43" s="31"/>
      <c r="P43" s="31"/>
      <c r="Q43" s="31"/>
      <c r="R43" s="31"/>
      <c r="S43" s="31"/>
      <c r="T43" s="30"/>
      <c r="U43" s="30"/>
      <c r="V43" s="30"/>
      <c r="W43" s="30"/>
      <c r="X43" s="30"/>
      <c r="Y43" s="30"/>
      <c r="Z43" s="30"/>
      <c r="AA43" s="30"/>
      <c r="AB43" s="30"/>
      <c r="AC43" s="30"/>
      <c r="AD43" s="30"/>
      <c r="AE43" s="30"/>
    </row>
    <row r="44" spans="1:31" ht="56" x14ac:dyDescent="0.35">
      <c r="A44" s="30" t="s">
        <v>179</v>
      </c>
      <c r="B44" s="32" t="s">
        <v>960</v>
      </c>
      <c r="C44" s="32" t="s">
        <v>961</v>
      </c>
      <c r="D44" s="31"/>
      <c r="E44" s="31"/>
      <c r="F44" s="31"/>
      <c r="G44" s="31"/>
      <c r="H44" s="31"/>
      <c r="I44" s="31"/>
      <c r="J44" s="31"/>
      <c r="K44" s="31"/>
      <c r="L44" s="31"/>
      <c r="M44" s="31"/>
      <c r="N44" s="31"/>
      <c r="O44" s="31"/>
      <c r="P44" s="31"/>
      <c r="Q44" s="31"/>
      <c r="R44" s="31"/>
      <c r="S44" s="31"/>
      <c r="T44" s="30"/>
      <c r="U44" s="30"/>
      <c r="V44" s="30"/>
      <c r="W44" s="30"/>
      <c r="X44" s="30"/>
      <c r="Y44" s="30"/>
      <c r="Z44" s="30"/>
      <c r="AA44" s="30"/>
      <c r="AB44" s="30"/>
      <c r="AC44" s="30"/>
      <c r="AD44" s="30"/>
      <c r="AE44" s="30"/>
    </row>
    <row r="45" spans="1:31" ht="154" x14ac:dyDescent="0.35">
      <c r="A45" s="30" t="s">
        <v>180</v>
      </c>
      <c r="B45" s="32" t="s">
        <v>962</v>
      </c>
      <c r="C45" s="32" t="s">
        <v>963</v>
      </c>
      <c r="D45" s="31"/>
      <c r="E45" s="31"/>
      <c r="F45" s="31"/>
      <c r="G45" s="31"/>
      <c r="H45" s="31"/>
      <c r="I45" s="31"/>
      <c r="J45" s="31"/>
      <c r="K45" s="31"/>
      <c r="L45" s="31"/>
      <c r="M45" s="31"/>
      <c r="N45" s="31"/>
      <c r="O45" s="31"/>
      <c r="P45" s="31"/>
      <c r="Q45" s="31"/>
      <c r="R45" s="31"/>
      <c r="S45" s="31"/>
      <c r="T45" s="30"/>
      <c r="U45" s="30"/>
      <c r="V45" s="30"/>
      <c r="W45" s="30"/>
      <c r="X45" s="30"/>
      <c r="Y45" s="30"/>
      <c r="Z45" s="30"/>
      <c r="AA45" s="30"/>
      <c r="AB45" s="30"/>
      <c r="AC45" s="30"/>
      <c r="AD45" s="30"/>
      <c r="AE45" s="30"/>
    </row>
    <row r="46" spans="1:31" ht="56" x14ac:dyDescent="0.35">
      <c r="A46" s="30" t="s">
        <v>186</v>
      </c>
      <c r="B46" s="32" t="s">
        <v>964</v>
      </c>
      <c r="C46" s="32" t="s">
        <v>965</v>
      </c>
      <c r="D46" s="31"/>
      <c r="E46" s="31"/>
      <c r="F46" s="31"/>
      <c r="G46" s="31"/>
      <c r="H46" s="31"/>
      <c r="I46" s="31"/>
      <c r="J46" s="31"/>
      <c r="K46" s="31"/>
      <c r="L46" s="31"/>
      <c r="M46" s="31"/>
      <c r="N46" s="31"/>
      <c r="O46" s="31"/>
      <c r="P46" s="31"/>
      <c r="Q46" s="31"/>
      <c r="R46" s="31"/>
      <c r="S46" s="31"/>
      <c r="T46" s="30"/>
      <c r="U46" s="30"/>
      <c r="V46" s="30"/>
      <c r="W46" s="30"/>
      <c r="X46" s="30"/>
      <c r="Y46" s="30"/>
      <c r="Z46" s="30"/>
      <c r="AA46" s="30"/>
      <c r="AB46" s="30"/>
      <c r="AC46" s="30"/>
      <c r="AD46" s="30"/>
      <c r="AE46" s="30"/>
    </row>
    <row r="47" spans="1:31" ht="56" x14ac:dyDescent="0.35">
      <c r="A47" s="30" t="s">
        <v>188</v>
      </c>
      <c r="B47" s="32" t="s">
        <v>966</v>
      </c>
      <c r="C47" s="32" t="s">
        <v>967</v>
      </c>
      <c r="D47" s="31"/>
      <c r="E47" s="31"/>
      <c r="F47" s="31"/>
      <c r="G47" s="31"/>
      <c r="H47" s="31"/>
      <c r="I47" s="31"/>
      <c r="J47" s="31"/>
      <c r="K47" s="31"/>
      <c r="L47" s="31"/>
      <c r="M47" s="31"/>
      <c r="N47" s="31"/>
      <c r="O47" s="31"/>
      <c r="P47" s="31"/>
      <c r="Q47" s="31"/>
      <c r="R47" s="31"/>
      <c r="S47" s="31"/>
      <c r="T47" s="30"/>
      <c r="U47" s="30"/>
      <c r="V47" s="30"/>
      <c r="W47" s="30"/>
      <c r="X47" s="30"/>
      <c r="Y47" s="30"/>
      <c r="Z47" s="30"/>
      <c r="AA47" s="30"/>
      <c r="AB47" s="30"/>
      <c r="AC47" s="30"/>
      <c r="AD47" s="30"/>
      <c r="AE47" s="30"/>
    </row>
    <row r="48" spans="1:31" ht="126" x14ac:dyDescent="0.35">
      <c r="A48" s="30" t="s">
        <v>189</v>
      </c>
      <c r="B48" s="32" t="s">
        <v>968</v>
      </c>
      <c r="C48" s="32" t="s">
        <v>969</v>
      </c>
      <c r="D48" s="31" t="s">
        <v>970</v>
      </c>
      <c r="E48" s="31" t="s">
        <v>971</v>
      </c>
      <c r="F48" s="31" t="s">
        <v>972</v>
      </c>
      <c r="G48" s="31" t="s">
        <v>194</v>
      </c>
      <c r="H48" s="31"/>
      <c r="I48" s="31"/>
      <c r="J48" s="31"/>
      <c r="K48" s="31"/>
      <c r="L48" s="31"/>
      <c r="M48" s="31"/>
      <c r="N48" s="31"/>
      <c r="O48" s="31"/>
      <c r="P48" s="31"/>
      <c r="Q48" s="31"/>
      <c r="R48" s="31"/>
      <c r="S48" s="31"/>
      <c r="T48" s="30"/>
      <c r="U48" s="30"/>
      <c r="V48" s="30"/>
      <c r="W48" s="30"/>
      <c r="X48" s="30"/>
      <c r="Y48" s="30"/>
      <c r="Z48" s="30"/>
      <c r="AA48" s="30"/>
      <c r="AB48" s="30"/>
      <c r="AC48" s="30"/>
      <c r="AD48" s="30"/>
      <c r="AE48" s="30"/>
    </row>
    <row r="49" spans="1:31" ht="182" x14ac:dyDescent="0.35">
      <c r="A49" s="30" t="s">
        <v>196</v>
      </c>
      <c r="B49" s="32" t="s">
        <v>973</v>
      </c>
      <c r="C49" s="32" t="s">
        <v>974</v>
      </c>
      <c r="D49" s="31"/>
      <c r="E49" s="31"/>
      <c r="F49" s="31"/>
      <c r="G49" s="31"/>
      <c r="H49" s="31"/>
      <c r="I49" s="31"/>
      <c r="J49" s="31"/>
      <c r="K49" s="31"/>
      <c r="L49" s="31"/>
      <c r="M49" s="31"/>
      <c r="N49" s="31"/>
      <c r="O49" s="31"/>
      <c r="P49" s="31"/>
      <c r="Q49" s="31"/>
      <c r="R49" s="31"/>
      <c r="S49" s="31"/>
      <c r="T49" s="30"/>
      <c r="U49" s="30"/>
      <c r="V49" s="30"/>
      <c r="W49" s="30"/>
      <c r="X49" s="30"/>
      <c r="Y49" s="30"/>
      <c r="Z49" s="30"/>
      <c r="AA49" s="30"/>
      <c r="AB49" s="30"/>
      <c r="AC49" s="30"/>
      <c r="AD49" s="30"/>
      <c r="AE49" s="30"/>
    </row>
    <row r="50" spans="1:31" ht="322" x14ac:dyDescent="0.35">
      <c r="A50" s="30" t="s">
        <v>204</v>
      </c>
      <c r="B50" s="32" t="s">
        <v>975</v>
      </c>
      <c r="C50" s="32" t="s">
        <v>976</v>
      </c>
      <c r="D50" s="31" t="s">
        <v>977</v>
      </c>
      <c r="E50" s="31" t="s">
        <v>978</v>
      </c>
      <c r="F50" s="31" t="s">
        <v>979</v>
      </c>
      <c r="G50" s="31" t="s">
        <v>980</v>
      </c>
      <c r="H50" s="31" t="s">
        <v>981</v>
      </c>
      <c r="I50" s="31" t="s">
        <v>982</v>
      </c>
      <c r="J50" s="31" t="s">
        <v>983</v>
      </c>
      <c r="K50" s="31" t="s">
        <v>984</v>
      </c>
      <c r="L50" s="31" t="s">
        <v>985</v>
      </c>
      <c r="M50" s="31" t="s">
        <v>986</v>
      </c>
      <c r="N50" s="31" t="s">
        <v>987</v>
      </c>
      <c r="O50" s="31" t="s">
        <v>988</v>
      </c>
      <c r="P50" s="31" t="s">
        <v>989</v>
      </c>
      <c r="Q50" s="31" t="s">
        <v>990</v>
      </c>
      <c r="R50" s="31" t="s">
        <v>991</v>
      </c>
      <c r="S50" s="31"/>
      <c r="T50" s="30"/>
      <c r="U50" s="30"/>
      <c r="V50" s="30"/>
      <c r="W50" s="30"/>
      <c r="X50" s="30"/>
      <c r="Y50" s="30"/>
      <c r="Z50" s="30"/>
      <c r="AA50" s="30"/>
      <c r="AB50" s="30"/>
      <c r="AC50" s="30"/>
      <c r="AD50" s="30"/>
      <c r="AE50" s="30"/>
    </row>
    <row r="51" spans="1:31" ht="210" x14ac:dyDescent="0.35">
      <c r="A51" s="30" t="s">
        <v>221</v>
      </c>
      <c r="B51" s="32" t="s">
        <v>992</v>
      </c>
      <c r="C51" s="32" t="s">
        <v>993</v>
      </c>
      <c r="D51" s="31"/>
      <c r="E51" s="31"/>
      <c r="F51" s="31"/>
      <c r="G51" s="31"/>
      <c r="H51" s="31"/>
      <c r="I51" s="31"/>
      <c r="J51" s="31"/>
      <c r="K51" s="31"/>
      <c r="L51" s="31"/>
      <c r="M51" s="31"/>
      <c r="N51" s="31"/>
      <c r="O51" s="31"/>
      <c r="P51" s="31"/>
      <c r="Q51" s="31"/>
      <c r="R51" s="31"/>
      <c r="S51" s="31"/>
      <c r="T51" s="30"/>
      <c r="U51" s="30"/>
      <c r="V51" s="30"/>
      <c r="W51" s="30"/>
      <c r="X51" s="30"/>
      <c r="Y51" s="30"/>
      <c r="Z51" s="30"/>
      <c r="AA51" s="30"/>
      <c r="AB51" s="30"/>
      <c r="AC51" s="30"/>
      <c r="AD51" s="30"/>
      <c r="AE51" s="30"/>
    </row>
    <row r="52" spans="1:31" ht="56" x14ac:dyDescent="0.35">
      <c r="A52" s="30" t="s">
        <v>225</v>
      </c>
      <c r="B52" s="32" t="s">
        <v>994</v>
      </c>
      <c r="C52" s="32" t="s">
        <v>995</v>
      </c>
      <c r="D52" s="31"/>
      <c r="E52" s="31"/>
      <c r="F52" s="31"/>
      <c r="G52" s="31"/>
      <c r="H52" s="31"/>
      <c r="I52" s="31"/>
      <c r="J52" s="31"/>
      <c r="K52" s="31"/>
      <c r="L52" s="31"/>
      <c r="M52" s="31"/>
      <c r="N52" s="31"/>
      <c r="O52" s="31"/>
      <c r="P52" s="31"/>
      <c r="Q52" s="31"/>
      <c r="R52" s="31"/>
      <c r="S52" s="31"/>
      <c r="T52" s="30"/>
      <c r="U52" s="30"/>
      <c r="V52" s="30"/>
      <c r="W52" s="30"/>
      <c r="X52" s="30"/>
      <c r="Y52" s="30"/>
      <c r="Z52" s="30"/>
      <c r="AA52" s="30"/>
      <c r="AB52" s="30"/>
      <c r="AC52" s="30"/>
      <c r="AD52" s="30"/>
      <c r="AE52" s="30"/>
    </row>
    <row r="53" spans="1:31" ht="42" x14ac:dyDescent="0.35">
      <c r="A53" s="30" t="s">
        <v>226</v>
      </c>
      <c r="B53" s="32" t="s">
        <v>996</v>
      </c>
      <c r="C53" s="32" t="s">
        <v>997</v>
      </c>
      <c r="D53" s="31"/>
      <c r="E53" s="31"/>
      <c r="F53" s="31"/>
      <c r="G53" s="31"/>
      <c r="H53" s="31"/>
      <c r="I53" s="31"/>
      <c r="J53" s="31"/>
      <c r="K53" s="31"/>
      <c r="L53" s="31"/>
      <c r="M53" s="31"/>
      <c r="N53" s="31"/>
      <c r="O53" s="31"/>
      <c r="P53" s="31"/>
      <c r="Q53" s="31"/>
      <c r="R53" s="31"/>
      <c r="S53" s="31"/>
      <c r="T53" s="30"/>
      <c r="U53" s="30"/>
      <c r="V53" s="30"/>
      <c r="W53" s="30"/>
      <c r="X53" s="30"/>
      <c r="Y53" s="30"/>
      <c r="Z53" s="30"/>
      <c r="AA53" s="30"/>
      <c r="AB53" s="30"/>
      <c r="AC53" s="30"/>
      <c r="AD53" s="30"/>
      <c r="AE53" s="30"/>
    </row>
    <row r="54" spans="1:31" ht="154" x14ac:dyDescent="0.35">
      <c r="A54" s="30" t="s">
        <v>227</v>
      </c>
      <c r="B54" s="32" t="s">
        <v>998</v>
      </c>
      <c r="C54" s="32" t="s">
        <v>999</v>
      </c>
      <c r="D54" s="31"/>
      <c r="E54" s="31"/>
      <c r="F54" s="31"/>
      <c r="G54" s="31"/>
      <c r="H54" s="31"/>
      <c r="I54" s="31"/>
      <c r="J54" s="31"/>
      <c r="K54" s="31"/>
      <c r="L54" s="31"/>
      <c r="M54" s="31"/>
      <c r="N54" s="31"/>
      <c r="O54" s="31"/>
      <c r="P54" s="31"/>
      <c r="Q54" s="31"/>
      <c r="R54" s="31"/>
      <c r="S54" s="31"/>
      <c r="T54" s="30"/>
      <c r="U54" s="30"/>
      <c r="V54" s="30"/>
      <c r="W54" s="30"/>
      <c r="X54" s="30"/>
      <c r="Y54" s="30"/>
      <c r="Z54" s="30"/>
      <c r="AA54" s="30"/>
      <c r="AB54" s="30"/>
      <c r="AC54" s="30"/>
      <c r="AD54" s="30"/>
      <c r="AE54" s="30"/>
    </row>
    <row r="55" spans="1:31" ht="42" x14ac:dyDescent="0.35">
      <c r="A55" s="30" t="s">
        <v>98</v>
      </c>
      <c r="B55" s="32" t="s">
        <v>1000</v>
      </c>
      <c r="C55" s="32" t="s">
        <v>1001</v>
      </c>
      <c r="D55" s="31"/>
      <c r="E55" s="31"/>
      <c r="F55" s="31"/>
      <c r="G55" s="31"/>
      <c r="H55" s="31"/>
      <c r="I55" s="31"/>
      <c r="J55" s="31"/>
      <c r="K55" s="31"/>
      <c r="L55" s="31"/>
      <c r="M55" s="31"/>
      <c r="N55" s="31"/>
      <c r="O55" s="31"/>
      <c r="P55" s="31"/>
      <c r="Q55" s="31"/>
      <c r="R55" s="31"/>
      <c r="S55" s="31"/>
      <c r="T55" s="30"/>
      <c r="U55" s="30"/>
      <c r="V55" s="30"/>
      <c r="W55" s="30"/>
      <c r="X55" s="30"/>
      <c r="Y55" s="30"/>
      <c r="Z55" s="30"/>
      <c r="AA55" s="30"/>
      <c r="AB55" s="30"/>
      <c r="AC55" s="30"/>
      <c r="AD55" s="30"/>
      <c r="AE55" s="30"/>
    </row>
    <row r="56" spans="1:31" ht="322" x14ac:dyDescent="0.35">
      <c r="A56" s="30" t="s">
        <v>99</v>
      </c>
      <c r="B56" s="32" t="s">
        <v>1002</v>
      </c>
      <c r="C56" s="32" t="s">
        <v>1003</v>
      </c>
      <c r="D56" s="31" t="s">
        <v>101</v>
      </c>
      <c r="E56" s="31" t="s">
        <v>1004</v>
      </c>
      <c r="F56" s="31" t="s">
        <v>103</v>
      </c>
      <c r="G56" s="31" t="s">
        <v>1005</v>
      </c>
      <c r="H56" s="31" t="s">
        <v>105</v>
      </c>
      <c r="I56" s="31" t="s">
        <v>106</v>
      </c>
      <c r="J56" s="31" t="s">
        <v>107</v>
      </c>
      <c r="K56" s="31" t="s">
        <v>108</v>
      </c>
      <c r="L56" s="31" t="s">
        <v>109</v>
      </c>
      <c r="M56" s="31"/>
      <c r="N56" s="31"/>
      <c r="O56" s="31"/>
      <c r="P56" s="31"/>
      <c r="Q56" s="31"/>
      <c r="R56" s="31"/>
      <c r="S56" s="31"/>
      <c r="T56" s="30"/>
      <c r="U56" s="30"/>
      <c r="V56" s="30"/>
      <c r="W56" s="30"/>
      <c r="X56" s="30"/>
      <c r="Y56" s="30"/>
      <c r="Z56" s="30"/>
      <c r="AA56" s="30"/>
      <c r="AB56" s="30"/>
      <c r="AC56" s="30"/>
      <c r="AD56" s="30"/>
      <c r="AE56" s="30"/>
    </row>
    <row r="57" spans="1:31" ht="70" x14ac:dyDescent="0.35">
      <c r="A57" s="30" t="s">
        <v>110</v>
      </c>
      <c r="B57" s="32" t="s">
        <v>1006</v>
      </c>
      <c r="C57" s="32" t="s">
        <v>1007</v>
      </c>
      <c r="D57" s="31"/>
      <c r="E57" s="31"/>
      <c r="F57" s="31"/>
      <c r="G57" s="31"/>
      <c r="H57" s="31"/>
      <c r="I57" s="31"/>
      <c r="J57" s="31"/>
      <c r="K57" s="31"/>
      <c r="L57" s="31"/>
      <c r="M57" s="31"/>
      <c r="N57" s="31"/>
      <c r="O57" s="31"/>
      <c r="P57" s="31"/>
      <c r="Q57" s="31"/>
      <c r="R57" s="31"/>
      <c r="S57" s="31"/>
      <c r="T57" s="30"/>
      <c r="U57" s="30"/>
      <c r="V57" s="30"/>
      <c r="W57" s="30"/>
      <c r="X57" s="30"/>
      <c r="Y57" s="30"/>
      <c r="Z57" s="30"/>
      <c r="AA57" s="30"/>
      <c r="AB57" s="30"/>
      <c r="AC57" s="30"/>
      <c r="AD57" s="30"/>
      <c r="AE57" s="30"/>
    </row>
    <row r="58" spans="1:31" ht="294" x14ac:dyDescent="0.35">
      <c r="A58" s="30" t="s">
        <v>111</v>
      </c>
      <c r="B58" s="32" t="s">
        <v>1008</v>
      </c>
      <c r="C58" s="32" t="s">
        <v>1009</v>
      </c>
      <c r="D58" s="31" t="s">
        <v>1010</v>
      </c>
      <c r="E58" s="31" t="s">
        <v>114</v>
      </c>
      <c r="F58" s="31" t="s">
        <v>1011</v>
      </c>
      <c r="G58" s="31" t="s">
        <v>1012</v>
      </c>
      <c r="H58" s="31" t="s">
        <v>1013</v>
      </c>
      <c r="I58" s="31" t="s">
        <v>1014</v>
      </c>
      <c r="J58" s="31" t="s">
        <v>1015</v>
      </c>
      <c r="K58" s="31"/>
      <c r="L58" s="31"/>
      <c r="M58" s="31"/>
      <c r="N58" s="31"/>
      <c r="O58" s="31"/>
      <c r="P58" s="31"/>
      <c r="Q58" s="31"/>
      <c r="R58" s="31"/>
      <c r="S58" s="31"/>
      <c r="T58" s="30"/>
      <c r="U58" s="30"/>
      <c r="V58" s="30"/>
      <c r="W58" s="30"/>
      <c r="X58" s="30"/>
      <c r="Y58" s="30"/>
      <c r="Z58" s="30"/>
      <c r="AA58" s="30"/>
      <c r="AB58" s="30"/>
      <c r="AC58" s="30"/>
      <c r="AD58" s="30"/>
      <c r="AE58" s="30"/>
    </row>
    <row r="59" spans="1:31" ht="409.5" x14ac:dyDescent="0.35">
      <c r="A59" s="30" t="s">
        <v>120</v>
      </c>
      <c r="B59" s="32" t="s">
        <v>1016</v>
      </c>
      <c r="C59" s="32" t="s">
        <v>1017</v>
      </c>
      <c r="D59" s="31" t="s">
        <v>1018</v>
      </c>
      <c r="E59" s="31" t="s">
        <v>1019</v>
      </c>
      <c r="F59" s="31" t="s">
        <v>1020</v>
      </c>
      <c r="G59" s="31" t="s">
        <v>1021</v>
      </c>
      <c r="H59" s="31" t="s">
        <v>1022</v>
      </c>
      <c r="I59" s="31" t="s">
        <v>127</v>
      </c>
      <c r="J59" s="31" t="s">
        <v>1023</v>
      </c>
      <c r="K59" s="31" t="s">
        <v>1024</v>
      </c>
      <c r="L59" s="31" t="s">
        <v>1025</v>
      </c>
      <c r="M59" s="31" t="s">
        <v>1026</v>
      </c>
      <c r="N59" s="31" t="s">
        <v>1027</v>
      </c>
      <c r="O59" s="31" t="s">
        <v>1028</v>
      </c>
      <c r="P59" s="31" t="s">
        <v>1029</v>
      </c>
      <c r="Q59" s="31" t="s">
        <v>1030</v>
      </c>
      <c r="R59" s="31" t="s">
        <v>1031</v>
      </c>
      <c r="S59" s="31" t="s">
        <v>1032</v>
      </c>
      <c r="T59" s="30" t="s">
        <v>1033</v>
      </c>
      <c r="U59" s="30"/>
      <c r="V59" s="30"/>
      <c r="W59" s="30"/>
      <c r="X59" s="30"/>
      <c r="Y59" s="30"/>
      <c r="Z59" s="30"/>
      <c r="AA59" s="30"/>
      <c r="AB59" s="30"/>
      <c r="AC59" s="30"/>
      <c r="AD59" s="30"/>
      <c r="AE59" s="30"/>
    </row>
    <row r="60" spans="1:31" ht="210" x14ac:dyDescent="0.35">
      <c r="A60" s="30" t="s">
        <v>140</v>
      </c>
      <c r="B60" s="32" t="s">
        <v>1034</v>
      </c>
      <c r="C60" s="32" t="s">
        <v>1035</v>
      </c>
      <c r="D60" s="31" t="s">
        <v>1036</v>
      </c>
      <c r="E60" s="31" t="s">
        <v>1037</v>
      </c>
      <c r="F60" s="31" t="s">
        <v>1038</v>
      </c>
      <c r="G60" s="31" t="s">
        <v>1039</v>
      </c>
      <c r="H60" s="31" t="s">
        <v>1040</v>
      </c>
      <c r="I60" s="31" t="s">
        <v>1041</v>
      </c>
      <c r="J60" s="31"/>
      <c r="K60" s="31"/>
      <c r="L60" s="31"/>
      <c r="M60" s="31"/>
      <c r="N60" s="31"/>
      <c r="O60" s="31"/>
      <c r="P60" s="31"/>
      <c r="Q60" s="31"/>
      <c r="R60" s="31"/>
      <c r="S60" s="31"/>
      <c r="T60" s="30"/>
      <c r="U60" s="30"/>
      <c r="V60" s="30"/>
      <c r="W60" s="30"/>
      <c r="X60" s="30"/>
      <c r="Y60" s="30"/>
      <c r="Z60" s="30"/>
      <c r="AA60" s="30"/>
      <c r="AB60" s="30"/>
      <c r="AC60" s="30"/>
      <c r="AD60" s="30"/>
      <c r="AE60" s="30"/>
    </row>
    <row r="61" spans="1:31" ht="238" x14ac:dyDescent="0.35">
      <c r="A61" s="30" t="s">
        <v>148</v>
      </c>
      <c r="B61" s="32" t="s">
        <v>1042</v>
      </c>
      <c r="C61" s="32" t="s">
        <v>1043</v>
      </c>
      <c r="D61" s="31" t="s">
        <v>1044</v>
      </c>
      <c r="E61" s="31" t="s">
        <v>151</v>
      </c>
      <c r="F61" s="31" t="s">
        <v>152</v>
      </c>
      <c r="G61" s="31" t="s">
        <v>153</v>
      </c>
      <c r="H61" s="31" t="s">
        <v>154</v>
      </c>
      <c r="I61" s="31" t="s">
        <v>155</v>
      </c>
      <c r="J61" s="31" t="s">
        <v>156</v>
      </c>
      <c r="K61" s="31"/>
      <c r="L61" s="31"/>
      <c r="M61" s="31"/>
      <c r="N61" s="31"/>
      <c r="O61" s="31"/>
      <c r="P61" s="31"/>
      <c r="Q61" s="31"/>
      <c r="R61" s="31"/>
      <c r="S61" s="31"/>
      <c r="T61" s="30"/>
      <c r="U61" s="30"/>
      <c r="V61" s="30"/>
      <c r="W61" s="30"/>
      <c r="X61" s="30"/>
      <c r="Y61" s="30"/>
      <c r="Z61" s="30"/>
      <c r="AA61" s="30"/>
      <c r="AB61" s="30"/>
      <c r="AC61" s="30"/>
      <c r="AD61" s="30"/>
      <c r="AE61" s="30"/>
    </row>
    <row r="62" spans="1:31" ht="56" x14ac:dyDescent="0.35">
      <c r="A62" s="30" t="s">
        <v>294</v>
      </c>
      <c r="B62" s="32" t="s">
        <v>1045</v>
      </c>
      <c r="C62" s="32" t="s">
        <v>1046</v>
      </c>
      <c r="D62" s="31"/>
      <c r="E62" s="31"/>
      <c r="F62" s="31"/>
      <c r="G62" s="31"/>
      <c r="H62" s="31"/>
      <c r="I62" s="31"/>
      <c r="J62" s="31"/>
      <c r="K62" s="31"/>
      <c r="L62" s="31"/>
      <c r="M62" s="31"/>
      <c r="N62" s="31"/>
      <c r="O62" s="31"/>
      <c r="P62" s="31"/>
      <c r="Q62" s="31"/>
      <c r="R62" s="31"/>
      <c r="S62" s="31"/>
      <c r="T62" s="30"/>
      <c r="U62" s="30"/>
      <c r="V62" s="30"/>
      <c r="W62" s="30"/>
      <c r="X62" s="30"/>
      <c r="Y62" s="30"/>
      <c r="Z62" s="30"/>
      <c r="AA62" s="30"/>
      <c r="AB62" s="30"/>
      <c r="AC62" s="30"/>
      <c r="AD62" s="30"/>
      <c r="AE62" s="30"/>
    </row>
    <row r="63" spans="1:31" ht="56" x14ac:dyDescent="0.35">
      <c r="A63" s="30" t="s">
        <v>295</v>
      </c>
      <c r="B63" s="32" t="s">
        <v>1047</v>
      </c>
      <c r="C63" s="32" t="s">
        <v>1048</v>
      </c>
      <c r="D63" s="31"/>
      <c r="E63" s="31"/>
      <c r="F63" s="31"/>
      <c r="G63" s="31"/>
      <c r="H63" s="31"/>
      <c r="I63" s="31"/>
      <c r="J63" s="31"/>
      <c r="K63" s="31"/>
      <c r="L63" s="31"/>
      <c r="M63" s="31"/>
      <c r="N63" s="31"/>
      <c r="O63" s="31"/>
      <c r="P63" s="31"/>
      <c r="Q63" s="31"/>
      <c r="R63" s="31"/>
      <c r="S63" s="31"/>
      <c r="T63" s="30"/>
      <c r="U63" s="30"/>
      <c r="V63" s="30"/>
      <c r="W63" s="30"/>
      <c r="X63" s="30"/>
      <c r="Y63" s="30"/>
      <c r="Z63" s="30"/>
      <c r="AA63" s="30"/>
      <c r="AB63" s="30"/>
      <c r="AC63" s="30"/>
      <c r="AD63" s="30"/>
      <c r="AE63" s="30"/>
    </row>
    <row r="64" spans="1:31" ht="56" x14ac:dyDescent="0.35">
      <c r="A64" s="30" t="s">
        <v>296</v>
      </c>
      <c r="B64" s="32" t="s">
        <v>1049</v>
      </c>
      <c r="C64" s="32" t="s">
        <v>1050</v>
      </c>
      <c r="D64" s="31"/>
      <c r="E64" s="31"/>
      <c r="F64" s="31"/>
      <c r="G64" s="31"/>
      <c r="H64" s="31"/>
      <c r="I64" s="31"/>
      <c r="J64" s="31"/>
      <c r="K64" s="31"/>
      <c r="L64" s="31"/>
      <c r="M64" s="31"/>
      <c r="N64" s="31"/>
      <c r="O64" s="31"/>
      <c r="P64" s="31"/>
      <c r="Q64" s="31"/>
      <c r="R64" s="31"/>
      <c r="S64" s="31"/>
      <c r="T64" s="30"/>
      <c r="U64" s="30"/>
      <c r="V64" s="30"/>
      <c r="W64" s="30"/>
      <c r="X64" s="30"/>
      <c r="Y64" s="30"/>
      <c r="Z64" s="30"/>
      <c r="AA64" s="30"/>
      <c r="AB64" s="30"/>
      <c r="AC64" s="30"/>
      <c r="AD64" s="30"/>
      <c r="AE64" s="30"/>
    </row>
    <row r="65" spans="1:31" ht="42" x14ac:dyDescent="0.35">
      <c r="A65" s="30" t="s">
        <v>297</v>
      </c>
      <c r="B65" s="32" t="s">
        <v>1051</v>
      </c>
      <c r="C65" s="32" t="s">
        <v>1052</v>
      </c>
      <c r="D65" s="31"/>
      <c r="E65" s="31"/>
      <c r="F65" s="31"/>
      <c r="G65" s="31"/>
      <c r="H65" s="31"/>
      <c r="I65" s="31"/>
      <c r="J65" s="31"/>
      <c r="K65" s="31"/>
      <c r="L65" s="31"/>
      <c r="M65" s="31"/>
      <c r="N65" s="31"/>
      <c r="O65" s="31"/>
      <c r="P65" s="31"/>
      <c r="Q65" s="31"/>
      <c r="R65" s="31"/>
      <c r="S65" s="31"/>
      <c r="T65" s="30"/>
      <c r="U65" s="30"/>
      <c r="V65" s="30"/>
      <c r="W65" s="30"/>
      <c r="X65" s="30"/>
      <c r="Y65" s="30"/>
      <c r="Z65" s="30"/>
      <c r="AA65" s="30"/>
      <c r="AB65" s="30"/>
      <c r="AC65" s="30"/>
      <c r="AD65" s="30"/>
      <c r="AE65" s="30"/>
    </row>
    <row r="66" spans="1:31" ht="56" x14ac:dyDescent="0.35">
      <c r="A66" s="30" t="s">
        <v>298</v>
      </c>
      <c r="B66" s="32" t="s">
        <v>1053</v>
      </c>
      <c r="C66" s="32" t="s">
        <v>1054</v>
      </c>
      <c r="D66" s="31"/>
      <c r="E66" s="31"/>
      <c r="F66" s="31"/>
      <c r="G66" s="31"/>
      <c r="H66" s="31"/>
      <c r="I66" s="31"/>
      <c r="J66" s="31"/>
      <c r="K66" s="31"/>
      <c r="L66" s="31"/>
      <c r="M66" s="31"/>
      <c r="N66" s="31"/>
      <c r="O66" s="31"/>
      <c r="P66" s="31"/>
      <c r="Q66" s="31"/>
      <c r="R66" s="31"/>
      <c r="S66" s="31"/>
      <c r="T66" s="30"/>
      <c r="U66" s="30"/>
      <c r="V66" s="30"/>
      <c r="W66" s="30"/>
      <c r="X66" s="30"/>
      <c r="Y66" s="30"/>
      <c r="Z66" s="30"/>
      <c r="AA66" s="30"/>
      <c r="AB66" s="30"/>
      <c r="AC66" s="30"/>
      <c r="AD66" s="30"/>
      <c r="AE66" s="30"/>
    </row>
    <row r="67" spans="1:31" ht="42" x14ac:dyDescent="0.35">
      <c r="A67" s="30" t="s">
        <v>299</v>
      </c>
      <c r="B67" s="32" t="s">
        <v>1055</v>
      </c>
      <c r="C67" s="32" t="s">
        <v>1056</v>
      </c>
      <c r="D67" s="31"/>
      <c r="E67" s="31"/>
      <c r="F67" s="31"/>
      <c r="G67" s="31"/>
      <c r="H67" s="31"/>
      <c r="I67" s="31"/>
      <c r="J67" s="31"/>
      <c r="K67" s="31"/>
      <c r="L67" s="31"/>
      <c r="M67" s="31"/>
      <c r="N67" s="31"/>
      <c r="O67" s="31"/>
      <c r="P67" s="31"/>
      <c r="Q67" s="31"/>
      <c r="R67" s="31"/>
      <c r="S67" s="31"/>
      <c r="T67" s="30"/>
      <c r="U67" s="30"/>
      <c r="V67" s="30"/>
      <c r="W67" s="30"/>
      <c r="X67" s="30"/>
      <c r="Y67" s="30"/>
      <c r="Z67" s="30"/>
      <c r="AA67" s="30"/>
      <c r="AB67" s="30"/>
      <c r="AC67" s="30"/>
      <c r="AD67" s="30"/>
      <c r="AE67" s="30"/>
    </row>
    <row r="68" spans="1:31" ht="56" x14ac:dyDescent="0.35">
      <c r="A68" s="30" t="s">
        <v>300</v>
      </c>
      <c r="B68" s="32" t="s">
        <v>1057</v>
      </c>
      <c r="C68" s="32" t="s">
        <v>1058</v>
      </c>
      <c r="D68" s="31"/>
      <c r="E68" s="31"/>
      <c r="F68" s="31"/>
      <c r="G68" s="31"/>
      <c r="H68" s="31"/>
      <c r="I68" s="31"/>
      <c r="J68" s="31"/>
      <c r="K68" s="31"/>
      <c r="L68" s="31"/>
      <c r="M68" s="31"/>
      <c r="N68" s="31"/>
      <c r="O68" s="31"/>
      <c r="P68" s="31"/>
      <c r="Q68" s="31"/>
      <c r="R68" s="31"/>
      <c r="S68" s="31"/>
      <c r="T68" s="30"/>
      <c r="U68" s="30"/>
      <c r="V68" s="30"/>
      <c r="W68" s="30"/>
      <c r="X68" s="30"/>
      <c r="Y68" s="30"/>
      <c r="Z68" s="30"/>
      <c r="AA68" s="30"/>
      <c r="AB68" s="30"/>
      <c r="AC68" s="30"/>
      <c r="AD68" s="30"/>
      <c r="AE68" s="30"/>
    </row>
    <row r="69" spans="1:31" ht="56" x14ac:dyDescent="0.35">
      <c r="A69" s="30" t="s">
        <v>301</v>
      </c>
      <c r="B69" s="32" t="s">
        <v>1059</v>
      </c>
      <c r="C69" s="32" t="s">
        <v>1060</v>
      </c>
      <c r="D69" s="31"/>
      <c r="E69" s="31"/>
      <c r="F69" s="31"/>
      <c r="G69" s="31"/>
      <c r="H69" s="31"/>
      <c r="I69" s="31"/>
      <c r="J69" s="31"/>
      <c r="K69" s="31"/>
      <c r="L69" s="31"/>
      <c r="M69" s="31"/>
      <c r="N69" s="31"/>
      <c r="O69" s="31"/>
      <c r="P69" s="31"/>
      <c r="Q69" s="31"/>
      <c r="R69" s="31"/>
      <c r="S69" s="31"/>
      <c r="T69" s="30"/>
      <c r="U69" s="30"/>
      <c r="V69" s="30"/>
      <c r="W69" s="30"/>
      <c r="X69" s="30"/>
      <c r="Y69" s="30"/>
      <c r="Z69" s="30"/>
      <c r="AA69" s="30"/>
      <c r="AB69" s="30"/>
      <c r="AC69" s="30"/>
      <c r="AD69" s="30"/>
      <c r="AE69" s="30"/>
    </row>
    <row r="70" spans="1:31" ht="56" x14ac:dyDescent="0.35">
      <c r="A70" s="30" t="s">
        <v>302</v>
      </c>
      <c r="B70" s="32" t="s">
        <v>1061</v>
      </c>
      <c r="C70" s="32" t="s">
        <v>1062</v>
      </c>
      <c r="D70" s="31"/>
      <c r="E70" s="31"/>
      <c r="F70" s="31"/>
      <c r="G70" s="31"/>
      <c r="H70" s="31"/>
      <c r="I70" s="31"/>
      <c r="J70" s="31"/>
      <c r="K70" s="31"/>
      <c r="L70" s="31"/>
      <c r="M70" s="31"/>
      <c r="N70" s="31"/>
      <c r="O70" s="31"/>
      <c r="P70" s="31"/>
      <c r="Q70" s="31"/>
      <c r="R70" s="31"/>
      <c r="S70" s="31"/>
      <c r="T70" s="30"/>
      <c r="U70" s="30"/>
      <c r="V70" s="30"/>
      <c r="W70" s="30"/>
      <c r="X70" s="30"/>
      <c r="Y70" s="30"/>
      <c r="Z70" s="30"/>
      <c r="AA70" s="30"/>
      <c r="AB70" s="30"/>
      <c r="AC70" s="30"/>
      <c r="AD70" s="30"/>
      <c r="AE70" s="30"/>
    </row>
    <row r="71" spans="1:31" ht="56" x14ac:dyDescent="0.35">
      <c r="A71" s="30" t="s">
        <v>303</v>
      </c>
      <c r="B71" s="32" t="s">
        <v>1063</v>
      </c>
      <c r="C71" s="32" t="s">
        <v>1064</v>
      </c>
      <c r="D71" s="31"/>
      <c r="E71" s="31"/>
      <c r="F71" s="31"/>
      <c r="G71" s="31"/>
      <c r="H71" s="31"/>
      <c r="I71" s="31"/>
      <c r="J71" s="31"/>
      <c r="K71" s="31"/>
      <c r="L71" s="31"/>
      <c r="M71" s="31"/>
      <c r="N71" s="31"/>
      <c r="O71" s="31"/>
      <c r="P71" s="31"/>
      <c r="Q71" s="31"/>
      <c r="R71" s="31"/>
      <c r="S71" s="31"/>
      <c r="T71" s="30"/>
      <c r="U71" s="30"/>
      <c r="V71" s="30"/>
      <c r="W71" s="30"/>
      <c r="X71" s="30"/>
      <c r="Y71" s="30"/>
      <c r="Z71" s="30"/>
      <c r="AA71" s="30"/>
      <c r="AB71" s="30"/>
      <c r="AC71" s="30"/>
      <c r="AD71" s="30"/>
      <c r="AE71" s="30"/>
    </row>
    <row r="72" spans="1:31" ht="42" x14ac:dyDescent="0.35">
      <c r="A72" s="30" t="s">
        <v>304</v>
      </c>
      <c r="B72" s="32" t="s">
        <v>1065</v>
      </c>
      <c r="C72" s="32" t="s">
        <v>1066</v>
      </c>
      <c r="D72" s="31"/>
      <c r="E72" s="31"/>
      <c r="F72" s="31"/>
      <c r="G72" s="31"/>
      <c r="H72" s="31"/>
      <c r="I72" s="31"/>
      <c r="J72" s="31"/>
      <c r="K72" s="31"/>
      <c r="L72" s="31"/>
      <c r="M72" s="31"/>
      <c r="N72" s="31"/>
      <c r="O72" s="31"/>
      <c r="P72" s="31"/>
      <c r="Q72" s="31"/>
      <c r="R72" s="31"/>
      <c r="S72" s="31"/>
      <c r="T72" s="30"/>
      <c r="U72" s="30"/>
      <c r="V72" s="30"/>
      <c r="W72" s="30"/>
      <c r="X72" s="30"/>
      <c r="Y72" s="30"/>
      <c r="Z72" s="30"/>
      <c r="AA72" s="30"/>
      <c r="AB72" s="30"/>
      <c r="AC72" s="30"/>
      <c r="AD72" s="30"/>
      <c r="AE72" s="30"/>
    </row>
    <row r="73" spans="1:31" ht="84" x14ac:dyDescent="0.35">
      <c r="A73" s="30" t="s">
        <v>305</v>
      </c>
      <c r="B73" s="32" t="s">
        <v>1067</v>
      </c>
      <c r="C73" s="32" t="s">
        <v>1068</v>
      </c>
      <c r="D73" s="31" t="s">
        <v>1069</v>
      </c>
      <c r="E73" s="31" t="s">
        <v>1070</v>
      </c>
      <c r="F73" s="31" t="s">
        <v>1071</v>
      </c>
      <c r="G73" s="31"/>
      <c r="H73" s="31"/>
      <c r="I73" s="31"/>
      <c r="J73" s="31"/>
      <c r="K73" s="31"/>
      <c r="L73" s="31"/>
      <c r="M73" s="31"/>
      <c r="N73" s="31"/>
      <c r="O73" s="31"/>
      <c r="P73" s="31"/>
      <c r="Q73" s="31"/>
      <c r="R73" s="31"/>
      <c r="S73" s="31"/>
      <c r="T73" s="30"/>
      <c r="U73" s="30"/>
      <c r="V73" s="30"/>
      <c r="W73" s="30"/>
      <c r="X73" s="30"/>
      <c r="Y73" s="30"/>
      <c r="Z73" s="30"/>
      <c r="AA73" s="30"/>
      <c r="AB73" s="30"/>
      <c r="AC73" s="30"/>
      <c r="AD73" s="30"/>
      <c r="AE73" s="30"/>
    </row>
    <row r="74" spans="1:31" ht="56" x14ac:dyDescent="0.35">
      <c r="A74" s="30" t="s">
        <v>310</v>
      </c>
      <c r="B74" s="32" t="s">
        <v>1072</v>
      </c>
      <c r="C74" s="32" t="s">
        <v>1073</v>
      </c>
      <c r="D74" s="31"/>
      <c r="E74" s="31"/>
      <c r="F74" s="31"/>
      <c r="G74" s="31"/>
      <c r="H74" s="31"/>
      <c r="I74" s="31"/>
      <c r="J74" s="31"/>
      <c r="K74" s="31"/>
      <c r="L74" s="31"/>
      <c r="M74" s="31"/>
      <c r="N74" s="31"/>
      <c r="O74" s="31"/>
      <c r="P74" s="31"/>
      <c r="Q74" s="31"/>
      <c r="R74" s="31"/>
      <c r="S74" s="31"/>
      <c r="T74" s="30"/>
      <c r="U74" s="30"/>
      <c r="V74" s="30"/>
      <c r="W74" s="30"/>
      <c r="X74" s="30"/>
      <c r="Y74" s="30"/>
      <c r="Z74" s="30"/>
      <c r="AA74" s="30"/>
      <c r="AB74" s="30"/>
      <c r="AC74" s="30"/>
      <c r="AD74" s="30"/>
      <c r="AE74" s="30"/>
    </row>
    <row r="75" spans="1:31" ht="112" x14ac:dyDescent="0.35">
      <c r="A75" s="30" t="s">
        <v>311</v>
      </c>
      <c r="B75" s="32" t="s">
        <v>1074</v>
      </c>
      <c r="C75" s="32" t="s">
        <v>1075</v>
      </c>
      <c r="D75" s="31"/>
      <c r="E75" s="31"/>
      <c r="F75" s="31"/>
      <c r="G75" s="31"/>
      <c r="H75" s="31"/>
      <c r="I75" s="31"/>
      <c r="J75" s="31"/>
      <c r="K75" s="31"/>
      <c r="L75" s="31"/>
      <c r="M75" s="31"/>
      <c r="N75" s="31"/>
      <c r="O75" s="31"/>
      <c r="P75" s="31"/>
      <c r="Q75" s="31"/>
      <c r="R75" s="31"/>
      <c r="S75" s="31"/>
      <c r="T75" s="30"/>
      <c r="U75" s="30"/>
      <c r="V75" s="30"/>
      <c r="W75" s="30"/>
      <c r="X75" s="30"/>
      <c r="Y75" s="30"/>
      <c r="Z75" s="30"/>
      <c r="AA75" s="30"/>
      <c r="AB75" s="30"/>
      <c r="AC75" s="30"/>
      <c r="AD75" s="30"/>
      <c r="AE75" s="30"/>
    </row>
    <row r="76" spans="1:31" ht="28" x14ac:dyDescent="0.35">
      <c r="A76" s="30" t="s">
        <v>317</v>
      </c>
      <c r="B76" s="35" t="s">
        <v>1076</v>
      </c>
      <c r="C76" s="32" t="s">
        <v>1077</v>
      </c>
      <c r="D76" s="31"/>
      <c r="E76" s="31"/>
      <c r="F76" s="31"/>
      <c r="G76" s="31"/>
      <c r="H76" s="31"/>
      <c r="I76" s="31"/>
      <c r="J76" s="31"/>
      <c r="K76" s="31"/>
      <c r="L76" s="31"/>
      <c r="M76" s="31"/>
      <c r="N76" s="31"/>
      <c r="O76" s="31"/>
      <c r="P76" s="31"/>
      <c r="Q76" s="31"/>
      <c r="R76" s="31"/>
      <c r="S76" s="31"/>
      <c r="T76" s="30"/>
      <c r="U76" s="30"/>
      <c r="V76" s="30"/>
      <c r="W76" s="30"/>
      <c r="X76" s="30"/>
      <c r="Y76" s="30"/>
      <c r="Z76" s="30"/>
      <c r="AA76" s="30"/>
      <c r="AB76" s="30"/>
      <c r="AC76" s="30"/>
      <c r="AD76" s="30"/>
      <c r="AE76" s="30"/>
    </row>
    <row r="77" spans="1:31" ht="154" x14ac:dyDescent="0.35">
      <c r="A77" s="30" t="s">
        <v>318</v>
      </c>
      <c r="B77" s="32" t="s">
        <v>1078</v>
      </c>
      <c r="C77" s="32" t="s">
        <v>1079</v>
      </c>
      <c r="D77" s="31"/>
      <c r="E77" s="31"/>
      <c r="F77" s="31"/>
      <c r="G77" s="31"/>
      <c r="H77" s="31"/>
      <c r="I77" s="31"/>
      <c r="J77" s="31"/>
      <c r="K77" s="31"/>
      <c r="L77" s="31"/>
      <c r="M77" s="31"/>
      <c r="N77" s="31"/>
      <c r="O77" s="31"/>
      <c r="P77" s="31"/>
      <c r="Q77" s="31"/>
      <c r="R77" s="31"/>
      <c r="S77" s="31"/>
      <c r="T77" s="30"/>
      <c r="U77" s="30"/>
      <c r="V77" s="30"/>
      <c r="W77" s="30"/>
      <c r="X77" s="30"/>
      <c r="Y77" s="30"/>
      <c r="Z77" s="30"/>
      <c r="AA77" s="30"/>
      <c r="AB77" s="30"/>
      <c r="AC77" s="30"/>
      <c r="AD77" s="30"/>
      <c r="AE77" s="30"/>
    </row>
    <row r="78" spans="1:31" ht="59.25" customHeight="1" x14ac:dyDescent="0.35">
      <c r="A78" s="30" t="s">
        <v>323</v>
      </c>
      <c r="B78" s="32" t="s">
        <v>1080</v>
      </c>
      <c r="C78" s="36" t="s">
        <v>965</v>
      </c>
      <c r="D78" s="31"/>
      <c r="E78" s="31"/>
      <c r="F78" s="31"/>
      <c r="G78" s="31"/>
      <c r="H78" s="31"/>
      <c r="I78" s="31"/>
      <c r="J78" s="31"/>
      <c r="K78" s="31"/>
      <c r="L78" s="31"/>
      <c r="M78" s="31"/>
      <c r="N78" s="31"/>
      <c r="O78" s="31"/>
      <c r="P78" s="31"/>
      <c r="Q78" s="31"/>
      <c r="R78" s="31"/>
      <c r="S78" s="31"/>
      <c r="T78" s="30"/>
      <c r="U78" s="30"/>
      <c r="V78" s="30"/>
      <c r="W78" s="30"/>
      <c r="X78" s="30"/>
      <c r="Y78" s="30"/>
      <c r="Z78" s="30"/>
      <c r="AA78" s="30"/>
      <c r="AB78" s="30"/>
      <c r="AC78" s="30"/>
      <c r="AD78" s="30"/>
      <c r="AE78" s="30"/>
    </row>
    <row r="79" spans="1:31" ht="56" x14ac:dyDescent="0.35">
      <c r="A79" s="30" t="s">
        <v>325</v>
      </c>
      <c r="B79" s="32" t="s">
        <v>1081</v>
      </c>
      <c r="C79" s="32" t="s">
        <v>1082</v>
      </c>
      <c r="D79" s="31"/>
      <c r="E79" s="31"/>
      <c r="F79" s="31"/>
      <c r="G79" s="31"/>
      <c r="H79" s="31"/>
      <c r="I79" s="31"/>
      <c r="J79" s="31"/>
      <c r="K79" s="31"/>
      <c r="L79" s="31"/>
      <c r="M79" s="31"/>
      <c r="N79" s="31"/>
      <c r="O79" s="31"/>
      <c r="P79" s="31"/>
      <c r="Q79" s="31"/>
      <c r="R79" s="31"/>
      <c r="S79" s="31"/>
      <c r="T79" s="30"/>
      <c r="U79" s="30"/>
      <c r="V79" s="30"/>
      <c r="W79" s="30"/>
      <c r="X79" s="30"/>
      <c r="Y79" s="30"/>
      <c r="Z79" s="30"/>
      <c r="AA79" s="30"/>
      <c r="AB79" s="30"/>
      <c r="AC79" s="30"/>
      <c r="AD79" s="30"/>
      <c r="AE79" s="30"/>
    </row>
    <row r="80" spans="1:31" ht="42" x14ac:dyDescent="0.35">
      <c r="A80" s="30" t="s">
        <v>326</v>
      </c>
      <c r="B80" s="32" t="s">
        <v>1083</v>
      </c>
      <c r="C80" s="32" t="s">
        <v>1084</v>
      </c>
      <c r="D80" s="31"/>
      <c r="E80" s="31"/>
      <c r="F80" s="31"/>
      <c r="G80" s="31"/>
      <c r="H80" s="31"/>
      <c r="I80" s="31"/>
      <c r="J80" s="31"/>
      <c r="K80" s="31"/>
      <c r="L80" s="31"/>
      <c r="M80" s="31"/>
      <c r="N80" s="31"/>
      <c r="O80" s="31"/>
      <c r="P80" s="31"/>
      <c r="Q80" s="31"/>
      <c r="R80" s="31"/>
      <c r="S80" s="31"/>
      <c r="T80" s="30"/>
      <c r="U80" s="30"/>
      <c r="V80" s="30"/>
      <c r="W80" s="30"/>
      <c r="X80" s="30"/>
      <c r="Y80" s="30"/>
      <c r="Z80" s="30"/>
      <c r="AA80" s="30"/>
      <c r="AB80" s="30"/>
      <c r="AC80" s="30"/>
      <c r="AD80" s="30"/>
      <c r="AE80" s="30"/>
    </row>
    <row r="81" spans="1:31" ht="182.5" x14ac:dyDescent="0.35">
      <c r="A81" s="30" t="s">
        <v>327</v>
      </c>
      <c r="B81" s="32" t="s">
        <v>1085</v>
      </c>
      <c r="C81" s="32" t="s">
        <v>1086</v>
      </c>
      <c r="D81" s="31" t="s">
        <v>1087</v>
      </c>
      <c r="E81" s="31" t="s">
        <v>330</v>
      </c>
      <c r="F81" s="31" t="s">
        <v>331</v>
      </c>
      <c r="G81" s="31" t="s">
        <v>332</v>
      </c>
      <c r="H81" s="31" t="s">
        <v>1088</v>
      </c>
      <c r="I81" s="31" t="s">
        <v>334</v>
      </c>
      <c r="J81" s="31"/>
      <c r="K81" s="31"/>
      <c r="L81" s="31"/>
      <c r="M81" s="31"/>
      <c r="N81" s="31"/>
      <c r="O81" s="31"/>
      <c r="P81" s="31"/>
      <c r="Q81" s="31"/>
      <c r="R81" s="31"/>
      <c r="S81" s="31"/>
      <c r="T81" s="30"/>
      <c r="U81" s="30"/>
      <c r="V81" s="30"/>
      <c r="W81" s="30"/>
      <c r="X81" s="30"/>
      <c r="Y81" s="30"/>
      <c r="Z81" s="30"/>
      <c r="AA81" s="30"/>
      <c r="AB81" s="30"/>
      <c r="AC81" s="30"/>
      <c r="AD81" s="30"/>
      <c r="AE81" s="30"/>
    </row>
    <row r="82" spans="1:31" ht="42" x14ac:dyDescent="0.35">
      <c r="A82" s="30" t="s">
        <v>335</v>
      </c>
      <c r="B82" s="32" t="s">
        <v>1089</v>
      </c>
      <c r="C82" s="32" t="s">
        <v>1090</v>
      </c>
      <c r="D82" s="31"/>
      <c r="E82" s="31"/>
      <c r="F82" s="31"/>
      <c r="G82" s="31"/>
      <c r="H82" s="31"/>
      <c r="I82" s="31"/>
      <c r="J82" s="31"/>
      <c r="K82" s="31"/>
      <c r="L82" s="31"/>
      <c r="M82" s="31"/>
      <c r="N82" s="31"/>
      <c r="O82" s="31"/>
      <c r="P82" s="31"/>
      <c r="Q82" s="31"/>
      <c r="R82" s="31"/>
      <c r="S82" s="31"/>
      <c r="T82" s="30"/>
      <c r="U82" s="30"/>
      <c r="V82" s="30"/>
      <c r="W82" s="30"/>
      <c r="X82" s="30"/>
      <c r="Y82" s="30"/>
      <c r="Z82" s="30"/>
      <c r="AA82" s="30"/>
      <c r="AB82" s="30"/>
      <c r="AC82" s="30"/>
      <c r="AD82" s="30"/>
      <c r="AE82" s="30"/>
    </row>
    <row r="83" spans="1:31" ht="70" x14ac:dyDescent="0.35">
      <c r="A83" s="30" t="s">
        <v>336</v>
      </c>
      <c r="B83" s="32" t="s">
        <v>1091</v>
      </c>
      <c r="C83" s="32" t="s">
        <v>1092</v>
      </c>
      <c r="D83" s="31"/>
      <c r="E83" s="31"/>
      <c r="F83" s="31"/>
      <c r="G83" s="31"/>
      <c r="H83" s="31"/>
      <c r="I83" s="31"/>
      <c r="J83" s="31"/>
      <c r="K83" s="31"/>
      <c r="L83" s="31"/>
      <c r="M83" s="31"/>
      <c r="N83" s="31"/>
      <c r="O83" s="31"/>
      <c r="P83" s="31"/>
      <c r="Q83" s="31"/>
      <c r="R83" s="31"/>
      <c r="S83" s="31"/>
      <c r="T83" s="30"/>
      <c r="U83" s="30"/>
      <c r="V83" s="30"/>
      <c r="W83" s="30"/>
      <c r="X83" s="30"/>
      <c r="Y83" s="30"/>
      <c r="Z83" s="30"/>
      <c r="AA83" s="30"/>
      <c r="AB83" s="30"/>
      <c r="AC83" s="30"/>
      <c r="AD83" s="30"/>
      <c r="AE83" s="30"/>
    </row>
    <row r="84" spans="1:31" ht="42" x14ac:dyDescent="0.35">
      <c r="A84" s="30" t="s">
        <v>337</v>
      </c>
      <c r="B84" s="32" t="s">
        <v>1093</v>
      </c>
      <c r="C84" s="32" t="s">
        <v>1094</v>
      </c>
      <c r="D84" s="31"/>
      <c r="E84" s="31"/>
      <c r="F84" s="31"/>
      <c r="G84" s="31"/>
      <c r="H84" s="31"/>
      <c r="I84" s="31"/>
      <c r="J84" s="31"/>
      <c r="K84" s="31"/>
      <c r="L84" s="31"/>
      <c r="M84" s="31"/>
      <c r="N84" s="31"/>
      <c r="O84" s="31"/>
      <c r="P84" s="31"/>
      <c r="Q84" s="31"/>
      <c r="R84" s="31"/>
      <c r="S84" s="31"/>
      <c r="T84" s="30"/>
      <c r="U84" s="30"/>
      <c r="V84" s="30"/>
      <c r="W84" s="30"/>
      <c r="X84" s="30"/>
      <c r="Y84" s="30"/>
      <c r="Z84" s="30"/>
      <c r="AA84" s="30"/>
      <c r="AB84" s="30"/>
      <c r="AC84" s="30"/>
      <c r="AD84" s="30"/>
      <c r="AE84" s="30"/>
    </row>
    <row r="85" spans="1:31" ht="182" x14ac:dyDescent="0.35">
      <c r="A85" s="30" t="s">
        <v>339</v>
      </c>
      <c r="B85" s="32" t="s">
        <v>973</v>
      </c>
      <c r="C85" s="32" t="s">
        <v>974</v>
      </c>
      <c r="D85" s="31"/>
      <c r="E85" s="31"/>
      <c r="F85" s="31"/>
      <c r="G85" s="31"/>
      <c r="H85" s="31"/>
      <c r="I85" s="31"/>
      <c r="J85" s="31"/>
      <c r="K85" s="31"/>
      <c r="L85" s="31"/>
      <c r="M85" s="31"/>
      <c r="N85" s="31"/>
      <c r="O85" s="31"/>
      <c r="P85" s="31"/>
      <c r="Q85" s="31"/>
      <c r="R85" s="31"/>
      <c r="S85" s="31"/>
      <c r="T85" s="30"/>
      <c r="U85" s="30"/>
      <c r="V85" s="30"/>
      <c r="W85" s="30"/>
      <c r="X85" s="30"/>
      <c r="Y85" s="30"/>
      <c r="Z85" s="30"/>
      <c r="AA85" s="30"/>
      <c r="AB85" s="30"/>
      <c r="AC85" s="30"/>
      <c r="AD85" s="30"/>
      <c r="AE85" s="30"/>
    </row>
    <row r="86" spans="1:31" ht="227.25" customHeight="1" x14ac:dyDescent="0.35">
      <c r="A86" s="30" t="s">
        <v>341</v>
      </c>
      <c r="B86" s="32" t="s">
        <v>1095</v>
      </c>
      <c r="C86" s="32" t="s">
        <v>976</v>
      </c>
      <c r="D86" s="31" t="s">
        <v>977</v>
      </c>
      <c r="E86" s="31" t="s">
        <v>978</v>
      </c>
      <c r="F86" s="31" t="s">
        <v>979</v>
      </c>
      <c r="G86" s="31" t="s">
        <v>980</v>
      </c>
      <c r="H86" s="31" t="s">
        <v>981</v>
      </c>
      <c r="I86" s="31" t="s">
        <v>982</v>
      </c>
      <c r="J86" s="31" t="s">
        <v>983</v>
      </c>
      <c r="K86" s="31" t="s">
        <v>984</v>
      </c>
      <c r="L86" s="31" t="s">
        <v>985</v>
      </c>
      <c r="M86" s="31" t="s">
        <v>986</v>
      </c>
      <c r="N86" s="31" t="s">
        <v>987</v>
      </c>
      <c r="O86" s="31" t="s">
        <v>988</v>
      </c>
      <c r="P86" s="31" t="s">
        <v>989</v>
      </c>
      <c r="Q86" s="31" t="s">
        <v>990</v>
      </c>
      <c r="R86" s="31" t="s">
        <v>991</v>
      </c>
      <c r="S86" s="31"/>
      <c r="T86" s="30"/>
      <c r="U86" s="30"/>
      <c r="V86" s="30"/>
      <c r="W86" s="30"/>
      <c r="X86" s="30"/>
      <c r="Y86" s="30"/>
      <c r="Z86" s="30"/>
      <c r="AA86" s="30"/>
      <c r="AB86" s="30"/>
      <c r="AC86" s="30"/>
      <c r="AD86" s="30"/>
      <c r="AE86" s="30"/>
    </row>
    <row r="87" spans="1:31" ht="234" customHeight="1" x14ac:dyDescent="0.35">
      <c r="A87" s="30" t="s">
        <v>343</v>
      </c>
      <c r="B87" s="32" t="s">
        <v>344</v>
      </c>
      <c r="C87" s="32" t="s">
        <v>993</v>
      </c>
      <c r="D87" s="31"/>
      <c r="E87" s="31"/>
      <c r="F87" s="31"/>
      <c r="G87" s="31"/>
      <c r="H87" s="31"/>
      <c r="I87" s="31"/>
      <c r="J87" s="31"/>
      <c r="K87" s="31"/>
      <c r="L87" s="31"/>
      <c r="M87" s="31"/>
      <c r="N87" s="31"/>
      <c r="O87" s="31"/>
      <c r="P87" s="31"/>
      <c r="Q87" s="31"/>
      <c r="R87" s="31"/>
      <c r="S87" s="31"/>
      <c r="T87" s="30"/>
      <c r="U87" s="30"/>
      <c r="V87" s="30"/>
      <c r="W87" s="30"/>
      <c r="X87" s="30"/>
      <c r="Y87" s="30"/>
      <c r="Z87" s="30"/>
      <c r="AA87" s="30"/>
      <c r="AB87" s="30"/>
      <c r="AC87" s="30"/>
      <c r="AD87" s="30"/>
      <c r="AE87" s="30"/>
    </row>
    <row r="88" spans="1:31" ht="70" x14ac:dyDescent="0.35">
      <c r="A88" s="30" t="s">
        <v>345</v>
      </c>
      <c r="B88" s="32" t="s">
        <v>1096</v>
      </c>
      <c r="C88" s="32" t="s">
        <v>1097</v>
      </c>
      <c r="D88" s="31"/>
      <c r="E88" s="31"/>
      <c r="F88" s="31"/>
      <c r="G88" s="31"/>
      <c r="H88" s="31"/>
      <c r="I88" s="31"/>
      <c r="J88" s="31"/>
      <c r="K88" s="31"/>
      <c r="L88" s="31"/>
      <c r="M88" s="31"/>
      <c r="N88" s="31"/>
      <c r="O88" s="31"/>
      <c r="P88" s="31"/>
      <c r="Q88" s="31"/>
      <c r="R88" s="31"/>
      <c r="S88" s="31"/>
      <c r="T88" s="30"/>
      <c r="U88" s="30"/>
      <c r="V88" s="30"/>
      <c r="W88" s="30"/>
      <c r="X88" s="30"/>
      <c r="Y88" s="30"/>
      <c r="Z88" s="30"/>
      <c r="AA88" s="30"/>
      <c r="AB88" s="30"/>
      <c r="AC88" s="30"/>
      <c r="AD88" s="30"/>
      <c r="AE88" s="30"/>
    </row>
    <row r="89" spans="1:31" ht="42" x14ac:dyDescent="0.35">
      <c r="A89" s="30" t="s">
        <v>346</v>
      </c>
      <c r="B89" s="33" t="s">
        <v>996</v>
      </c>
      <c r="C89" s="33" t="s">
        <v>997</v>
      </c>
      <c r="D89" s="31"/>
      <c r="E89" s="31"/>
      <c r="F89" s="31"/>
      <c r="G89" s="31"/>
      <c r="H89" s="31"/>
      <c r="I89" s="31"/>
      <c r="J89" s="31"/>
      <c r="K89" s="31"/>
      <c r="L89" s="31"/>
      <c r="M89" s="31"/>
      <c r="N89" s="31"/>
      <c r="O89" s="31"/>
      <c r="P89" s="31"/>
      <c r="Q89" s="31"/>
      <c r="R89" s="31"/>
      <c r="S89" s="31"/>
      <c r="T89" s="30"/>
      <c r="U89" s="30"/>
      <c r="V89" s="30"/>
      <c r="W89" s="30"/>
      <c r="X89" s="30"/>
      <c r="Y89" s="30"/>
      <c r="Z89" s="30"/>
      <c r="AA89" s="30"/>
      <c r="AB89" s="30"/>
      <c r="AC89" s="30"/>
      <c r="AD89" s="30"/>
      <c r="AE89" s="30"/>
    </row>
    <row r="90" spans="1:31" ht="198" customHeight="1" x14ac:dyDescent="0.35">
      <c r="A90" s="30" t="s">
        <v>347</v>
      </c>
      <c r="B90" s="32" t="s">
        <v>1098</v>
      </c>
      <c r="C90" s="32" t="s">
        <v>999</v>
      </c>
      <c r="D90" s="31"/>
      <c r="E90" s="31"/>
      <c r="F90" s="31"/>
      <c r="G90" s="31"/>
      <c r="H90" s="31"/>
      <c r="I90" s="31"/>
      <c r="J90" s="31"/>
      <c r="K90" s="31"/>
      <c r="L90" s="31"/>
      <c r="M90" s="31"/>
      <c r="N90" s="31"/>
      <c r="O90" s="31"/>
      <c r="P90" s="31"/>
      <c r="Q90" s="31"/>
      <c r="R90" s="31"/>
      <c r="S90" s="31"/>
      <c r="T90" s="30"/>
      <c r="U90" s="30"/>
      <c r="V90" s="30"/>
      <c r="W90" s="30"/>
      <c r="X90" s="30"/>
      <c r="Y90" s="30"/>
      <c r="Z90" s="30"/>
      <c r="AA90" s="30"/>
      <c r="AB90" s="30"/>
      <c r="AC90" s="30"/>
      <c r="AD90" s="30"/>
      <c r="AE90" s="30"/>
    </row>
    <row r="91" spans="1:31" ht="28" x14ac:dyDescent="0.35">
      <c r="A91" s="30" t="s">
        <v>353</v>
      </c>
      <c r="B91" s="32" t="s">
        <v>1099</v>
      </c>
      <c r="C91" s="32" t="s">
        <v>1100</v>
      </c>
      <c r="D91" s="31"/>
      <c r="E91" s="31"/>
      <c r="F91" s="31"/>
      <c r="G91" s="31"/>
      <c r="H91" s="31"/>
      <c r="I91" s="31"/>
      <c r="J91" s="31"/>
      <c r="K91" s="31"/>
      <c r="L91" s="31"/>
      <c r="M91" s="31"/>
      <c r="N91" s="31"/>
      <c r="O91" s="31"/>
      <c r="P91" s="31"/>
      <c r="Q91" s="31"/>
      <c r="R91" s="31"/>
      <c r="S91" s="31"/>
      <c r="T91" s="30"/>
      <c r="U91" s="30"/>
      <c r="V91" s="30"/>
      <c r="W91" s="30"/>
      <c r="X91" s="30"/>
      <c r="Y91" s="30"/>
      <c r="Z91" s="30"/>
      <c r="AA91" s="30"/>
      <c r="AB91" s="30"/>
      <c r="AC91" s="30"/>
      <c r="AD91" s="30"/>
      <c r="AE91" s="30"/>
    </row>
    <row r="92" spans="1:31" ht="28" x14ac:dyDescent="0.35">
      <c r="A92" s="30" t="s">
        <v>354</v>
      </c>
      <c r="B92" s="32" t="s">
        <v>1101</v>
      </c>
      <c r="C92" s="32" t="s">
        <v>1102</v>
      </c>
      <c r="D92" s="31"/>
      <c r="E92" s="31"/>
      <c r="F92" s="31"/>
      <c r="G92" s="31"/>
      <c r="H92" s="31"/>
      <c r="I92" s="31"/>
      <c r="J92" s="31"/>
      <c r="K92" s="31"/>
      <c r="L92" s="31"/>
      <c r="M92" s="31"/>
      <c r="N92" s="31"/>
      <c r="O92" s="31"/>
      <c r="P92" s="31"/>
      <c r="Q92" s="31"/>
      <c r="R92" s="31"/>
      <c r="S92" s="31"/>
      <c r="T92" s="30"/>
      <c r="U92" s="30"/>
      <c r="V92" s="30"/>
      <c r="W92" s="30"/>
      <c r="X92" s="30"/>
      <c r="Y92" s="30"/>
      <c r="Z92" s="30"/>
      <c r="AA92" s="30"/>
      <c r="AB92" s="30"/>
      <c r="AC92" s="30"/>
      <c r="AD92" s="30"/>
      <c r="AE92" s="30"/>
    </row>
    <row r="93" spans="1:31" ht="28" x14ac:dyDescent="0.35">
      <c r="A93" s="30" t="s">
        <v>355</v>
      </c>
      <c r="B93" s="32" t="s">
        <v>1103</v>
      </c>
      <c r="C93" s="32" t="s">
        <v>1104</v>
      </c>
      <c r="D93" s="31"/>
      <c r="E93" s="31"/>
      <c r="F93" s="31"/>
      <c r="G93" s="31"/>
      <c r="H93" s="31"/>
      <c r="I93" s="31"/>
      <c r="J93" s="31"/>
      <c r="K93" s="31"/>
      <c r="L93" s="31"/>
      <c r="M93" s="31"/>
      <c r="N93" s="31"/>
      <c r="O93" s="31"/>
      <c r="P93" s="31"/>
      <c r="Q93" s="31"/>
      <c r="R93" s="31"/>
      <c r="S93" s="31"/>
      <c r="T93" s="30"/>
      <c r="U93" s="30"/>
      <c r="V93" s="30"/>
      <c r="W93" s="30"/>
      <c r="X93" s="30"/>
      <c r="Y93" s="30"/>
      <c r="Z93" s="30"/>
      <c r="AA93" s="30"/>
      <c r="AB93" s="30"/>
      <c r="AC93" s="30"/>
      <c r="AD93" s="30"/>
      <c r="AE93" s="30"/>
    </row>
    <row r="94" spans="1:31" ht="28" x14ac:dyDescent="0.35">
      <c r="A94" s="30" t="s">
        <v>356</v>
      </c>
      <c r="B94" s="32" t="s">
        <v>1105</v>
      </c>
      <c r="C94" s="32" t="s">
        <v>1106</v>
      </c>
      <c r="D94" s="31"/>
      <c r="E94" s="31"/>
      <c r="F94" s="31"/>
      <c r="G94" s="31"/>
      <c r="H94" s="31"/>
      <c r="I94" s="31"/>
      <c r="J94" s="31"/>
      <c r="K94" s="31"/>
      <c r="L94" s="31"/>
      <c r="M94" s="31"/>
      <c r="N94" s="31"/>
      <c r="O94" s="31"/>
      <c r="P94" s="31"/>
      <c r="Q94" s="31"/>
      <c r="R94" s="31"/>
      <c r="S94" s="31"/>
      <c r="T94" s="30"/>
      <c r="U94" s="30"/>
      <c r="V94" s="30"/>
      <c r="W94" s="30"/>
      <c r="X94" s="30"/>
      <c r="Y94" s="30"/>
      <c r="Z94" s="30"/>
      <c r="AA94" s="30"/>
      <c r="AB94" s="30"/>
      <c r="AC94" s="30"/>
      <c r="AD94" s="30"/>
      <c r="AE94" s="30"/>
    </row>
    <row r="95" spans="1:31" ht="28" x14ac:dyDescent="0.35">
      <c r="A95" s="30" t="s">
        <v>357</v>
      </c>
      <c r="B95" s="32" t="s">
        <v>1107</v>
      </c>
      <c r="C95" s="32" t="s">
        <v>1108</v>
      </c>
      <c r="D95" s="31"/>
      <c r="E95" s="31"/>
      <c r="F95" s="31"/>
      <c r="G95" s="31"/>
      <c r="H95" s="31"/>
      <c r="I95" s="31"/>
      <c r="J95" s="31"/>
      <c r="K95" s="31"/>
      <c r="L95" s="31"/>
      <c r="M95" s="31"/>
      <c r="N95" s="31"/>
      <c r="O95" s="31"/>
      <c r="P95" s="31"/>
      <c r="Q95" s="31"/>
      <c r="R95" s="31"/>
      <c r="S95" s="31"/>
      <c r="T95" s="30"/>
      <c r="U95" s="30"/>
      <c r="V95" s="30"/>
      <c r="W95" s="30"/>
      <c r="X95" s="30"/>
      <c r="Y95" s="30"/>
      <c r="Z95" s="30"/>
      <c r="AA95" s="30"/>
      <c r="AB95" s="30"/>
      <c r="AC95" s="30"/>
      <c r="AD95" s="30"/>
      <c r="AE95" s="30"/>
    </row>
    <row r="96" spans="1:31" ht="154" x14ac:dyDescent="0.35">
      <c r="A96" s="30" t="s">
        <v>358</v>
      </c>
      <c r="B96" s="32" t="s">
        <v>1109</v>
      </c>
      <c r="C96" s="32" t="s">
        <v>1110</v>
      </c>
      <c r="D96" s="31" t="s">
        <v>1111</v>
      </c>
      <c r="E96" s="31" t="s">
        <v>1112</v>
      </c>
      <c r="F96" s="31" t="s">
        <v>1113</v>
      </c>
      <c r="G96" s="31" t="s">
        <v>1114</v>
      </c>
      <c r="H96" s="31" t="s">
        <v>1115</v>
      </c>
      <c r="I96" s="31" t="s">
        <v>1116</v>
      </c>
      <c r="J96" s="31"/>
      <c r="K96" s="31"/>
      <c r="L96" s="31"/>
      <c r="M96" s="31"/>
      <c r="N96" s="31"/>
      <c r="O96" s="31"/>
      <c r="P96" s="31"/>
      <c r="Q96" s="31"/>
      <c r="R96" s="31"/>
      <c r="S96" s="31"/>
      <c r="T96" s="30"/>
      <c r="U96" s="30"/>
      <c r="V96" s="30"/>
      <c r="W96" s="30"/>
      <c r="X96" s="30"/>
      <c r="Y96" s="30"/>
      <c r="Z96" s="30"/>
      <c r="AA96" s="30"/>
      <c r="AB96" s="30"/>
      <c r="AC96" s="30"/>
      <c r="AD96" s="30"/>
      <c r="AE96" s="30"/>
    </row>
    <row r="97" spans="1:31" ht="84" x14ac:dyDescent="0.35">
      <c r="A97" s="30" t="s">
        <v>366</v>
      </c>
      <c r="B97" s="32" t="s">
        <v>1117</v>
      </c>
      <c r="C97" s="32" t="s">
        <v>1118</v>
      </c>
      <c r="D97" s="31"/>
      <c r="E97" s="31"/>
      <c r="F97" s="31"/>
      <c r="G97" s="31"/>
      <c r="H97" s="31"/>
      <c r="I97" s="31"/>
      <c r="J97" s="31"/>
      <c r="K97" s="31"/>
      <c r="L97" s="31"/>
      <c r="M97" s="31"/>
      <c r="N97" s="31"/>
      <c r="O97" s="31"/>
      <c r="P97" s="31"/>
      <c r="Q97" s="31"/>
      <c r="R97" s="31"/>
      <c r="S97" s="31"/>
      <c r="T97" s="30"/>
      <c r="U97" s="30"/>
      <c r="V97" s="30"/>
      <c r="W97" s="30"/>
      <c r="X97" s="30"/>
      <c r="Y97" s="30"/>
      <c r="Z97" s="30"/>
      <c r="AA97" s="30"/>
      <c r="AB97" s="30"/>
      <c r="AC97" s="30"/>
      <c r="AD97" s="30"/>
      <c r="AE97" s="30"/>
    </row>
    <row r="98" spans="1:31" ht="84" x14ac:dyDescent="0.35">
      <c r="A98" s="30" t="s">
        <v>367</v>
      </c>
      <c r="B98" s="32" t="s">
        <v>1119</v>
      </c>
      <c r="C98" s="32" t="s">
        <v>1120</v>
      </c>
      <c r="D98" s="31"/>
      <c r="E98" s="31"/>
      <c r="F98" s="31"/>
      <c r="G98" s="31"/>
      <c r="H98" s="31"/>
      <c r="I98" s="31"/>
      <c r="J98" s="31"/>
      <c r="K98" s="31"/>
      <c r="L98" s="31"/>
      <c r="M98" s="31"/>
      <c r="N98" s="31"/>
      <c r="O98" s="31"/>
      <c r="P98" s="31"/>
      <c r="Q98" s="31"/>
      <c r="R98" s="31"/>
      <c r="S98" s="31"/>
      <c r="T98" s="30"/>
      <c r="U98" s="30"/>
      <c r="V98" s="30"/>
      <c r="W98" s="30"/>
      <c r="X98" s="30"/>
      <c r="Y98" s="30"/>
      <c r="Z98" s="30"/>
      <c r="AA98" s="30"/>
      <c r="AB98" s="30"/>
      <c r="AC98" s="30"/>
      <c r="AD98" s="30"/>
      <c r="AE98" s="30"/>
    </row>
    <row r="99" spans="1:31" ht="126" x14ac:dyDescent="0.35">
      <c r="A99" s="30" t="s">
        <v>368</v>
      </c>
      <c r="B99" s="32" t="s">
        <v>1121</v>
      </c>
      <c r="C99" s="32" t="s">
        <v>963</v>
      </c>
      <c r="D99" s="31"/>
      <c r="E99" s="31"/>
      <c r="F99" s="31"/>
      <c r="G99" s="31"/>
      <c r="H99" s="31"/>
      <c r="I99" s="31"/>
      <c r="J99" s="31"/>
      <c r="K99" s="31"/>
      <c r="L99" s="31"/>
      <c r="M99" s="31"/>
      <c r="N99" s="31"/>
      <c r="O99" s="31"/>
      <c r="P99" s="31"/>
      <c r="Q99" s="31"/>
      <c r="R99" s="31"/>
      <c r="S99" s="31"/>
      <c r="T99" s="30"/>
      <c r="U99" s="30"/>
      <c r="V99" s="30"/>
      <c r="W99" s="30"/>
      <c r="X99" s="30"/>
      <c r="Y99" s="30"/>
      <c r="Z99" s="30"/>
      <c r="AA99" s="30"/>
      <c r="AB99" s="30"/>
      <c r="AC99" s="30"/>
      <c r="AD99" s="30"/>
      <c r="AE99" s="30"/>
    </row>
    <row r="100" spans="1:31" ht="56" x14ac:dyDescent="0.35">
      <c r="A100" s="30" t="s">
        <v>371</v>
      </c>
      <c r="B100" s="32" t="s">
        <v>1122</v>
      </c>
      <c r="C100" s="33" t="s">
        <v>965</v>
      </c>
      <c r="D100" s="31"/>
      <c r="E100" s="31"/>
      <c r="F100" s="31"/>
      <c r="G100" s="31"/>
      <c r="H100" s="31"/>
      <c r="I100" s="31"/>
      <c r="J100" s="31"/>
      <c r="K100" s="31"/>
      <c r="L100" s="31"/>
      <c r="M100" s="31"/>
      <c r="N100" s="31"/>
      <c r="O100" s="31"/>
      <c r="P100" s="31"/>
      <c r="Q100" s="31"/>
      <c r="R100" s="31"/>
      <c r="S100" s="31"/>
      <c r="T100" s="30"/>
      <c r="U100" s="30"/>
      <c r="V100" s="30"/>
      <c r="W100" s="30"/>
      <c r="X100" s="30"/>
      <c r="Y100" s="30"/>
      <c r="Z100" s="30"/>
      <c r="AA100" s="30"/>
      <c r="AB100" s="30"/>
      <c r="AC100" s="30"/>
      <c r="AD100" s="30"/>
      <c r="AE100" s="30"/>
    </row>
    <row r="101" spans="1:31" ht="56" x14ac:dyDescent="0.35">
      <c r="A101" s="30" t="s">
        <v>373</v>
      </c>
      <c r="B101" s="32" t="s">
        <v>1123</v>
      </c>
      <c r="C101" s="32" t="s">
        <v>1124</v>
      </c>
      <c r="D101" s="31"/>
      <c r="E101" s="31"/>
      <c r="F101" s="31"/>
      <c r="G101" s="31"/>
      <c r="H101" s="31"/>
      <c r="I101" s="31"/>
      <c r="J101" s="31"/>
      <c r="K101" s="31"/>
      <c r="L101" s="31"/>
      <c r="M101" s="31"/>
      <c r="N101" s="31"/>
      <c r="O101" s="31"/>
      <c r="P101" s="31"/>
      <c r="Q101" s="31"/>
      <c r="R101" s="31"/>
      <c r="S101" s="31"/>
      <c r="T101" s="30"/>
      <c r="U101" s="30"/>
      <c r="V101" s="30"/>
      <c r="W101" s="30"/>
      <c r="X101" s="30"/>
      <c r="Y101" s="30"/>
      <c r="Z101" s="30"/>
      <c r="AA101" s="30"/>
      <c r="AB101" s="30"/>
      <c r="AC101" s="30"/>
      <c r="AD101" s="30"/>
      <c r="AE101" s="30"/>
    </row>
    <row r="102" spans="1:31" ht="84" x14ac:dyDescent="0.35">
      <c r="A102" s="30" t="s">
        <v>374</v>
      </c>
      <c r="B102" s="32" t="s">
        <v>1125</v>
      </c>
      <c r="C102" s="32" t="s">
        <v>1126</v>
      </c>
      <c r="D102" s="31" t="s">
        <v>1127</v>
      </c>
      <c r="E102" s="31" t="s">
        <v>1128</v>
      </c>
      <c r="F102" s="31" t="s">
        <v>1129</v>
      </c>
      <c r="G102" s="31" t="s">
        <v>1130</v>
      </c>
      <c r="H102" s="31" t="s">
        <v>1131</v>
      </c>
      <c r="I102" s="31"/>
      <c r="J102" s="31"/>
      <c r="K102" s="31"/>
      <c r="L102" s="31"/>
      <c r="M102" s="31"/>
      <c r="N102" s="31"/>
      <c r="O102" s="31"/>
      <c r="P102" s="31"/>
      <c r="Q102" s="31"/>
      <c r="R102" s="31"/>
      <c r="S102" s="31"/>
      <c r="T102" s="30"/>
      <c r="U102" s="30"/>
      <c r="V102" s="30"/>
      <c r="W102" s="30"/>
      <c r="X102" s="30"/>
      <c r="Y102" s="30"/>
      <c r="Z102" s="30"/>
      <c r="AA102" s="30"/>
      <c r="AB102" s="30"/>
      <c r="AC102" s="30"/>
      <c r="AD102" s="30"/>
      <c r="AE102" s="30"/>
    </row>
    <row r="103" spans="1:31" ht="56" x14ac:dyDescent="0.35">
      <c r="A103" s="30" t="s">
        <v>381</v>
      </c>
      <c r="B103" s="32" t="s">
        <v>1132</v>
      </c>
      <c r="C103" s="32" t="s">
        <v>1133</v>
      </c>
      <c r="D103" s="31"/>
      <c r="E103" s="31"/>
      <c r="F103" s="31"/>
      <c r="G103" s="31"/>
      <c r="H103" s="31"/>
      <c r="I103" s="31"/>
      <c r="J103" s="31"/>
      <c r="K103" s="31"/>
      <c r="L103" s="31"/>
      <c r="M103" s="31"/>
      <c r="N103" s="31"/>
      <c r="O103" s="31"/>
      <c r="P103" s="31"/>
      <c r="Q103" s="31"/>
      <c r="R103" s="31"/>
      <c r="S103" s="31"/>
      <c r="T103" s="30"/>
      <c r="U103" s="30"/>
      <c r="V103" s="30"/>
      <c r="W103" s="30"/>
      <c r="X103" s="30"/>
      <c r="Y103" s="30"/>
      <c r="Z103" s="30"/>
      <c r="AA103" s="30"/>
      <c r="AB103" s="30"/>
      <c r="AC103" s="30"/>
      <c r="AD103" s="30"/>
      <c r="AE103" s="30"/>
    </row>
    <row r="104" spans="1:31" ht="42" x14ac:dyDescent="0.35">
      <c r="A104" s="30" t="s">
        <v>382</v>
      </c>
      <c r="B104" s="32" t="s">
        <v>1134</v>
      </c>
      <c r="C104" s="32" t="s">
        <v>1135</v>
      </c>
      <c r="D104" s="31"/>
      <c r="E104" s="31"/>
      <c r="F104" s="31"/>
      <c r="G104" s="31"/>
      <c r="H104" s="31"/>
      <c r="I104" s="31"/>
      <c r="J104" s="31"/>
      <c r="K104" s="31"/>
      <c r="L104" s="31"/>
      <c r="M104" s="31"/>
      <c r="N104" s="31"/>
      <c r="O104" s="31"/>
      <c r="P104" s="31"/>
      <c r="Q104" s="31"/>
      <c r="R104" s="31"/>
      <c r="S104" s="31"/>
      <c r="T104" s="30"/>
      <c r="U104" s="30"/>
      <c r="V104" s="30"/>
      <c r="W104" s="30"/>
      <c r="X104" s="30"/>
      <c r="Y104" s="30"/>
      <c r="Z104" s="30"/>
      <c r="AA104" s="30"/>
      <c r="AB104" s="30"/>
      <c r="AC104" s="30"/>
      <c r="AD104" s="30"/>
      <c r="AE104" s="30"/>
    </row>
    <row r="105" spans="1:31" ht="182" x14ac:dyDescent="0.35">
      <c r="A105" s="30" t="s">
        <v>384</v>
      </c>
      <c r="B105" s="32" t="s">
        <v>973</v>
      </c>
      <c r="C105" s="32" t="s">
        <v>974</v>
      </c>
      <c r="D105" s="31"/>
      <c r="E105" s="31"/>
      <c r="F105" s="31"/>
      <c r="G105" s="31"/>
      <c r="H105" s="31"/>
      <c r="I105" s="31"/>
      <c r="J105" s="31"/>
      <c r="K105" s="31"/>
      <c r="L105" s="31"/>
      <c r="M105" s="31"/>
      <c r="N105" s="31"/>
      <c r="O105" s="31"/>
      <c r="P105" s="31"/>
      <c r="Q105" s="31"/>
      <c r="R105" s="31"/>
      <c r="S105" s="31"/>
      <c r="T105" s="30"/>
      <c r="U105" s="30"/>
      <c r="V105" s="30"/>
      <c r="W105" s="30"/>
      <c r="X105" s="30"/>
      <c r="Y105" s="30"/>
      <c r="Z105" s="30"/>
      <c r="AA105" s="30"/>
      <c r="AB105" s="30"/>
      <c r="AC105" s="30"/>
      <c r="AD105" s="30"/>
      <c r="AE105" s="30"/>
    </row>
    <row r="106" spans="1:31" ht="322" x14ac:dyDescent="0.35">
      <c r="A106" s="30" t="s">
        <v>385</v>
      </c>
      <c r="B106" s="32" t="s">
        <v>1095</v>
      </c>
      <c r="C106" s="32" t="s">
        <v>976</v>
      </c>
      <c r="D106" s="31" t="s">
        <v>977</v>
      </c>
      <c r="E106" s="31" t="s">
        <v>978</v>
      </c>
      <c r="F106" s="31" t="s">
        <v>979</v>
      </c>
      <c r="G106" s="31" t="s">
        <v>980</v>
      </c>
      <c r="H106" s="31" t="s">
        <v>981</v>
      </c>
      <c r="I106" s="31" t="s">
        <v>982</v>
      </c>
      <c r="J106" s="31" t="s">
        <v>983</v>
      </c>
      <c r="K106" s="31" t="s">
        <v>984</v>
      </c>
      <c r="L106" s="31" t="s">
        <v>985</v>
      </c>
      <c r="M106" s="31" t="s">
        <v>986</v>
      </c>
      <c r="N106" s="31" t="s">
        <v>987</v>
      </c>
      <c r="O106" s="31" t="s">
        <v>988</v>
      </c>
      <c r="P106" s="31" t="s">
        <v>989</v>
      </c>
      <c r="Q106" s="31" t="s">
        <v>990</v>
      </c>
      <c r="R106" s="31" t="s">
        <v>991</v>
      </c>
      <c r="S106" s="31"/>
      <c r="T106" s="30"/>
      <c r="U106" s="30"/>
      <c r="V106" s="30"/>
      <c r="W106" s="30"/>
      <c r="X106" s="30"/>
      <c r="Y106" s="30"/>
      <c r="Z106" s="30"/>
      <c r="AA106" s="30"/>
      <c r="AB106" s="30"/>
      <c r="AC106" s="30"/>
      <c r="AD106" s="30"/>
      <c r="AE106" s="30"/>
    </row>
    <row r="107" spans="1:31" ht="196" x14ac:dyDescent="0.35">
      <c r="A107" s="30" t="s">
        <v>386</v>
      </c>
      <c r="B107" s="32" t="s">
        <v>1136</v>
      </c>
      <c r="C107" s="32" t="s">
        <v>1137</v>
      </c>
      <c r="D107" s="31"/>
      <c r="E107" s="31"/>
      <c r="F107" s="31"/>
      <c r="G107" s="31"/>
      <c r="H107" s="31"/>
      <c r="I107" s="31"/>
      <c r="J107" s="31"/>
      <c r="K107" s="31"/>
      <c r="L107" s="31"/>
      <c r="M107" s="31"/>
      <c r="N107" s="31"/>
      <c r="O107" s="31"/>
      <c r="P107" s="31"/>
      <c r="Q107" s="31"/>
      <c r="R107" s="31"/>
      <c r="S107" s="31"/>
      <c r="T107" s="30"/>
      <c r="U107" s="30"/>
      <c r="V107" s="30"/>
      <c r="W107" s="30"/>
      <c r="X107" s="30"/>
      <c r="Y107" s="30"/>
      <c r="Z107" s="30"/>
      <c r="AA107" s="30"/>
      <c r="AB107" s="30"/>
      <c r="AC107" s="30"/>
      <c r="AD107" s="30"/>
      <c r="AE107" s="30"/>
    </row>
    <row r="108" spans="1:31" ht="70" x14ac:dyDescent="0.35">
      <c r="A108" s="30" t="s">
        <v>388</v>
      </c>
      <c r="B108" s="32" t="s">
        <v>1096</v>
      </c>
      <c r="C108" s="32" t="s">
        <v>1097</v>
      </c>
      <c r="D108" s="31"/>
      <c r="E108" s="31"/>
      <c r="F108" s="31"/>
      <c r="G108" s="31"/>
      <c r="H108" s="31"/>
      <c r="I108" s="31"/>
      <c r="J108" s="31"/>
      <c r="K108" s="31"/>
      <c r="L108" s="31"/>
      <c r="M108" s="31"/>
      <c r="N108" s="31"/>
      <c r="O108" s="31"/>
      <c r="P108" s="31"/>
      <c r="Q108" s="31"/>
      <c r="R108" s="31"/>
      <c r="S108" s="31"/>
      <c r="T108" s="30"/>
      <c r="U108" s="30"/>
      <c r="V108" s="30"/>
      <c r="W108" s="30"/>
      <c r="X108" s="30"/>
      <c r="Y108" s="30"/>
      <c r="Z108" s="30"/>
      <c r="AA108" s="30"/>
      <c r="AB108" s="30"/>
      <c r="AC108" s="30"/>
      <c r="AD108" s="30"/>
      <c r="AE108" s="30"/>
    </row>
    <row r="109" spans="1:31" ht="42" x14ac:dyDescent="0.35">
      <c r="A109" s="30" t="s">
        <v>389</v>
      </c>
      <c r="B109" s="32" t="s">
        <v>996</v>
      </c>
      <c r="C109" s="32" t="s">
        <v>997</v>
      </c>
      <c r="D109" s="31"/>
      <c r="E109" s="31"/>
      <c r="F109" s="31"/>
      <c r="G109" s="31"/>
      <c r="H109" s="31"/>
      <c r="I109" s="31"/>
      <c r="J109" s="31"/>
      <c r="K109" s="31"/>
      <c r="L109" s="31"/>
      <c r="M109" s="31"/>
      <c r="N109" s="31"/>
      <c r="O109" s="31"/>
      <c r="P109" s="31"/>
      <c r="Q109" s="31"/>
      <c r="R109" s="31"/>
      <c r="S109" s="31"/>
      <c r="T109" s="30"/>
      <c r="U109" s="30"/>
      <c r="V109" s="30"/>
      <c r="W109" s="30"/>
      <c r="X109" s="30"/>
      <c r="Y109" s="30"/>
      <c r="Z109" s="30"/>
      <c r="AA109" s="30"/>
      <c r="AB109" s="30"/>
      <c r="AC109" s="30"/>
      <c r="AD109" s="30"/>
      <c r="AE109" s="30"/>
    </row>
    <row r="110" spans="1:31" ht="168" x14ac:dyDescent="0.35">
      <c r="A110" s="30" t="s">
        <v>390</v>
      </c>
      <c r="B110" s="32" t="s">
        <v>1138</v>
      </c>
      <c r="C110" s="32" t="s">
        <v>999</v>
      </c>
      <c r="D110" s="31"/>
      <c r="E110" s="31"/>
      <c r="F110" s="31"/>
      <c r="G110" s="31"/>
      <c r="H110" s="31"/>
      <c r="I110" s="31"/>
      <c r="J110" s="31"/>
      <c r="K110" s="31"/>
      <c r="L110" s="31"/>
      <c r="M110" s="31"/>
      <c r="N110" s="31"/>
      <c r="O110" s="31"/>
      <c r="P110" s="31"/>
      <c r="Q110" s="31"/>
      <c r="R110" s="31"/>
      <c r="S110" s="31"/>
      <c r="T110" s="30"/>
      <c r="U110" s="30"/>
      <c r="V110" s="30"/>
      <c r="W110" s="30"/>
      <c r="X110" s="30"/>
      <c r="Y110" s="30"/>
      <c r="Z110" s="30"/>
      <c r="AA110" s="30"/>
      <c r="AB110" s="30"/>
      <c r="AC110" s="30"/>
      <c r="AD110" s="30"/>
      <c r="AE110" s="30"/>
    </row>
    <row r="111" spans="1:31" ht="42" x14ac:dyDescent="0.35">
      <c r="A111" s="30" t="s">
        <v>394</v>
      </c>
      <c r="B111" s="32" t="s">
        <v>1139</v>
      </c>
      <c r="C111" s="32" t="s">
        <v>1100</v>
      </c>
      <c r="D111" s="31"/>
      <c r="E111" s="31"/>
      <c r="F111" s="31"/>
      <c r="G111" s="31"/>
      <c r="H111" s="31"/>
      <c r="I111" s="31"/>
      <c r="J111" s="31"/>
      <c r="K111" s="31"/>
      <c r="L111" s="31"/>
      <c r="M111" s="31"/>
      <c r="N111" s="31"/>
      <c r="O111" s="31"/>
      <c r="P111" s="31"/>
      <c r="Q111" s="31"/>
      <c r="R111" s="31"/>
      <c r="S111" s="31"/>
      <c r="T111" s="30"/>
      <c r="U111" s="30"/>
      <c r="V111" s="30"/>
      <c r="W111" s="30"/>
      <c r="X111" s="30"/>
      <c r="Y111" s="30"/>
      <c r="Z111" s="30"/>
      <c r="AA111" s="30"/>
      <c r="AB111" s="30"/>
      <c r="AC111" s="30"/>
      <c r="AD111" s="30"/>
      <c r="AE111" s="30"/>
    </row>
    <row r="112" spans="1:31" ht="28" x14ac:dyDescent="0.35">
      <c r="A112" s="30" t="s">
        <v>395</v>
      </c>
      <c r="B112" s="32" t="s">
        <v>1140</v>
      </c>
      <c r="C112" s="32" t="s">
        <v>1102</v>
      </c>
      <c r="D112" s="31"/>
      <c r="E112" s="31"/>
      <c r="F112" s="31"/>
      <c r="G112" s="31"/>
      <c r="H112" s="31"/>
      <c r="I112" s="31"/>
      <c r="J112" s="31"/>
      <c r="K112" s="31"/>
      <c r="L112" s="31"/>
      <c r="M112" s="31"/>
      <c r="N112" s="31"/>
      <c r="O112" s="31"/>
      <c r="P112" s="31"/>
      <c r="Q112" s="31"/>
      <c r="R112" s="31"/>
      <c r="S112" s="31"/>
      <c r="T112" s="30"/>
      <c r="U112" s="30"/>
      <c r="V112" s="30"/>
      <c r="W112" s="30"/>
      <c r="X112" s="30"/>
      <c r="Y112" s="30"/>
      <c r="Z112" s="30"/>
      <c r="AA112" s="30"/>
      <c r="AB112" s="30"/>
      <c r="AC112" s="30"/>
      <c r="AD112" s="30"/>
      <c r="AE112" s="30"/>
    </row>
    <row r="113" spans="1:31" ht="28" x14ac:dyDescent="0.35">
      <c r="A113" s="30" t="s">
        <v>396</v>
      </c>
      <c r="B113" s="32" t="s">
        <v>1141</v>
      </c>
      <c r="C113" s="32" t="s">
        <v>1104</v>
      </c>
      <c r="D113" s="31"/>
      <c r="E113" s="31"/>
      <c r="F113" s="31"/>
      <c r="G113" s="31"/>
      <c r="H113" s="31"/>
      <c r="I113" s="31"/>
      <c r="J113" s="31"/>
      <c r="K113" s="31"/>
      <c r="L113" s="31"/>
      <c r="M113" s="31"/>
      <c r="N113" s="31"/>
      <c r="O113" s="31"/>
      <c r="P113" s="31"/>
      <c r="Q113" s="31"/>
      <c r="R113" s="31"/>
      <c r="S113" s="31"/>
      <c r="T113" s="30"/>
      <c r="U113" s="30"/>
      <c r="V113" s="30"/>
      <c r="W113" s="30"/>
      <c r="X113" s="30"/>
      <c r="Y113" s="30"/>
      <c r="Z113" s="30"/>
      <c r="AA113" s="30"/>
      <c r="AB113" s="30"/>
      <c r="AC113" s="30"/>
      <c r="AD113" s="30"/>
      <c r="AE113" s="30"/>
    </row>
    <row r="114" spans="1:31" ht="28" x14ac:dyDescent="0.35">
      <c r="A114" s="30" t="s">
        <v>397</v>
      </c>
      <c r="B114" s="32" t="s">
        <v>1105</v>
      </c>
      <c r="C114" s="32" t="s">
        <v>1106</v>
      </c>
      <c r="D114" s="31"/>
      <c r="E114" s="31"/>
      <c r="F114" s="31"/>
      <c r="G114" s="31"/>
      <c r="H114" s="31"/>
      <c r="I114" s="31"/>
      <c r="J114" s="31"/>
      <c r="K114" s="31"/>
      <c r="L114" s="31"/>
      <c r="M114" s="31"/>
      <c r="N114" s="31"/>
      <c r="O114" s="31"/>
      <c r="P114" s="31"/>
      <c r="Q114" s="31"/>
      <c r="R114" s="31"/>
      <c r="S114" s="31"/>
      <c r="T114" s="30"/>
      <c r="U114" s="30"/>
      <c r="V114" s="30"/>
      <c r="W114" s="30"/>
      <c r="X114" s="30"/>
      <c r="Y114" s="30"/>
      <c r="Z114" s="30"/>
      <c r="AA114" s="30"/>
      <c r="AB114" s="30"/>
      <c r="AC114" s="30"/>
      <c r="AD114" s="30"/>
      <c r="AE114" s="30"/>
    </row>
    <row r="115" spans="1:31" ht="28" x14ac:dyDescent="0.35">
      <c r="A115" s="30" t="s">
        <v>398</v>
      </c>
      <c r="B115" s="32" t="s">
        <v>1107</v>
      </c>
      <c r="C115" s="32" t="s">
        <v>1108</v>
      </c>
      <c r="D115" s="31"/>
      <c r="E115" s="31"/>
      <c r="F115" s="31"/>
      <c r="G115" s="31"/>
      <c r="H115" s="31"/>
      <c r="I115" s="31"/>
      <c r="J115" s="31"/>
      <c r="K115" s="31"/>
      <c r="L115" s="31"/>
      <c r="M115" s="31"/>
      <c r="N115" s="31"/>
      <c r="O115" s="31"/>
      <c r="P115" s="31"/>
      <c r="Q115" s="31"/>
      <c r="R115" s="31"/>
      <c r="S115" s="31"/>
      <c r="T115" s="30"/>
      <c r="U115" s="30"/>
      <c r="V115" s="30"/>
      <c r="W115" s="30"/>
      <c r="X115" s="30"/>
      <c r="Y115" s="30"/>
      <c r="Z115" s="30"/>
      <c r="AA115" s="30"/>
      <c r="AB115" s="30"/>
      <c r="AC115" s="30"/>
      <c r="AD115" s="30"/>
      <c r="AE115" s="30"/>
    </row>
    <row r="116" spans="1:31" ht="126" x14ac:dyDescent="0.35">
      <c r="A116" s="30" t="s">
        <v>399</v>
      </c>
      <c r="B116" s="32" t="s">
        <v>1142</v>
      </c>
      <c r="C116" s="32" t="s">
        <v>1143</v>
      </c>
      <c r="D116" s="31" t="s">
        <v>1144</v>
      </c>
      <c r="E116" s="31" t="s">
        <v>1145</v>
      </c>
      <c r="F116" s="31" t="s">
        <v>1146</v>
      </c>
      <c r="G116" s="31" t="s">
        <v>1147</v>
      </c>
      <c r="H116" s="31" t="s">
        <v>1148</v>
      </c>
      <c r="I116" s="31" t="s">
        <v>1149</v>
      </c>
      <c r="J116" s="31"/>
      <c r="K116" s="31"/>
      <c r="L116" s="31"/>
      <c r="M116" s="31"/>
      <c r="N116" s="31"/>
      <c r="O116" s="31"/>
      <c r="P116" s="31"/>
      <c r="Q116" s="31"/>
      <c r="R116" s="31"/>
      <c r="S116" s="31"/>
      <c r="T116" s="30"/>
      <c r="U116" s="30"/>
      <c r="V116" s="30"/>
      <c r="W116" s="30"/>
      <c r="X116" s="30"/>
      <c r="Y116" s="30"/>
      <c r="Z116" s="30"/>
      <c r="AA116" s="30"/>
      <c r="AB116" s="30"/>
      <c r="AC116" s="30"/>
      <c r="AD116" s="30"/>
      <c r="AE116" s="30"/>
    </row>
    <row r="117" spans="1:31" ht="98" x14ac:dyDescent="0.35">
      <c r="A117" s="30" t="s">
        <v>407</v>
      </c>
      <c r="B117" s="32" t="s">
        <v>1150</v>
      </c>
      <c r="C117" s="32" t="s">
        <v>1151</v>
      </c>
      <c r="D117" s="31"/>
      <c r="E117" s="31"/>
      <c r="F117" s="31"/>
      <c r="G117" s="31"/>
      <c r="H117" s="31"/>
      <c r="I117" s="31"/>
      <c r="J117" s="31"/>
      <c r="K117" s="31"/>
      <c r="L117" s="31"/>
      <c r="M117" s="31"/>
      <c r="N117" s="31"/>
      <c r="O117" s="31"/>
      <c r="P117" s="31"/>
      <c r="Q117" s="31"/>
      <c r="R117" s="31"/>
      <c r="S117" s="31"/>
      <c r="T117" s="30"/>
      <c r="U117" s="30"/>
      <c r="V117" s="30"/>
      <c r="W117" s="30"/>
      <c r="X117" s="30"/>
      <c r="Y117" s="30"/>
      <c r="Z117" s="30"/>
      <c r="AA117" s="30"/>
      <c r="AB117" s="30"/>
      <c r="AC117" s="30"/>
      <c r="AD117" s="30"/>
      <c r="AE117" s="30"/>
    </row>
    <row r="118" spans="1:31" ht="98" x14ac:dyDescent="0.35">
      <c r="A118" s="30" t="s">
        <v>408</v>
      </c>
      <c r="B118" s="32" t="s">
        <v>1152</v>
      </c>
      <c r="C118" s="32" t="s">
        <v>1153</v>
      </c>
      <c r="D118" s="31"/>
      <c r="E118" s="31"/>
      <c r="F118" s="31"/>
      <c r="G118" s="31"/>
      <c r="H118" s="31"/>
      <c r="I118" s="31"/>
      <c r="J118" s="31"/>
      <c r="K118" s="31"/>
      <c r="L118" s="31"/>
      <c r="M118" s="31"/>
      <c r="N118" s="31"/>
      <c r="O118" s="31"/>
      <c r="P118" s="31"/>
      <c r="Q118" s="31"/>
      <c r="R118" s="31"/>
      <c r="S118" s="31"/>
      <c r="T118" s="30"/>
      <c r="U118" s="30"/>
      <c r="V118" s="30"/>
      <c r="W118" s="30"/>
      <c r="X118" s="30"/>
      <c r="Y118" s="30"/>
      <c r="Z118" s="30"/>
      <c r="AA118" s="30"/>
      <c r="AB118" s="30"/>
      <c r="AC118" s="30"/>
      <c r="AD118" s="30"/>
      <c r="AE118" s="30"/>
    </row>
    <row r="119" spans="1:31" ht="154" x14ac:dyDescent="0.35">
      <c r="A119" s="30" t="s">
        <v>409</v>
      </c>
      <c r="B119" s="32" t="s">
        <v>1154</v>
      </c>
      <c r="C119" s="32" t="s">
        <v>963</v>
      </c>
      <c r="D119" s="31"/>
      <c r="E119" s="31"/>
      <c r="F119" s="31"/>
      <c r="G119" s="31"/>
      <c r="H119" s="31"/>
      <c r="I119" s="31"/>
      <c r="J119" s="31"/>
      <c r="K119" s="31"/>
      <c r="L119" s="31"/>
      <c r="M119" s="31"/>
      <c r="N119" s="31"/>
      <c r="O119" s="31"/>
      <c r="P119" s="31"/>
      <c r="Q119" s="31"/>
      <c r="R119" s="31"/>
      <c r="S119" s="31"/>
      <c r="T119" s="30"/>
      <c r="U119" s="30"/>
      <c r="V119" s="30"/>
      <c r="W119" s="30"/>
      <c r="X119" s="30"/>
      <c r="Y119" s="30"/>
      <c r="Z119" s="30"/>
      <c r="AA119" s="30"/>
      <c r="AB119" s="30"/>
      <c r="AC119" s="30"/>
      <c r="AD119" s="30"/>
      <c r="AE119" s="30"/>
    </row>
    <row r="120" spans="1:31" ht="56" x14ac:dyDescent="0.35">
      <c r="A120" s="30" t="s">
        <v>410</v>
      </c>
      <c r="B120" s="32" t="s">
        <v>964</v>
      </c>
      <c r="C120" s="32" t="s">
        <v>965</v>
      </c>
      <c r="D120" s="31"/>
      <c r="E120" s="31"/>
      <c r="F120" s="31"/>
      <c r="G120" s="31"/>
      <c r="H120" s="31"/>
      <c r="I120" s="31"/>
      <c r="J120" s="31"/>
      <c r="K120" s="31"/>
      <c r="L120" s="31"/>
      <c r="M120" s="31"/>
      <c r="N120" s="31"/>
      <c r="O120" s="31"/>
      <c r="P120" s="31"/>
      <c r="Q120" s="31"/>
      <c r="R120" s="31"/>
      <c r="S120" s="31"/>
      <c r="T120" s="30"/>
      <c r="U120" s="30"/>
      <c r="V120" s="30"/>
      <c r="W120" s="30"/>
      <c r="X120" s="30"/>
      <c r="Y120" s="30"/>
      <c r="Z120" s="30"/>
      <c r="AA120" s="30"/>
      <c r="AB120" s="30"/>
      <c r="AC120" s="30"/>
      <c r="AD120" s="30"/>
      <c r="AE120" s="30"/>
    </row>
    <row r="121" spans="1:31" ht="56" x14ac:dyDescent="0.35">
      <c r="A121" s="30" t="s">
        <v>412</v>
      </c>
      <c r="B121" s="32" t="s">
        <v>1123</v>
      </c>
      <c r="C121" s="32" t="s">
        <v>1124</v>
      </c>
      <c r="D121" s="31"/>
      <c r="E121" s="31"/>
      <c r="F121" s="31"/>
      <c r="G121" s="31"/>
      <c r="H121" s="31"/>
      <c r="I121" s="31"/>
      <c r="J121" s="31"/>
      <c r="K121" s="31"/>
      <c r="L121" s="31"/>
      <c r="M121" s="31"/>
      <c r="N121" s="31"/>
      <c r="O121" s="31"/>
      <c r="P121" s="31"/>
      <c r="Q121" s="31"/>
      <c r="R121" s="31"/>
      <c r="S121" s="31"/>
      <c r="T121" s="30"/>
      <c r="U121" s="30"/>
      <c r="V121" s="30"/>
      <c r="W121" s="30"/>
      <c r="X121" s="30"/>
      <c r="Y121" s="30"/>
      <c r="Z121" s="30"/>
      <c r="AA121" s="30"/>
      <c r="AB121" s="30"/>
      <c r="AC121" s="30"/>
      <c r="AD121" s="30"/>
      <c r="AE121" s="30"/>
    </row>
    <row r="122" spans="1:31" ht="98" x14ac:dyDescent="0.35">
      <c r="A122" s="30" t="s">
        <v>413</v>
      </c>
      <c r="B122" s="32" t="s">
        <v>1155</v>
      </c>
      <c r="C122" s="32" t="s">
        <v>1126</v>
      </c>
      <c r="D122" s="31" t="s">
        <v>1127</v>
      </c>
      <c r="E122" s="31" t="s">
        <v>1128</v>
      </c>
      <c r="F122" s="31" t="s">
        <v>1129</v>
      </c>
      <c r="G122" s="31" t="s">
        <v>1130</v>
      </c>
      <c r="H122" s="31" t="s">
        <v>1131</v>
      </c>
      <c r="I122" s="31"/>
      <c r="J122" s="31"/>
      <c r="K122" s="31"/>
      <c r="L122" s="31"/>
      <c r="M122" s="31"/>
      <c r="N122" s="31"/>
      <c r="O122" s="31"/>
      <c r="P122" s="31"/>
      <c r="Q122" s="31"/>
      <c r="R122" s="31"/>
      <c r="S122" s="31"/>
      <c r="T122" s="30"/>
      <c r="U122" s="30"/>
      <c r="V122" s="30"/>
      <c r="W122" s="30"/>
      <c r="X122" s="30"/>
      <c r="Y122" s="30"/>
      <c r="Z122" s="30"/>
      <c r="AA122" s="30"/>
      <c r="AB122" s="30"/>
      <c r="AC122" s="30"/>
      <c r="AD122" s="30"/>
      <c r="AE122" s="30"/>
    </row>
    <row r="123" spans="1:31" ht="56" x14ac:dyDescent="0.35">
      <c r="A123" s="30" t="s">
        <v>414</v>
      </c>
      <c r="B123" s="32" t="s">
        <v>1156</v>
      </c>
      <c r="C123" s="32" t="s">
        <v>1133</v>
      </c>
      <c r="D123" s="31"/>
      <c r="E123" s="31"/>
      <c r="F123" s="31"/>
      <c r="G123" s="31"/>
      <c r="H123" s="31"/>
      <c r="I123" s="31"/>
      <c r="J123" s="31"/>
      <c r="K123" s="31"/>
      <c r="L123" s="31"/>
      <c r="M123" s="31"/>
      <c r="N123" s="31"/>
      <c r="O123" s="31"/>
      <c r="P123" s="31"/>
      <c r="Q123" s="31"/>
      <c r="R123" s="31"/>
      <c r="S123" s="31"/>
      <c r="T123" s="30"/>
      <c r="U123" s="30"/>
      <c r="V123" s="30"/>
      <c r="W123" s="30"/>
      <c r="X123" s="30"/>
      <c r="Y123" s="30"/>
      <c r="Z123" s="30"/>
      <c r="AA123" s="30"/>
      <c r="AB123" s="30"/>
      <c r="AC123" s="30"/>
      <c r="AD123" s="30"/>
      <c r="AE123" s="30"/>
    </row>
    <row r="124" spans="1:31" ht="42" x14ac:dyDescent="0.35">
      <c r="A124" s="30" t="s">
        <v>415</v>
      </c>
      <c r="B124" s="32" t="s">
        <v>1157</v>
      </c>
      <c r="C124" s="32" t="s">
        <v>1135</v>
      </c>
      <c r="D124" s="31"/>
      <c r="E124" s="31"/>
      <c r="F124" s="31"/>
      <c r="G124" s="31"/>
      <c r="H124" s="31"/>
      <c r="I124" s="31"/>
      <c r="J124" s="31"/>
      <c r="K124" s="31"/>
      <c r="L124" s="31"/>
      <c r="M124" s="31"/>
      <c r="N124" s="31"/>
      <c r="O124" s="31"/>
      <c r="P124" s="31"/>
      <c r="Q124" s="31"/>
      <c r="R124" s="31"/>
      <c r="S124" s="31"/>
      <c r="T124" s="30"/>
      <c r="U124" s="30"/>
      <c r="V124" s="30"/>
      <c r="W124" s="30"/>
      <c r="X124" s="30"/>
      <c r="Y124" s="30"/>
      <c r="Z124" s="30"/>
      <c r="AA124" s="30"/>
      <c r="AB124" s="30"/>
      <c r="AC124" s="30"/>
      <c r="AD124" s="30"/>
      <c r="AE124" s="30"/>
    </row>
    <row r="125" spans="1:31" ht="182" x14ac:dyDescent="0.35">
      <c r="A125" s="30" t="s">
        <v>417</v>
      </c>
      <c r="B125" s="32" t="s">
        <v>1158</v>
      </c>
      <c r="C125" s="32" t="s">
        <v>974</v>
      </c>
      <c r="D125" s="31"/>
      <c r="E125" s="31"/>
      <c r="F125" s="31"/>
      <c r="G125" s="31"/>
      <c r="H125" s="31"/>
      <c r="I125" s="31"/>
      <c r="J125" s="31"/>
      <c r="K125" s="31"/>
      <c r="L125" s="31"/>
      <c r="M125" s="31"/>
      <c r="N125" s="31"/>
      <c r="O125" s="31"/>
      <c r="P125" s="31"/>
      <c r="Q125" s="31"/>
      <c r="R125" s="31"/>
      <c r="S125" s="31"/>
      <c r="T125" s="30"/>
      <c r="U125" s="30"/>
      <c r="V125" s="30"/>
      <c r="W125" s="30"/>
      <c r="X125" s="30"/>
      <c r="Y125" s="30"/>
      <c r="Z125" s="30"/>
      <c r="AA125" s="30"/>
      <c r="AB125" s="30"/>
      <c r="AC125" s="30"/>
      <c r="AD125" s="30"/>
      <c r="AE125" s="30"/>
    </row>
    <row r="126" spans="1:31" ht="322" x14ac:dyDescent="0.35">
      <c r="A126" s="30" t="s">
        <v>418</v>
      </c>
      <c r="B126" s="32" t="s">
        <v>1095</v>
      </c>
      <c r="C126" s="32" t="s">
        <v>976</v>
      </c>
      <c r="D126" s="31" t="s">
        <v>977</v>
      </c>
      <c r="E126" s="31" t="s">
        <v>978</v>
      </c>
      <c r="F126" s="31" t="s">
        <v>979</v>
      </c>
      <c r="G126" s="31" t="s">
        <v>980</v>
      </c>
      <c r="H126" s="31" t="s">
        <v>981</v>
      </c>
      <c r="I126" s="31" t="s">
        <v>982</v>
      </c>
      <c r="J126" s="31" t="s">
        <v>983</v>
      </c>
      <c r="K126" s="31" t="s">
        <v>984</v>
      </c>
      <c r="L126" s="31" t="s">
        <v>985</v>
      </c>
      <c r="M126" s="31" t="s">
        <v>986</v>
      </c>
      <c r="N126" s="31" t="s">
        <v>987</v>
      </c>
      <c r="O126" s="31" t="s">
        <v>988</v>
      </c>
      <c r="P126" s="31" t="s">
        <v>989</v>
      </c>
      <c r="Q126" s="31" t="s">
        <v>990</v>
      </c>
      <c r="R126" s="31" t="s">
        <v>991</v>
      </c>
      <c r="S126" s="31"/>
      <c r="T126" s="30"/>
      <c r="U126" s="30"/>
      <c r="V126" s="30"/>
      <c r="W126" s="30"/>
      <c r="X126" s="30"/>
      <c r="Y126" s="30"/>
      <c r="Z126" s="30"/>
      <c r="AA126" s="30"/>
      <c r="AB126" s="30"/>
      <c r="AC126" s="30"/>
      <c r="AD126" s="30"/>
      <c r="AE126" s="30"/>
    </row>
    <row r="127" spans="1:31" ht="154" x14ac:dyDescent="0.35">
      <c r="A127" s="30" t="s">
        <v>419</v>
      </c>
      <c r="B127" s="32" t="s">
        <v>387</v>
      </c>
      <c r="C127" s="32" t="s">
        <v>993</v>
      </c>
      <c r="D127" s="31"/>
      <c r="E127" s="31"/>
      <c r="F127" s="31"/>
      <c r="G127" s="31"/>
      <c r="H127" s="31"/>
      <c r="I127" s="31"/>
      <c r="J127" s="31"/>
      <c r="K127" s="31"/>
      <c r="L127" s="31"/>
      <c r="M127" s="31"/>
      <c r="N127" s="31"/>
      <c r="O127" s="31"/>
      <c r="P127" s="31"/>
      <c r="Q127" s="31"/>
      <c r="R127" s="31"/>
      <c r="S127" s="31"/>
      <c r="T127" s="30"/>
      <c r="U127" s="30"/>
      <c r="V127" s="30"/>
      <c r="W127" s="30"/>
      <c r="X127" s="30"/>
      <c r="Y127" s="30"/>
      <c r="Z127" s="30"/>
      <c r="AA127" s="30"/>
      <c r="AB127" s="30"/>
      <c r="AC127" s="30"/>
      <c r="AD127" s="30"/>
      <c r="AE127" s="30"/>
    </row>
    <row r="128" spans="1:31" ht="70" x14ac:dyDescent="0.35">
      <c r="A128" s="30" t="s">
        <v>420</v>
      </c>
      <c r="B128" s="32" t="s">
        <v>1159</v>
      </c>
      <c r="C128" s="32" t="s">
        <v>1160</v>
      </c>
      <c r="D128" s="31"/>
      <c r="E128" s="31"/>
      <c r="F128" s="31"/>
      <c r="G128" s="31"/>
      <c r="H128" s="31"/>
      <c r="I128" s="31"/>
      <c r="J128" s="31"/>
      <c r="K128" s="31"/>
      <c r="L128" s="31"/>
      <c r="M128" s="31"/>
      <c r="N128" s="31"/>
      <c r="O128" s="31"/>
      <c r="P128" s="31"/>
      <c r="Q128" s="31"/>
      <c r="R128" s="31"/>
      <c r="S128" s="31"/>
      <c r="T128" s="30"/>
      <c r="U128" s="30"/>
      <c r="V128" s="30"/>
      <c r="W128" s="30"/>
      <c r="X128" s="30"/>
      <c r="Y128" s="30"/>
      <c r="Z128" s="30"/>
      <c r="AA128" s="30"/>
      <c r="AB128" s="30"/>
      <c r="AC128" s="30"/>
      <c r="AD128" s="30"/>
      <c r="AE128" s="30"/>
    </row>
    <row r="129" spans="1:31" ht="42" x14ac:dyDescent="0.35">
      <c r="A129" s="30" t="s">
        <v>421</v>
      </c>
      <c r="B129" s="32" t="s">
        <v>996</v>
      </c>
      <c r="C129" s="32" t="s">
        <v>1161</v>
      </c>
      <c r="D129" s="31"/>
      <c r="E129" s="31"/>
      <c r="F129" s="31"/>
      <c r="G129" s="31"/>
      <c r="H129" s="31"/>
      <c r="I129" s="31"/>
      <c r="J129" s="31"/>
      <c r="K129" s="31"/>
      <c r="L129" s="31"/>
      <c r="M129" s="31"/>
      <c r="N129" s="31"/>
      <c r="O129" s="31"/>
      <c r="P129" s="31"/>
      <c r="Q129" s="31"/>
      <c r="R129" s="31"/>
      <c r="S129" s="31"/>
      <c r="T129" s="30"/>
      <c r="U129" s="30"/>
      <c r="V129" s="30"/>
      <c r="W129" s="30"/>
      <c r="X129" s="30"/>
      <c r="Y129" s="30"/>
      <c r="Z129" s="30"/>
      <c r="AA129" s="30"/>
      <c r="AB129" s="30"/>
      <c r="AC129" s="30"/>
      <c r="AD129" s="30"/>
      <c r="AE129" s="30"/>
    </row>
    <row r="130" spans="1:31" ht="168" x14ac:dyDescent="0.35">
      <c r="A130" s="30" t="s">
        <v>422</v>
      </c>
      <c r="B130" s="32" t="s">
        <v>1162</v>
      </c>
      <c r="C130" s="32" t="s">
        <v>999</v>
      </c>
      <c r="D130" s="31"/>
      <c r="E130" s="31"/>
      <c r="F130" s="31"/>
      <c r="G130" s="31"/>
      <c r="H130" s="31"/>
      <c r="I130" s="31"/>
      <c r="J130" s="31"/>
      <c r="K130" s="31"/>
      <c r="L130" s="31"/>
      <c r="M130" s="31"/>
      <c r="N130" s="31"/>
      <c r="O130" s="31"/>
      <c r="P130" s="31"/>
      <c r="Q130" s="31"/>
      <c r="R130" s="31"/>
      <c r="S130" s="31"/>
      <c r="T130" s="30"/>
      <c r="U130" s="30"/>
      <c r="V130" s="30"/>
      <c r="W130" s="30"/>
      <c r="X130" s="30"/>
      <c r="Y130" s="30"/>
      <c r="Z130" s="30"/>
      <c r="AA130" s="30"/>
      <c r="AB130" s="30"/>
      <c r="AC130" s="30"/>
      <c r="AD130" s="30"/>
      <c r="AE130" s="30"/>
    </row>
    <row r="131" spans="1:31" ht="28" x14ac:dyDescent="0.35">
      <c r="A131" s="30" t="s">
        <v>428</v>
      </c>
      <c r="B131" s="32" t="s">
        <v>1163</v>
      </c>
      <c r="C131" s="32" t="s">
        <v>1100</v>
      </c>
      <c r="D131" s="31"/>
      <c r="E131" s="31"/>
      <c r="F131" s="31"/>
      <c r="G131" s="31"/>
      <c r="H131" s="31"/>
      <c r="I131" s="31"/>
      <c r="J131" s="31"/>
      <c r="K131" s="31"/>
      <c r="L131" s="31"/>
      <c r="M131" s="31"/>
      <c r="N131" s="31"/>
      <c r="O131" s="31"/>
      <c r="P131" s="31"/>
      <c r="Q131" s="31"/>
      <c r="R131" s="31"/>
      <c r="S131" s="31"/>
      <c r="T131" s="30"/>
      <c r="U131" s="30"/>
      <c r="V131" s="30"/>
      <c r="W131" s="30"/>
      <c r="X131" s="30"/>
      <c r="Y131" s="30"/>
      <c r="Z131" s="30"/>
      <c r="AA131" s="30"/>
      <c r="AB131" s="30"/>
      <c r="AC131" s="30"/>
      <c r="AD131" s="30"/>
      <c r="AE131" s="30"/>
    </row>
    <row r="132" spans="1:31" ht="42" x14ac:dyDescent="0.35">
      <c r="A132" s="30" t="s">
        <v>429</v>
      </c>
      <c r="B132" s="32" t="s">
        <v>1164</v>
      </c>
      <c r="C132" s="32" t="s">
        <v>1165</v>
      </c>
      <c r="D132" s="31"/>
      <c r="E132" s="31"/>
      <c r="F132" s="31"/>
      <c r="G132" s="31"/>
      <c r="H132" s="31"/>
      <c r="I132" s="31"/>
      <c r="J132" s="31"/>
      <c r="K132" s="31"/>
      <c r="L132" s="31"/>
      <c r="M132" s="31"/>
      <c r="N132" s="31"/>
      <c r="O132" s="31"/>
      <c r="P132" s="31"/>
      <c r="Q132" s="31"/>
      <c r="R132" s="31"/>
      <c r="S132" s="31"/>
      <c r="T132" s="30"/>
      <c r="U132" s="30"/>
      <c r="V132" s="30"/>
      <c r="W132" s="30"/>
      <c r="X132" s="30"/>
      <c r="Y132" s="30"/>
      <c r="Z132" s="30"/>
      <c r="AA132" s="30"/>
      <c r="AB132" s="30"/>
      <c r="AC132" s="30"/>
      <c r="AD132" s="30"/>
      <c r="AE132" s="30"/>
    </row>
    <row r="133" spans="1:31" ht="42" x14ac:dyDescent="0.35">
      <c r="A133" s="30" t="s">
        <v>430</v>
      </c>
      <c r="B133" s="32" t="s">
        <v>1166</v>
      </c>
      <c r="C133" s="32" t="s">
        <v>1104</v>
      </c>
      <c r="D133" s="31"/>
      <c r="E133" s="31"/>
      <c r="F133" s="31"/>
      <c r="G133" s="31"/>
      <c r="H133" s="31"/>
      <c r="I133" s="31"/>
      <c r="J133" s="31"/>
      <c r="K133" s="31"/>
      <c r="L133" s="31"/>
      <c r="M133" s="31"/>
      <c r="N133" s="31"/>
      <c r="O133" s="31"/>
      <c r="P133" s="31"/>
      <c r="Q133" s="31"/>
      <c r="R133" s="31"/>
      <c r="S133" s="31"/>
      <c r="T133" s="30"/>
      <c r="U133" s="30"/>
      <c r="V133" s="30"/>
      <c r="W133" s="30"/>
      <c r="X133" s="30"/>
      <c r="Y133" s="30"/>
      <c r="Z133" s="30"/>
      <c r="AA133" s="30"/>
      <c r="AB133" s="30"/>
      <c r="AC133" s="30"/>
      <c r="AD133" s="30"/>
      <c r="AE133" s="30"/>
    </row>
    <row r="134" spans="1:31" ht="28" x14ac:dyDescent="0.35">
      <c r="A134" s="30" t="s">
        <v>431</v>
      </c>
      <c r="B134" s="32" t="s">
        <v>1105</v>
      </c>
      <c r="C134" s="32" t="s">
        <v>1106</v>
      </c>
      <c r="D134" s="31"/>
      <c r="E134" s="31"/>
      <c r="F134" s="31"/>
      <c r="G134" s="31"/>
      <c r="H134" s="31"/>
      <c r="I134" s="31"/>
      <c r="J134" s="31"/>
      <c r="K134" s="31"/>
      <c r="L134" s="31"/>
      <c r="M134" s="31"/>
      <c r="N134" s="31"/>
      <c r="O134" s="31"/>
      <c r="P134" s="31"/>
      <c r="Q134" s="31"/>
      <c r="R134" s="31"/>
      <c r="S134" s="31"/>
      <c r="T134" s="30"/>
      <c r="U134" s="30"/>
      <c r="V134" s="30"/>
      <c r="W134" s="30"/>
      <c r="X134" s="30"/>
      <c r="Y134" s="30"/>
      <c r="Z134" s="30"/>
      <c r="AA134" s="30"/>
      <c r="AB134" s="30"/>
      <c r="AC134" s="30"/>
      <c r="AD134" s="30"/>
      <c r="AE134" s="30"/>
    </row>
    <row r="135" spans="1:31" ht="28" x14ac:dyDescent="0.35">
      <c r="A135" s="30" t="s">
        <v>432</v>
      </c>
      <c r="B135" s="32" t="s">
        <v>1107</v>
      </c>
      <c r="C135" s="32" t="s">
        <v>1108</v>
      </c>
      <c r="D135" s="31"/>
      <c r="E135" s="31"/>
      <c r="F135" s="31"/>
      <c r="G135" s="31"/>
      <c r="H135" s="31"/>
      <c r="I135" s="31"/>
      <c r="J135" s="31"/>
      <c r="K135" s="31"/>
      <c r="L135" s="31"/>
      <c r="M135" s="31"/>
      <c r="N135" s="31"/>
      <c r="O135" s="31"/>
      <c r="P135" s="31"/>
      <c r="Q135" s="31"/>
      <c r="R135" s="31"/>
      <c r="S135" s="31"/>
      <c r="T135" s="30"/>
      <c r="U135" s="30"/>
      <c r="V135" s="30"/>
      <c r="W135" s="30"/>
      <c r="X135" s="30"/>
      <c r="Y135" s="30"/>
      <c r="Z135" s="30"/>
      <c r="AA135" s="30"/>
      <c r="AB135" s="30"/>
      <c r="AC135" s="30"/>
      <c r="AD135" s="30"/>
      <c r="AE135" s="30"/>
    </row>
    <row r="136" spans="1:31" ht="154" x14ac:dyDescent="0.35">
      <c r="A136" s="30" t="s">
        <v>433</v>
      </c>
      <c r="B136" s="32" t="s">
        <v>1167</v>
      </c>
      <c r="C136" s="32" t="s">
        <v>963</v>
      </c>
      <c r="D136" s="31"/>
      <c r="E136" s="31"/>
      <c r="F136" s="31"/>
      <c r="G136" s="31"/>
      <c r="H136" s="31"/>
      <c r="I136" s="31"/>
      <c r="J136" s="31"/>
      <c r="K136" s="31"/>
      <c r="L136" s="31"/>
      <c r="M136" s="31"/>
      <c r="N136" s="31"/>
      <c r="O136" s="31"/>
      <c r="P136" s="31"/>
      <c r="Q136" s="31"/>
      <c r="R136" s="31"/>
      <c r="S136" s="31"/>
      <c r="T136" s="30"/>
      <c r="U136" s="30"/>
      <c r="V136" s="30"/>
      <c r="W136" s="30"/>
      <c r="X136" s="30"/>
      <c r="Y136" s="30"/>
      <c r="Z136" s="30"/>
      <c r="AA136" s="30"/>
      <c r="AB136" s="30"/>
      <c r="AC136" s="30"/>
      <c r="AD136" s="30"/>
      <c r="AE136" s="30"/>
    </row>
    <row r="137" spans="1:31" ht="28" x14ac:dyDescent="0.35">
      <c r="A137" s="30" t="s">
        <v>435</v>
      </c>
      <c r="B137" s="32" t="s">
        <v>1168</v>
      </c>
      <c r="C137" s="32" t="s">
        <v>965</v>
      </c>
      <c r="D137" s="31"/>
      <c r="E137" s="31"/>
      <c r="F137" s="31"/>
      <c r="G137" s="31"/>
      <c r="H137" s="31"/>
      <c r="I137" s="31"/>
      <c r="J137" s="31"/>
      <c r="K137" s="31"/>
      <c r="L137" s="31"/>
      <c r="M137" s="31"/>
      <c r="N137" s="31"/>
      <c r="O137" s="31"/>
      <c r="P137" s="31"/>
      <c r="Q137" s="31"/>
      <c r="R137" s="31"/>
      <c r="S137" s="31"/>
      <c r="T137" s="30"/>
      <c r="U137" s="30"/>
      <c r="V137" s="30"/>
      <c r="W137" s="30"/>
      <c r="X137" s="30"/>
      <c r="Y137" s="30"/>
      <c r="Z137" s="30"/>
      <c r="AA137" s="30"/>
      <c r="AB137" s="30"/>
      <c r="AC137" s="30"/>
      <c r="AD137" s="30"/>
      <c r="AE137" s="30"/>
    </row>
    <row r="138" spans="1:31" ht="56" x14ac:dyDescent="0.35">
      <c r="A138" s="30" t="s">
        <v>437</v>
      </c>
      <c r="B138" s="32" t="s">
        <v>1123</v>
      </c>
      <c r="C138" s="32" t="s">
        <v>1124</v>
      </c>
      <c r="D138" s="31"/>
      <c r="E138" s="31"/>
      <c r="F138" s="31"/>
      <c r="G138" s="31"/>
      <c r="H138" s="31"/>
      <c r="I138" s="31"/>
      <c r="J138" s="31"/>
      <c r="K138" s="31"/>
      <c r="L138" s="31"/>
      <c r="M138" s="31"/>
      <c r="N138" s="31"/>
      <c r="O138" s="31"/>
      <c r="P138" s="31"/>
      <c r="Q138" s="31"/>
      <c r="R138" s="31"/>
      <c r="S138" s="31"/>
      <c r="T138" s="30"/>
      <c r="U138" s="30"/>
      <c r="V138" s="30"/>
      <c r="W138" s="30"/>
      <c r="X138" s="30"/>
      <c r="Y138" s="30"/>
      <c r="Z138" s="30"/>
      <c r="AA138" s="30"/>
      <c r="AB138" s="30"/>
      <c r="AC138" s="30"/>
      <c r="AD138" s="30"/>
      <c r="AE138" s="30"/>
    </row>
    <row r="139" spans="1:31" ht="98" x14ac:dyDescent="0.35">
      <c r="A139" s="30" t="s">
        <v>438</v>
      </c>
      <c r="B139" s="32" t="s">
        <v>1169</v>
      </c>
      <c r="C139" s="32" t="s">
        <v>1126</v>
      </c>
      <c r="D139" s="31" t="s">
        <v>1127</v>
      </c>
      <c r="E139" s="31" t="s">
        <v>1128</v>
      </c>
      <c r="F139" s="31" t="s">
        <v>1129</v>
      </c>
      <c r="G139" s="31" t="s">
        <v>1130</v>
      </c>
      <c r="H139" s="31" t="s">
        <v>1131</v>
      </c>
      <c r="I139" s="31"/>
      <c r="J139" s="31"/>
      <c r="K139" s="31"/>
      <c r="L139" s="31"/>
      <c r="M139" s="31"/>
      <c r="N139" s="31"/>
      <c r="O139" s="31"/>
      <c r="P139" s="31"/>
      <c r="Q139" s="31"/>
      <c r="R139" s="31"/>
      <c r="S139" s="31"/>
      <c r="T139" s="30"/>
      <c r="U139" s="30"/>
      <c r="V139" s="30"/>
      <c r="W139" s="30"/>
      <c r="X139" s="30"/>
      <c r="Y139" s="30"/>
      <c r="Z139" s="30"/>
      <c r="AA139" s="30"/>
      <c r="AB139" s="30"/>
      <c r="AC139" s="30"/>
      <c r="AD139" s="30"/>
      <c r="AE139" s="30"/>
    </row>
    <row r="140" spans="1:31" ht="56" x14ac:dyDescent="0.35">
      <c r="A140" s="30" t="s">
        <v>439</v>
      </c>
      <c r="B140" s="32" t="s">
        <v>1170</v>
      </c>
      <c r="C140" s="32" t="s">
        <v>1133</v>
      </c>
      <c r="D140" s="31"/>
      <c r="E140" s="31"/>
      <c r="F140" s="31"/>
      <c r="G140" s="31"/>
      <c r="H140" s="31"/>
      <c r="I140" s="31"/>
      <c r="J140" s="31"/>
      <c r="K140" s="31"/>
      <c r="L140" s="31"/>
      <c r="M140" s="31"/>
      <c r="N140" s="31"/>
      <c r="O140" s="31"/>
      <c r="P140" s="31"/>
      <c r="Q140" s="31"/>
      <c r="R140" s="31"/>
      <c r="S140" s="31"/>
      <c r="T140" s="30"/>
      <c r="U140" s="30"/>
      <c r="V140" s="30"/>
      <c r="W140" s="30"/>
      <c r="X140" s="30"/>
      <c r="Y140" s="30"/>
      <c r="Z140" s="30"/>
      <c r="AA140" s="30"/>
      <c r="AB140" s="30"/>
      <c r="AC140" s="30"/>
      <c r="AD140" s="30"/>
      <c r="AE140" s="30"/>
    </row>
    <row r="141" spans="1:31" ht="42" x14ac:dyDescent="0.35">
      <c r="A141" s="30" t="s">
        <v>440</v>
      </c>
      <c r="B141" s="32" t="s">
        <v>1171</v>
      </c>
      <c r="C141" s="32" t="s">
        <v>1135</v>
      </c>
      <c r="D141" s="31"/>
      <c r="E141" s="31"/>
      <c r="F141" s="31"/>
      <c r="G141" s="31"/>
      <c r="H141" s="31"/>
      <c r="I141" s="31"/>
      <c r="J141" s="31"/>
      <c r="K141" s="31"/>
      <c r="L141" s="31"/>
      <c r="M141" s="31"/>
      <c r="N141" s="31"/>
      <c r="O141" s="31"/>
      <c r="P141" s="31"/>
      <c r="Q141" s="31"/>
      <c r="R141" s="31"/>
      <c r="S141" s="31"/>
      <c r="T141" s="30"/>
      <c r="U141" s="30"/>
      <c r="V141" s="30"/>
      <c r="W141" s="30"/>
      <c r="X141" s="30"/>
      <c r="Y141" s="30"/>
      <c r="Z141" s="30"/>
      <c r="AA141" s="30"/>
      <c r="AB141" s="30"/>
      <c r="AC141" s="30"/>
      <c r="AD141" s="30"/>
      <c r="AE141" s="30"/>
    </row>
    <row r="142" spans="1:31" ht="182" x14ac:dyDescent="0.35">
      <c r="A142" s="30" t="s">
        <v>442</v>
      </c>
      <c r="B142" s="32" t="s">
        <v>973</v>
      </c>
      <c r="C142" s="32" t="s">
        <v>974</v>
      </c>
      <c r="D142" s="31"/>
      <c r="E142" s="31"/>
      <c r="F142" s="31"/>
      <c r="G142" s="31"/>
      <c r="H142" s="31"/>
      <c r="I142" s="31"/>
      <c r="J142" s="31"/>
      <c r="K142" s="31"/>
      <c r="L142" s="31"/>
      <c r="M142" s="31"/>
      <c r="N142" s="31"/>
      <c r="O142" s="31"/>
      <c r="P142" s="31"/>
      <c r="Q142" s="31"/>
      <c r="R142" s="31"/>
      <c r="S142" s="31"/>
      <c r="T142" s="30"/>
      <c r="U142" s="30"/>
      <c r="V142" s="30"/>
      <c r="W142" s="30"/>
      <c r="X142" s="30"/>
      <c r="Y142" s="30"/>
      <c r="Z142" s="30"/>
      <c r="AA142" s="30"/>
      <c r="AB142" s="30"/>
      <c r="AC142" s="30"/>
      <c r="AD142" s="30"/>
      <c r="AE142" s="30"/>
    </row>
    <row r="143" spans="1:31" ht="322" x14ac:dyDescent="0.35">
      <c r="A143" s="30" t="s">
        <v>443</v>
      </c>
      <c r="B143" s="32" t="s">
        <v>1095</v>
      </c>
      <c r="C143" s="32" t="s">
        <v>976</v>
      </c>
      <c r="D143" s="31" t="s">
        <v>977</v>
      </c>
      <c r="E143" s="31" t="s">
        <v>978</v>
      </c>
      <c r="F143" s="31" t="s">
        <v>979</v>
      </c>
      <c r="G143" s="31" t="s">
        <v>980</v>
      </c>
      <c r="H143" s="31" t="s">
        <v>981</v>
      </c>
      <c r="I143" s="31" t="s">
        <v>982</v>
      </c>
      <c r="J143" s="31" t="s">
        <v>983</v>
      </c>
      <c r="K143" s="31" t="s">
        <v>984</v>
      </c>
      <c r="L143" s="31" t="s">
        <v>985</v>
      </c>
      <c r="M143" s="31" t="s">
        <v>986</v>
      </c>
      <c r="N143" s="31" t="s">
        <v>987</v>
      </c>
      <c r="O143" s="31" t="s">
        <v>988</v>
      </c>
      <c r="P143" s="31" t="s">
        <v>989</v>
      </c>
      <c r="Q143" s="31" t="s">
        <v>990</v>
      </c>
      <c r="R143" s="31" t="s">
        <v>991</v>
      </c>
      <c r="S143" s="31"/>
      <c r="T143" s="30"/>
      <c r="U143" s="30"/>
      <c r="V143" s="30"/>
      <c r="W143" s="30"/>
      <c r="X143" s="30"/>
      <c r="Y143" s="30"/>
      <c r="Z143" s="30"/>
      <c r="AA143" s="30"/>
      <c r="AB143" s="30"/>
      <c r="AC143" s="30"/>
      <c r="AD143" s="30"/>
      <c r="AE143" s="30"/>
    </row>
    <row r="144" spans="1:31" ht="154" x14ac:dyDescent="0.35">
      <c r="A144" s="30" t="s">
        <v>444</v>
      </c>
      <c r="B144" s="32" t="s">
        <v>387</v>
      </c>
      <c r="C144" s="32" t="s">
        <v>993</v>
      </c>
      <c r="D144" s="31"/>
      <c r="E144" s="31"/>
      <c r="F144" s="31"/>
      <c r="G144" s="31"/>
      <c r="H144" s="31"/>
      <c r="I144" s="31"/>
      <c r="J144" s="31"/>
      <c r="K144" s="31"/>
      <c r="L144" s="31"/>
      <c r="M144" s="31"/>
      <c r="N144" s="31"/>
      <c r="O144" s="31"/>
      <c r="P144" s="31"/>
      <c r="Q144" s="31"/>
      <c r="R144" s="31"/>
      <c r="S144" s="31"/>
      <c r="T144" s="30"/>
      <c r="U144" s="30"/>
      <c r="V144" s="30"/>
      <c r="W144" s="30"/>
      <c r="X144" s="30"/>
      <c r="Y144" s="30"/>
      <c r="Z144" s="30"/>
      <c r="AA144" s="30"/>
      <c r="AB144" s="30"/>
      <c r="AC144" s="30"/>
      <c r="AD144" s="30"/>
      <c r="AE144" s="30"/>
    </row>
    <row r="145" spans="1:31" ht="70" x14ac:dyDescent="0.35">
      <c r="A145" s="30" t="s">
        <v>445</v>
      </c>
      <c r="B145" s="32" t="s">
        <v>1096</v>
      </c>
      <c r="C145" s="32" t="s">
        <v>1097</v>
      </c>
      <c r="D145" s="31"/>
      <c r="E145" s="31"/>
      <c r="F145" s="31"/>
      <c r="G145" s="31"/>
      <c r="H145" s="31"/>
      <c r="I145" s="31"/>
      <c r="J145" s="31"/>
      <c r="K145" s="31"/>
      <c r="L145" s="31"/>
      <c r="M145" s="31"/>
      <c r="N145" s="31"/>
      <c r="O145" s="31"/>
      <c r="P145" s="31"/>
      <c r="Q145" s="31"/>
      <c r="R145" s="31"/>
      <c r="S145" s="31"/>
      <c r="T145" s="30"/>
      <c r="U145" s="30"/>
      <c r="V145" s="30"/>
      <c r="W145" s="30"/>
      <c r="X145" s="30"/>
      <c r="Y145" s="30"/>
      <c r="Z145" s="30"/>
      <c r="AA145" s="30"/>
      <c r="AB145" s="30"/>
      <c r="AC145" s="30"/>
      <c r="AD145" s="30"/>
      <c r="AE145" s="30"/>
    </row>
    <row r="146" spans="1:31" ht="42" x14ac:dyDescent="0.35">
      <c r="A146" s="30" t="s">
        <v>446</v>
      </c>
      <c r="B146" s="32" t="s">
        <v>996</v>
      </c>
      <c r="C146" s="32" t="s">
        <v>997</v>
      </c>
      <c r="D146" s="31"/>
      <c r="E146" s="31"/>
      <c r="F146" s="31"/>
      <c r="G146" s="31"/>
      <c r="H146" s="31"/>
      <c r="I146" s="31"/>
      <c r="J146" s="31"/>
      <c r="K146" s="31"/>
      <c r="L146" s="31"/>
      <c r="M146" s="31"/>
      <c r="N146" s="31"/>
      <c r="O146" s="31"/>
      <c r="P146" s="31"/>
      <c r="Q146" s="31"/>
      <c r="R146" s="31"/>
      <c r="S146" s="31"/>
      <c r="T146" s="30"/>
      <c r="U146" s="30"/>
      <c r="V146" s="30"/>
      <c r="W146" s="30"/>
      <c r="X146" s="30"/>
      <c r="Y146" s="30"/>
      <c r="Z146" s="30"/>
      <c r="AA146" s="30"/>
      <c r="AB146" s="30"/>
      <c r="AC146" s="30"/>
      <c r="AD146" s="30"/>
      <c r="AE146" s="30"/>
    </row>
    <row r="147" spans="1:31" ht="168" x14ac:dyDescent="0.35">
      <c r="A147" s="30" t="s">
        <v>447</v>
      </c>
      <c r="B147" s="32" t="s">
        <v>1162</v>
      </c>
      <c r="C147" s="32" t="s">
        <v>999</v>
      </c>
      <c r="D147" s="31"/>
      <c r="E147" s="31"/>
      <c r="F147" s="31"/>
      <c r="G147" s="31"/>
      <c r="H147" s="31"/>
      <c r="I147" s="31"/>
      <c r="J147" s="31"/>
      <c r="K147" s="31"/>
      <c r="L147" s="31"/>
      <c r="M147" s="31"/>
      <c r="N147" s="31"/>
      <c r="O147" s="31"/>
      <c r="P147" s="31"/>
      <c r="Q147" s="31"/>
      <c r="R147" s="31"/>
      <c r="S147" s="31"/>
      <c r="T147" s="30"/>
      <c r="U147" s="30"/>
      <c r="V147" s="30"/>
      <c r="W147" s="30"/>
      <c r="X147" s="30"/>
      <c r="Y147" s="30"/>
      <c r="Z147" s="30"/>
      <c r="AA147" s="30"/>
      <c r="AB147" s="30"/>
      <c r="AC147" s="30"/>
      <c r="AD147" s="30"/>
      <c r="AE147" s="30"/>
    </row>
    <row r="148" spans="1:31" ht="28" x14ac:dyDescent="0.35">
      <c r="A148" s="30" t="s">
        <v>515</v>
      </c>
      <c r="B148" s="32" t="s">
        <v>1172</v>
      </c>
      <c r="C148" s="32" t="s">
        <v>349</v>
      </c>
      <c r="D148" s="31"/>
      <c r="E148" s="31"/>
      <c r="F148" s="31"/>
      <c r="G148" s="31"/>
      <c r="H148" s="31"/>
      <c r="I148" s="31"/>
      <c r="J148" s="31"/>
      <c r="K148" s="31"/>
      <c r="L148" s="31"/>
      <c r="M148" s="31"/>
      <c r="N148" s="31"/>
      <c r="O148" s="31"/>
      <c r="P148" s="31"/>
      <c r="Q148" s="31"/>
      <c r="R148" s="31"/>
      <c r="S148" s="31"/>
      <c r="T148" s="30"/>
      <c r="U148" s="30"/>
      <c r="V148" s="30"/>
      <c r="W148" s="30"/>
      <c r="X148" s="30"/>
      <c r="Y148" s="30"/>
      <c r="Z148" s="30"/>
      <c r="AA148" s="30"/>
      <c r="AB148" s="30"/>
      <c r="AC148" s="30"/>
      <c r="AD148" s="30"/>
      <c r="AE148" s="30"/>
    </row>
    <row r="149" spans="1:31" ht="238.5" x14ac:dyDescent="0.35">
      <c r="A149" s="30" t="s">
        <v>516</v>
      </c>
      <c r="B149" s="32" t="s">
        <v>1173</v>
      </c>
      <c r="C149" s="32" t="s">
        <v>349</v>
      </c>
      <c r="D149" s="31" t="s">
        <v>644</v>
      </c>
      <c r="E149" s="31" t="s">
        <v>645</v>
      </c>
      <c r="F149" s="31" t="s">
        <v>646</v>
      </c>
      <c r="G149" s="31" t="s">
        <v>647</v>
      </c>
      <c r="H149" s="31" t="s">
        <v>648</v>
      </c>
      <c r="I149" s="31" t="s">
        <v>649</v>
      </c>
      <c r="J149" s="31" t="s">
        <v>650</v>
      </c>
      <c r="K149" s="31" t="s">
        <v>651</v>
      </c>
      <c r="L149" s="31" t="s">
        <v>652</v>
      </c>
      <c r="M149" s="31" t="s">
        <v>653</v>
      </c>
      <c r="N149" s="31" t="s">
        <v>654</v>
      </c>
      <c r="O149" s="31" t="s">
        <v>655</v>
      </c>
      <c r="P149" s="31" t="s">
        <v>656</v>
      </c>
      <c r="Q149" s="31" t="s">
        <v>657</v>
      </c>
      <c r="R149" s="31" t="s">
        <v>658</v>
      </c>
      <c r="S149" s="31" t="s">
        <v>659</v>
      </c>
      <c r="T149" s="30" t="s">
        <v>660</v>
      </c>
      <c r="U149" s="30" t="s">
        <v>661</v>
      </c>
      <c r="V149" s="30" t="s">
        <v>662</v>
      </c>
      <c r="W149" s="30" t="s">
        <v>663</v>
      </c>
      <c r="X149" s="30" t="s">
        <v>664</v>
      </c>
      <c r="Y149" s="30" t="s">
        <v>665</v>
      </c>
      <c r="Z149" s="30" t="s">
        <v>666</v>
      </c>
      <c r="AA149" s="30" t="s">
        <v>667</v>
      </c>
      <c r="AB149" s="30" t="s">
        <v>668</v>
      </c>
      <c r="AC149" s="30" t="s">
        <v>669</v>
      </c>
      <c r="AD149" s="30" t="s">
        <v>670</v>
      </c>
      <c r="AE149" s="30"/>
    </row>
    <row r="150" spans="1:31" ht="84" x14ac:dyDescent="0.35">
      <c r="A150" s="30" t="s">
        <v>558</v>
      </c>
      <c r="B150" s="32" t="s">
        <v>1174</v>
      </c>
      <c r="C150" s="32" t="s">
        <v>1175</v>
      </c>
      <c r="D150" s="31"/>
      <c r="E150" s="31"/>
      <c r="F150" s="31"/>
      <c r="G150" s="31"/>
      <c r="H150" s="31"/>
      <c r="I150" s="31"/>
      <c r="J150" s="31"/>
      <c r="K150" s="31"/>
      <c r="L150" s="31"/>
      <c r="M150" s="31"/>
      <c r="N150" s="31"/>
      <c r="O150" s="31"/>
      <c r="P150" s="31"/>
      <c r="Q150" s="31"/>
      <c r="R150" s="31"/>
      <c r="S150" s="31"/>
      <c r="T150" s="30"/>
      <c r="U150" s="30"/>
      <c r="V150" s="30"/>
      <c r="W150" s="30"/>
      <c r="X150" s="30"/>
      <c r="Y150" s="30"/>
      <c r="Z150" s="30"/>
      <c r="AA150" s="30"/>
      <c r="AB150" s="30"/>
      <c r="AC150" s="30"/>
      <c r="AD150" s="30"/>
      <c r="AE150" s="30"/>
    </row>
    <row r="151" spans="1:31" ht="93" x14ac:dyDescent="0.35">
      <c r="A151" s="30" t="s">
        <v>561</v>
      </c>
      <c r="B151" s="32" t="s">
        <v>1176</v>
      </c>
      <c r="C151" s="37" t="s">
        <v>1177</v>
      </c>
      <c r="D151" s="31" t="s">
        <v>679</v>
      </c>
      <c r="E151" s="31" t="s">
        <v>680</v>
      </c>
      <c r="F151" s="31" t="s">
        <v>681</v>
      </c>
      <c r="G151" s="31" t="s">
        <v>682</v>
      </c>
      <c r="H151" s="31" t="s">
        <v>683</v>
      </c>
      <c r="I151" s="31" t="s">
        <v>684</v>
      </c>
      <c r="J151" s="31" t="s">
        <v>685</v>
      </c>
      <c r="K151" s="31" t="s">
        <v>686</v>
      </c>
      <c r="L151" s="31" t="s">
        <v>687</v>
      </c>
      <c r="M151" s="31" t="s">
        <v>688</v>
      </c>
      <c r="N151" s="31" t="s">
        <v>689</v>
      </c>
      <c r="O151" s="31" t="s">
        <v>690</v>
      </c>
      <c r="P151" s="31" t="s">
        <v>691</v>
      </c>
      <c r="Q151" s="31" t="s">
        <v>692</v>
      </c>
      <c r="R151" s="31" t="s">
        <v>693</v>
      </c>
      <c r="S151" s="31" t="s">
        <v>694</v>
      </c>
      <c r="T151" s="30" t="s">
        <v>695</v>
      </c>
      <c r="U151" s="30" t="s">
        <v>696</v>
      </c>
      <c r="V151" s="30" t="s">
        <v>697</v>
      </c>
      <c r="W151" s="30" t="s">
        <v>698</v>
      </c>
      <c r="X151" s="30" t="s">
        <v>699</v>
      </c>
      <c r="Y151" s="30" t="s">
        <v>700</v>
      </c>
      <c r="Z151" s="30" t="s">
        <v>701</v>
      </c>
      <c r="AA151" s="30" t="s">
        <v>702</v>
      </c>
      <c r="AB151" s="30" t="s">
        <v>703</v>
      </c>
      <c r="AC151" s="30" t="s">
        <v>704</v>
      </c>
      <c r="AD151" s="30" t="s">
        <v>705</v>
      </c>
      <c r="AE151" s="30" t="s">
        <v>706</v>
      </c>
    </row>
    <row r="152" spans="1:31" ht="28" x14ac:dyDescent="0.35">
      <c r="A152" s="30" t="s">
        <v>502</v>
      </c>
      <c r="B152" s="32" t="s">
        <v>1178</v>
      </c>
      <c r="C152" s="32" t="s">
        <v>1179</v>
      </c>
      <c r="D152" s="31"/>
      <c r="E152" s="31"/>
      <c r="F152" s="31"/>
      <c r="G152" s="31"/>
      <c r="H152" s="31"/>
      <c r="I152" s="31"/>
      <c r="J152" s="31"/>
      <c r="K152" s="31"/>
      <c r="L152" s="31"/>
      <c r="M152" s="31"/>
      <c r="N152" s="31"/>
      <c r="O152" s="31"/>
      <c r="P152" s="31"/>
      <c r="Q152" s="31"/>
      <c r="R152" s="31"/>
      <c r="S152" s="31"/>
      <c r="T152" s="30"/>
      <c r="U152" s="30"/>
      <c r="V152" s="30"/>
      <c r="W152" s="30"/>
      <c r="X152" s="30"/>
      <c r="Y152" s="30"/>
      <c r="Z152" s="30"/>
      <c r="AA152" s="30"/>
      <c r="AB152" s="30"/>
      <c r="AC152" s="30"/>
      <c r="AD152" s="30"/>
      <c r="AE152" s="30"/>
    </row>
    <row r="153" spans="1:31" ht="28" x14ac:dyDescent="0.35">
      <c r="A153" s="30" t="s">
        <v>503</v>
      </c>
      <c r="B153" s="32" t="s">
        <v>1180</v>
      </c>
      <c r="C153" s="32" t="s">
        <v>1181</v>
      </c>
      <c r="D153" s="31"/>
      <c r="E153" s="31"/>
      <c r="F153" s="31"/>
      <c r="G153" s="31"/>
      <c r="H153" s="31"/>
      <c r="I153" s="31"/>
      <c r="J153" s="31"/>
      <c r="K153" s="31"/>
      <c r="L153" s="31"/>
      <c r="M153" s="31"/>
      <c r="N153" s="31"/>
      <c r="O153" s="31"/>
      <c r="P153" s="31"/>
      <c r="Q153" s="31"/>
      <c r="R153" s="31"/>
      <c r="S153" s="31"/>
      <c r="T153" s="30"/>
      <c r="U153" s="30"/>
      <c r="V153" s="30"/>
      <c r="W153" s="30"/>
      <c r="X153" s="30"/>
      <c r="Y153" s="30"/>
      <c r="Z153" s="30"/>
      <c r="AA153" s="30"/>
      <c r="AB153" s="30"/>
      <c r="AC153" s="30"/>
      <c r="AD153" s="30"/>
      <c r="AE153" s="30"/>
    </row>
    <row r="154" spans="1:31" ht="28" x14ac:dyDescent="0.35">
      <c r="A154" s="30" t="s">
        <v>504</v>
      </c>
      <c r="B154" s="32" t="s">
        <v>1182</v>
      </c>
      <c r="C154" s="32" t="s">
        <v>1183</v>
      </c>
      <c r="D154" s="31"/>
      <c r="E154" s="31"/>
      <c r="F154" s="31"/>
      <c r="G154" s="31"/>
      <c r="H154" s="31"/>
      <c r="I154" s="31"/>
      <c r="J154" s="31"/>
      <c r="K154" s="31"/>
      <c r="L154" s="31"/>
      <c r="M154" s="31"/>
      <c r="N154" s="31"/>
      <c r="O154" s="31"/>
      <c r="P154" s="31"/>
      <c r="Q154" s="31"/>
      <c r="R154" s="31"/>
      <c r="S154" s="31"/>
      <c r="T154" s="30"/>
      <c r="U154" s="30"/>
      <c r="V154" s="30"/>
      <c r="W154" s="30"/>
      <c r="X154" s="30"/>
      <c r="Y154" s="30"/>
      <c r="Z154" s="30"/>
      <c r="AA154" s="30"/>
      <c r="AB154" s="30"/>
      <c r="AC154" s="30"/>
      <c r="AD154" s="30"/>
      <c r="AE154" s="30"/>
    </row>
    <row r="155" spans="1:31" ht="28" x14ac:dyDescent="0.35">
      <c r="A155" s="30" t="s">
        <v>505</v>
      </c>
      <c r="B155" s="32" t="s">
        <v>606</v>
      </c>
      <c r="C155" s="32" t="s">
        <v>1184</v>
      </c>
      <c r="D155" s="31"/>
      <c r="E155" s="31"/>
      <c r="F155" s="31"/>
      <c r="G155" s="31"/>
      <c r="H155" s="31"/>
      <c r="I155" s="31"/>
      <c r="J155" s="31"/>
      <c r="K155" s="31"/>
      <c r="L155" s="31"/>
      <c r="M155" s="31"/>
      <c r="N155" s="31"/>
      <c r="O155" s="31"/>
      <c r="P155" s="31"/>
      <c r="Q155" s="31"/>
      <c r="R155" s="31"/>
      <c r="S155" s="31"/>
      <c r="T155" s="30"/>
      <c r="U155" s="30"/>
      <c r="V155" s="30"/>
      <c r="W155" s="30"/>
      <c r="X155" s="30"/>
      <c r="Y155" s="30"/>
      <c r="Z155" s="30"/>
      <c r="AA155" s="30"/>
      <c r="AB155" s="30"/>
      <c r="AC155" s="30"/>
      <c r="AD155" s="30"/>
      <c r="AE155" s="30"/>
    </row>
    <row r="156" spans="1:31" ht="28" x14ac:dyDescent="0.35">
      <c r="A156" s="30" t="s">
        <v>506</v>
      </c>
      <c r="B156" s="32" t="s">
        <v>1185</v>
      </c>
      <c r="C156" s="32" t="s">
        <v>1186</v>
      </c>
      <c r="D156" s="31"/>
      <c r="E156" s="31"/>
      <c r="F156" s="31"/>
      <c r="G156" s="31"/>
      <c r="H156" s="31"/>
      <c r="I156" s="31"/>
      <c r="J156" s="31"/>
      <c r="K156" s="31"/>
      <c r="L156" s="31"/>
      <c r="M156" s="31"/>
      <c r="N156" s="31"/>
      <c r="O156" s="31"/>
      <c r="P156" s="31"/>
      <c r="Q156" s="31"/>
      <c r="R156" s="31"/>
      <c r="S156" s="31"/>
      <c r="T156" s="30"/>
      <c r="U156" s="30"/>
      <c r="V156" s="30"/>
      <c r="W156" s="30"/>
      <c r="X156" s="30"/>
      <c r="Y156" s="30"/>
      <c r="Z156" s="30"/>
      <c r="AA156" s="30"/>
      <c r="AB156" s="30"/>
      <c r="AC156" s="30"/>
      <c r="AD156" s="30"/>
      <c r="AE156" s="30"/>
    </row>
    <row r="157" spans="1:31" ht="28" x14ac:dyDescent="0.35">
      <c r="A157" s="30" t="s">
        <v>507</v>
      </c>
      <c r="B157" s="32" t="s">
        <v>1187</v>
      </c>
      <c r="C157" s="32" t="s">
        <v>1188</v>
      </c>
      <c r="D157" s="31"/>
      <c r="E157" s="31"/>
      <c r="F157" s="31"/>
      <c r="G157" s="31"/>
      <c r="H157" s="31"/>
      <c r="I157" s="31"/>
      <c r="J157" s="31"/>
      <c r="K157" s="31"/>
      <c r="L157" s="31"/>
      <c r="M157" s="31"/>
      <c r="N157" s="31"/>
      <c r="O157" s="31"/>
      <c r="P157" s="31"/>
      <c r="Q157" s="31"/>
      <c r="R157" s="31"/>
      <c r="S157" s="31"/>
      <c r="T157" s="30"/>
      <c r="U157" s="30"/>
      <c r="V157" s="30"/>
      <c r="W157" s="30"/>
      <c r="X157" s="30"/>
      <c r="Y157" s="30"/>
      <c r="Z157" s="30"/>
      <c r="AA157" s="30"/>
      <c r="AB157" s="30"/>
      <c r="AC157" s="30"/>
      <c r="AD157" s="30"/>
      <c r="AE157" s="30"/>
    </row>
    <row r="158" spans="1:31" ht="28" x14ac:dyDescent="0.35">
      <c r="A158" s="30" t="s">
        <v>508</v>
      </c>
      <c r="B158" s="32" t="s">
        <v>1189</v>
      </c>
      <c r="C158" s="32" t="s">
        <v>1190</v>
      </c>
      <c r="D158" s="31"/>
      <c r="E158" s="31"/>
      <c r="F158" s="31"/>
      <c r="G158" s="31"/>
      <c r="H158" s="31"/>
      <c r="I158" s="31"/>
      <c r="J158" s="31"/>
      <c r="K158" s="31"/>
      <c r="L158" s="31"/>
      <c r="M158" s="31"/>
      <c r="N158" s="31"/>
      <c r="O158" s="31"/>
      <c r="P158" s="31"/>
      <c r="Q158" s="31"/>
      <c r="R158" s="31"/>
      <c r="S158" s="31"/>
      <c r="T158" s="30"/>
      <c r="U158" s="30"/>
      <c r="V158" s="30"/>
      <c r="W158" s="30"/>
      <c r="X158" s="30"/>
      <c r="Y158" s="30"/>
      <c r="Z158" s="30"/>
      <c r="AA158" s="30"/>
      <c r="AB158" s="30"/>
      <c r="AC158" s="30"/>
      <c r="AD158" s="30"/>
      <c r="AE158" s="30"/>
    </row>
    <row r="159" spans="1:31" ht="28" x14ac:dyDescent="0.35">
      <c r="A159" s="30" t="s">
        <v>509</v>
      </c>
      <c r="B159" s="32" t="s">
        <v>1191</v>
      </c>
      <c r="C159" s="32" t="s">
        <v>1192</v>
      </c>
      <c r="D159" s="31"/>
      <c r="E159" s="31"/>
      <c r="F159" s="31"/>
      <c r="G159" s="31"/>
      <c r="H159" s="31"/>
      <c r="I159" s="31"/>
      <c r="J159" s="31"/>
      <c r="K159" s="31"/>
      <c r="L159" s="31"/>
      <c r="M159" s="31"/>
      <c r="N159" s="31"/>
      <c r="O159" s="31"/>
      <c r="P159" s="31"/>
      <c r="Q159" s="31"/>
      <c r="R159" s="31"/>
      <c r="S159" s="31"/>
      <c r="T159" s="30"/>
      <c r="U159" s="30"/>
      <c r="V159" s="30"/>
      <c r="W159" s="30"/>
      <c r="X159" s="30"/>
      <c r="Y159" s="30"/>
      <c r="Z159" s="30"/>
      <c r="AA159" s="30"/>
      <c r="AB159" s="30"/>
      <c r="AC159" s="30"/>
      <c r="AD159" s="30"/>
      <c r="AE159" s="30"/>
    </row>
    <row r="160" spans="1:31" ht="42" x14ac:dyDescent="0.35">
      <c r="A160" s="30" t="s">
        <v>510</v>
      </c>
      <c r="B160" s="32" t="s">
        <v>1193</v>
      </c>
      <c r="C160" s="32" t="s">
        <v>1194</v>
      </c>
      <c r="D160" s="31"/>
      <c r="E160" s="31"/>
      <c r="F160" s="31"/>
      <c r="G160" s="31"/>
      <c r="H160" s="31"/>
      <c r="I160" s="31"/>
      <c r="J160" s="31"/>
      <c r="K160" s="31"/>
      <c r="L160" s="31"/>
      <c r="M160" s="31"/>
      <c r="N160" s="31"/>
      <c r="O160" s="31"/>
      <c r="P160" s="31"/>
      <c r="Q160" s="31"/>
      <c r="R160" s="31"/>
      <c r="S160" s="31"/>
      <c r="T160" s="30"/>
      <c r="U160" s="30"/>
      <c r="V160" s="30"/>
      <c r="W160" s="30"/>
      <c r="X160" s="30"/>
      <c r="Y160" s="30"/>
      <c r="Z160" s="30"/>
      <c r="AA160" s="30"/>
      <c r="AB160" s="30"/>
      <c r="AC160" s="30"/>
      <c r="AD160" s="30"/>
      <c r="AE160" s="30"/>
    </row>
    <row r="161" spans="1:31" ht="14.5" x14ac:dyDescent="0.35">
      <c r="A161" s="30" t="s">
        <v>511</v>
      </c>
      <c r="B161" s="32" t="s">
        <v>1195</v>
      </c>
      <c r="C161" s="32" t="s">
        <v>1196</v>
      </c>
      <c r="D161" s="31"/>
      <c r="E161" s="31"/>
      <c r="F161" s="31"/>
      <c r="G161" s="31"/>
      <c r="H161" s="31"/>
      <c r="I161" s="31"/>
      <c r="J161" s="31"/>
      <c r="K161" s="31"/>
      <c r="L161" s="31"/>
      <c r="M161" s="31"/>
      <c r="N161" s="31"/>
      <c r="O161" s="31"/>
      <c r="P161" s="31"/>
      <c r="Q161" s="31"/>
      <c r="R161" s="31"/>
      <c r="S161" s="31"/>
      <c r="T161" s="30"/>
      <c r="U161" s="30"/>
      <c r="V161" s="30"/>
      <c r="W161" s="30"/>
      <c r="X161" s="30"/>
      <c r="Y161" s="30"/>
      <c r="Z161" s="30"/>
      <c r="AA161" s="30"/>
      <c r="AB161" s="30"/>
      <c r="AC161" s="30"/>
      <c r="AD161" s="30"/>
      <c r="AE161" s="30"/>
    </row>
    <row r="162" spans="1:31" ht="56" x14ac:dyDescent="0.35">
      <c r="A162" s="30" t="s">
        <v>568</v>
      </c>
      <c r="B162" s="32" t="s">
        <v>1197</v>
      </c>
      <c r="C162" s="32" t="s">
        <v>840</v>
      </c>
      <c r="D162" s="31"/>
      <c r="E162" s="31"/>
      <c r="F162" s="31"/>
      <c r="G162" s="31"/>
      <c r="H162" s="31"/>
      <c r="I162" s="31"/>
      <c r="J162" s="31"/>
      <c r="K162" s="31"/>
      <c r="L162" s="31"/>
      <c r="M162" s="31"/>
      <c r="N162" s="31"/>
      <c r="O162" s="31"/>
      <c r="P162" s="31"/>
      <c r="Q162" s="31"/>
      <c r="R162" s="31"/>
      <c r="S162" s="31"/>
      <c r="T162" s="30"/>
      <c r="U162" s="30"/>
      <c r="V162" s="30"/>
      <c r="W162" s="30"/>
      <c r="X162" s="30"/>
      <c r="Y162" s="30"/>
      <c r="Z162" s="30"/>
      <c r="AA162" s="30"/>
      <c r="AB162" s="30"/>
      <c r="AC162" s="30"/>
      <c r="AD162" s="30"/>
      <c r="AE162" s="30"/>
    </row>
    <row r="163" spans="1:31" ht="28" x14ac:dyDescent="0.35">
      <c r="A163" s="30" t="s">
        <v>569</v>
      </c>
      <c r="B163" s="32" t="s">
        <v>863</v>
      </c>
      <c r="C163" s="32" t="s">
        <v>1198</v>
      </c>
      <c r="D163" s="31"/>
      <c r="E163" s="31"/>
      <c r="F163" s="31"/>
      <c r="G163" s="31"/>
      <c r="H163" s="31"/>
      <c r="I163" s="31"/>
      <c r="J163" s="31"/>
      <c r="K163" s="31"/>
      <c r="L163" s="31"/>
      <c r="M163" s="31"/>
      <c r="N163" s="31"/>
      <c r="O163" s="31"/>
      <c r="P163" s="31"/>
      <c r="Q163" s="31"/>
      <c r="R163" s="31"/>
      <c r="S163" s="31"/>
      <c r="T163" s="30"/>
      <c r="U163" s="30"/>
      <c r="V163" s="30"/>
      <c r="W163" s="30"/>
      <c r="X163" s="30"/>
      <c r="Y163" s="30"/>
      <c r="Z163" s="30"/>
      <c r="AA163" s="30"/>
      <c r="AB163" s="30"/>
      <c r="AC163" s="30"/>
      <c r="AD163" s="30"/>
      <c r="AE163" s="30"/>
    </row>
    <row r="164" spans="1:31" ht="84.5" x14ac:dyDescent="0.35">
      <c r="A164" s="30" t="s">
        <v>570</v>
      </c>
      <c r="B164" s="32" t="s">
        <v>1199</v>
      </c>
      <c r="C164" s="32" t="s">
        <v>1200</v>
      </c>
      <c r="D164" s="31" t="s">
        <v>571</v>
      </c>
      <c r="E164" s="31" t="s">
        <v>1201</v>
      </c>
      <c r="F164" s="31" t="s">
        <v>261</v>
      </c>
      <c r="G164" s="31"/>
      <c r="H164" s="31"/>
      <c r="I164" s="31"/>
      <c r="J164" s="31"/>
      <c r="K164" s="31"/>
      <c r="L164" s="31"/>
      <c r="M164" s="31"/>
      <c r="N164" s="31"/>
      <c r="O164" s="31"/>
      <c r="P164" s="31"/>
      <c r="Q164" s="31"/>
      <c r="R164" s="31"/>
      <c r="S164" s="31"/>
      <c r="T164" s="30"/>
      <c r="U164" s="30"/>
      <c r="V164" s="30"/>
      <c r="W164" s="30"/>
      <c r="X164" s="30"/>
      <c r="Y164" s="30"/>
      <c r="Z164" s="30"/>
      <c r="AA164" s="30"/>
      <c r="AB164" s="30"/>
      <c r="AC164" s="30"/>
      <c r="AD164" s="30"/>
      <c r="AE164" s="30"/>
    </row>
    <row r="165" spans="1:31" ht="70" x14ac:dyDescent="0.35">
      <c r="A165" s="30" t="s">
        <v>573</v>
      </c>
      <c r="B165" s="32" t="s">
        <v>1202</v>
      </c>
      <c r="C165" s="32" t="s">
        <v>1203</v>
      </c>
      <c r="D165" s="31"/>
      <c r="E165" s="31"/>
      <c r="F165" s="31"/>
      <c r="G165" s="31"/>
      <c r="H165" s="31"/>
      <c r="I165" s="31"/>
      <c r="J165" s="31"/>
      <c r="K165" s="31"/>
      <c r="L165" s="31"/>
      <c r="M165" s="31"/>
      <c r="N165" s="31"/>
      <c r="O165" s="31"/>
      <c r="P165" s="31"/>
      <c r="Q165" s="31"/>
      <c r="R165" s="31"/>
      <c r="S165" s="31"/>
      <c r="T165" s="30"/>
      <c r="U165" s="30"/>
      <c r="V165" s="30"/>
      <c r="W165" s="30"/>
      <c r="X165" s="30"/>
      <c r="Y165" s="30"/>
      <c r="Z165" s="30"/>
      <c r="AA165" s="30"/>
      <c r="AB165" s="30"/>
      <c r="AC165" s="30"/>
      <c r="AD165" s="30"/>
      <c r="AE165" s="30"/>
    </row>
    <row r="166" spans="1:31" ht="42" x14ac:dyDescent="0.35">
      <c r="A166" s="30" t="s">
        <v>574</v>
      </c>
      <c r="B166" s="32" t="s">
        <v>1204</v>
      </c>
      <c r="C166" s="32" t="s">
        <v>1205</v>
      </c>
      <c r="D166" s="31"/>
      <c r="E166" s="31"/>
      <c r="F166" s="31"/>
      <c r="G166" s="31"/>
      <c r="H166" s="31"/>
      <c r="I166" s="31"/>
      <c r="J166" s="31"/>
      <c r="K166" s="31"/>
      <c r="L166" s="31"/>
      <c r="M166" s="31"/>
      <c r="N166" s="31"/>
      <c r="O166" s="31"/>
      <c r="P166" s="31"/>
      <c r="Q166" s="31"/>
      <c r="R166" s="31"/>
      <c r="S166" s="31"/>
      <c r="T166" s="30"/>
      <c r="U166" s="30"/>
      <c r="V166" s="30"/>
      <c r="W166" s="30"/>
      <c r="X166" s="30"/>
      <c r="Y166" s="30"/>
      <c r="Z166" s="30"/>
      <c r="AA166" s="30"/>
      <c r="AB166" s="30"/>
      <c r="AC166" s="30"/>
      <c r="AD166" s="30"/>
      <c r="AE166" s="30"/>
    </row>
    <row r="167" spans="1:31" ht="252" x14ac:dyDescent="0.35">
      <c r="A167" s="30" t="s">
        <v>575</v>
      </c>
      <c r="B167" s="32" t="s">
        <v>1206</v>
      </c>
      <c r="C167" s="32" t="s">
        <v>1207</v>
      </c>
      <c r="D167" s="31" t="s">
        <v>278</v>
      </c>
      <c r="E167" s="31" t="s">
        <v>1208</v>
      </c>
      <c r="F167" s="31" t="s">
        <v>1209</v>
      </c>
      <c r="G167" s="31" t="s">
        <v>1210</v>
      </c>
      <c r="H167" s="31" t="s">
        <v>282</v>
      </c>
      <c r="I167" s="31"/>
      <c r="J167" s="31"/>
      <c r="K167" s="31"/>
      <c r="L167" s="31"/>
      <c r="M167" s="31"/>
      <c r="N167" s="31"/>
      <c r="O167" s="31"/>
      <c r="P167" s="31"/>
      <c r="Q167" s="31"/>
      <c r="R167" s="31"/>
      <c r="S167" s="31"/>
      <c r="T167" s="30"/>
      <c r="U167" s="30"/>
      <c r="V167" s="30"/>
      <c r="W167" s="30"/>
      <c r="X167" s="30"/>
      <c r="Y167" s="30"/>
      <c r="Z167" s="30"/>
      <c r="AA167" s="30"/>
      <c r="AB167" s="30"/>
      <c r="AC167" s="30"/>
      <c r="AD167" s="30"/>
      <c r="AE167" s="30"/>
    </row>
    <row r="168" spans="1:31" ht="126" x14ac:dyDescent="0.35">
      <c r="A168" s="30" t="s">
        <v>577</v>
      </c>
      <c r="B168" s="32" t="s">
        <v>887</v>
      </c>
      <c r="C168" s="32" t="s">
        <v>1211</v>
      </c>
      <c r="D168" s="31"/>
      <c r="E168" s="31"/>
      <c r="F168" s="31"/>
      <c r="G168" s="31"/>
      <c r="H168" s="31"/>
      <c r="I168" s="31"/>
      <c r="J168" s="31"/>
      <c r="K168" s="31"/>
      <c r="L168" s="31"/>
      <c r="M168" s="31"/>
      <c r="N168" s="31"/>
      <c r="O168" s="31"/>
      <c r="P168" s="31"/>
      <c r="Q168" s="31"/>
      <c r="R168" s="31"/>
      <c r="S168" s="31"/>
      <c r="T168" s="30"/>
      <c r="U168" s="30"/>
      <c r="V168" s="30"/>
      <c r="W168" s="30"/>
      <c r="X168" s="30"/>
      <c r="Y168" s="30"/>
      <c r="Z168" s="30"/>
      <c r="AA168" s="30"/>
      <c r="AB168" s="30"/>
      <c r="AC168" s="30"/>
      <c r="AD168" s="30"/>
      <c r="AE168" s="30"/>
    </row>
    <row r="169" spans="1:31" ht="140" x14ac:dyDescent="0.35">
      <c r="A169" s="30" t="s">
        <v>578</v>
      </c>
      <c r="B169" s="32" t="s">
        <v>1212</v>
      </c>
      <c r="C169" s="32" t="s">
        <v>1213</v>
      </c>
      <c r="D169" s="31" t="s">
        <v>287</v>
      </c>
      <c r="E169" s="31" t="s">
        <v>892</v>
      </c>
      <c r="F169" s="31" t="s">
        <v>893</v>
      </c>
      <c r="G169" s="31" t="s">
        <v>894</v>
      </c>
      <c r="H169" s="31"/>
      <c r="I169" s="31"/>
      <c r="J169" s="31"/>
      <c r="K169" s="31"/>
      <c r="L169" s="31"/>
      <c r="M169" s="31"/>
      <c r="N169" s="31"/>
      <c r="O169" s="31"/>
      <c r="P169" s="31"/>
      <c r="Q169" s="31"/>
      <c r="R169" s="31"/>
      <c r="S169" s="31"/>
      <c r="T169" s="30"/>
      <c r="U169" s="30"/>
      <c r="V169" s="30"/>
      <c r="W169" s="30"/>
      <c r="X169" s="30"/>
      <c r="Y169" s="30"/>
      <c r="Z169" s="30"/>
      <c r="AA169" s="30"/>
      <c r="AB169" s="30"/>
      <c r="AC169" s="30"/>
      <c r="AD169" s="30"/>
      <c r="AE169" s="30"/>
    </row>
    <row r="170" spans="1:31" ht="42" x14ac:dyDescent="0.35">
      <c r="A170" s="30" t="s">
        <v>579</v>
      </c>
      <c r="B170" s="32" t="s">
        <v>1214</v>
      </c>
      <c r="C170" s="32" t="s">
        <v>1215</v>
      </c>
      <c r="D170" s="31"/>
      <c r="E170" s="31"/>
      <c r="F170" s="31"/>
      <c r="G170" s="31"/>
      <c r="H170" s="31"/>
      <c r="I170" s="31"/>
      <c r="J170" s="31"/>
      <c r="K170" s="31"/>
      <c r="L170" s="31"/>
      <c r="M170" s="31"/>
      <c r="N170" s="31"/>
      <c r="O170" s="31"/>
      <c r="P170" s="31"/>
      <c r="Q170" s="31"/>
      <c r="R170" s="31"/>
      <c r="S170" s="31"/>
      <c r="T170" s="30"/>
      <c r="U170" s="30"/>
      <c r="V170" s="30"/>
      <c r="W170" s="30"/>
      <c r="X170" s="30"/>
      <c r="Y170" s="30"/>
      <c r="Z170" s="30"/>
      <c r="AA170" s="30"/>
      <c r="AB170" s="30"/>
      <c r="AC170" s="30"/>
      <c r="AD170" s="30"/>
      <c r="AE170" s="30"/>
    </row>
    <row r="171" spans="1:31" s="15" customFormat="1" ht="126" x14ac:dyDescent="0.35">
      <c r="A171" s="38" t="s">
        <v>580</v>
      </c>
      <c r="B171" s="39" t="s">
        <v>1216</v>
      </c>
      <c r="C171" s="39" t="s">
        <v>924</v>
      </c>
      <c r="D171" s="40" t="s">
        <v>925</v>
      </c>
      <c r="E171" s="40" t="s">
        <v>926</v>
      </c>
      <c r="F171" s="40" t="s">
        <v>927</v>
      </c>
      <c r="G171" s="40"/>
      <c r="H171" s="40"/>
      <c r="I171" s="40"/>
      <c r="J171" s="40"/>
      <c r="K171" s="40"/>
      <c r="L171" s="40"/>
      <c r="M171" s="40"/>
      <c r="N171" s="40"/>
      <c r="O171" s="40"/>
      <c r="P171" s="40"/>
      <c r="Q171" s="40"/>
      <c r="R171" s="40"/>
      <c r="S171" s="40"/>
      <c r="T171" s="38"/>
      <c r="U171" s="38"/>
      <c r="V171" s="38"/>
      <c r="W171" s="38"/>
      <c r="X171" s="38"/>
      <c r="Y171" s="38"/>
      <c r="Z171" s="38"/>
      <c r="AA171" s="38"/>
      <c r="AB171" s="38"/>
      <c r="AC171" s="38"/>
      <c r="AD171" s="38"/>
      <c r="AE171" s="38"/>
    </row>
    <row r="172" spans="1:31" ht="112.5" x14ac:dyDescent="0.35">
      <c r="A172" s="30" t="s">
        <v>584</v>
      </c>
      <c r="B172" s="32" t="s">
        <v>1172</v>
      </c>
      <c r="C172" s="32" t="s">
        <v>1217</v>
      </c>
      <c r="D172" s="31" t="s">
        <v>586</v>
      </c>
      <c r="E172" s="31" t="s">
        <v>199</v>
      </c>
      <c r="F172" s="31" t="s">
        <v>200</v>
      </c>
      <c r="G172" s="31" t="s">
        <v>201</v>
      </c>
      <c r="H172" s="31" t="s">
        <v>202</v>
      </c>
      <c r="I172" s="31" t="s">
        <v>203</v>
      </c>
      <c r="J172" s="31"/>
      <c r="K172" s="31"/>
      <c r="L172" s="31"/>
      <c r="M172" s="31"/>
      <c r="N172" s="31"/>
      <c r="O172" s="31"/>
      <c r="P172" s="31"/>
      <c r="Q172" s="31"/>
      <c r="R172" s="31"/>
      <c r="S172" s="31"/>
      <c r="T172" s="30"/>
      <c r="U172" s="30"/>
      <c r="V172" s="30"/>
      <c r="W172" s="30"/>
      <c r="X172" s="30"/>
      <c r="Y172" s="30"/>
      <c r="Z172" s="30"/>
      <c r="AA172" s="30"/>
      <c r="AB172" s="30"/>
      <c r="AC172" s="30"/>
      <c r="AD172" s="30"/>
      <c r="AE172" s="30"/>
    </row>
    <row r="173" spans="1:31" ht="42" x14ac:dyDescent="0.35">
      <c r="A173" s="30" t="s">
        <v>587</v>
      </c>
      <c r="B173" s="32" t="s">
        <v>1173</v>
      </c>
      <c r="C173" s="32" t="s">
        <v>976</v>
      </c>
      <c r="D173" s="31" t="s">
        <v>977</v>
      </c>
      <c r="E173" s="31" t="s">
        <v>978</v>
      </c>
      <c r="F173" s="31" t="s">
        <v>979</v>
      </c>
      <c r="G173" s="31" t="s">
        <v>1218</v>
      </c>
      <c r="H173" s="31" t="s">
        <v>981</v>
      </c>
      <c r="I173" s="31" t="s">
        <v>982</v>
      </c>
      <c r="J173" s="31" t="s">
        <v>983</v>
      </c>
      <c r="K173" s="31" t="s">
        <v>984</v>
      </c>
      <c r="L173" s="31" t="s">
        <v>985</v>
      </c>
      <c r="M173" s="31" t="s">
        <v>986</v>
      </c>
      <c r="N173" s="31" t="s">
        <v>988</v>
      </c>
      <c r="O173" s="31" t="s">
        <v>989</v>
      </c>
      <c r="P173" s="31"/>
      <c r="Q173" s="31"/>
      <c r="R173" s="31"/>
      <c r="S173" s="31"/>
      <c r="T173" s="30"/>
      <c r="U173" s="30"/>
      <c r="V173" s="30"/>
      <c r="W173" s="30"/>
      <c r="X173" s="30"/>
      <c r="Y173" s="30"/>
      <c r="Z173" s="30"/>
      <c r="AA173" s="30"/>
      <c r="AB173" s="30"/>
      <c r="AC173" s="30"/>
      <c r="AD173" s="30"/>
      <c r="AE173" s="30"/>
    </row>
    <row r="174" spans="1:31" ht="42" x14ac:dyDescent="0.35">
      <c r="A174" s="30" t="s">
        <v>589</v>
      </c>
      <c r="B174" s="32" t="s">
        <v>590</v>
      </c>
      <c r="C174" s="32" t="s">
        <v>999</v>
      </c>
      <c r="D174" s="31"/>
      <c r="E174" s="31"/>
      <c r="F174" s="31"/>
      <c r="G174" s="31"/>
      <c r="H174" s="31"/>
      <c r="I174" s="31"/>
      <c r="J174" s="31"/>
      <c r="K174" s="31"/>
      <c r="L174" s="31"/>
      <c r="M174" s="31"/>
      <c r="N174" s="31"/>
      <c r="O174" s="31"/>
      <c r="P174" s="31"/>
      <c r="Q174" s="31"/>
      <c r="R174" s="31"/>
      <c r="S174" s="31"/>
      <c r="T174" s="30"/>
      <c r="U174" s="30"/>
      <c r="V174" s="30"/>
      <c r="W174" s="30"/>
      <c r="X174" s="30"/>
      <c r="Y174" s="30"/>
      <c r="Z174" s="30"/>
      <c r="AA174" s="30"/>
      <c r="AB174" s="30"/>
      <c r="AC174" s="30"/>
      <c r="AD174" s="30"/>
      <c r="AE174" s="30"/>
    </row>
    <row r="175" spans="1:31" ht="350" x14ac:dyDescent="0.35">
      <c r="A175" s="30" t="s">
        <v>594</v>
      </c>
      <c r="B175" s="32" t="s">
        <v>1219</v>
      </c>
      <c r="C175" s="32" t="s">
        <v>1220</v>
      </c>
      <c r="D175" s="31" t="s">
        <v>1221</v>
      </c>
      <c r="E175" s="31" t="s">
        <v>1221</v>
      </c>
      <c r="F175" s="31" t="s">
        <v>1221</v>
      </c>
      <c r="G175" s="31" t="s">
        <v>1221</v>
      </c>
      <c r="H175" s="31" t="s">
        <v>1221</v>
      </c>
      <c r="I175" s="31" t="s">
        <v>1221</v>
      </c>
      <c r="J175" s="31" t="s">
        <v>1221</v>
      </c>
      <c r="K175" s="31" t="s">
        <v>1221</v>
      </c>
      <c r="L175" s="31" t="s">
        <v>1221</v>
      </c>
      <c r="M175" s="31"/>
      <c r="N175" s="31"/>
      <c r="O175" s="31"/>
      <c r="P175" s="31"/>
      <c r="Q175" s="31"/>
      <c r="R175" s="31"/>
      <c r="S175" s="31"/>
      <c r="T175" s="30"/>
      <c r="U175" s="30"/>
      <c r="V175" s="30"/>
      <c r="W175" s="30"/>
      <c r="X175" s="30"/>
      <c r="Y175" s="30"/>
      <c r="Z175" s="30"/>
      <c r="AA175" s="30"/>
      <c r="AB175" s="30"/>
      <c r="AC175" s="30"/>
      <c r="AD175" s="30"/>
      <c r="AE175" s="30"/>
    </row>
    <row r="176" spans="1:31" ht="28" x14ac:dyDescent="0.35">
      <c r="A176" s="30" t="s">
        <v>605</v>
      </c>
      <c r="B176" s="32" t="s">
        <v>606</v>
      </c>
      <c r="C176" s="32" t="s">
        <v>1222</v>
      </c>
      <c r="D176" s="31"/>
      <c r="E176" s="31"/>
      <c r="F176" s="31"/>
      <c r="G176" s="31"/>
      <c r="H176" s="31"/>
      <c r="I176" s="31"/>
      <c r="J176" s="31"/>
      <c r="K176" s="31"/>
      <c r="L176" s="31"/>
      <c r="M176" s="31"/>
      <c r="N176" s="31"/>
      <c r="O176" s="31"/>
      <c r="P176" s="31"/>
      <c r="Q176" s="31"/>
      <c r="R176" s="31"/>
      <c r="S176" s="31"/>
      <c r="T176" s="30"/>
      <c r="U176" s="30"/>
      <c r="V176" s="30"/>
      <c r="W176" s="30"/>
      <c r="X176" s="30"/>
      <c r="Y176" s="30"/>
      <c r="Z176" s="30"/>
      <c r="AA176" s="30"/>
      <c r="AB176" s="30"/>
      <c r="AC176" s="30"/>
      <c r="AD176" s="30"/>
      <c r="AE176" s="30"/>
    </row>
    <row r="177" spans="1:31" ht="28" x14ac:dyDescent="0.35">
      <c r="A177" s="30" t="s">
        <v>607</v>
      </c>
      <c r="B177" s="32" t="s">
        <v>1223</v>
      </c>
      <c r="C177" s="32" t="s">
        <v>1224</v>
      </c>
      <c r="D177" s="31"/>
      <c r="E177" s="31"/>
      <c r="F177" s="31"/>
      <c r="G177" s="31"/>
      <c r="H177" s="31"/>
      <c r="I177" s="31"/>
      <c r="J177" s="31"/>
      <c r="K177" s="31"/>
      <c r="L177" s="31"/>
      <c r="M177" s="31"/>
      <c r="N177" s="31"/>
      <c r="O177" s="31"/>
      <c r="P177" s="31"/>
      <c r="Q177" s="31"/>
      <c r="R177" s="31"/>
      <c r="S177" s="31"/>
      <c r="T177" s="30"/>
      <c r="U177" s="30"/>
      <c r="V177" s="30"/>
      <c r="W177" s="30"/>
      <c r="X177" s="30"/>
      <c r="Y177" s="30"/>
      <c r="Z177" s="30"/>
      <c r="AA177" s="30"/>
      <c r="AB177" s="30"/>
      <c r="AC177" s="30"/>
      <c r="AD177" s="30"/>
      <c r="AE177" s="30"/>
    </row>
    <row r="178" spans="1:31" ht="224.5" x14ac:dyDescent="0.35">
      <c r="A178" s="30" t="s">
        <v>608</v>
      </c>
      <c r="B178" s="32" t="s">
        <v>1225</v>
      </c>
      <c r="C178" s="32" t="s">
        <v>1226</v>
      </c>
      <c r="D178" s="31" t="s">
        <v>610</v>
      </c>
      <c r="E178" s="31" t="s">
        <v>611</v>
      </c>
      <c r="F178" s="31" t="s">
        <v>612</v>
      </c>
      <c r="G178" s="31" t="s">
        <v>613</v>
      </c>
      <c r="H178" s="31" t="s">
        <v>614</v>
      </c>
      <c r="I178" s="31" t="s">
        <v>615</v>
      </c>
      <c r="J178" s="31" t="s">
        <v>616</v>
      </c>
      <c r="K178" s="31"/>
      <c r="L178" s="31"/>
      <c r="M178" s="31"/>
      <c r="N178" s="31"/>
      <c r="O178" s="31"/>
      <c r="P178" s="31"/>
      <c r="Q178" s="31"/>
      <c r="R178" s="31"/>
      <c r="S178" s="31"/>
      <c r="T178" s="30"/>
      <c r="U178" s="30"/>
      <c r="V178" s="30"/>
      <c r="W178" s="30"/>
      <c r="X178" s="30"/>
      <c r="Y178" s="30"/>
      <c r="Z178" s="30"/>
      <c r="AA178" s="30"/>
      <c r="AB178" s="30"/>
      <c r="AC178" s="30"/>
      <c r="AD178" s="30"/>
      <c r="AE178" s="30"/>
    </row>
    <row r="179" spans="1:31" ht="28" x14ac:dyDescent="0.35">
      <c r="A179" s="30" t="s">
        <v>617</v>
      </c>
      <c r="B179" s="32" t="s">
        <v>1223</v>
      </c>
      <c r="C179" s="32" t="s">
        <v>1227</v>
      </c>
      <c r="D179" s="31"/>
      <c r="E179" s="31"/>
      <c r="F179" s="31"/>
      <c r="G179" s="31"/>
      <c r="H179" s="31"/>
      <c r="I179" s="31"/>
      <c r="J179" s="31"/>
      <c r="K179" s="31"/>
      <c r="L179" s="31"/>
      <c r="M179" s="31"/>
      <c r="N179" s="31"/>
      <c r="O179" s="31"/>
      <c r="P179" s="31"/>
      <c r="Q179" s="31"/>
      <c r="R179" s="31"/>
      <c r="S179" s="31"/>
      <c r="T179" s="30"/>
      <c r="U179" s="30"/>
      <c r="V179" s="30"/>
      <c r="W179" s="30"/>
      <c r="X179" s="30"/>
      <c r="Y179" s="30"/>
      <c r="Z179" s="30"/>
      <c r="AA179" s="30"/>
      <c r="AB179" s="30"/>
      <c r="AC179" s="30"/>
      <c r="AD179" s="30"/>
      <c r="AE179" s="30"/>
    </row>
    <row r="180" spans="1:31" ht="238" x14ac:dyDescent="0.35">
      <c r="A180" s="30" t="s">
        <v>618</v>
      </c>
      <c r="B180" s="32" t="s">
        <v>1228</v>
      </c>
      <c r="C180" s="32" t="s">
        <v>1229</v>
      </c>
      <c r="D180" s="31"/>
      <c r="E180" s="31"/>
      <c r="F180" s="31"/>
      <c r="G180" s="31"/>
      <c r="H180" s="31"/>
      <c r="I180" s="31"/>
      <c r="J180" s="31"/>
      <c r="K180" s="31"/>
      <c r="L180" s="31"/>
      <c r="M180" s="31"/>
      <c r="N180" s="31"/>
      <c r="O180" s="31"/>
      <c r="P180" s="31"/>
      <c r="Q180" s="31"/>
      <c r="R180" s="31"/>
      <c r="S180" s="31"/>
      <c r="T180" s="30"/>
      <c r="U180" s="30"/>
      <c r="V180" s="30"/>
      <c r="W180" s="30"/>
      <c r="X180" s="30"/>
      <c r="Y180" s="30"/>
      <c r="Z180" s="30"/>
      <c r="AA180" s="30"/>
      <c r="AB180" s="30"/>
      <c r="AC180" s="30"/>
      <c r="AD180" s="30"/>
      <c r="AE180" s="30"/>
    </row>
    <row r="181" spans="1:31" ht="70" x14ac:dyDescent="0.35">
      <c r="A181" s="30" t="s">
        <v>619</v>
      </c>
      <c r="B181" s="32" t="s">
        <v>1230</v>
      </c>
      <c r="C181" s="32" t="s">
        <v>1231</v>
      </c>
      <c r="D181" s="31"/>
      <c r="E181" s="31"/>
      <c r="F181" s="31"/>
      <c r="G181" s="31"/>
      <c r="H181" s="31"/>
      <c r="I181" s="31"/>
      <c r="J181" s="31"/>
      <c r="K181" s="31"/>
      <c r="L181" s="31"/>
      <c r="M181" s="31"/>
      <c r="N181" s="31"/>
      <c r="O181" s="31"/>
      <c r="P181" s="31"/>
      <c r="Q181" s="31"/>
      <c r="R181" s="31"/>
      <c r="S181" s="31"/>
      <c r="T181" s="30"/>
      <c r="U181" s="30"/>
      <c r="V181" s="30"/>
      <c r="W181" s="30"/>
      <c r="X181" s="30"/>
      <c r="Y181" s="30"/>
      <c r="Z181" s="30"/>
      <c r="AA181" s="30"/>
      <c r="AB181" s="30"/>
      <c r="AC181" s="30"/>
      <c r="AD181" s="30"/>
      <c r="AE181" s="30"/>
    </row>
    <row r="182" spans="1:31" ht="140.5" x14ac:dyDescent="0.35">
      <c r="A182" s="30" t="s">
        <v>620</v>
      </c>
      <c r="B182" s="32" t="s">
        <v>1232</v>
      </c>
      <c r="C182" s="32" t="s">
        <v>1233</v>
      </c>
      <c r="D182" s="31" t="s">
        <v>622</v>
      </c>
      <c r="E182" s="31" t="s">
        <v>623</v>
      </c>
      <c r="F182" s="31" t="s">
        <v>624</v>
      </c>
      <c r="G182" s="31" t="s">
        <v>625</v>
      </c>
      <c r="H182" s="31" t="s">
        <v>1234</v>
      </c>
      <c r="I182" s="31" t="s">
        <v>627</v>
      </c>
      <c r="J182" s="31" t="s">
        <v>628</v>
      </c>
      <c r="K182" s="31" t="s">
        <v>629</v>
      </c>
      <c r="L182" s="31" t="s">
        <v>630</v>
      </c>
      <c r="M182" s="31" t="s">
        <v>631</v>
      </c>
      <c r="N182" s="31" t="s">
        <v>632</v>
      </c>
      <c r="O182" s="31" t="s">
        <v>633</v>
      </c>
      <c r="P182" s="31" t="s">
        <v>634</v>
      </c>
      <c r="Q182" s="31"/>
      <c r="R182" s="31"/>
      <c r="S182" s="31"/>
      <c r="T182" s="30"/>
      <c r="U182" s="30"/>
      <c r="V182" s="30"/>
      <c r="W182" s="30"/>
      <c r="X182" s="30"/>
      <c r="Y182" s="30"/>
      <c r="Z182" s="30"/>
      <c r="AA182" s="30"/>
      <c r="AB182" s="30"/>
      <c r="AC182" s="30"/>
      <c r="AD182" s="30"/>
      <c r="AE182" s="30"/>
    </row>
    <row r="183" spans="1:31" s="15" customFormat="1" ht="139.4" customHeight="1" x14ac:dyDescent="0.35">
      <c r="A183" s="38" t="s">
        <v>635</v>
      </c>
      <c r="B183" s="39" t="s">
        <v>1235</v>
      </c>
      <c r="C183" s="39" t="s">
        <v>963</v>
      </c>
      <c r="D183" s="40" t="s">
        <v>182</v>
      </c>
      <c r="E183" s="40" t="s">
        <v>320</v>
      </c>
      <c r="F183" s="40" t="s">
        <v>321</v>
      </c>
      <c r="G183" s="40" t="s">
        <v>637</v>
      </c>
      <c r="H183" s="40"/>
      <c r="I183" s="40"/>
      <c r="J183" s="40"/>
      <c r="K183" s="40"/>
      <c r="L183" s="40"/>
      <c r="M183" s="40"/>
      <c r="N183" s="40"/>
      <c r="O183" s="40"/>
      <c r="P183" s="40"/>
      <c r="Q183" s="40"/>
      <c r="R183" s="40"/>
      <c r="S183" s="40"/>
      <c r="T183" s="38"/>
      <c r="U183" s="38"/>
      <c r="V183" s="38"/>
      <c r="W183" s="38"/>
      <c r="X183" s="38"/>
      <c r="Y183" s="38"/>
      <c r="Z183" s="38"/>
      <c r="AA183" s="38"/>
      <c r="AB183" s="38"/>
      <c r="AC183" s="38"/>
      <c r="AD183" s="38"/>
      <c r="AE183" s="38"/>
    </row>
    <row r="184" spans="1:31" ht="56" x14ac:dyDescent="0.35">
      <c r="A184" s="30" t="s">
        <v>638</v>
      </c>
      <c r="B184" s="32" t="s">
        <v>1236</v>
      </c>
      <c r="C184" s="32" t="s">
        <v>1054</v>
      </c>
      <c r="D184" s="31"/>
      <c r="E184" s="31"/>
      <c r="F184" s="31"/>
      <c r="G184" s="31"/>
      <c r="H184" s="31"/>
      <c r="I184" s="31"/>
      <c r="J184" s="31"/>
      <c r="K184" s="31"/>
      <c r="L184" s="31"/>
      <c r="M184" s="31"/>
      <c r="N184" s="31"/>
      <c r="O184" s="31"/>
      <c r="P184" s="31"/>
      <c r="Q184" s="31"/>
      <c r="R184" s="31"/>
      <c r="S184" s="31"/>
      <c r="T184" s="30"/>
      <c r="U184" s="30"/>
      <c r="V184" s="30"/>
      <c r="W184" s="30"/>
      <c r="X184" s="30"/>
      <c r="Y184" s="30"/>
      <c r="Z184" s="30"/>
      <c r="AA184" s="30"/>
      <c r="AB184" s="30"/>
      <c r="AC184" s="30"/>
      <c r="AD184" s="30"/>
      <c r="AE184" s="30"/>
    </row>
    <row r="185" spans="1:31" s="15" customFormat="1" ht="42" x14ac:dyDescent="0.35">
      <c r="A185" s="38" t="s">
        <v>639</v>
      </c>
      <c r="B185" s="39" t="s">
        <v>1237</v>
      </c>
      <c r="C185" s="39" t="s">
        <v>1238</v>
      </c>
      <c r="D185" s="40"/>
      <c r="E185" s="40"/>
      <c r="F185" s="40"/>
      <c r="G185" s="40"/>
      <c r="H185" s="40"/>
      <c r="I185" s="40"/>
      <c r="J185" s="40"/>
      <c r="K185" s="40"/>
      <c r="L185" s="40"/>
      <c r="M185" s="40"/>
      <c r="N185" s="40"/>
      <c r="O185" s="40"/>
      <c r="P185" s="40"/>
      <c r="Q185" s="40"/>
      <c r="R185" s="40"/>
      <c r="S185" s="40"/>
      <c r="T185" s="38"/>
      <c r="U185" s="38"/>
      <c r="V185" s="38"/>
      <c r="W185" s="38"/>
      <c r="X185" s="38"/>
      <c r="Y185" s="38"/>
      <c r="Z185" s="38"/>
      <c r="AA185" s="38"/>
      <c r="AB185" s="38"/>
      <c r="AC185" s="38"/>
      <c r="AD185" s="38"/>
      <c r="AE185" s="38"/>
    </row>
    <row r="186" spans="1:31" ht="28" x14ac:dyDescent="0.35">
      <c r="A186" s="30" t="s">
        <v>640</v>
      </c>
      <c r="B186" s="32" t="s">
        <v>996</v>
      </c>
      <c r="C186" s="32" t="s">
        <v>1239</v>
      </c>
      <c r="D186" s="31"/>
      <c r="E186" s="31"/>
      <c r="F186" s="31"/>
      <c r="G186" s="31"/>
      <c r="H186" s="31"/>
      <c r="I186" s="31"/>
      <c r="J186" s="31"/>
      <c r="K186" s="31"/>
      <c r="L186" s="31"/>
      <c r="M186" s="31"/>
      <c r="N186" s="31"/>
      <c r="O186" s="31"/>
      <c r="P186" s="31"/>
      <c r="Q186" s="31"/>
      <c r="R186" s="31"/>
      <c r="S186" s="31"/>
      <c r="T186" s="30"/>
      <c r="U186" s="30"/>
      <c r="V186" s="30"/>
      <c r="W186" s="30"/>
      <c r="X186" s="30"/>
      <c r="Y186" s="30"/>
      <c r="Z186" s="30"/>
      <c r="AA186" s="30"/>
      <c r="AB186" s="30"/>
      <c r="AC186" s="30"/>
      <c r="AD186" s="30"/>
      <c r="AE186" s="30"/>
    </row>
    <row r="187" spans="1:31" ht="28" x14ac:dyDescent="0.35">
      <c r="A187" s="30" t="s">
        <v>642</v>
      </c>
      <c r="B187" s="32" t="s">
        <v>1172</v>
      </c>
      <c r="C187" s="32" t="s">
        <v>1240</v>
      </c>
      <c r="D187" s="31"/>
      <c r="E187" s="31"/>
      <c r="F187" s="31"/>
      <c r="G187" s="31"/>
      <c r="H187" s="31"/>
      <c r="I187" s="31"/>
      <c r="J187" s="31"/>
      <c r="K187" s="31"/>
      <c r="L187" s="31"/>
      <c r="M187" s="31"/>
      <c r="N187" s="31"/>
      <c r="O187" s="31"/>
      <c r="P187" s="31"/>
      <c r="Q187" s="31"/>
      <c r="R187" s="31"/>
      <c r="S187" s="31"/>
      <c r="T187" s="30"/>
      <c r="U187" s="30"/>
      <c r="V187" s="30"/>
      <c r="W187" s="30"/>
      <c r="X187" s="30"/>
      <c r="Y187" s="30"/>
      <c r="Z187" s="30"/>
      <c r="AA187" s="30"/>
      <c r="AB187" s="30"/>
      <c r="AC187" s="30"/>
      <c r="AD187" s="30"/>
      <c r="AE187" s="30"/>
    </row>
    <row r="188" spans="1:31" s="15" customFormat="1" ht="238.5" x14ac:dyDescent="0.35">
      <c r="A188" s="38" t="s">
        <v>643</v>
      </c>
      <c r="B188" s="39" t="s">
        <v>1173</v>
      </c>
      <c r="C188" s="39" t="s">
        <v>349</v>
      </c>
      <c r="D188" s="40" t="s">
        <v>644</v>
      </c>
      <c r="E188" s="40" t="s">
        <v>645</v>
      </c>
      <c r="F188" s="40" t="s">
        <v>646</v>
      </c>
      <c r="G188" s="40" t="s">
        <v>647</v>
      </c>
      <c r="H188" s="40" t="s">
        <v>648</v>
      </c>
      <c r="I188" s="40" t="s">
        <v>649</v>
      </c>
      <c r="J188" s="40" t="s">
        <v>650</v>
      </c>
      <c r="K188" s="40" t="s">
        <v>651</v>
      </c>
      <c r="L188" s="40" t="s">
        <v>652</v>
      </c>
      <c r="M188" s="40" t="s">
        <v>653</v>
      </c>
      <c r="N188" s="40" t="s">
        <v>654</v>
      </c>
      <c r="O188" s="40" t="s">
        <v>655</v>
      </c>
      <c r="P188" s="40" t="s">
        <v>656</v>
      </c>
      <c r="Q188" s="40" t="s">
        <v>657</v>
      </c>
      <c r="R188" s="40" t="s">
        <v>658</v>
      </c>
      <c r="S188" s="40" t="s">
        <v>659</v>
      </c>
      <c r="T188" s="40" t="s">
        <v>660</v>
      </c>
      <c r="U188" s="40" t="s">
        <v>661</v>
      </c>
      <c r="V188" s="40" t="s">
        <v>662</v>
      </c>
      <c r="W188" s="40" t="s">
        <v>663</v>
      </c>
      <c r="X188" s="40" t="s">
        <v>664</v>
      </c>
      <c r="Y188" s="40" t="s">
        <v>665</v>
      </c>
      <c r="Z188" s="40" t="s">
        <v>666</v>
      </c>
      <c r="AA188" s="40" t="s">
        <v>667</v>
      </c>
      <c r="AB188" s="40" t="s">
        <v>668</v>
      </c>
      <c r="AC188" s="40" t="s">
        <v>669</v>
      </c>
      <c r="AD188" s="40" t="s">
        <v>670</v>
      </c>
      <c r="AE188" s="38"/>
    </row>
    <row r="189" spans="1:31" ht="70" x14ac:dyDescent="0.35">
      <c r="A189" s="30" t="s">
        <v>671</v>
      </c>
      <c r="B189" s="32" t="s">
        <v>1241</v>
      </c>
      <c r="C189" s="32" t="s">
        <v>1242</v>
      </c>
      <c r="D189" s="31" t="s">
        <v>1243</v>
      </c>
      <c r="E189" s="31" t="s">
        <v>1244</v>
      </c>
      <c r="F189" s="31" t="s">
        <v>1245</v>
      </c>
      <c r="G189" s="31"/>
      <c r="H189" s="31"/>
      <c r="I189" s="31"/>
      <c r="J189" s="31"/>
      <c r="K189" s="31"/>
      <c r="L189" s="31"/>
      <c r="M189" s="31"/>
      <c r="N189" s="31"/>
      <c r="O189" s="31"/>
      <c r="P189" s="31"/>
      <c r="Q189" s="31"/>
      <c r="R189" s="31"/>
      <c r="S189" s="31"/>
      <c r="T189" s="30"/>
      <c r="U189" s="30"/>
      <c r="V189" s="30"/>
      <c r="W189" s="30"/>
      <c r="X189" s="30"/>
      <c r="Y189" s="30"/>
      <c r="Z189" s="30"/>
      <c r="AA189" s="30"/>
      <c r="AB189" s="30"/>
      <c r="AC189" s="30"/>
      <c r="AD189" s="30"/>
      <c r="AE189" s="30"/>
    </row>
    <row r="190" spans="1:31" ht="70" x14ac:dyDescent="0.35">
      <c r="A190" s="30" t="s">
        <v>676</v>
      </c>
      <c r="B190" s="32" t="s">
        <v>1246</v>
      </c>
      <c r="C190" s="32" t="s">
        <v>1247</v>
      </c>
      <c r="D190" s="31" t="s">
        <v>1243</v>
      </c>
      <c r="E190" s="31" t="s">
        <v>1244</v>
      </c>
      <c r="F190" s="31" t="s">
        <v>1248</v>
      </c>
      <c r="G190" s="31"/>
      <c r="H190" s="31"/>
      <c r="I190" s="31"/>
      <c r="J190" s="31"/>
      <c r="K190" s="31"/>
      <c r="L190" s="31"/>
      <c r="M190" s="31"/>
      <c r="N190" s="31"/>
      <c r="O190" s="31"/>
      <c r="P190" s="31"/>
      <c r="Q190" s="31"/>
      <c r="R190" s="31"/>
      <c r="S190" s="31"/>
      <c r="T190" s="30"/>
      <c r="U190" s="30"/>
      <c r="V190" s="30"/>
      <c r="W190" s="30"/>
      <c r="X190" s="30"/>
      <c r="Y190" s="30"/>
      <c r="Z190" s="30"/>
      <c r="AA190" s="30"/>
      <c r="AB190" s="30"/>
      <c r="AC190" s="30"/>
      <c r="AD190" s="30"/>
      <c r="AE190" s="30"/>
    </row>
    <row r="191" spans="1:31" ht="14.5" x14ac:dyDescent="0.35">
      <c r="A191" s="30" t="s">
        <v>678</v>
      </c>
      <c r="B191" s="32" t="s">
        <v>1249</v>
      </c>
      <c r="C191" s="32" t="s">
        <v>1250</v>
      </c>
      <c r="D191" s="31"/>
      <c r="E191" s="31"/>
      <c r="F191" s="31"/>
      <c r="G191" s="31"/>
      <c r="H191" s="31"/>
      <c r="I191" s="31"/>
      <c r="J191" s="31"/>
      <c r="K191" s="31"/>
      <c r="L191" s="31"/>
      <c r="M191" s="31"/>
      <c r="N191" s="31"/>
      <c r="O191" s="31"/>
      <c r="P191" s="31"/>
      <c r="Q191" s="31"/>
      <c r="R191" s="31"/>
      <c r="S191" s="31"/>
      <c r="T191" s="30"/>
      <c r="U191" s="30"/>
      <c r="V191" s="30"/>
      <c r="W191" s="30"/>
      <c r="X191" s="30"/>
      <c r="Y191" s="30"/>
      <c r="Z191" s="30"/>
      <c r="AA191" s="30"/>
      <c r="AB191" s="30"/>
      <c r="AC191" s="30"/>
      <c r="AD191" s="30"/>
      <c r="AE191" s="30"/>
    </row>
    <row r="192" spans="1:31" ht="84" x14ac:dyDescent="0.35">
      <c r="A192" s="30" t="s">
        <v>707</v>
      </c>
      <c r="B192" s="32" t="s">
        <v>1174</v>
      </c>
      <c r="C192" s="32" t="s">
        <v>1175</v>
      </c>
      <c r="D192" s="31"/>
      <c r="E192" s="31"/>
      <c r="F192" s="31"/>
      <c r="G192" s="31"/>
      <c r="H192" s="31"/>
      <c r="I192" s="31"/>
      <c r="J192" s="31"/>
      <c r="K192" s="31"/>
      <c r="L192" s="31"/>
      <c r="M192" s="31"/>
      <c r="N192" s="31"/>
      <c r="O192" s="31"/>
      <c r="P192" s="31"/>
      <c r="Q192" s="31"/>
      <c r="R192" s="31"/>
      <c r="S192" s="31"/>
      <c r="T192" s="30"/>
      <c r="U192" s="30"/>
      <c r="V192" s="30"/>
      <c r="W192" s="30"/>
      <c r="X192" s="30"/>
      <c r="Y192" s="30"/>
      <c r="Z192" s="30"/>
      <c r="AA192" s="30"/>
      <c r="AB192" s="30"/>
      <c r="AC192" s="30"/>
      <c r="AD192" s="30"/>
      <c r="AE192" s="30"/>
    </row>
    <row r="193" spans="1:31" ht="28" x14ac:dyDescent="0.35">
      <c r="A193" s="30" t="s">
        <v>708</v>
      </c>
      <c r="B193" s="32" t="s">
        <v>1251</v>
      </c>
      <c r="C193" s="32" t="s">
        <v>1252</v>
      </c>
      <c r="D193" s="31"/>
      <c r="E193" s="31"/>
      <c r="F193" s="31"/>
      <c r="G193" s="31"/>
      <c r="H193" s="31"/>
      <c r="I193" s="31"/>
      <c r="J193" s="31"/>
      <c r="K193" s="31"/>
      <c r="L193" s="31"/>
      <c r="M193" s="31"/>
      <c r="N193" s="31"/>
      <c r="O193" s="31"/>
      <c r="P193" s="31"/>
      <c r="Q193" s="31"/>
      <c r="R193" s="31"/>
      <c r="S193" s="31"/>
      <c r="T193" s="30"/>
      <c r="U193" s="30"/>
      <c r="V193" s="30"/>
      <c r="W193" s="30"/>
      <c r="X193" s="30"/>
      <c r="Y193" s="30"/>
      <c r="Z193" s="30"/>
      <c r="AA193" s="30"/>
      <c r="AB193" s="30"/>
      <c r="AC193" s="30"/>
      <c r="AD193" s="30"/>
      <c r="AE193" s="30"/>
    </row>
    <row r="194" spans="1:31" ht="56" x14ac:dyDescent="0.35">
      <c r="A194" s="30" t="s">
        <v>712</v>
      </c>
      <c r="B194" s="32" t="s">
        <v>1253</v>
      </c>
      <c r="C194" s="32" t="s">
        <v>1254</v>
      </c>
      <c r="D194" s="31"/>
      <c r="E194" s="31"/>
      <c r="F194" s="31"/>
      <c r="G194" s="31"/>
      <c r="H194" s="31"/>
      <c r="I194" s="31"/>
      <c r="J194" s="31"/>
      <c r="K194" s="31"/>
      <c r="L194" s="31"/>
      <c r="M194" s="31"/>
      <c r="N194" s="31"/>
      <c r="O194" s="31"/>
      <c r="P194" s="31"/>
      <c r="Q194" s="31"/>
      <c r="R194" s="31"/>
      <c r="S194" s="31"/>
      <c r="T194" s="30"/>
      <c r="U194" s="30"/>
      <c r="V194" s="30"/>
      <c r="W194" s="30"/>
      <c r="X194" s="30"/>
      <c r="Y194" s="30"/>
      <c r="Z194" s="30"/>
      <c r="AA194" s="30"/>
      <c r="AB194" s="30"/>
      <c r="AC194" s="30"/>
      <c r="AD194" s="30"/>
      <c r="AE194" s="30"/>
    </row>
    <row r="195" spans="1:31" ht="98" x14ac:dyDescent="0.35">
      <c r="A195" s="30" t="s">
        <v>713</v>
      </c>
      <c r="B195" s="32" t="s">
        <v>1255</v>
      </c>
      <c r="C195" s="32" t="s">
        <v>1256</v>
      </c>
      <c r="D195" s="31"/>
      <c r="E195" s="31"/>
      <c r="F195" s="31"/>
      <c r="G195" s="31"/>
      <c r="H195" s="31"/>
      <c r="I195" s="31"/>
      <c r="J195" s="31"/>
      <c r="K195" s="31"/>
      <c r="L195" s="31"/>
      <c r="M195" s="31"/>
      <c r="N195" s="31"/>
      <c r="O195" s="31"/>
      <c r="P195" s="31"/>
      <c r="Q195" s="31"/>
      <c r="R195" s="31"/>
      <c r="S195" s="31"/>
      <c r="T195" s="30"/>
      <c r="U195" s="30"/>
      <c r="V195" s="30"/>
      <c r="W195" s="30"/>
      <c r="X195" s="30"/>
      <c r="Y195" s="30"/>
      <c r="Z195" s="30"/>
      <c r="AA195" s="30"/>
      <c r="AB195" s="30"/>
      <c r="AC195" s="30"/>
      <c r="AD195" s="30"/>
      <c r="AE195" s="30"/>
    </row>
    <row r="196" spans="1:31" ht="42" x14ac:dyDescent="0.35">
      <c r="A196" s="30" t="s">
        <v>715</v>
      </c>
      <c r="B196" s="32" t="s">
        <v>1257</v>
      </c>
      <c r="C196" s="32" t="s">
        <v>1258</v>
      </c>
      <c r="D196" s="31"/>
      <c r="E196" s="31"/>
      <c r="F196" s="31"/>
      <c r="G196" s="31"/>
      <c r="H196" s="31"/>
      <c r="I196" s="31"/>
      <c r="J196" s="31"/>
      <c r="K196" s="31"/>
      <c r="L196" s="31"/>
      <c r="M196" s="31"/>
      <c r="N196" s="31"/>
      <c r="O196" s="31"/>
      <c r="P196" s="31"/>
      <c r="Q196" s="31"/>
      <c r="R196" s="31"/>
      <c r="S196" s="31"/>
      <c r="T196" s="30"/>
      <c r="U196" s="30"/>
      <c r="V196" s="30"/>
      <c r="W196" s="30"/>
      <c r="X196" s="30"/>
      <c r="Y196" s="30"/>
      <c r="Z196" s="30"/>
      <c r="AA196" s="30"/>
      <c r="AB196" s="30"/>
      <c r="AC196" s="30"/>
      <c r="AD196" s="30"/>
      <c r="AE196" s="30"/>
    </row>
    <row r="197" spans="1:31" ht="56" x14ac:dyDescent="0.35">
      <c r="A197" s="30" t="s">
        <v>716</v>
      </c>
      <c r="B197" s="32" t="s">
        <v>1259</v>
      </c>
      <c r="C197" s="32" t="s">
        <v>1260</v>
      </c>
      <c r="D197" s="31"/>
      <c r="E197" s="31"/>
      <c r="F197" s="31"/>
      <c r="G197" s="31"/>
      <c r="H197" s="31"/>
      <c r="I197" s="31"/>
      <c r="J197" s="31"/>
      <c r="K197" s="31"/>
      <c r="L197" s="31"/>
      <c r="M197" s="31"/>
      <c r="N197" s="31"/>
      <c r="O197" s="31"/>
      <c r="P197" s="31"/>
      <c r="Q197" s="31"/>
      <c r="R197" s="31"/>
      <c r="S197" s="31"/>
      <c r="T197" s="30"/>
      <c r="U197" s="30"/>
      <c r="V197" s="30"/>
      <c r="W197" s="30"/>
      <c r="X197" s="30"/>
      <c r="Y197" s="30"/>
      <c r="Z197" s="30"/>
      <c r="AA197" s="30"/>
      <c r="AB197" s="30"/>
      <c r="AC197" s="30"/>
      <c r="AD197" s="30"/>
      <c r="AE197" s="30"/>
    </row>
    <row r="198" spans="1:31" ht="154" x14ac:dyDescent="0.35">
      <c r="A198" s="30" t="s">
        <v>717</v>
      </c>
      <c r="B198" s="32" t="s">
        <v>1261</v>
      </c>
      <c r="C198" s="32" t="s">
        <v>963</v>
      </c>
      <c r="D198" s="31"/>
      <c r="E198" s="31"/>
      <c r="F198" s="31"/>
      <c r="G198" s="31"/>
      <c r="H198" s="31"/>
      <c r="I198" s="31"/>
      <c r="J198" s="31"/>
      <c r="K198" s="31"/>
      <c r="L198" s="31"/>
      <c r="M198" s="31"/>
      <c r="N198" s="31"/>
      <c r="O198" s="31"/>
      <c r="P198" s="31"/>
      <c r="Q198" s="31"/>
      <c r="R198" s="31"/>
      <c r="S198" s="31"/>
      <c r="T198" s="30"/>
      <c r="U198" s="30"/>
      <c r="V198" s="30"/>
      <c r="W198" s="30"/>
      <c r="X198" s="30"/>
      <c r="Y198" s="30"/>
      <c r="Z198" s="30"/>
      <c r="AA198" s="30"/>
      <c r="AB198" s="30"/>
      <c r="AC198" s="30"/>
      <c r="AD198" s="30"/>
      <c r="AE198" s="30"/>
    </row>
    <row r="199" spans="1:31" ht="56" x14ac:dyDescent="0.35">
      <c r="A199" s="30" t="s">
        <v>720</v>
      </c>
      <c r="B199" s="32" t="s">
        <v>1262</v>
      </c>
      <c r="C199" s="32" t="s">
        <v>1263</v>
      </c>
      <c r="D199" s="31"/>
      <c r="E199" s="31"/>
      <c r="F199" s="31"/>
      <c r="G199" s="31"/>
      <c r="H199" s="31"/>
      <c r="I199" s="31"/>
      <c r="J199" s="31"/>
      <c r="K199" s="31"/>
      <c r="L199" s="31"/>
      <c r="M199" s="31"/>
      <c r="N199" s="31"/>
      <c r="O199" s="31"/>
      <c r="P199" s="31"/>
      <c r="Q199" s="31"/>
      <c r="R199" s="31"/>
      <c r="S199" s="31"/>
      <c r="T199" s="30"/>
      <c r="U199" s="30"/>
      <c r="V199" s="30"/>
      <c r="W199" s="30"/>
      <c r="X199" s="30"/>
      <c r="Y199" s="30"/>
      <c r="Z199" s="30"/>
      <c r="AA199" s="30"/>
      <c r="AB199" s="30"/>
      <c r="AC199" s="30"/>
      <c r="AD199" s="30"/>
      <c r="AE199" s="30"/>
    </row>
    <row r="200" spans="1:31" ht="42" x14ac:dyDescent="0.35">
      <c r="A200" s="30" t="s">
        <v>722</v>
      </c>
      <c r="B200" s="32" t="s">
        <v>1264</v>
      </c>
      <c r="C200" s="32" t="s">
        <v>1265</v>
      </c>
      <c r="D200" s="31"/>
      <c r="E200" s="31"/>
      <c r="F200" s="31"/>
      <c r="G200" s="31"/>
      <c r="H200" s="31"/>
      <c r="I200" s="31"/>
      <c r="J200" s="31"/>
      <c r="K200" s="31"/>
      <c r="L200" s="31"/>
      <c r="M200" s="31"/>
      <c r="N200" s="31"/>
      <c r="O200" s="31"/>
      <c r="P200" s="31"/>
      <c r="Q200" s="31"/>
      <c r="R200" s="31"/>
      <c r="S200" s="31"/>
      <c r="T200" s="30"/>
      <c r="U200" s="30"/>
      <c r="V200" s="30"/>
      <c r="W200" s="30"/>
      <c r="X200" s="30"/>
      <c r="Y200" s="30"/>
      <c r="Z200" s="30"/>
      <c r="AA200" s="30"/>
      <c r="AB200" s="30"/>
      <c r="AC200" s="30"/>
      <c r="AD200" s="30"/>
      <c r="AE200" s="30"/>
    </row>
    <row r="201" spans="1:31" ht="42" x14ac:dyDescent="0.35">
      <c r="A201" s="30" t="s">
        <v>723</v>
      </c>
      <c r="B201" s="32" t="s">
        <v>1266</v>
      </c>
      <c r="C201" s="32" t="s">
        <v>1267</v>
      </c>
      <c r="D201" s="31"/>
      <c r="E201" s="31"/>
      <c r="F201" s="31"/>
      <c r="G201" s="31"/>
      <c r="H201" s="31"/>
      <c r="I201" s="31"/>
      <c r="J201" s="31"/>
      <c r="K201" s="31"/>
      <c r="L201" s="31"/>
      <c r="M201" s="31"/>
      <c r="N201" s="31"/>
      <c r="O201" s="31"/>
      <c r="P201" s="31"/>
      <c r="Q201" s="31"/>
      <c r="R201" s="31"/>
      <c r="S201" s="31"/>
      <c r="T201" s="30"/>
      <c r="U201" s="30"/>
      <c r="V201" s="30"/>
      <c r="W201" s="30"/>
      <c r="X201" s="30"/>
      <c r="Y201" s="30"/>
      <c r="Z201" s="30"/>
      <c r="AA201" s="30"/>
      <c r="AB201" s="30"/>
      <c r="AC201" s="30"/>
      <c r="AD201" s="30"/>
      <c r="AE201" s="30"/>
    </row>
    <row r="202" spans="1:31" ht="182" x14ac:dyDescent="0.35">
      <c r="A202" s="30" t="s">
        <v>725</v>
      </c>
      <c r="B202" s="32" t="s">
        <v>973</v>
      </c>
      <c r="C202" s="32" t="s">
        <v>974</v>
      </c>
      <c r="D202" s="31"/>
      <c r="E202" s="31"/>
      <c r="F202" s="31"/>
      <c r="G202" s="31"/>
      <c r="H202" s="31"/>
      <c r="I202" s="31"/>
      <c r="J202" s="31"/>
      <c r="K202" s="31"/>
      <c r="L202" s="31"/>
      <c r="M202" s="31"/>
      <c r="N202" s="31"/>
      <c r="O202" s="31"/>
      <c r="P202" s="31"/>
      <c r="Q202" s="31"/>
      <c r="R202" s="31"/>
      <c r="S202" s="31"/>
      <c r="T202" s="30"/>
      <c r="U202" s="30"/>
      <c r="V202" s="30"/>
      <c r="W202" s="30"/>
      <c r="X202" s="30"/>
      <c r="Y202" s="30"/>
      <c r="Z202" s="30"/>
      <c r="AA202" s="30"/>
      <c r="AB202" s="30"/>
      <c r="AC202" s="30"/>
      <c r="AD202" s="30"/>
      <c r="AE202" s="30"/>
    </row>
    <row r="203" spans="1:31" ht="322" x14ac:dyDescent="0.35">
      <c r="A203" s="30" t="s">
        <v>726</v>
      </c>
      <c r="B203" s="32" t="s">
        <v>1095</v>
      </c>
      <c r="C203" s="32" t="s">
        <v>976</v>
      </c>
      <c r="D203" s="31" t="s">
        <v>977</v>
      </c>
      <c r="E203" s="31" t="s">
        <v>978</v>
      </c>
      <c r="F203" s="31" t="s">
        <v>979</v>
      </c>
      <c r="G203" s="31" t="s">
        <v>980</v>
      </c>
      <c r="H203" s="31" t="s">
        <v>981</v>
      </c>
      <c r="I203" s="31" t="s">
        <v>982</v>
      </c>
      <c r="J203" s="31" t="s">
        <v>983</v>
      </c>
      <c r="K203" s="31" t="s">
        <v>984</v>
      </c>
      <c r="L203" s="31" t="s">
        <v>985</v>
      </c>
      <c r="M203" s="31" t="s">
        <v>986</v>
      </c>
      <c r="N203" s="31" t="s">
        <v>987</v>
      </c>
      <c r="O203" s="31" t="s">
        <v>988</v>
      </c>
      <c r="P203" s="31" t="s">
        <v>989</v>
      </c>
      <c r="Q203" s="31" t="s">
        <v>990</v>
      </c>
      <c r="R203" s="31" t="s">
        <v>991</v>
      </c>
      <c r="S203" s="31"/>
      <c r="T203" s="30"/>
      <c r="U203" s="30"/>
      <c r="V203" s="30"/>
      <c r="W203" s="30"/>
      <c r="X203" s="30"/>
      <c r="Y203" s="30"/>
      <c r="Z203" s="30"/>
      <c r="AA203" s="30"/>
      <c r="AB203" s="30"/>
      <c r="AC203" s="30"/>
      <c r="AD203" s="30"/>
      <c r="AE203" s="30"/>
    </row>
    <row r="204" spans="1:31" ht="182" x14ac:dyDescent="0.35">
      <c r="A204" s="30" t="s">
        <v>728</v>
      </c>
      <c r="B204" s="32" t="s">
        <v>1268</v>
      </c>
      <c r="C204" s="32" t="s">
        <v>993</v>
      </c>
      <c r="D204" s="31"/>
      <c r="E204" s="31"/>
      <c r="F204" s="31"/>
      <c r="G204" s="31"/>
      <c r="H204" s="31"/>
      <c r="I204" s="31"/>
      <c r="J204" s="31"/>
      <c r="K204" s="31"/>
      <c r="L204" s="31"/>
      <c r="M204" s="31"/>
      <c r="N204" s="31"/>
      <c r="O204" s="31"/>
      <c r="P204" s="31"/>
      <c r="Q204" s="31"/>
      <c r="R204" s="31"/>
      <c r="S204" s="31"/>
      <c r="T204" s="30"/>
      <c r="U204" s="30"/>
      <c r="V204" s="30"/>
      <c r="W204" s="30"/>
      <c r="X204" s="30"/>
      <c r="Y204" s="30"/>
      <c r="Z204" s="30"/>
      <c r="AA204" s="30"/>
      <c r="AB204" s="30"/>
      <c r="AC204" s="30"/>
      <c r="AD204" s="30"/>
      <c r="AE204" s="30"/>
    </row>
    <row r="205" spans="1:31" ht="84" x14ac:dyDescent="0.35">
      <c r="A205" s="30" t="s">
        <v>733</v>
      </c>
      <c r="B205" s="32" t="s">
        <v>1159</v>
      </c>
      <c r="C205" s="32" t="s">
        <v>1269</v>
      </c>
      <c r="D205" s="31"/>
      <c r="E205" s="31"/>
      <c r="F205" s="31"/>
      <c r="G205" s="31"/>
      <c r="H205" s="31"/>
      <c r="I205" s="31"/>
      <c r="J205" s="31"/>
      <c r="K205" s="31"/>
      <c r="L205" s="31"/>
      <c r="M205" s="31"/>
      <c r="N205" s="31"/>
      <c r="O205" s="31"/>
      <c r="P205" s="31"/>
      <c r="Q205" s="31"/>
      <c r="R205" s="31"/>
      <c r="S205" s="31"/>
      <c r="T205" s="30"/>
      <c r="U205" s="30"/>
      <c r="V205" s="30"/>
      <c r="W205" s="30"/>
      <c r="X205" s="30"/>
      <c r="Y205" s="30"/>
      <c r="Z205" s="30"/>
      <c r="AA205" s="30"/>
      <c r="AB205" s="30"/>
      <c r="AC205" s="30"/>
      <c r="AD205" s="30"/>
      <c r="AE205" s="30"/>
    </row>
    <row r="206" spans="1:31" ht="28" x14ac:dyDescent="0.35">
      <c r="A206" s="30" t="s">
        <v>734</v>
      </c>
      <c r="B206" s="32" t="s">
        <v>1270</v>
      </c>
      <c r="C206" s="32" t="s">
        <v>1271</v>
      </c>
      <c r="D206" s="31"/>
      <c r="E206" s="31"/>
      <c r="F206" s="31"/>
      <c r="G206" s="31"/>
      <c r="H206" s="31"/>
      <c r="I206" s="31"/>
      <c r="J206" s="31"/>
      <c r="K206" s="31"/>
      <c r="L206" s="31"/>
      <c r="M206" s="31"/>
      <c r="N206" s="31"/>
      <c r="O206" s="31"/>
      <c r="P206" s="31"/>
      <c r="Q206" s="31"/>
      <c r="R206" s="31"/>
      <c r="S206" s="31"/>
      <c r="T206" s="30"/>
      <c r="U206" s="30"/>
      <c r="V206" s="30"/>
      <c r="W206" s="30"/>
      <c r="X206" s="30"/>
      <c r="Y206" s="30"/>
      <c r="Z206" s="30"/>
      <c r="AA206" s="30"/>
      <c r="AB206" s="30"/>
      <c r="AC206" s="30"/>
      <c r="AD206" s="30"/>
      <c r="AE206" s="30"/>
    </row>
    <row r="207" spans="1:31" ht="154" x14ac:dyDescent="0.35">
      <c r="A207" s="30" t="s">
        <v>735</v>
      </c>
      <c r="B207" s="32" t="s">
        <v>1098</v>
      </c>
      <c r="C207" s="32" t="s">
        <v>999</v>
      </c>
      <c r="D207" s="31"/>
      <c r="E207" s="31"/>
      <c r="F207" s="31"/>
      <c r="G207" s="31"/>
      <c r="H207" s="31"/>
      <c r="I207" s="31"/>
      <c r="J207" s="31"/>
      <c r="K207" s="31"/>
      <c r="L207" s="31"/>
      <c r="M207" s="31"/>
      <c r="N207" s="31"/>
      <c r="O207" s="31"/>
      <c r="P207" s="31"/>
      <c r="Q207" s="31"/>
      <c r="R207" s="31"/>
      <c r="S207" s="31"/>
      <c r="T207" s="30"/>
      <c r="U207" s="30"/>
      <c r="V207" s="30"/>
      <c r="W207" s="30"/>
      <c r="X207" s="30"/>
      <c r="Y207" s="30"/>
      <c r="Z207" s="30"/>
      <c r="AA207" s="30"/>
      <c r="AB207" s="30"/>
      <c r="AC207" s="30"/>
      <c r="AD207" s="30"/>
      <c r="AE207" s="30"/>
    </row>
    <row r="208" spans="1:31" ht="112.5" x14ac:dyDescent="0.35">
      <c r="A208" s="30" t="s">
        <v>740</v>
      </c>
      <c r="B208" s="32" t="s">
        <v>1272</v>
      </c>
      <c r="C208" s="32" t="s">
        <v>1273</v>
      </c>
      <c r="D208" s="31" t="s">
        <v>1274</v>
      </c>
      <c r="E208" s="31" t="s">
        <v>1275</v>
      </c>
      <c r="F208" s="31"/>
      <c r="G208" s="31"/>
      <c r="H208" s="31"/>
      <c r="I208" s="31"/>
      <c r="J208" s="31"/>
      <c r="K208" s="31"/>
      <c r="L208" s="31"/>
      <c r="M208" s="31"/>
      <c r="N208" s="31"/>
      <c r="O208" s="31"/>
      <c r="P208" s="31"/>
      <c r="Q208" s="31"/>
      <c r="R208" s="31"/>
      <c r="S208" s="31"/>
      <c r="T208" s="30"/>
      <c r="U208" s="30"/>
      <c r="V208" s="30"/>
      <c r="W208" s="30"/>
      <c r="X208" s="30"/>
      <c r="Y208" s="30"/>
      <c r="Z208" s="30"/>
      <c r="AA208" s="30"/>
      <c r="AB208" s="30"/>
      <c r="AC208" s="30"/>
      <c r="AD208" s="30"/>
      <c r="AE208" s="30"/>
    </row>
    <row r="209" spans="1:31" ht="28" x14ac:dyDescent="0.35">
      <c r="A209" s="30" t="s">
        <v>22</v>
      </c>
      <c r="B209" s="41" t="s">
        <v>1276</v>
      </c>
      <c r="C209" s="41" t="s">
        <v>1277</v>
      </c>
      <c r="D209" s="31"/>
      <c r="E209" s="31"/>
      <c r="F209" s="31"/>
      <c r="G209" s="31"/>
      <c r="H209" s="31"/>
      <c r="I209" s="31"/>
      <c r="J209" s="31"/>
      <c r="K209" s="31"/>
      <c r="L209" s="31"/>
      <c r="M209" s="31"/>
      <c r="N209" s="31"/>
      <c r="O209" s="31"/>
      <c r="P209" s="31"/>
      <c r="Q209" s="31"/>
      <c r="R209" s="31"/>
      <c r="S209" s="31"/>
      <c r="T209" s="30"/>
      <c r="U209" s="30"/>
      <c r="V209" s="30"/>
      <c r="W209" s="30"/>
      <c r="X209" s="30"/>
      <c r="Y209" s="30"/>
      <c r="Z209" s="30"/>
      <c r="AA209" s="30"/>
      <c r="AB209" s="30"/>
      <c r="AC209" s="30"/>
      <c r="AD209" s="30"/>
      <c r="AE209" s="30"/>
    </row>
    <row r="210" spans="1:31" ht="43.25" customHeight="1" x14ac:dyDescent="0.35">
      <c r="A210" s="30" t="s">
        <v>26</v>
      </c>
      <c r="B210" s="41" t="s">
        <v>1278</v>
      </c>
      <c r="C210" s="41" t="s">
        <v>1279</v>
      </c>
      <c r="D210" s="41" t="s">
        <v>1280</v>
      </c>
      <c r="E210" s="41" t="s">
        <v>1281</v>
      </c>
      <c r="F210" s="41" t="s">
        <v>1282</v>
      </c>
      <c r="G210" s="41" t="s">
        <v>1283</v>
      </c>
      <c r="H210" s="41" t="s">
        <v>1284</v>
      </c>
      <c r="I210" s="41" t="s">
        <v>1285</v>
      </c>
      <c r="J210" s="41" t="s">
        <v>1286</v>
      </c>
      <c r="K210" s="41" t="s">
        <v>1287</v>
      </c>
      <c r="L210" s="41" t="s">
        <v>1288</v>
      </c>
      <c r="M210" s="41" t="s">
        <v>1289</v>
      </c>
      <c r="N210" s="41" t="s">
        <v>1290</v>
      </c>
      <c r="O210" s="41" t="s">
        <v>1291</v>
      </c>
      <c r="P210" s="31"/>
      <c r="Q210" s="31"/>
      <c r="R210" s="31"/>
      <c r="S210" s="31"/>
      <c r="T210" s="30"/>
      <c r="U210" s="30"/>
      <c r="V210" s="30"/>
      <c r="W210" s="30"/>
      <c r="X210" s="30"/>
      <c r="Y210" s="30"/>
      <c r="Z210" s="30"/>
      <c r="AA210" s="30"/>
      <c r="AB210" s="30"/>
      <c r="AC210" s="30"/>
      <c r="AD210" s="30"/>
      <c r="AE210" s="30"/>
    </row>
    <row r="211" spans="1:31" ht="70" x14ac:dyDescent="0.35">
      <c r="A211" s="30" t="s">
        <v>40</v>
      </c>
      <c r="B211" s="41" t="s">
        <v>1292</v>
      </c>
      <c r="C211" s="41" t="s">
        <v>1293</v>
      </c>
      <c r="D211" s="41" t="s">
        <v>1294</v>
      </c>
      <c r="E211" s="41" t="s">
        <v>1295</v>
      </c>
      <c r="F211" s="31"/>
      <c r="G211" s="31"/>
      <c r="H211" s="31"/>
      <c r="I211" s="31"/>
      <c r="J211" s="31"/>
      <c r="K211" s="31"/>
      <c r="L211" s="31"/>
      <c r="M211" s="31"/>
      <c r="N211" s="31"/>
      <c r="O211" s="31"/>
      <c r="P211" s="31"/>
      <c r="Q211" s="31"/>
      <c r="R211" s="31"/>
      <c r="S211" s="31"/>
      <c r="T211" s="30"/>
      <c r="U211" s="30"/>
      <c r="V211" s="30"/>
      <c r="W211" s="30"/>
      <c r="X211" s="30"/>
      <c r="Y211" s="30"/>
      <c r="Z211" s="30"/>
      <c r="AA211" s="30"/>
      <c r="AB211" s="30"/>
      <c r="AC211" s="30"/>
      <c r="AD211" s="30"/>
      <c r="AE211" s="30"/>
    </row>
    <row r="212" spans="1:31" ht="112" x14ac:dyDescent="0.35">
      <c r="A212" s="30" t="s">
        <v>44</v>
      </c>
      <c r="B212" s="41" t="s">
        <v>45</v>
      </c>
      <c r="C212" s="41" t="s">
        <v>1296</v>
      </c>
      <c r="D212" s="41" t="s">
        <v>1297</v>
      </c>
      <c r="E212" s="41" t="s">
        <v>1298</v>
      </c>
      <c r="F212" s="41" t="s">
        <v>1299</v>
      </c>
      <c r="G212" s="42" t="s">
        <v>1300</v>
      </c>
      <c r="H212" s="31"/>
      <c r="I212" s="31"/>
      <c r="J212" s="31"/>
      <c r="K212" s="31"/>
      <c r="L212" s="31"/>
      <c r="M212" s="31"/>
      <c r="N212" s="31"/>
      <c r="O212" s="31"/>
      <c r="P212" s="31"/>
      <c r="Q212" s="31"/>
      <c r="R212" s="31"/>
      <c r="S212" s="31"/>
      <c r="T212" s="30"/>
      <c r="U212" s="30"/>
      <c r="V212" s="30"/>
      <c r="W212" s="30"/>
      <c r="X212" s="30"/>
      <c r="Y212" s="30"/>
      <c r="Z212" s="30"/>
      <c r="AA212" s="30"/>
      <c r="AB212" s="30"/>
      <c r="AC212" s="30"/>
      <c r="AD212" s="30"/>
      <c r="AE212" s="30"/>
    </row>
    <row r="213" spans="1:31" ht="28" x14ac:dyDescent="0.35">
      <c r="A213" s="30" t="s">
        <v>50</v>
      </c>
      <c r="B213" s="43" t="s">
        <v>1301</v>
      </c>
      <c r="C213" s="43" t="s">
        <v>1302</v>
      </c>
      <c r="D213" s="31"/>
      <c r="E213" s="31"/>
      <c r="F213" s="31"/>
      <c r="G213" s="31"/>
      <c r="H213" s="31"/>
      <c r="I213" s="31"/>
      <c r="J213" s="31"/>
      <c r="K213" s="31"/>
      <c r="L213" s="31"/>
      <c r="M213" s="31"/>
      <c r="N213" s="31"/>
      <c r="O213" s="31"/>
      <c r="P213" s="31"/>
      <c r="Q213" s="31"/>
      <c r="R213" s="31"/>
      <c r="S213" s="31"/>
      <c r="T213" s="30"/>
      <c r="U213" s="30"/>
      <c r="V213" s="30"/>
      <c r="W213" s="30"/>
      <c r="X213" s="30"/>
      <c r="Y213" s="30"/>
      <c r="Z213" s="30"/>
      <c r="AA213" s="30"/>
      <c r="AB213" s="30"/>
      <c r="AC213" s="30"/>
      <c r="AD213" s="30"/>
      <c r="AE213" s="30"/>
    </row>
    <row r="214" spans="1:31" ht="42" x14ac:dyDescent="0.35">
      <c r="A214" s="30" t="s">
        <v>51</v>
      </c>
      <c r="B214" s="43" t="s">
        <v>1303</v>
      </c>
      <c r="C214" s="43" t="s">
        <v>1304</v>
      </c>
      <c r="D214" s="31"/>
      <c r="E214" s="31"/>
      <c r="F214" s="31"/>
      <c r="G214" s="31"/>
      <c r="H214" s="31"/>
      <c r="I214" s="31"/>
      <c r="J214" s="31"/>
      <c r="K214" s="31"/>
      <c r="L214" s="31"/>
      <c r="M214" s="31"/>
      <c r="N214" s="31"/>
      <c r="O214" s="31"/>
      <c r="P214" s="31"/>
      <c r="Q214" s="31"/>
      <c r="R214" s="31"/>
      <c r="S214" s="31"/>
      <c r="T214" s="30"/>
      <c r="U214" s="30"/>
      <c r="V214" s="30"/>
      <c r="W214" s="30"/>
      <c r="X214" s="30"/>
      <c r="Y214" s="30"/>
      <c r="Z214" s="30"/>
      <c r="AA214" s="30"/>
      <c r="AB214" s="30"/>
      <c r="AC214" s="30"/>
      <c r="AD214" s="30"/>
      <c r="AE214" s="30"/>
    </row>
    <row r="215" spans="1:31" ht="14.5" x14ac:dyDescent="0.35">
      <c r="A215" s="30" t="s">
        <v>52</v>
      </c>
      <c r="B215" s="43" t="s">
        <v>1305</v>
      </c>
      <c r="C215" s="41" t="s">
        <v>349</v>
      </c>
      <c r="D215" s="31"/>
      <c r="E215" s="31"/>
      <c r="F215" s="31"/>
      <c r="G215" s="31"/>
      <c r="H215" s="31"/>
      <c r="I215" s="31"/>
      <c r="J215" s="31"/>
      <c r="K215" s="31"/>
      <c r="L215" s="31"/>
      <c r="M215" s="31"/>
      <c r="N215" s="31"/>
      <c r="O215" s="31"/>
      <c r="P215" s="31"/>
      <c r="Q215" s="31"/>
      <c r="R215" s="31"/>
      <c r="S215" s="31"/>
      <c r="T215" s="30"/>
      <c r="U215" s="30"/>
      <c r="V215" s="30"/>
      <c r="W215" s="30"/>
      <c r="X215" s="30"/>
      <c r="Y215" s="30"/>
      <c r="Z215" s="30"/>
      <c r="AA215" s="30"/>
      <c r="AB215" s="30"/>
      <c r="AC215" s="30"/>
      <c r="AD215" s="30"/>
      <c r="AE215" s="30"/>
    </row>
    <row r="216" spans="1:31" ht="28" x14ac:dyDescent="0.35">
      <c r="A216" s="30" t="s">
        <v>53</v>
      </c>
      <c r="B216" s="43" t="s">
        <v>1306</v>
      </c>
      <c r="C216" s="41" t="s">
        <v>1307</v>
      </c>
      <c r="D216" s="31"/>
      <c r="E216" s="31"/>
      <c r="F216" s="31"/>
      <c r="G216" s="31"/>
      <c r="H216" s="31"/>
      <c r="I216" s="31"/>
      <c r="J216" s="31"/>
      <c r="K216" s="31"/>
      <c r="L216" s="31"/>
      <c r="M216" s="31"/>
      <c r="N216" s="31"/>
      <c r="O216" s="31"/>
      <c r="P216" s="31"/>
      <c r="Q216" s="31"/>
      <c r="R216" s="31"/>
      <c r="S216" s="31"/>
      <c r="T216" s="30"/>
      <c r="U216" s="30"/>
      <c r="V216" s="30"/>
      <c r="W216" s="30"/>
      <c r="X216" s="30"/>
      <c r="Y216" s="30"/>
      <c r="Z216" s="30"/>
      <c r="AA216" s="30"/>
      <c r="AB216" s="30"/>
      <c r="AC216" s="30"/>
      <c r="AD216" s="30"/>
      <c r="AE216" s="30"/>
    </row>
    <row r="217" spans="1:31" ht="28" x14ac:dyDescent="0.35">
      <c r="A217" s="43" t="s">
        <v>55</v>
      </c>
      <c r="B217" s="43" t="s">
        <v>1308</v>
      </c>
      <c r="C217" s="41" t="s">
        <v>1309</v>
      </c>
      <c r="D217" s="31"/>
      <c r="E217" s="31"/>
      <c r="F217" s="31"/>
      <c r="G217" s="31"/>
      <c r="H217" s="31"/>
      <c r="I217" s="31"/>
      <c r="J217" s="31"/>
      <c r="K217" s="31"/>
      <c r="L217" s="31"/>
      <c r="M217" s="31"/>
      <c r="N217" s="31"/>
      <c r="O217" s="31"/>
      <c r="P217" s="31"/>
      <c r="Q217" s="31"/>
      <c r="R217" s="31"/>
      <c r="S217" s="31"/>
      <c r="T217" s="30"/>
      <c r="U217" s="30"/>
      <c r="V217" s="30"/>
      <c r="W217" s="30"/>
      <c r="X217" s="30"/>
      <c r="Y217" s="30"/>
      <c r="Z217" s="30"/>
      <c r="AA217" s="30"/>
      <c r="AB217" s="30"/>
      <c r="AC217" s="30"/>
      <c r="AD217" s="30"/>
      <c r="AE217" s="30"/>
    </row>
    <row r="218" spans="1:31" ht="36.65" customHeight="1" x14ac:dyDescent="0.35">
      <c r="A218" s="43" t="s">
        <v>56</v>
      </c>
      <c r="B218" s="43" t="s">
        <v>57</v>
      </c>
      <c r="C218" s="41" t="s">
        <v>1310</v>
      </c>
      <c r="D218" s="41" t="s">
        <v>1311</v>
      </c>
      <c r="E218" s="41" t="s">
        <v>1312</v>
      </c>
      <c r="F218" s="41" t="s">
        <v>1313</v>
      </c>
      <c r="G218" s="41" t="s">
        <v>1314</v>
      </c>
      <c r="H218" s="41" t="s">
        <v>1315</v>
      </c>
      <c r="I218" s="31"/>
      <c r="J218" s="31"/>
      <c r="K218" s="31"/>
      <c r="L218" s="31"/>
      <c r="M218" s="31"/>
      <c r="N218" s="31"/>
      <c r="O218" s="31"/>
      <c r="P218" s="31"/>
      <c r="Q218" s="31"/>
      <c r="R218" s="31"/>
      <c r="S218" s="31"/>
      <c r="T218" s="30"/>
      <c r="U218" s="30"/>
      <c r="V218" s="30"/>
      <c r="W218" s="30"/>
      <c r="X218" s="30"/>
      <c r="Y218" s="30"/>
      <c r="Z218" s="30"/>
      <c r="AA218" s="30"/>
      <c r="AB218" s="30"/>
      <c r="AC218" s="30"/>
      <c r="AD218" s="30"/>
      <c r="AE218" s="30"/>
    </row>
    <row r="219" spans="1:31" ht="42" x14ac:dyDescent="0.35">
      <c r="A219" s="43" t="s">
        <v>63</v>
      </c>
      <c r="B219" s="43" t="s">
        <v>1316</v>
      </c>
      <c r="C219" s="41" t="s">
        <v>1317</v>
      </c>
      <c r="D219" s="31"/>
      <c r="E219" s="31"/>
      <c r="F219" s="31"/>
      <c r="G219" s="31"/>
      <c r="H219" s="31"/>
      <c r="I219" s="31"/>
      <c r="J219" s="31"/>
      <c r="K219" s="31"/>
      <c r="L219" s="31"/>
      <c r="M219" s="31"/>
      <c r="N219" s="31"/>
      <c r="O219" s="31"/>
      <c r="P219" s="31"/>
      <c r="Q219" s="31"/>
      <c r="R219" s="31"/>
      <c r="S219" s="31"/>
      <c r="T219" s="30"/>
      <c r="U219" s="30"/>
      <c r="V219" s="30"/>
      <c r="W219" s="30"/>
      <c r="X219" s="30"/>
      <c r="Y219" s="30"/>
      <c r="Z219" s="30"/>
      <c r="AA219" s="30"/>
      <c r="AB219" s="30"/>
      <c r="AC219" s="30"/>
      <c r="AD219" s="30"/>
      <c r="AE219" s="30"/>
    </row>
    <row r="220" spans="1:31" ht="42" x14ac:dyDescent="0.35">
      <c r="A220" s="43" t="s">
        <v>64</v>
      </c>
      <c r="B220" s="43" t="s">
        <v>1318</v>
      </c>
      <c r="C220" s="41" t="s">
        <v>1319</v>
      </c>
      <c r="D220" s="31"/>
      <c r="E220" s="31"/>
      <c r="F220" s="31"/>
      <c r="G220" s="31"/>
      <c r="H220" s="31"/>
      <c r="I220" s="31"/>
      <c r="J220" s="31"/>
      <c r="K220" s="31"/>
      <c r="L220" s="31"/>
      <c r="M220" s="31"/>
      <c r="N220" s="31"/>
      <c r="O220" s="31"/>
      <c r="P220" s="31"/>
      <c r="Q220" s="31"/>
      <c r="R220" s="31"/>
      <c r="S220" s="31"/>
      <c r="T220" s="30"/>
      <c r="U220" s="30"/>
      <c r="V220" s="30"/>
      <c r="W220" s="30"/>
      <c r="X220" s="30"/>
      <c r="Y220" s="30"/>
      <c r="Z220" s="30"/>
      <c r="AA220" s="30"/>
      <c r="AB220" s="30"/>
      <c r="AC220" s="30"/>
      <c r="AD220" s="30"/>
      <c r="AE220" s="30"/>
    </row>
    <row r="221" spans="1:31" ht="42" x14ac:dyDescent="0.35">
      <c r="A221" s="43" t="s">
        <v>65</v>
      </c>
      <c r="B221" s="41" t="s">
        <v>1320</v>
      </c>
      <c r="C221" s="41" t="s">
        <v>1321</v>
      </c>
      <c r="D221" s="31"/>
      <c r="E221" s="31"/>
      <c r="F221" s="31"/>
      <c r="G221" s="31"/>
      <c r="H221" s="31"/>
      <c r="I221" s="31"/>
      <c r="J221" s="31"/>
      <c r="K221" s="31"/>
      <c r="L221" s="31"/>
      <c r="M221" s="31"/>
      <c r="N221" s="31"/>
      <c r="O221" s="31"/>
      <c r="P221" s="31"/>
      <c r="Q221" s="31"/>
      <c r="R221" s="31"/>
      <c r="S221" s="31"/>
      <c r="T221" s="30"/>
      <c r="U221" s="30"/>
      <c r="V221" s="30"/>
      <c r="W221" s="30"/>
      <c r="X221" s="30"/>
      <c r="Y221" s="30"/>
      <c r="Z221" s="30"/>
      <c r="AA221" s="30"/>
      <c r="AB221" s="30"/>
      <c r="AC221" s="30"/>
      <c r="AD221" s="30"/>
      <c r="AE221" s="30"/>
    </row>
    <row r="222" spans="1:31" ht="42" x14ac:dyDescent="0.35">
      <c r="A222" s="43" t="s">
        <v>66</v>
      </c>
      <c r="B222" s="41" t="s">
        <v>1322</v>
      </c>
      <c r="C222" s="41" t="s">
        <v>1323</v>
      </c>
      <c r="D222" s="31"/>
      <c r="E222" s="31"/>
      <c r="F222" s="31"/>
      <c r="G222" s="31"/>
      <c r="H222" s="31"/>
      <c r="I222" s="31"/>
      <c r="J222" s="31"/>
      <c r="K222" s="31"/>
      <c r="L222" s="31"/>
      <c r="M222" s="31"/>
      <c r="N222" s="31"/>
      <c r="O222" s="31"/>
      <c r="P222" s="31"/>
      <c r="Q222" s="31"/>
      <c r="R222" s="31"/>
      <c r="S222" s="31"/>
      <c r="T222" s="30"/>
      <c r="U222" s="30"/>
      <c r="V222" s="30"/>
      <c r="W222" s="30"/>
      <c r="X222" s="30"/>
      <c r="Y222" s="30"/>
      <c r="Z222" s="30"/>
      <c r="AA222" s="30"/>
      <c r="AB222" s="30"/>
      <c r="AC222" s="30"/>
      <c r="AD222" s="30"/>
      <c r="AE222" s="30"/>
    </row>
    <row r="223" spans="1:31" ht="28" x14ac:dyDescent="0.35">
      <c r="A223" s="43" t="s">
        <v>68</v>
      </c>
      <c r="B223" s="43" t="s">
        <v>69</v>
      </c>
      <c r="C223" s="41" t="s">
        <v>1324</v>
      </c>
      <c r="D223" s="41" t="s">
        <v>1325</v>
      </c>
      <c r="E223" s="41" t="s">
        <v>1326</v>
      </c>
      <c r="F223" s="41" t="s">
        <v>1327</v>
      </c>
      <c r="G223" s="31"/>
      <c r="H223" s="31"/>
      <c r="I223" s="31"/>
      <c r="J223" s="31"/>
      <c r="K223" s="31"/>
      <c r="L223" s="31"/>
      <c r="M223" s="31"/>
      <c r="N223" s="31"/>
      <c r="O223" s="31"/>
      <c r="P223" s="31"/>
      <c r="Q223" s="31"/>
      <c r="R223" s="31"/>
      <c r="S223" s="31"/>
      <c r="T223" s="30"/>
      <c r="U223" s="30"/>
      <c r="V223" s="30"/>
      <c r="W223" s="30"/>
      <c r="X223" s="30"/>
      <c r="Y223" s="30"/>
      <c r="Z223" s="30"/>
      <c r="AA223" s="30"/>
      <c r="AB223" s="30"/>
      <c r="AC223" s="30"/>
      <c r="AD223" s="30"/>
      <c r="AE223" s="30"/>
    </row>
    <row r="224" spans="1:31" ht="42" x14ac:dyDescent="0.35">
      <c r="A224" s="43" t="s">
        <v>772</v>
      </c>
      <c r="B224" s="43" t="s">
        <v>1328</v>
      </c>
      <c r="C224" s="41" t="s">
        <v>1329</v>
      </c>
      <c r="D224" s="31"/>
      <c r="E224" s="31"/>
      <c r="F224" s="31"/>
      <c r="G224" s="31"/>
      <c r="H224" s="31"/>
      <c r="I224" s="31"/>
      <c r="J224" s="31"/>
      <c r="K224" s="31"/>
      <c r="L224" s="31"/>
      <c r="M224" s="31"/>
      <c r="N224" s="31"/>
      <c r="O224" s="31"/>
      <c r="P224" s="31"/>
      <c r="Q224" s="31"/>
      <c r="R224" s="31"/>
      <c r="S224" s="31"/>
      <c r="T224" s="30"/>
      <c r="U224" s="30"/>
      <c r="V224" s="30"/>
      <c r="W224" s="30"/>
      <c r="X224" s="30"/>
      <c r="Y224" s="30"/>
      <c r="Z224" s="30"/>
      <c r="AA224" s="30"/>
      <c r="AB224" s="30"/>
      <c r="AC224" s="30"/>
      <c r="AD224" s="30"/>
      <c r="AE224" s="30"/>
    </row>
    <row r="225" spans="1:31" ht="28" x14ac:dyDescent="0.35">
      <c r="A225" s="43" t="s">
        <v>73</v>
      </c>
      <c r="B225" s="43" t="s">
        <v>1330</v>
      </c>
      <c r="C225" s="41" t="s">
        <v>1331</v>
      </c>
      <c r="D225" s="31"/>
      <c r="E225" s="31"/>
      <c r="F225" s="31"/>
      <c r="G225" s="31"/>
      <c r="H225" s="31"/>
      <c r="I225" s="31"/>
      <c r="J225" s="31"/>
      <c r="K225" s="31"/>
      <c r="L225" s="31"/>
      <c r="M225" s="31"/>
      <c r="N225" s="31"/>
      <c r="O225" s="31"/>
      <c r="P225" s="31"/>
      <c r="Q225" s="31"/>
      <c r="R225" s="31"/>
      <c r="S225" s="31"/>
      <c r="T225" s="30"/>
      <c r="U225" s="30"/>
      <c r="V225" s="30"/>
      <c r="W225" s="30"/>
      <c r="X225" s="30"/>
      <c r="Y225" s="30"/>
      <c r="Z225" s="30"/>
      <c r="AA225" s="30"/>
      <c r="AB225" s="30"/>
      <c r="AC225" s="30"/>
      <c r="AD225" s="30"/>
      <c r="AE225" s="30"/>
    </row>
    <row r="226" spans="1:31" ht="28" x14ac:dyDescent="0.35">
      <c r="A226" s="43" t="s">
        <v>74</v>
      </c>
      <c r="B226" s="43" t="s">
        <v>1332</v>
      </c>
      <c r="C226" s="41" t="s">
        <v>1333</v>
      </c>
      <c r="D226" s="31"/>
      <c r="E226" s="31"/>
      <c r="F226" s="31"/>
      <c r="G226" s="31"/>
      <c r="H226" s="31"/>
      <c r="I226" s="31"/>
      <c r="J226" s="31"/>
      <c r="K226" s="31"/>
      <c r="L226" s="31"/>
      <c r="M226" s="31"/>
      <c r="N226" s="31"/>
      <c r="O226" s="31"/>
      <c r="P226" s="31"/>
      <c r="Q226" s="31"/>
      <c r="R226" s="31"/>
      <c r="S226" s="31"/>
      <c r="T226" s="30"/>
      <c r="U226" s="30"/>
      <c r="V226" s="30"/>
      <c r="W226" s="30"/>
      <c r="X226" s="30"/>
      <c r="Y226" s="30"/>
      <c r="Z226" s="30"/>
      <c r="AA226" s="30"/>
      <c r="AB226" s="30"/>
      <c r="AC226" s="30"/>
      <c r="AD226" s="30"/>
      <c r="AE226" s="30"/>
    </row>
    <row r="227" spans="1:31" ht="28" x14ac:dyDescent="0.35">
      <c r="A227" s="43" t="s">
        <v>75</v>
      </c>
      <c r="B227" s="41" t="s">
        <v>1334</v>
      </c>
      <c r="C227" s="41" t="s">
        <v>1335</v>
      </c>
      <c r="D227" s="31"/>
      <c r="E227" s="31"/>
      <c r="F227" s="31"/>
      <c r="G227" s="31"/>
      <c r="H227" s="31"/>
      <c r="I227" s="31"/>
      <c r="J227" s="31"/>
      <c r="K227" s="31"/>
      <c r="L227" s="31"/>
      <c r="M227" s="31"/>
      <c r="N227" s="31"/>
      <c r="O227" s="31"/>
      <c r="P227" s="31"/>
      <c r="Q227" s="31"/>
      <c r="R227" s="31"/>
      <c r="S227" s="31"/>
      <c r="T227" s="30"/>
      <c r="U227" s="30"/>
      <c r="V227" s="30"/>
      <c r="W227" s="30"/>
      <c r="X227" s="30"/>
      <c r="Y227" s="30"/>
      <c r="Z227" s="30"/>
      <c r="AA227" s="30"/>
      <c r="AB227" s="30"/>
      <c r="AC227" s="30"/>
      <c r="AD227" s="30"/>
      <c r="AE227" s="30"/>
    </row>
    <row r="228" spans="1:31" ht="98" x14ac:dyDescent="0.35">
      <c r="A228" s="43" t="s">
        <v>76</v>
      </c>
      <c r="B228" s="43" t="s">
        <v>77</v>
      </c>
      <c r="C228" s="43" t="s">
        <v>1336</v>
      </c>
      <c r="D228" s="43" t="s">
        <v>1337</v>
      </c>
      <c r="E228" s="43" t="s">
        <v>1338</v>
      </c>
      <c r="F228" s="43" t="s">
        <v>1339</v>
      </c>
      <c r="G228" s="43" t="s">
        <v>1340</v>
      </c>
      <c r="H228" s="31"/>
      <c r="I228" s="31"/>
      <c r="J228" s="31"/>
      <c r="K228" s="31"/>
      <c r="L228" s="31"/>
      <c r="M228" s="31"/>
      <c r="N228" s="31"/>
      <c r="O228" s="31"/>
      <c r="P228" s="31"/>
      <c r="Q228" s="31"/>
      <c r="R228" s="31"/>
      <c r="S228" s="31"/>
      <c r="T228" s="30"/>
      <c r="U228" s="30"/>
      <c r="V228" s="30"/>
      <c r="W228" s="30"/>
      <c r="X228" s="30"/>
      <c r="Y228" s="30"/>
      <c r="Z228" s="30"/>
      <c r="AA228" s="30"/>
      <c r="AB228" s="30"/>
      <c r="AC228" s="30"/>
      <c r="AD228" s="30"/>
      <c r="AE228" s="30"/>
    </row>
    <row r="229" spans="1:31" ht="28" x14ac:dyDescent="0.35">
      <c r="A229" s="43" t="s">
        <v>82</v>
      </c>
      <c r="B229" s="43" t="s">
        <v>1341</v>
      </c>
      <c r="C229" s="43" t="s">
        <v>1342</v>
      </c>
      <c r="D229" s="31"/>
      <c r="E229" s="31"/>
      <c r="F229" s="31"/>
      <c r="G229" s="31"/>
      <c r="H229" s="31"/>
      <c r="I229" s="31"/>
      <c r="J229" s="31"/>
      <c r="K229" s="31"/>
      <c r="L229" s="31"/>
      <c r="M229" s="31"/>
      <c r="N229" s="31"/>
      <c r="O229" s="31"/>
      <c r="P229" s="31"/>
      <c r="Q229" s="31"/>
      <c r="R229" s="31"/>
      <c r="S229" s="31"/>
      <c r="T229" s="30"/>
      <c r="U229" s="30"/>
      <c r="V229" s="30"/>
      <c r="W229" s="30"/>
      <c r="X229" s="30"/>
      <c r="Y229" s="30"/>
      <c r="Z229" s="30"/>
      <c r="AA229" s="30"/>
      <c r="AB229" s="30"/>
      <c r="AC229" s="30"/>
      <c r="AD229" s="30"/>
      <c r="AE229" s="30"/>
    </row>
    <row r="230" spans="1:31" ht="28" x14ac:dyDescent="0.35">
      <c r="A230" s="43" t="s">
        <v>83</v>
      </c>
      <c r="B230" s="43" t="s">
        <v>1343</v>
      </c>
      <c r="C230" s="43" t="s">
        <v>1344</v>
      </c>
      <c r="D230" s="31"/>
      <c r="E230" s="31"/>
      <c r="F230" s="31"/>
      <c r="G230" s="31"/>
      <c r="H230" s="31"/>
      <c r="I230" s="31"/>
      <c r="J230" s="31"/>
      <c r="K230" s="31"/>
      <c r="L230" s="31"/>
      <c r="M230" s="31"/>
      <c r="N230" s="31"/>
      <c r="O230" s="31"/>
      <c r="P230" s="31"/>
      <c r="Q230" s="31"/>
      <c r="R230" s="31"/>
      <c r="S230" s="31"/>
      <c r="T230" s="30"/>
      <c r="U230" s="30"/>
      <c r="V230" s="30"/>
      <c r="W230" s="30"/>
      <c r="X230" s="30"/>
      <c r="Y230" s="30"/>
      <c r="Z230" s="30"/>
      <c r="AA230" s="30"/>
      <c r="AB230" s="30"/>
      <c r="AC230" s="30"/>
      <c r="AD230" s="30"/>
      <c r="AE230" s="30"/>
    </row>
    <row r="231" spans="1:31" ht="28" x14ac:dyDescent="0.35">
      <c r="A231" s="43" t="s">
        <v>84</v>
      </c>
      <c r="B231" s="43" t="s">
        <v>1345</v>
      </c>
      <c r="C231" s="43" t="s">
        <v>1346</v>
      </c>
      <c r="D231" s="31"/>
      <c r="E231" s="31"/>
      <c r="F231" s="31"/>
      <c r="G231" s="31"/>
      <c r="H231" s="31"/>
      <c r="I231" s="31"/>
      <c r="J231" s="31"/>
      <c r="K231" s="31"/>
      <c r="L231" s="31"/>
      <c r="M231" s="31"/>
      <c r="N231" s="31"/>
      <c r="O231" s="31"/>
      <c r="P231" s="31"/>
      <c r="Q231" s="31"/>
      <c r="R231" s="31"/>
      <c r="S231" s="31"/>
      <c r="T231" s="30"/>
      <c r="U231" s="30"/>
      <c r="V231" s="30"/>
      <c r="W231" s="30"/>
      <c r="X231" s="30"/>
      <c r="Y231" s="30"/>
      <c r="Z231" s="30"/>
      <c r="AA231" s="30"/>
      <c r="AB231" s="30"/>
      <c r="AC231" s="30"/>
      <c r="AD231" s="30"/>
      <c r="AE231" s="30"/>
    </row>
    <row r="232" spans="1:31" ht="84" x14ac:dyDescent="0.35">
      <c r="A232" s="43" t="s">
        <v>86</v>
      </c>
      <c r="B232" s="43" t="s">
        <v>87</v>
      </c>
      <c r="C232" s="43" t="s">
        <v>1347</v>
      </c>
      <c r="D232" s="43" t="s">
        <v>1348</v>
      </c>
      <c r="E232" s="43" t="s">
        <v>1349</v>
      </c>
      <c r="F232" s="43" t="s">
        <v>1350</v>
      </c>
      <c r="G232" s="43" t="s">
        <v>1351</v>
      </c>
      <c r="H232" s="43" t="s">
        <v>1352</v>
      </c>
      <c r="I232" s="31"/>
      <c r="J232" s="31"/>
      <c r="K232" s="31"/>
      <c r="L232" s="31"/>
      <c r="M232" s="31"/>
      <c r="N232" s="31"/>
      <c r="O232" s="31"/>
      <c r="P232" s="31"/>
      <c r="Q232" s="31"/>
      <c r="R232" s="31"/>
      <c r="S232" s="31"/>
      <c r="T232" s="30"/>
      <c r="U232" s="30"/>
      <c r="V232" s="30"/>
      <c r="W232" s="30"/>
      <c r="X232" s="30"/>
      <c r="Y232" s="30"/>
      <c r="Z232" s="30"/>
      <c r="AA232" s="30"/>
      <c r="AB232" s="30"/>
      <c r="AC232" s="30"/>
      <c r="AD232" s="30"/>
      <c r="AE232" s="30"/>
    </row>
    <row r="233" spans="1:31" ht="14.5" x14ac:dyDescent="0.35">
      <c r="A233" s="11"/>
      <c r="B233" s="12"/>
      <c r="C233" s="12"/>
      <c r="D233" s="13"/>
      <c r="E233" s="13"/>
      <c r="F233" s="13"/>
      <c r="G233" s="13"/>
      <c r="H233" s="13"/>
      <c r="I233" s="13"/>
      <c r="J233" s="13"/>
      <c r="K233" s="13"/>
      <c r="L233" s="13"/>
      <c r="M233" s="13"/>
      <c r="N233" s="13"/>
      <c r="O233" s="13"/>
      <c r="P233" s="13"/>
      <c r="Q233" s="13"/>
      <c r="R233" s="13"/>
      <c r="S233" s="13"/>
      <c r="T233" s="11"/>
      <c r="U233" s="11"/>
      <c r="V233" s="11"/>
      <c r="W233" s="11"/>
      <c r="X233" s="11"/>
      <c r="Y233" s="11"/>
      <c r="Z233" s="11"/>
      <c r="AA233" s="11"/>
      <c r="AB233" s="11"/>
      <c r="AC233" s="11"/>
      <c r="AD233" s="11"/>
      <c r="AE233" s="11"/>
    </row>
    <row r="234" spans="1:31" ht="14.5" x14ac:dyDescent="0.35">
      <c r="A234" s="11"/>
      <c r="B234" s="12"/>
      <c r="C234" s="12"/>
      <c r="D234" s="13"/>
      <c r="E234" s="13"/>
      <c r="F234" s="13"/>
      <c r="G234" s="13"/>
      <c r="H234" s="13"/>
      <c r="I234" s="13"/>
      <c r="J234" s="13"/>
      <c r="K234" s="13"/>
      <c r="L234" s="13"/>
      <c r="M234" s="13"/>
      <c r="N234" s="13"/>
      <c r="O234" s="13"/>
      <c r="P234" s="13"/>
      <c r="Q234" s="13"/>
      <c r="R234" s="13"/>
      <c r="S234" s="13"/>
      <c r="T234" s="11"/>
      <c r="U234" s="11"/>
      <c r="V234" s="11"/>
      <c r="W234" s="11"/>
      <c r="X234" s="11"/>
      <c r="Y234" s="11"/>
      <c r="Z234" s="11"/>
      <c r="AA234" s="11"/>
      <c r="AB234" s="11"/>
      <c r="AC234" s="11"/>
      <c r="AD234" s="11"/>
      <c r="AE234" s="11"/>
    </row>
    <row r="235" spans="1:31" ht="14.5" x14ac:dyDescent="0.35">
      <c r="A235" s="11"/>
      <c r="B235" s="12"/>
      <c r="C235" s="12"/>
      <c r="D235" s="13"/>
      <c r="E235" s="13"/>
      <c r="F235" s="13"/>
      <c r="G235" s="13"/>
      <c r="H235" s="13"/>
      <c r="I235" s="13"/>
      <c r="J235" s="13"/>
      <c r="K235" s="13"/>
      <c r="L235" s="13"/>
      <c r="M235" s="13"/>
      <c r="N235" s="13"/>
      <c r="O235" s="13"/>
      <c r="P235" s="13"/>
      <c r="Q235" s="13"/>
      <c r="R235" s="13"/>
      <c r="S235" s="13"/>
      <c r="T235" s="11"/>
      <c r="U235" s="11"/>
      <c r="V235" s="11"/>
      <c r="W235" s="11"/>
      <c r="X235" s="11"/>
      <c r="Y235" s="11"/>
      <c r="Z235" s="11"/>
      <c r="AA235" s="11"/>
      <c r="AB235" s="11"/>
      <c r="AC235" s="11"/>
      <c r="AD235" s="11"/>
      <c r="AE235" s="11"/>
    </row>
    <row r="236" spans="1:31" ht="14.5" x14ac:dyDescent="0.35">
      <c r="A236" s="11"/>
      <c r="B236" s="12"/>
      <c r="C236" s="12"/>
      <c r="D236" s="13"/>
      <c r="E236" s="13"/>
      <c r="F236" s="13"/>
      <c r="G236" s="13"/>
      <c r="H236" s="13"/>
      <c r="I236" s="13"/>
      <c r="J236" s="13"/>
      <c r="K236" s="13"/>
      <c r="L236" s="13"/>
      <c r="M236" s="13"/>
      <c r="N236" s="13"/>
      <c r="O236" s="13"/>
      <c r="P236" s="13"/>
      <c r="Q236" s="13"/>
      <c r="R236" s="13"/>
      <c r="S236" s="13"/>
      <c r="T236" s="11"/>
      <c r="U236" s="11"/>
      <c r="V236" s="11"/>
      <c r="W236" s="11"/>
      <c r="X236" s="11"/>
      <c r="Y236" s="11"/>
      <c r="Z236" s="11"/>
      <c r="AA236" s="11"/>
      <c r="AB236" s="11"/>
      <c r="AC236" s="11"/>
      <c r="AD236" s="11"/>
      <c r="AE236" s="11"/>
    </row>
    <row r="237" spans="1:31" ht="14.5" x14ac:dyDescent="0.35">
      <c r="A237" s="11"/>
      <c r="B237" s="12"/>
      <c r="C237" s="12"/>
      <c r="D237" s="13"/>
      <c r="E237" s="13"/>
      <c r="F237" s="13"/>
      <c r="G237" s="13"/>
      <c r="H237" s="13"/>
      <c r="I237" s="13"/>
      <c r="J237" s="13"/>
      <c r="K237" s="13"/>
      <c r="L237" s="13"/>
      <c r="M237" s="13"/>
      <c r="N237" s="13"/>
      <c r="O237" s="13"/>
      <c r="P237" s="13"/>
      <c r="Q237" s="13"/>
      <c r="R237" s="13"/>
      <c r="S237" s="13"/>
      <c r="T237" s="11"/>
      <c r="U237" s="11"/>
      <c r="V237" s="11"/>
      <c r="W237" s="11"/>
      <c r="X237" s="11"/>
      <c r="Y237" s="11"/>
      <c r="Z237" s="11"/>
      <c r="AA237" s="11"/>
      <c r="AB237" s="11"/>
      <c r="AC237" s="11"/>
      <c r="AD237" s="11"/>
      <c r="AE237" s="11"/>
    </row>
    <row r="238" spans="1:31" ht="14.5" x14ac:dyDescent="0.35">
      <c r="A238" s="11"/>
      <c r="B238" s="12"/>
      <c r="C238" s="12"/>
      <c r="D238" s="13"/>
      <c r="E238" s="13"/>
      <c r="F238" s="13"/>
      <c r="G238" s="13"/>
      <c r="H238" s="13"/>
      <c r="I238" s="13"/>
      <c r="J238" s="13"/>
      <c r="K238" s="13"/>
      <c r="L238" s="13"/>
      <c r="M238" s="13"/>
      <c r="N238" s="13"/>
      <c r="O238" s="13"/>
      <c r="P238" s="13"/>
      <c r="Q238" s="13"/>
      <c r="R238" s="13"/>
      <c r="S238" s="13"/>
      <c r="T238" s="11"/>
      <c r="U238" s="11"/>
      <c r="V238" s="11"/>
      <c r="W238" s="11"/>
      <c r="X238" s="11"/>
      <c r="Y238" s="11"/>
      <c r="Z238" s="11"/>
      <c r="AA238" s="11"/>
      <c r="AB238" s="11"/>
      <c r="AC238" s="11"/>
      <c r="AD238" s="11"/>
      <c r="AE238" s="11"/>
    </row>
    <row r="239" spans="1:31" ht="14.5" x14ac:dyDescent="0.35">
      <c r="A239" s="11"/>
      <c r="B239" s="12"/>
      <c r="C239" s="12"/>
      <c r="D239" s="13"/>
      <c r="E239" s="13"/>
      <c r="F239" s="13"/>
      <c r="G239" s="13"/>
      <c r="H239" s="13"/>
      <c r="I239" s="13"/>
      <c r="J239" s="13"/>
      <c r="K239" s="13"/>
      <c r="L239" s="13"/>
      <c r="M239" s="13"/>
      <c r="N239" s="13"/>
      <c r="O239" s="13"/>
      <c r="P239" s="13"/>
      <c r="Q239" s="13"/>
      <c r="R239" s="13"/>
      <c r="S239" s="13"/>
      <c r="T239" s="11"/>
      <c r="U239" s="11"/>
      <c r="V239" s="11"/>
      <c r="W239" s="11"/>
      <c r="X239" s="11"/>
      <c r="Y239" s="11"/>
      <c r="Z239" s="11"/>
      <c r="AA239" s="11"/>
      <c r="AB239" s="11"/>
      <c r="AC239" s="11"/>
      <c r="AD239" s="11"/>
      <c r="AE239" s="11"/>
    </row>
    <row r="240" spans="1:31" ht="14.5" x14ac:dyDescent="0.35">
      <c r="A240" s="11"/>
      <c r="B240" s="12"/>
      <c r="C240" s="12"/>
      <c r="D240" s="13"/>
      <c r="E240" s="13"/>
      <c r="F240" s="13"/>
      <c r="G240" s="13"/>
      <c r="H240" s="13"/>
      <c r="I240" s="13"/>
      <c r="J240" s="13"/>
      <c r="K240" s="13"/>
      <c r="L240" s="13"/>
      <c r="M240" s="13"/>
      <c r="N240" s="13"/>
      <c r="O240" s="13"/>
      <c r="P240" s="13"/>
      <c r="Q240" s="13"/>
      <c r="R240" s="13"/>
      <c r="S240" s="13"/>
      <c r="T240" s="11"/>
      <c r="U240" s="11"/>
      <c r="V240" s="11"/>
      <c r="W240" s="11"/>
      <c r="X240" s="11"/>
      <c r="Y240" s="11"/>
      <c r="Z240" s="11"/>
      <c r="AA240" s="11"/>
      <c r="AB240" s="11"/>
      <c r="AC240" s="11"/>
      <c r="AD240" s="11"/>
      <c r="AE240" s="11"/>
    </row>
    <row r="241" spans="1:31" ht="14.5" x14ac:dyDescent="0.35">
      <c r="A241" s="11"/>
      <c r="B241" s="12"/>
      <c r="C241" s="12"/>
      <c r="D241" s="13"/>
      <c r="E241" s="13"/>
      <c r="F241" s="13"/>
      <c r="G241" s="13"/>
      <c r="H241" s="13"/>
      <c r="I241" s="13"/>
      <c r="J241" s="13"/>
      <c r="K241" s="13"/>
      <c r="L241" s="13"/>
      <c r="M241" s="13"/>
      <c r="N241" s="13"/>
      <c r="O241" s="13"/>
      <c r="P241" s="13"/>
      <c r="Q241" s="13"/>
      <c r="R241" s="13"/>
      <c r="S241" s="13"/>
      <c r="T241" s="11"/>
      <c r="U241" s="11"/>
      <c r="V241" s="11"/>
      <c r="W241" s="11"/>
      <c r="X241" s="11"/>
      <c r="Y241" s="11"/>
      <c r="Z241" s="11"/>
      <c r="AA241" s="11"/>
      <c r="AB241" s="11"/>
      <c r="AC241" s="11"/>
      <c r="AD241" s="11"/>
      <c r="AE241" s="11"/>
    </row>
    <row r="242" spans="1:31" ht="14.5" x14ac:dyDescent="0.35">
      <c r="A242" s="11"/>
      <c r="B242" s="12"/>
      <c r="C242" s="12"/>
      <c r="D242" s="13"/>
      <c r="E242" s="13"/>
      <c r="F242" s="13"/>
      <c r="G242" s="13"/>
      <c r="H242" s="13"/>
      <c r="I242" s="13"/>
      <c r="J242" s="13"/>
      <c r="K242" s="13"/>
      <c r="L242" s="13"/>
      <c r="M242" s="13"/>
      <c r="N242" s="13"/>
      <c r="O242" s="13"/>
      <c r="P242" s="13"/>
      <c r="Q242" s="13"/>
      <c r="R242" s="13"/>
      <c r="S242" s="13"/>
      <c r="T242" s="11"/>
      <c r="U242" s="11"/>
      <c r="V242" s="11"/>
      <c r="W242" s="11"/>
      <c r="X242" s="11"/>
      <c r="Y242" s="11"/>
      <c r="Z242" s="11"/>
      <c r="AA242" s="11"/>
      <c r="AB242" s="11"/>
      <c r="AC242" s="11"/>
      <c r="AD242" s="11"/>
      <c r="AE242" s="11"/>
    </row>
    <row r="243" spans="1:31" ht="14.5" x14ac:dyDescent="0.35">
      <c r="A243" s="11"/>
      <c r="B243" s="12"/>
      <c r="C243" s="12"/>
      <c r="D243" s="13"/>
      <c r="E243" s="13"/>
      <c r="F243" s="13"/>
      <c r="G243" s="13"/>
      <c r="H243" s="13"/>
      <c r="I243" s="13"/>
      <c r="J243" s="13"/>
      <c r="K243" s="13"/>
      <c r="L243" s="13"/>
      <c r="M243" s="13"/>
      <c r="N243" s="13"/>
      <c r="O243" s="13"/>
      <c r="P243" s="13"/>
      <c r="Q243" s="13"/>
      <c r="R243" s="13"/>
      <c r="S243" s="13"/>
      <c r="T243" s="11"/>
      <c r="U243" s="11"/>
      <c r="V243" s="11"/>
      <c r="W243" s="11"/>
      <c r="X243" s="11"/>
      <c r="Y243" s="11"/>
      <c r="Z243" s="11"/>
      <c r="AA243" s="11"/>
      <c r="AB243" s="11"/>
      <c r="AC243" s="11"/>
      <c r="AD243" s="11"/>
      <c r="AE243" s="11"/>
    </row>
    <row r="244" spans="1:31" ht="14.5" x14ac:dyDescent="0.35">
      <c r="A244" s="11"/>
      <c r="B244" s="12"/>
      <c r="C244" s="12"/>
      <c r="D244" s="13"/>
      <c r="E244" s="13"/>
      <c r="F244" s="13"/>
      <c r="G244" s="13"/>
      <c r="H244" s="13"/>
      <c r="I244" s="13"/>
      <c r="J244" s="13"/>
      <c r="K244" s="13"/>
      <c r="L244" s="13"/>
      <c r="M244" s="13"/>
      <c r="N244" s="13"/>
      <c r="O244" s="13"/>
      <c r="P244" s="13"/>
      <c r="Q244" s="13"/>
      <c r="R244" s="13"/>
      <c r="S244" s="13"/>
      <c r="T244" s="11"/>
      <c r="U244" s="11"/>
      <c r="V244" s="11"/>
      <c r="W244" s="11"/>
      <c r="X244" s="11"/>
      <c r="Y244" s="11"/>
      <c r="Z244" s="11"/>
      <c r="AA244" s="11"/>
      <c r="AB244" s="11"/>
      <c r="AC244" s="11"/>
      <c r="AD244" s="11"/>
      <c r="AE244" s="11"/>
    </row>
    <row r="245" spans="1:31" ht="14.5" x14ac:dyDescent="0.35">
      <c r="A245" s="11"/>
      <c r="B245" s="12"/>
      <c r="C245" s="12"/>
      <c r="D245" s="13"/>
      <c r="E245" s="13"/>
      <c r="F245" s="13"/>
      <c r="G245" s="13"/>
      <c r="H245" s="13"/>
      <c r="I245" s="13"/>
      <c r="J245" s="13"/>
      <c r="K245" s="13"/>
      <c r="L245" s="13"/>
      <c r="M245" s="13"/>
      <c r="N245" s="13"/>
      <c r="O245" s="13"/>
      <c r="P245" s="13"/>
      <c r="Q245" s="13"/>
      <c r="R245" s="13"/>
      <c r="S245" s="13"/>
      <c r="T245" s="11"/>
      <c r="U245" s="11"/>
      <c r="V245" s="11"/>
      <c r="W245" s="11"/>
      <c r="X245" s="11"/>
      <c r="Y245" s="11"/>
      <c r="Z245" s="11"/>
      <c r="AA245" s="11"/>
      <c r="AB245" s="11"/>
      <c r="AC245" s="11"/>
      <c r="AD245" s="11"/>
      <c r="AE245" s="11"/>
    </row>
    <row r="246" spans="1:31" ht="14.5" x14ac:dyDescent="0.35">
      <c r="A246" s="11"/>
      <c r="B246" s="12"/>
      <c r="C246" s="12"/>
      <c r="D246" s="13"/>
      <c r="E246" s="13"/>
      <c r="F246" s="13"/>
      <c r="G246" s="13"/>
      <c r="H246" s="13"/>
      <c r="I246" s="13"/>
      <c r="J246" s="13"/>
      <c r="K246" s="13"/>
      <c r="L246" s="13"/>
      <c r="M246" s="13"/>
      <c r="N246" s="13"/>
      <c r="O246" s="13"/>
      <c r="P246" s="13"/>
      <c r="Q246" s="13"/>
      <c r="R246" s="13"/>
      <c r="S246" s="13"/>
      <c r="T246" s="11"/>
      <c r="U246" s="11"/>
      <c r="V246" s="11"/>
      <c r="W246" s="11"/>
      <c r="X246" s="11"/>
      <c r="Y246" s="11"/>
      <c r="Z246" s="11"/>
      <c r="AA246" s="11"/>
      <c r="AB246" s="11"/>
      <c r="AC246" s="11"/>
      <c r="AD246" s="11"/>
      <c r="AE246" s="11"/>
    </row>
    <row r="247" spans="1:31" ht="14.5" x14ac:dyDescent="0.35">
      <c r="A247" s="11"/>
      <c r="B247" s="12"/>
      <c r="C247" s="12"/>
      <c r="D247" s="13"/>
      <c r="E247" s="13"/>
      <c r="F247" s="13"/>
      <c r="G247" s="13"/>
      <c r="H247" s="13"/>
      <c r="I247" s="13"/>
      <c r="J247" s="13"/>
      <c r="K247" s="13"/>
      <c r="L247" s="13"/>
      <c r="M247" s="13"/>
      <c r="N247" s="13"/>
      <c r="O247" s="13"/>
      <c r="P247" s="13"/>
      <c r="Q247" s="13"/>
      <c r="R247" s="13"/>
      <c r="S247" s="13"/>
      <c r="T247" s="11"/>
      <c r="U247" s="11"/>
      <c r="V247" s="11"/>
      <c r="W247" s="11"/>
      <c r="X247" s="11"/>
      <c r="Y247" s="11"/>
      <c r="Z247" s="11"/>
      <c r="AA247" s="11"/>
      <c r="AB247" s="11"/>
      <c r="AC247" s="11"/>
      <c r="AD247" s="11"/>
      <c r="AE247" s="11"/>
    </row>
    <row r="248" spans="1:31" ht="14.5" x14ac:dyDescent="0.35">
      <c r="A248" s="11"/>
      <c r="B248" s="12"/>
      <c r="C248" s="12"/>
      <c r="D248" s="13"/>
      <c r="E248" s="13"/>
      <c r="F248" s="13"/>
      <c r="G248" s="13"/>
      <c r="H248" s="13"/>
      <c r="I248" s="13"/>
      <c r="J248" s="13"/>
      <c r="K248" s="13"/>
      <c r="L248" s="13"/>
      <c r="M248" s="13"/>
      <c r="N248" s="13"/>
      <c r="O248" s="13"/>
      <c r="P248" s="13"/>
      <c r="Q248" s="13"/>
      <c r="R248" s="13"/>
      <c r="S248" s="13"/>
      <c r="T248" s="11"/>
      <c r="U248" s="11"/>
      <c r="V248" s="11"/>
      <c r="W248" s="11"/>
      <c r="X248" s="11"/>
      <c r="Y248" s="11"/>
      <c r="Z248" s="11"/>
      <c r="AA248" s="11"/>
      <c r="AB248" s="11"/>
      <c r="AC248" s="11"/>
      <c r="AD248" s="11"/>
      <c r="AE248" s="11"/>
    </row>
    <row r="249" spans="1:31" ht="14.5" x14ac:dyDescent="0.35">
      <c r="A249" s="11"/>
      <c r="B249" s="12"/>
      <c r="C249" s="12"/>
      <c r="D249" s="13"/>
      <c r="E249" s="13"/>
      <c r="F249" s="13"/>
      <c r="G249" s="13"/>
      <c r="H249" s="13"/>
      <c r="I249" s="13"/>
      <c r="J249" s="13"/>
      <c r="K249" s="13"/>
      <c r="L249" s="13"/>
      <c r="M249" s="13"/>
      <c r="N249" s="13"/>
      <c r="O249" s="13"/>
      <c r="P249" s="13"/>
      <c r="Q249" s="13"/>
      <c r="R249" s="13"/>
      <c r="S249" s="13"/>
      <c r="T249" s="11"/>
      <c r="U249" s="11"/>
      <c r="V249" s="11"/>
      <c r="W249" s="11"/>
      <c r="X249" s="11"/>
      <c r="Y249" s="11"/>
      <c r="Z249" s="11"/>
      <c r="AA249" s="11"/>
      <c r="AB249" s="11"/>
      <c r="AC249" s="11"/>
      <c r="AD249" s="11"/>
      <c r="AE249" s="11"/>
    </row>
    <row r="250" spans="1:31" ht="14.5" x14ac:dyDescent="0.35">
      <c r="A250" s="11"/>
      <c r="B250" s="12"/>
      <c r="C250" s="12"/>
      <c r="D250" s="13"/>
      <c r="E250" s="13"/>
      <c r="F250" s="13"/>
      <c r="G250" s="13"/>
      <c r="H250" s="13"/>
      <c r="I250" s="13"/>
      <c r="J250" s="13"/>
      <c r="K250" s="13"/>
      <c r="L250" s="13"/>
      <c r="M250" s="13"/>
      <c r="N250" s="13"/>
      <c r="O250" s="13"/>
      <c r="P250" s="13"/>
      <c r="Q250" s="13"/>
      <c r="R250" s="13"/>
      <c r="S250" s="13"/>
      <c r="T250" s="11"/>
      <c r="U250" s="11"/>
      <c r="V250" s="11"/>
      <c r="W250" s="11"/>
      <c r="X250" s="11"/>
      <c r="Y250" s="11"/>
      <c r="Z250" s="11"/>
      <c r="AA250" s="11"/>
      <c r="AB250" s="11"/>
      <c r="AC250" s="11"/>
      <c r="AD250" s="11"/>
      <c r="AE250" s="11"/>
    </row>
    <row r="251" spans="1:31" ht="14.5" x14ac:dyDescent="0.35">
      <c r="A251" s="11"/>
      <c r="B251" s="12"/>
      <c r="C251" s="12"/>
      <c r="D251" s="13"/>
      <c r="E251" s="13"/>
      <c r="F251" s="13"/>
      <c r="G251" s="13"/>
      <c r="H251" s="13"/>
      <c r="I251" s="13"/>
      <c r="J251" s="13"/>
      <c r="K251" s="13"/>
      <c r="L251" s="13"/>
      <c r="M251" s="13"/>
      <c r="N251" s="13"/>
      <c r="O251" s="13"/>
      <c r="P251" s="13"/>
      <c r="Q251" s="13"/>
      <c r="R251" s="13"/>
      <c r="S251" s="13"/>
      <c r="T251" s="11"/>
      <c r="U251" s="11"/>
      <c r="V251" s="11"/>
      <c r="W251" s="11"/>
      <c r="X251" s="11"/>
      <c r="Y251" s="11"/>
      <c r="Z251" s="11"/>
      <c r="AA251" s="11"/>
      <c r="AB251" s="11"/>
      <c r="AC251" s="11"/>
      <c r="AD251" s="11"/>
      <c r="AE251" s="11"/>
    </row>
    <row r="252" spans="1:31" ht="41.9" customHeight="1" x14ac:dyDescent="0.35">
      <c r="D252" s="7"/>
      <c r="E252" s="7"/>
      <c r="F252" s="7"/>
      <c r="G252" s="7"/>
      <c r="H252" s="7"/>
      <c r="I252" s="7"/>
      <c r="J252" s="7"/>
      <c r="K252" s="7"/>
      <c r="L252" s="7"/>
      <c r="M252" s="7"/>
      <c r="N252" s="7"/>
      <c r="O252" s="7"/>
      <c r="P252" s="7"/>
      <c r="Q252" s="7"/>
      <c r="R252" s="7"/>
      <c r="S252" s="7"/>
    </row>
  </sheetData>
  <autoFilter ref="A1:AE251" xr:uid="{B1E071FB-263C-437B-9E42-FF8E4EC0F38A}"/>
  <phoneticPr fontId="5" type="noConversion"/>
  <conditionalFormatting sqref="A46">
    <cfRule type="duplicateValues" dxfId="28" priority="9"/>
  </conditionalFormatting>
  <conditionalFormatting sqref="A206">
    <cfRule type="duplicateValues" dxfId="27" priority="8"/>
  </conditionalFormatting>
  <conditionalFormatting sqref="A207">
    <cfRule type="duplicateValues" dxfId="26" priority="6"/>
  </conditionalFormatting>
  <conditionalFormatting sqref="A120">
    <cfRule type="duplicateValues" dxfId="25" priority="5"/>
  </conditionalFormatting>
  <conditionalFormatting sqref="A151">
    <cfRule type="duplicateValues" dxfId="24" priority="3"/>
  </conditionalFormatting>
  <conditionalFormatting sqref="A35">
    <cfRule type="duplicateValues" dxfId="23" priority="2"/>
  </conditionalFormatting>
  <conditionalFormatting sqref="A183:A193">
    <cfRule type="duplicateValues" dxfId="22" priority="1"/>
  </conditionalFormatting>
  <conditionalFormatting sqref="A2:A216 A233:A251">
    <cfRule type="duplicateValues" dxfId="21" priority="34"/>
  </conditionalFormatting>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4D2A3-9A84-44AC-BF6F-88DFE2FC5A80}">
  <sheetPr codeName="Sheet14">
    <tabColor theme="8" tint="0.39997558519241921"/>
  </sheetPr>
  <dimension ref="A1:AL317"/>
  <sheetViews>
    <sheetView workbookViewId="0">
      <pane xSplit="1" ySplit="1" topLeftCell="E172" activePane="bottomRight" state="frozen"/>
      <selection pane="topRight" sqref="A1:XFD1048576"/>
      <selection pane="bottomLeft" sqref="A1:XFD1048576"/>
      <selection pane="bottomRight" activeCell="F172" sqref="F172"/>
    </sheetView>
  </sheetViews>
  <sheetFormatPr defaultColWidth="9.36328125" defaultRowHeight="34.4" customHeight="1" x14ac:dyDescent="0.35"/>
  <cols>
    <col min="1" max="3" width="20" style="6" customWidth="1"/>
    <col min="4" max="4" width="79.54296875" style="14" customWidth="1"/>
    <col min="5" max="5" width="20" style="6" customWidth="1"/>
    <col min="6" max="6" width="12.90625" style="6" customWidth="1"/>
    <col min="7" max="7" width="35.54296875" style="6" customWidth="1"/>
    <col min="8" max="8" width="20" style="6" customWidth="1"/>
    <col min="9" max="9" width="48.08984375" style="6" customWidth="1"/>
    <col min="10" max="10" width="57.36328125" style="6" customWidth="1"/>
    <col min="11" max="27" width="14.36328125" style="6" customWidth="1"/>
    <col min="28" max="16384" width="9.36328125" style="6"/>
  </cols>
  <sheetData>
    <row r="1" spans="1:38" ht="34.4" customHeight="1" x14ac:dyDescent="0.35">
      <c r="A1" s="45" t="s">
        <v>1353</v>
      </c>
      <c r="B1" s="45" t="s">
        <v>1354</v>
      </c>
      <c r="C1" s="45" t="s">
        <v>1355</v>
      </c>
      <c r="D1" s="52" t="s">
        <v>774</v>
      </c>
      <c r="E1" s="45" t="s">
        <v>773</v>
      </c>
      <c r="F1" s="45" t="s">
        <v>776</v>
      </c>
      <c r="G1" s="46" t="s">
        <v>777</v>
      </c>
      <c r="H1" s="47" t="s">
        <v>1356</v>
      </c>
      <c r="I1" s="47" t="s">
        <v>25</v>
      </c>
      <c r="J1" s="48" t="s">
        <v>778</v>
      </c>
      <c r="K1" s="47" t="s">
        <v>779</v>
      </c>
      <c r="L1" s="47" t="s">
        <v>780</v>
      </c>
      <c r="M1" s="47" t="s">
        <v>781</v>
      </c>
      <c r="N1" s="47" t="s">
        <v>782</v>
      </c>
      <c r="O1" s="47" t="s">
        <v>783</v>
      </c>
      <c r="P1" s="47" t="s">
        <v>784</v>
      </c>
      <c r="Q1" s="47" t="s">
        <v>785</v>
      </c>
      <c r="R1" s="47" t="s">
        <v>786</v>
      </c>
      <c r="S1" s="47" t="s">
        <v>787</v>
      </c>
      <c r="T1" s="47" t="s">
        <v>788</v>
      </c>
      <c r="U1" s="47" t="s">
        <v>789</v>
      </c>
      <c r="V1" s="47" t="s">
        <v>790</v>
      </c>
      <c r="W1" s="47" t="s">
        <v>791</v>
      </c>
      <c r="X1" s="47" t="s">
        <v>792</v>
      </c>
      <c r="Y1" s="47" t="s">
        <v>793</v>
      </c>
      <c r="Z1" s="47" t="s">
        <v>794</v>
      </c>
      <c r="AA1" s="47" t="s">
        <v>795</v>
      </c>
      <c r="AB1" s="44" t="s">
        <v>796</v>
      </c>
      <c r="AC1" s="44" t="s">
        <v>797</v>
      </c>
      <c r="AD1" s="44" t="s">
        <v>798</v>
      </c>
      <c r="AE1" s="44" t="s">
        <v>799</v>
      </c>
      <c r="AF1" s="44" t="s">
        <v>800</v>
      </c>
      <c r="AG1" s="44" t="s">
        <v>801</v>
      </c>
      <c r="AH1" s="44" t="s">
        <v>802</v>
      </c>
      <c r="AI1" s="44" t="s">
        <v>803</v>
      </c>
      <c r="AJ1" s="44" t="s">
        <v>804</v>
      </c>
      <c r="AK1" s="44" t="s">
        <v>805</v>
      </c>
      <c r="AL1" s="44" t="s">
        <v>806</v>
      </c>
    </row>
    <row r="2" spans="1:38" ht="34.4" customHeight="1" x14ac:dyDescent="0.35">
      <c r="A2" s="30" t="s">
        <v>1357</v>
      </c>
      <c r="B2" s="30" t="s">
        <v>1358</v>
      </c>
      <c r="C2" s="30" t="s">
        <v>1359</v>
      </c>
      <c r="D2" s="32" t="s">
        <v>1360</v>
      </c>
      <c r="E2" s="30" t="s">
        <v>234</v>
      </c>
      <c r="F2" s="30" t="str">
        <f>_xlfn.SINGLE(IF(ISNUMBER(IFERROR(_xlfn.XLOOKUP($E2,Table1[QNUM],Table1[Answer],"",0),""))*1,"",IFERROR(_xlfn.XLOOKUP($E2,Table1[QNUM],Table1[Answer],"",0),"")))</f>
        <v/>
      </c>
      <c r="G2" s="30" t="str">
        <f>_xlfn.SINGLE(IF(ISNUMBER(IFERROR(_xlfn.XLOOKUP($E2&amp;$G$1&amp;":",Table1[QNUM],Table1[NOTES],"",0),""))*1,"",IFERROR(_xlfn.XLOOKUP($E2&amp;$G$1&amp;":",Table1[QNUM],Table1[NOTES],"",0),"")))</f>
        <v/>
      </c>
      <c r="H2" s="30"/>
      <c r="I2" s="31" t="str">
        <f>_xlfn.SINGLE(IF(ISNUMBER(IFERROR(_xlfn.XLOOKUP($E2&amp;$I$1,Table1[QNUM],Table1[NOTES],"",0),""))*1,"",IFERROR(_xlfn.XLOOKUP($E2&amp;$I$1,Table1[QNUM],Table1[NOTES],"",0),"")))</f>
        <v/>
      </c>
      <c r="J2" s="53" t="s">
        <v>1361</v>
      </c>
      <c r="K2" s="54"/>
      <c r="L2" s="54"/>
      <c r="M2" s="55"/>
      <c r="N2" s="54"/>
      <c r="O2" s="54"/>
      <c r="P2" s="54"/>
      <c r="Q2" s="54"/>
      <c r="R2" s="54"/>
      <c r="S2" s="54"/>
      <c r="T2" s="54"/>
      <c r="U2" s="54"/>
      <c r="V2" s="54"/>
      <c r="W2" s="54"/>
      <c r="X2" s="54"/>
      <c r="Y2" s="54"/>
      <c r="Z2" s="54"/>
      <c r="AA2" s="54"/>
      <c r="AB2" s="44"/>
      <c r="AC2" s="44"/>
      <c r="AD2" s="44"/>
      <c r="AE2" s="44"/>
      <c r="AF2" s="44"/>
      <c r="AG2" s="44"/>
      <c r="AH2" s="44"/>
      <c r="AI2" s="44"/>
      <c r="AJ2" s="44"/>
      <c r="AK2" s="44"/>
      <c r="AL2" s="44"/>
    </row>
    <row r="3" spans="1:38" ht="28" x14ac:dyDescent="0.35">
      <c r="A3" s="30" t="s">
        <v>1362</v>
      </c>
      <c r="B3" s="30" t="s">
        <v>1363</v>
      </c>
      <c r="C3" s="30" t="s">
        <v>1359</v>
      </c>
      <c r="D3" s="32" t="s">
        <v>839</v>
      </c>
      <c r="E3" s="30" t="s">
        <v>235</v>
      </c>
      <c r="F3" s="30" t="str">
        <f>_xlfn.SINGLE(IF(ISNUMBER(IFERROR(_xlfn.XLOOKUP($E3,Table1[QNUM],Table1[Answer],"",0),""))*1,"",IFERROR(_xlfn.XLOOKUP($E3,Table1[QNUM],Table1[Answer],"",0),"")))</f>
        <v/>
      </c>
      <c r="G3" s="31" t="str">
        <f>_xlfn.SINGLE(IF(ISNUMBER(IFERROR(_xlfn.XLOOKUP($E3&amp;$G$1&amp;":",Table1[QNUM],Table1[NOTES],"",0),""))*1,"",IFERROR(_xlfn.XLOOKUP($E3&amp;$G$1&amp;":",Table1[QNUM],Table1[NOTES],"",0),"")))</f>
        <v/>
      </c>
      <c r="H3" s="31"/>
      <c r="I3" s="31" t="str">
        <f>_xlfn.SINGLE(IF(ISNUMBER(IFERROR(_xlfn.XLOOKUP($E3&amp;$I$1,Table1[QNUM],Table1[NOTES],"",0),""))*1,"",IFERROR(_xlfn.XLOOKUP($E3&amp;$I$1,Table1[QNUM],Table1[NOTES],"",0),"")))</f>
        <v/>
      </c>
      <c r="J3" s="53" t="s">
        <v>1361</v>
      </c>
      <c r="K3" s="54"/>
      <c r="L3" s="54"/>
      <c r="M3" s="55"/>
      <c r="N3" s="54"/>
      <c r="O3" s="54"/>
      <c r="P3" s="54"/>
      <c r="Q3" s="54"/>
      <c r="R3" s="54"/>
      <c r="S3" s="54"/>
      <c r="T3" s="54"/>
      <c r="U3" s="54"/>
      <c r="V3" s="54"/>
      <c r="W3" s="54"/>
      <c r="X3" s="54"/>
      <c r="Y3" s="54"/>
      <c r="Z3" s="54"/>
      <c r="AA3" s="54"/>
      <c r="AB3" s="44"/>
      <c r="AC3" s="44"/>
      <c r="AD3" s="44"/>
      <c r="AE3" s="44"/>
      <c r="AF3" s="44"/>
      <c r="AG3" s="44"/>
      <c r="AH3" s="44"/>
      <c r="AI3" s="44"/>
      <c r="AJ3" s="44"/>
      <c r="AK3" s="44"/>
      <c r="AL3" s="44"/>
    </row>
    <row r="4" spans="1:38" ht="14.5" x14ac:dyDescent="0.35">
      <c r="A4" s="30" t="s">
        <v>1364</v>
      </c>
      <c r="B4" s="30" t="s">
        <v>1365</v>
      </c>
      <c r="C4" s="30" t="s">
        <v>1359</v>
      </c>
      <c r="D4" s="32" t="s">
        <v>841</v>
      </c>
      <c r="E4" s="30" t="s">
        <v>237</v>
      </c>
      <c r="F4" s="30" t="str">
        <f>_xlfn.SINGLE(IF(ISNUMBER(IFERROR(_xlfn.XLOOKUP($E4,Table1[QNUM],Table1[Answer],"",0),""))*1,"",IFERROR(_xlfn.XLOOKUP($E4,Table1[QNUM],Table1[Answer],"",0),"")))</f>
        <v/>
      </c>
      <c r="G4" s="31" t="str">
        <f>_xlfn.SINGLE(IF(ISNUMBER(IFERROR(_xlfn.XLOOKUP($E4&amp;$G$1&amp;":",Table1[QNUM],Table1[NOTES],"",0),""))*1,"",IFERROR(_xlfn.XLOOKUP($E4&amp;$G$1&amp;":",Table1[QNUM],Table1[NOTES],"",0),"")))</f>
        <v/>
      </c>
      <c r="H4" s="31"/>
      <c r="I4" s="31" t="str">
        <f>_xlfn.SINGLE(IF(ISNUMBER(IFERROR(_xlfn.XLOOKUP($E4&amp;$I$1,Table1[QNUM],Table1[NOTES],"",0),""))*1,"",IFERROR(_xlfn.XLOOKUP($E4&amp;$I$1,Table1[QNUM],Table1[NOTES],"",0),"")))</f>
        <v/>
      </c>
      <c r="J4" s="53" t="s">
        <v>1366</v>
      </c>
      <c r="K4" s="54"/>
      <c r="L4" s="54"/>
      <c r="M4" s="55"/>
      <c r="N4" s="54"/>
      <c r="O4" s="54"/>
      <c r="P4" s="54"/>
      <c r="Q4" s="54"/>
      <c r="R4" s="54"/>
      <c r="S4" s="54"/>
      <c r="T4" s="54"/>
      <c r="U4" s="54"/>
      <c r="V4" s="54"/>
      <c r="W4" s="54"/>
      <c r="X4" s="54"/>
      <c r="Y4" s="54"/>
      <c r="Z4" s="54"/>
      <c r="AA4" s="54"/>
      <c r="AB4" s="44"/>
      <c r="AC4" s="44"/>
      <c r="AD4" s="44"/>
      <c r="AE4" s="44"/>
      <c r="AF4" s="44"/>
      <c r="AG4" s="44"/>
      <c r="AH4" s="44"/>
      <c r="AI4" s="44"/>
      <c r="AJ4" s="44"/>
      <c r="AK4" s="44"/>
      <c r="AL4" s="44"/>
    </row>
    <row r="5" spans="1:38" ht="70" x14ac:dyDescent="0.35">
      <c r="A5" s="30" t="s">
        <v>1367</v>
      </c>
      <c r="B5" s="30" t="s">
        <v>1368</v>
      </c>
      <c r="C5" s="30" t="s">
        <v>1359</v>
      </c>
      <c r="D5" s="32" t="s">
        <v>1369</v>
      </c>
      <c r="E5" s="30" t="s">
        <v>238</v>
      </c>
      <c r="F5" s="30" t="str">
        <f>_xlfn.SINGLE(IF(ISNUMBER(IFERROR(_xlfn.XLOOKUP($E5,Table1[QNUM],Table1[Answer],"",0),""))*1,"",IFERROR(_xlfn.XLOOKUP($E5,Table1[QNUM],Table1[Answer],"",0),"")))</f>
        <v/>
      </c>
      <c r="G5" s="31" t="str">
        <f>_xlfn.SINGLE(IF(ISNUMBER(IFERROR(_xlfn.XLOOKUP($E5&amp;$G$1&amp;":",Table1[QNUM],Table1[NOTES],"",0),""))*1,"",IFERROR(_xlfn.XLOOKUP($E5&amp;$G$1&amp;":",Table1[QNUM],Table1[NOTES],"",0),"")))</f>
        <v/>
      </c>
      <c r="H5" s="31"/>
      <c r="I5" s="31" t="str">
        <f>_xlfn.SINGLE(IF(ISNUMBER(IFERROR(_xlfn.XLOOKUP($E5&amp;$I$1,Table1[QNUM],Table1[NOTES],"",0),""))*1,"",IFERROR(_xlfn.XLOOKUP($E5&amp;$I$1,Table1[QNUM],Table1[NOTES],"",0),"")))</f>
        <v/>
      </c>
      <c r="J5" s="53" t="s">
        <v>1366</v>
      </c>
      <c r="K5" s="54" t="str">
        <f>TRIM(FOFA!$C21)</f>
        <v/>
      </c>
      <c r="L5" s="54" t="str">
        <f>TRIM(FOFA!$C22)</f>
        <v/>
      </c>
      <c r="M5" s="54" t="str">
        <f>TRIM(FOFA!$C23)</f>
        <v/>
      </c>
      <c r="N5" s="54"/>
      <c r="O5" s="54"/>
      <c r="P5" s="54"/>
      <c r="Q5" s="54"/>
      <c r="R5" s="54"/>
      <c r="S5" s="54"/>
      <c r="T5" s="54"/>
      <c r="U5" s="54"/>
      <c r="V5" s="54"/>
      <c r="W5" s="54"/>
      <c r="X5" s="54"/>
      <c r="Y5" s="54"/>
      <c r="Z5" s="54"/>
      <c r="AA5" s="54"/>
      <c r="AB5" s="44"/>
      <c r="AC5" s="44"/>
      <c r="AD5" s="44"/>
      <c r="AE5" s="44"/>
      <c r="AF5" s="44"/>
      <c r="AG5" s="44"/>
      <c r="AH5" s="44"/>
      <c r="AI5" s="44"/>
      <c r="AJ5" s="44"/>
      <c r="AK5" s="44"/>
      <c r="AL5" s="44"/>
    </row>
    <row r="6" spans="1:38" ht="56" x14ac:dyDescent="0.35">
      <c r="A6" s="30" t="s">
        <v>1370</v>
      </c>
      <c r="B6" s="30" t="s">
        <v>1371</v>
      </c>
      <c r="C6" s="30" t="s">
        <v>1359</v>
      </c>
      <c r="D6" s="32" t="s">
        <v>848</v>
      </c>
      <c r="E6" s="30" t="s">
        <v>243</v>
      </c>
      <c r="F6" s="30" t="str">
        <f>_xlfn.SINGLE(IF(ISNUMBER(IFERROR(_xlfn.XLOOKUP($E6,Table1[QNUM],Table1[Answer],"",0),""))*1,"",IFERROR(_xlfn.XLOOKUP($E6,Table1[QNUM],Table1[Answer],"",0),"")))</f>
        <v/>
      </c>
      <c r="G6" s="31" t="str">
        <f>_xlfn.SINGLE(IF(ISNUMBER(IFERROR(_xlfn.XLOOKUP($E6&amp;$G$1&amp;":",Table1[QNUM],Table1[NOTES],"",0),""))*1,"",IFERROR(_xlfn.XLOOKUP($E6&amp;$G$1&amp;":",Table1[QNUM],Table1[NOTES],"",0),"")))</f>
        <v/>
      </c>
      <c r="H6" s="31"/>
      <c r="I6" s="31" t="str">
        <f>_xlfn.SINGLE(IF(ISNUMBER(IFERROR(_xlfn.XLOOKUP($E6&amp;$I$1,Table1[QNUM],Table1[NOTES],"",0),""))*1,"",IFERROR(_xlfn.XLOOKUP($E6&amp;$I$1,Table1[QNUM],Table1[NOTES],"",0),"")))</f>
        <v/>
      </c>
      <c r="J6" s="53" t="s">
        <v>1366</v>
      </c>
      <c r="K6" s="54"/>
      <c r="L6" s="54"/>
      <c r="M6" s="55"/>
      <c r="N6" s="54"/>
      <c r="O6" s="54"/>
      <c r="P6" s="54"/>
      <c r="Q6" s="54"/>
      <c r="R6" s="54"/>
      <c r="S6" s="54"/>
      <c r="T6" s="54"/>
      <c r="U6" s="54"/>
      <c r="V6" s="54"/>
      <c r="W6" s="54"/>
      <c r="X6" s="54"/>
      <c r="Y6" s="54"/>
      <c r="Z6" s="54"/>
      <c r="AA6" s="54"/>
      <c r="AB6" s="44"/>
      <c r="AC6" s="44"/>
      <c r="AD6" s="44"/>
      <c r="AE6" s="44"/>
      <c r="AF6" s="44"/>
      <c r="AG6" s="44"/>
      <c r="AH6" s="44"/>
      <c r="AI6" s="44"/>
      <c r="AJ6" s="44"/>
      <c r="AK6" s="44"/>
      <c r="AL6" s="44"/>
    </row>
    <row r="7" spans="1:38" ht="56" x14ac:dyDescent="0.35">
      <c r="A7" s="30" t="s">
        <v>1372</v>
      </c>
      <c r="B7" s="30" t="s">
        <v>1373</v>
      </c>
      <c r="C7" s="30" t="s">
        <v>1359</v>
      </c>
      <c r="D7" s="32" t="s">
        <v>1374</v>
      </c>
      <c r="E7" s="30" t="s">
        <v>245</v>
      </c>
      <c r="F7" s="30" t="str">
        <f>_xlfn.SINGLE(IF(ISNUMBER(IFERROR(_xlfn.XLOOKUP($E7,Table1[QNUM],Table1[Answer],"",0),""))*1,"",IFERROR(_xlfn.XLOOKUP($E7,Table1[QNUM],Table1[Answer],"",0),"")))</f>
        <v/>
      </c>
      <c r="G7" s="31" t="str">
        <f>_xlfn.SINGLE(IF(ISNUMBER(IFERROR(_xlfn.XLOOKUP($E7&amp;$G$1&amp;":",Table1[QNUM],Table1[NOTES],"",0),""))*1,"",IFERROR(_xlfn.XLOOKUP($E7&amp;$G$1&amp;":",Table1[QNUM],Table1[NOTES],"",0),"")))</f>
        <v/>
      </c>
      <c r="H7" s="31"/>
      <c r="I7" s="31" t="str">
        <f>_xlfn.SINGLE(IF(ISNUMBER(IFERROR(_xlfn.XLOOKUP($E7&amp;$I$1,Table1[QNUM],Table1[NOTES],"",0),""))*1,"",IFERROR(_xlfn.XLOOKUP($E7&amp;$I$1,Table1[QNUM],Table1[NOTES],"",0),"")))</f>
        <v/>
      </c>
      <c r="J7" s="53" t="s">
        <v>1375</v>
      </c>
      <c r="K7" s="54"/>
      <c r="L7" s="54"/>
      <c r="M7" s="55"/>
      <c r="N7" s="54"/>
      <c r="O7" s="54"/>
      <c r="P7" s="54"/>
      <c r="Q7" s="54"/>
      <c r="R7" s="54"/>
      <c r="S7" s="54"/>
      <c r="T7" s="54"/>
      <c r="U7" s="54"/>
      <c r="V7" s="54"/>
      <c r="W7" s="54"/>
      <c r="X7" s="54"/>
      <c r="Y7" s="54"/>
      <c r="Z7" s="54"/>
      <c r="AA7" s="54"/>
      <c r="AB7" s="44"/>
      <c r="AC7" s="44"/>
      <c r="AD7" s="44"/>
      <c r="AE7" s="44"/>
      <c r="AF7" s="44"/>
      <c r="AG7" s="44"/>
      <c r="AH7" s="44"/>
      <c r="AI7" s="44"/>
      <c r="AJ7" s="44"/>
      <c r="AK7" s="44"/>
      <c r="AL7" s="44"/>
    </row>
    <row r="8" spans="1:38" ht="42" x14ac:dyDescent="0.35">
      <c r="A8" s="30" t="s">
        <v>1376</v>
      </c>
      <c r="B8" s="30" t="s">
        <v>1377</v>
      </c>
      <c r="C8" s="30" t="s">
        <v>1359</v>
      </c>
      <c r="D8" s="32" t="s">
        <v>852</v>
      </c>
      <c r="E8" s="30" t="s">
        <v>246</v>
      </c>
      <c r="F8" s="30" t="str">
        <f>_xlfn.SINGLE(IF(ISNUMBER(IFERROR(_xlfn.XLOOKUP($E8,Table1[QNUM],Table1[Answer],"",0),""))*1,"",IFERROR(_xlfn.XLOOKUP($E8,Table1[QNUM],Table1[Answer],"",0),"")))</f>
        <v/>
      </c>
      <c r="G8" s="31" t="str">
        <f>_xlfn.SINGLE(IF(ISNUMBER(IFERROR(_xlfn.XLOOKUP($E8&amp;$G$1&amp;":",Table1[QNUM],Table1[NOTES],"",0),""))*1,"",IFERROR(_xlfn.XLOOKUP($E8&amp;$G$1&amp;":",Table1[QNUM],Table1[NOTES],"",0),"")))</f>
        <v/>
      </c>
      <c r="H8" s="31"/>
      <c r="I8" s="31" t="str">
        <f>_xlfn.SINGLE(IF(ISNUMBER(IFERROR(_xlfn.XLOOKUP($E8&amp;$I$1,Table1[QNUM],Table1[NOTES],"",0),""))*1,"",IFERROR(_xlfn.XLOOKUP($E8&amp;$I$1,Table1[QNUM],Table1[NOTES],"",0),"")))</f>
        <v/>
      </c>
      <c r="J8" s="53" t="s">
        <v>1375</v>
      </c>
      <c r="K8" s="54" t="str">
        <f>TRIM(FOFA!$C37)</f>
        <v/>
      </c>
      <c r="L8" s="54" t="str">
        <f>TRIM(FOFA!$C38)</f>
        <v/>
      </c>
      <c r="M8" s="55"/>
      <c r="N8" s="54"/>
      <c r="O8" s="54"/>
      <c r="P8" s="54"/>
      <c r="Q8" s="54"/>
      <c r="R8" s="54"/>
      <c r="S8" s="54"/>
      <c r="T8" s="54"/>
      <c r="U8" s="54"/>
      <c r="V8" s="54"/>
      <c r="W8" s="54"/>
      <c r="X8" s="54"/>
      <c r="Y8" s="54"/>
      <c r="Z8" s="54"/>
      <c r="AA8" s="54"/>
      <c r="AB8" s="44"/>
      <c r="AC8" s="44"/>
      <c r="AD8" s="44"/>
      <c r="AE8" s="44"/>
      <c r="AF8" s="44"/>
      <c r="AG8" s="44"/>
      <c r="AH8" s="44"/>
      <c r="AI8" s="44"/>
      <c r="AJ8" s="44"/>
      <c r="AK8" s="44"/>
      <c r="AL8" s="44"/>
    </row>
    <row r="9" spans="1:38" ht="28" x14ac:dyDescent="0.35">
      <c r="A9" s="38" t="s">
        <v>1378</v>
      </c>
      <c r="B9" s="38"/>
      <c r="C9" s="38" t="s">
        <v>1359</v>
      </c>
      <c r="D9" s="39" t="s">
        <v>856</v>
      </c>
      <c r="E9" s="38" t="s">
        <v>250</v>
      </c>
      <c r="F9" s="30"/>
      <c r="G9" s="31"/>
      <c r="H9" s="31"/>
      <c r="I9" s="31"/>
      <c r="J9" s="56" t="s">
        <v>1379</v>
      </c>
      <c r="K9" s="54"/>
      <c r="L9" s="54"/>
      <c r="M9" s="55"/>
      <c r="N9" s="54"/>
      <c r="O9" s="54"/>
      <c r="P9" s="54"/>
      <c r="Q9" s="54"/>
      <c r="R9" s="54"/>
      <c r="S9" s="54"/>
      <c r="T9" s="54"/>
      <c r="U9" s="54"/>
      <c r="V9" s="54"/>
      <c r="W9" s="54"/>
      <c r="X9" s="54"/>
      <c r="Y9" s="54"/>
      <c r="Z9" s="54"/>
      <c r="AA9" s="54"/>
      <c r="AB9" s="44"/>
      <c r="AC9" s="44"/>
      <c r="AD9" s="44"/>
      <c r="AE9" s="44"/>
      <c r="AF9" s="44"/>
      <c r="AG9" s="44"/>
      <c r="AH9" s="44"/>
      <c r="AI9" s="44"/>
      <c r="AJ9" s="44"/>
      <c r="AK9" s="44"/>
      <c r="AL9" s="44"/>
    </row>
    <row r="10" spans="1:38" ht="14.5" x14ac:dyDescent="0.35">
      <c r="A10" s="30" t="s">
        <v>1380</v>
      </c>
      <c r="B10" s="30" t="s">
        <v>1381</v>
      </c>
      <c r="C10" s="30" t="s">
        <v>1359</v>
      </c>
      <c r="D10" s="32" t="s">
        <v>858</v>
      </c>
      <c r="E10" s="30" t="s">
        <v>253</v>
      </c>
      <c r="F10" s="30" t="str">
        <f>_xlfn.SINGLE(IF(ISNUMBER(IFERROR(_xlfn.XLOOKUP($E10,Table1[QNUM],Table1[Answer],"",0),""))*1,"",IFERROR(_xlfn.XLOOKUP($E10,Table1[QNUM],Table1[Answer],"",0),"")))</f>
        <v/>
      </c>
      <c r="G10" s="31" t="str">
        <f>_xlfn.SINGLE(IF(ISNUMBER(IFERROR(_xlfn.XLOOKUP($E10&amp;$G$1&amp;":",Table1[QNUM],Table1[NOTES],"",0),""))*1,"",IFERROR(_xlfn.XLOOKUP($E10&amp;$G$1&amp;":",Table1[QNUM],Table1[NOTES],"",0),"")))</f>
        <v/>
      </c>
      <c r="H10" s="31"/>
      <c r="I10" s="31" t="str">
        <f>_xlfn.SINGLE(IF(ISNUMBER(IFERROR(_xlfn.XLOOKUP($E10&amp;$I$1,Table1[QNUM],Table1[NOTES],"",0),""))*1,"",IFERROR(_xlfn.XLOOKUP($E10&amp;$I$1,Table1[QNUM],Table1[NOTES],"",0),"")))</f>
        <v/>
      </c>
      <c r="J10" s="53" t="s">
        <v>1382</v>
      </c>
      <c r="K10" s="54"/>
      <c r="L10" s="54"/>
      <c r="M10" s="55"/>
      <c r="N10" s="54"/>
      <c r="O10" s="54"/>
      <c r="P10" s="54"/>
      <c r="Q10" s="54"/>
      <c r="R10" s="54"/>
      <c r="S10" s="54"/>
      <c r="T10" s="54"/>
      <c r="U10" s="54"/>
      <c r="V10" s="54"/>
      <c r="W10" s="54"/>
      <c r="X10" s="54"/>
      <c r="Y10" s="54"/>
      <c r="Z10" s="54"/>
      <c r="AA10" s="54"/>
      <c r="AB10" s="44"/>
      <c r="AC10" s="44"/>
      <c r="AD10" s="44"/>
      <c r="AE10" s="44"/>
      <c r="AF10" s="44"/>
      <c r="AG10" s="44"/>
      <c r="AH10" s="44"/>
      <c r="AI10" s="44"/>
      <c r="AJ10" s="44"/>
      <c r="AK10" s="44"/>
      <c r="AL10" s="44"/>
    </row>
    <row r="11" spans="1:38" ht="56" x14ac:dyDescent="0.35">
      <c r="A11" s="30" t="s">
        <v>1383</v>
      </c>
      <c r="B11" s="30" t="s">
        <v>1384</v>
      </c>
      <c r="C11" s="30" t="s">
        <v>1359</v>
      </c>
      <c r="D11" s="32" t="s">
        <v>859</v>
      </c>
      <c r="E11" s="30" t="s">
        <v>254</v>
      </c>
      <c r="F11" s="30" t="str">
        <f>_xlfn.SINGLE(IF(ISNUMBER(IFERROR(_xlfn.XLOOKUP($E11,Table1[QNUM],Table1[Answer],"",0),""))*1,"",IFERROR(_xlfn.XLOOKUP($E11,Table1[QNUM],Table1[Answer],"",0),"")))</f>
        <v/>
      </c>
      <c r="G11" s="31" t="str">
        <f>_xlfn.SINGLE(IF(ISNUMBER(IFERROR(_xlfn.XLOOKUP($E11&amp;$G$1&amp;":",Table1[QNUM],Table1[NOTES],"",0),""))*1,"",IFERROR(_xlfn.XLOOKUP($E11&amp;$G$1&amp;":",Table1[QNUM],Table1[NOTES],"",0),"")))</f>
        <v/>
      </c>
      <c r="H11" s="31"/>
      <c r="I11" s="31" t="str">
        <f>_xlfn.SINGLE(IF(ISNUMBER(IFERROR(_xlfn.XLOOKUP($E11&amp;$I$1,Table1[QNUM],Table1[NOTES],"",0),""))*1,"",IFERROR(_xlfn.XLOOKUP($E11&amp;$I$1,Table1[QNUM],Table1[NOTES],"",0),"")))</f>
        <v/>
      </c>
      <c r="J11" s="53" t="s">
        <v>1385</v>
      </c>
      <c r="K11" s="54"/>
      <c r="L11" s="54"/>
      <c r="M11" s="55"/>
      <c r="N11" s="54"/>
      <c r="O11" s="54"/>
      <c r="P11" s="54"/>
      <c r="Q11" s="54"/>
      <c r="R11" s="54"/>
      <c r="S11" s="54"/>
      <c r="T11" s="54"/>
      <c r="U11" s="54"/>
      <c r="V11" s="54"/>
      <c r="W11" s="54"/>
      <c r="X11" s="54"/>
      <c r="Y11" s="54"/>
      <c r="Z11" s="54"/>
      <c r="AA11" s="54"/>
      <c r="AB11" s="44"/>
      <c r="AC11" s="44"/>
      <c r="AD11" s="44"/>
      <c r="AE11" s="44"/>
      <c r="AF11" s="44"/>
      <c r="AG11" s="44"/>
      <c r="AH11" s="44"/>
      <c r="AI11" s="44"/>
      <c r="AJ11" s="44"/>
      <c r="AK11" s="44"/>
      <c r="AL11" s="44"/>
    </row>
    <row r="12" spans="1:38" ht="84" x14ac:dyDescent="0.35">
      <c r="A12" s="30" t="s">
        <v>1386</v>
      </c>
      <c r="B12" s="30" t="s">
        <v>1387</v>
      </c>
      <c r="C12" s="30" t="s">
        <v>1359</v>
      </c>
      <c r="D12" s="32" t="s">
        <v>861</v>
      </c>
      <c r="E12" s="30" t="s">
        <v>255</v>
      </c>
      <c r="F12" s="30" t="str">
        <f>_xlfn.SINGLE(IF(ISNUMBER(IFERROR(_xlfn.XLOOKUP($E12,Table1[QNUM],Table1[Answer],"",0),""))*1,"",IFERROR(_xlfn.XLOOKUP($E12,Table1[QNUM],Table1[Answer],"",0),"")))</f>
        <v/>
      </c>
      <c r="G12" s="31" t="str">
        <f>_xlfn.SINGLE(IF(ISNUMBER(IFERROR(_xlfn.XLOOKUP($E12&amp;$G$1&amp;":",Table1[QNUM],Table1[NOTES],"",0),""))*1,"",IFERROR(_xlfn.XLOOKUP($E12&amp;$G$1&amp;":",Table1[QNUM],Table1[NOTES],"",0),"")))</f>
        <v/>
      </c>
      <c r="H12" s="31"/>
      <c r="I12" s="31" t="str">
        <f>_xlfn.SINGLE(IF(ISNUMBER(IFERROR(_xlfn.XLOOKUP($E12&amp;$I$1,Table1[QNUM],Table1[NOTES],"",0),""))*1,"",IFERROR(_xlfn.XLOOKUP($E12&amp;$I$1,Table1[QNUM],Table1[NOTES],"",0),"")))</f>
        <v/>
      </c>
      <c r="J12" s="53" t="s">
        <v>1385</v>
      </c>
      <c r="K12" s="54"/>
      <c r="L12" s="54"/>
      <c r="M12" s="55"/>
      <c r="N12" s="54"/>
      <c r="O12" s="54"/>
      <c r="P12" s="54"/>
      <c r="Q12" s="54"/>
      <c r="R12" s="54"/>
      <c r="S12" s="54"/>
      <c r="T12" s="54"/>
      <c r="U12" s="54"/>
      <c r="V12" s="54"/>
      <c r="W12" s="54"/>
      <c r="X12" s="54"/>
      <c r="Y12" s="54"/>
      <c r="Z12" s="54"/>
      <c r="AA12" s="54"/>
      <c r="AB12" s="44"/>
      <c r="AC12" s="44"/>
      <c r="AD12" s="44"/>
      <c r="AE12" s="44"/>
      <c r="AF12" s="44"/>
      <c r="AG12" s="44"/>
      <c r="AH12" s="44"/>
      <c r="AI12" s="44"/>
      <c r="AJ12" s="44"/>
      <c r="AK12" s="44"/>
      <c r="AL12" s="44"/>
    </row>
    <row r="13" spans="1:38" ht="14.5" x14ac:dyDescent="0.35">
      <c r="A13" s="30" t="s">
        <v>1388</v>
      </c>
      <c r="B13" s="30" t="s">
        <v>1389</v>
      </c>
      <c r="C13" s="30" t="s">
        <v>1359</v>
      </c>
      <c r="D13" s="32" t="s">
        <v>863</v>
      </c>
      <c r="E13" s="30" t="s">
        <v>257</v>
      </c>
      <c r="F13" s="30" t="str">
        <f>_xlfn.SINGLE(IF(ISNUMBER(IFERROR(_xlfn.XLOOKUP($E13,Table1[QNUM],Table1[Answer],"",0),""))*1,"",IFERROR(_xlfn.XLOOKUP($E13,Table1[QNUM],Table1[Answer],"",0),"")))</f>
        <v/>
      </c>
      <c r="G13" s="31" t="str">
        <f>_xlfn.SINGLE(IF(ISNUMBER(IFERROR(_xlfn.XLOOKUP($E13&amp;$G$1&amp;":",Table1[QNUM],Table1[NOTES],"",0),""))*1,"",IFERROR(_xlfn.XLOOKUP($E13&amp;$G$1&amp;":",Table1[QNUM],Table1[NOTES],"",0),"")))</f>
        <v/>
      </c>
      <c r="H13" s="31"/>
      <c r="I13" s="31" t="str">
        <f>_xlfn.SINGLE(IF(ISNUMBER(IFERROR(_xlfn.XLOOKUP($E13&amp;$I$1,Table1[QNUM],Table1[NOTES],"",0),""))*1,"",IFERROR(_xlfn.XLOOKUP($E13&amp;$I$1,Table1[QNUM],Table1[NOTES],"",0),"")))</f>
        <v/>
      </c>
      <c r="J13" s="53" t="s">
        <v>1390</v>
      </c>
      <c r="K13" s="54"/>
      <c r="L13" s="54"/>
      <c r="M13" s="55"/>
      <c r="N13" s="54"/>
      <c r="O13" s="54"/>
      <c r="P13" s="54"/>
      <c r="Q13" s="54"/>
      <c r="R13" s="54"/>
      <c r="S13" s="54"/>
      <c r="T13" s="54"/>
      <c r="U13" s="54"/>
      <c r="V13" s="54"/>
      <c r="W13" s="54"/>
      <c r="X13" s="54"/>
      <c r="Y13" s="54"/>
      <c r="Z13" s="54"/>
      <c r="AA13" s="54"/>
      <c r="AB13" s="44"/>
      <c r="AC13" s="44"/>
      <c r="AD13" s="44"/>
      <c r="AE13" s="44"/>
      <c r="AF13" s="44"/>
      <c r="AG13" s="44"/>
      <c r="AH13" s="44"/>
      <c r="AI13" s="44"/>
      <c r="AJ13" s="44"/>
      <c r="AK13" s="44"/>
      <c r="AL13" s="44"/>
    </row>
    <row r="14" spans="1:38" ht="84" x14ac:dyDescent="0.35">
      <c r="A14" s="30" t="s">
        <v>1391</v>
      </c>
      <c r="B14" s="30" t="s">
        <v>1392</v>
      </c>
      <c r="C14" s="30" t="s">
        <v>1359</v>
      </c>
      <c r="D14" s="32" t="s">
        <v>865</v>
      </c>
      <c r="E14" s="30" t="s">
        <v>258</v>
      </c>
      <c r="F14" s="30" t="str">
        <f>_xlfn.SINGLE(IF(ISNUMBER(IFERROR(_xlfn.XLOOKUP($E14,Table1[QNUM],Table1[Answer],"",0),""))*1,"",IFERROR(_xlfn.XLOOKUP($E14,Table1[QNUM],Table1[Answer],"",0),"")))</f>
        <v/>
      </c>
      <c r="G14" s="31" t="str">
        <f>_xlfn.SINGLE(IF(ISNUMBER(IFERROR(_xlfn.XLOOKUP($E14&amp;$G$1&amp;":",Table1[QNUM],Table1[NOTES],"",0),""))*1,"",IFERROR(_xlfn.XLOOKUP($E14&amp;$G$1&amp;":",Table1[QNUM],Table1[NOTES],"",0),"")))</f>
        <v/>
      </c>
      <c r="H14" s="31"/>
      <c r="I14" s="31" t="str">
        <f>_xlfn.SINGLE(IF(ISNUMBER(IFERROR(_xlfn.XLOOKUP($E14&amp;$I$1,Table1[QNUM],Table1[NOTES],"",0),""))*1,"",IFERROR(_xlfn.XLOOKUP($E14&amp;$I$1,Table1[QNUM],Table1[NOTES],"",0),"")))</f>
        <v/>
      </c>
      <c r="J14" s="53" t="s">
        <v>1393</v>
      </c>
      <c r="K14" s="54" t="str">
        <f>TRIM(FOFA!$C65)</f>
        <v/>
      </c>
      <c r="L14" s="54" t="str">
        <f>TRIM(FOFA!$C66)</f>
        <v/>
      </c>
      <c r="M14" s="54" t="str">
        <f>TRIM(FOFA!$C67)</f>
        <v/>
      </c>
      <c r="N14" s="54"/>
      <c r="O14" s="54"/>
      <c r="P14" s="54"/>
      <c r="Q14" s="54"/>
      <c r="R14" s="54"/>
      <c r="S14" s="54"/>
      <c r="T14" s="54"/>
      <c r="U14" s="54"/>
      <c r="V14" s="54"/>
      <c r="W14" s="54"/>
      <c r="X14" s="54"/>
      <c r="Y14" s="54"/>
      <c r="Z14" s="54"/>
      <c r="AA14" s="54"/>
      <c r="AB14" s="44"/>
      <c r="AC14" s="44"/>
      <c r="AD14" s="44"/>
      <c r="AE14" s="44"/>
      <c r="AF14" s="44"/>
      <c r="AG14" s="44"/>
      <c r="AH14" s="44"/>
      <c r="AI14" s="44"/>
      <c r="AJ14" s="44"/>
      <c r="AK14" s="44"/>
      <c r="AL14" s="44"/>
    </row>
    <row r="15" spans="1:38" ht="98" x14ac:dyDescent="0.35">
      <c r="A15" s="30" t="s">
        <v>1394</v>
      </c>
      <c r="B15" s="30" t="s">
        <v>1395</v>
      </c>
      <c r="C15" s="30" t="s">
        <v>1359</v>
      </c>
      <c r="D15" s="32" t="s">
        <v>1396</v>
      </c>
      <c r="E15" s="30" t="s">
        <v>262</v>
      </c>
      <c r="F15" s="30" t="str">
        <f>_xlfn.SINGLE(IF(ISNUMBER(IFERROR(_xlfn.XLOOKUP($E15,Table1[QNUM],Table1[Answer],"",0),""))*1,"",IFERROR(_xlfn.XLOOKUP($E15,Table1[QNUM],Table1[Answer],"",0),"")))</f>
        <v/>
      </c>
      <c r="G15" s="31" t="str">
        <f>_xlfn.SINGLE(IF(ISNUMBER(IFERROR(_xlfn.XLOOKUP($E15&amp;$G$1&amp;":",Table1[QNUM],Table1[NOTES],"",0),""))*1,"",IFERROR(_xlfn.XLOOKUP($E15&amp;$G$1&amp;":",Table1[QNUM],Table1[NOTES],"",0),"")))</f>
        <v/>
      </c>
      <c r="H15" s="31"/>
      <c r="I15" s="31" t="str">
        <f>_xlfn.SINGLE(IF(ISNUMBER(IFERROR(_xlfn.XLOOKUP($E15&amp;$I$1,Table1[QNUM],Table1[NOTES],"",0),""))*1,"",IFERROR(_xlfn.XLOOKUP($E15&amp;$I$1,Table1[QNUM],Table1[NOTES],"",0),"")))</f>
        <v/>
      </c>
      <c r="J15" s="53" t="s">
        <v>1393</v>
      </c>
      <c r="K15" s="54"/>
      <c r="L15" s="54"/>
      <c r="M15" s="55"/>
      <c r="N15" s="54"/>
      <c r="O15" s="54"/>
      <c r="P15" s="54"/>
      <c r="Q15" s="54"/>
      <c r="R15" s="54"/>
      <c r="S15" s="54"/>
      <c r="T15" s="54"/>
      <c r="U15" s="54"/>
      <c r="V15" s="54"/>
      <c r="W15" s="54"/>
      <c r="X15" s="54"/>
      <c r="Y15" s="54"/>
      <c r="Z15" s="54"/>
      <c r="AA15" s="54"/>
      <c r="AB15" s="44"/>
      <c r="AC15" s="44"/>
      <c r="AD15" s="44"/>
      <c r="AE15" s="44"/>
      <c r="AF15" s="44"/>
      <c r="AG15" s="44"/>
      <c r="AH15" s="44"/>
      <c r="AI15" s="44"/>
      <c r="AJ15" s="44"/>
      <c r="AK15" s="44"/>
      <c r="AL15" s="44"/>
    </row>
    <row r="16" spans="1:38" ht="84" x14ac:dyDescent="0.35">
      <c r="A16" s="30" t="s">
        <v>1397</v>
      </c>
      <c r="B16" s="30" t="s">
        <v>1398</v>
      </c>
      <c r="C16" s="30" t="s">
        <v>1359</v>
      </c>
      <c r="D16" s="32" t="s">
        <v>1399</v>
      </c>
      <c r="E16" s="30" t="s">
        <v>263</v>
      </c>
      <c r="F16" s="30" t="str">
        <f>_xlfn.SINGLE(IF(ISNUMBER(IFERROR(_xlfn.XLOOKUP($E16,Table1[QNUM],Table1[Answer],"",0),""))*1,"",IFERROR(_xlfn.XLOOKUP($E16,Table1[QNUM],Table1[Answer],"",0),"")))</f>
        <v/>
      </c>
      <c r="G16" s="31" t="str">
        <f>_xlfn.SINGLE(IF(ISNUMBER(IFERROR(_xlfn.XLOOKUP($E16&amp;$G$1&amp;":",Table1[QNUM],Table1[NOTES],"",0),""))*1,"",IFERROR(_xlfn.XLOOKUP($E16&amp;$G$1&amp;":",Table1[QNUM],Table1[NOTES],"",0),"")))</f>
        <v/>
      </c>
      <c r="H16" s="31"/>
      <c r="I16" s="31" t="str">
        <f>_xlfn.SINGLE(IF(ISNUMBER(IFERROR(_xlfn.XLOOKUP($E16&amp;$I$1,Table1[QNUM],Table1[NOTES],"",0),""))*1,"",IFERROR(_xlfn.XLOOKUP($E16&amp;$I$1,Table1[QNUM],Table1[NOTES],"",0),"")))</f>
        <v/>
      </c>
      <c r="J16" s="53" t="s">
        <v>1393</v>
      </c>
      <c r="K16" s="54" t="str">
        <f>TRIM(FOFA!$C75)</f>
        <v/>
      </c>
      <c r="L16" s="54" t="str">
        <f>TRIM(FOFA!$C76)</f>
        <v/>
      </c>
      <c r="M16" s="55"/>
      <c r="N16" s="54"/>
      <c r="O16" s="54"/>
      <c r="P16" s="54"/>
      <c r="Q16" s="54"/>
      <c r="R16" s="54"/>
      <c r="S16" s="54"/>
      <c r="T16" s="54"/>
      <c r="U16" s="54"/>
      <c r="V16" s="54"/>
      <c r="W16" s="54"/>
      <c r="X16" s="54"/>
      <c r="Y16" s="54"/>
      <c r="Z16" s="54"/>
      <c r="AA16" s="54"/>
      <c r="AB16" s="44"/>
      <c r="AC16" s="44"/>
      <c r="AD16" s="44"/>
      <c r="AE16" s="44"/>
      <c r="AF16" s="44"/>
      <c r="AG16" s="44"/>
      <c r="AH16" s="44"/>
      <c r="AI16" s="44"/>
      <c r="AJ16" s="44"/>
      <c r="AK16" s="44"/>
      <c r="AL16" s="44"/>
    </row>
    <row r="17" spans="1:38" ht="42.5" x14ac:dyDescent="0.35">
      <c r="A17" s="30" t="s">
        <v>1400</v>
      </c>
      <c r="B17" s="30" t="s">
        <v>1401</v>
      </c>
      <c r="C17" s="30" t="s">
        <v>1359</v>
      </c>
      <c r="D17" s="32" t="s">
        <v>873</v>
      </c>
      <c r="E17" s="30" t="s">
        <v>267</v>
      </c>
      <c r="F17" s="30" t="str">
        <f>_xlfn.SINGLE(IF(ISNUMBER(IFERROR(_xlfn.XLOOKUP($E17,Table1[QNUM],Table1[Answer],"",0),""))*1,"",IFERROR(_xlfn.XLOOKUP($E17,Table1[QNUM],Table1[Answer],"",0),"")))</f>
        <v/>
      </c>
      <c r="G17" s="31" t="str">
        <f>_xlfn.SINGLE(IF(ISNUMBER(IFERROR(_xlfn.XLOOKUP($E17&amp;$G$1&amp;":",Table1[QNUM],Table1[NOTES],"",0),""))*1,"",IFERROR(_xlfn.XLOOKUP($E17&amp;$G$1&amp;":",Table1[QNUM],Table1[NOTES],"",0),"")))</f>
        <v/>
      </c>
      <c r="H17" s="31"/>
      <c r="I17" s="31" t="str">
        <f>_xlfn.SINGLE(IF(ISNUMBER(IFERROR(_xlfn.XLOOKUP($E17&amp;$I$1,Table1[QNUM],Table1[NOTES],"",0),""))*1,"",IFERROR(_xlfn.XLOOKUP($E17&amp;$I$1,Table1[QNUM],Table1[NOTES],"",0),"")))</f>
        <v/>
      </c>
      <c r="J17" s="53" t="s">
        <v>1402</v>
      </c>
      <c r="K17" s="54"/>
      <c r="L17" s="54"/>
      <c r="M17" s="55"/>
      <c r="N17" s="54"/>
      <c r="O17" s="54"/>
      <c r="P17" s="54"/>
      <c r="Q17" s="54"/>
      <c r="R17" s="54"/>
      <c r="S17" s="54"/>
      <c r="T17" s="54"/>
      <c r="U17" s="54"/>
      <c r="V17" s="54"/>
      <c r="W17" s="54"/>
      <c r="X17" s="54"/>
      <c r="Y17" s="54"/>
      <c r="Z17" s="54"/>
      <c r="AA17" s="54"/>
      <c r="AB17" s="44"/>
      <c r="AC17" s="44"/>
      <c r="AD17" s="44"/>
      <c r="AE17" s="44"/>
      <c r="AF17" s="44"/>
      <c r="AG17" s="44"/>
      <c r="AH17" s="44"/>
      <c r="AI17" s="44"/>
      <c r="AJ17" s="44"/>
      <c r="AK17" s="44"/>
      <c r="AL17" s="44"/>
    </row>
    <row r="18" spans="1:38" ht="70" x14ac:dyDescent="0.35">
      <c r="A18" s="30" t="s">
        <v>1403</v>
      </c>
      <c r="B18" s="30" t="s">
        <v>1404</v>
      </c>
      <c r="C18" s="30" t="s">
        <v>1405</v>
      </c>
      <c r="D18" s="32" t="s">
        <v>875</v>
      </c>
      <c r="E18" s="30" t="s">
        <v>269</v>
      </c>
      <c r="F18" s="30" t="str">
        <f>_xlfn.SINGLE(IF(ISNUMBER(IFERROR(_xlfn.XLOOKUP($E18,Table1[QNUM],Table1[Answer],"",0),""))*1,"",IFERROR(_xlfn.XLOOKUP($E18,Table1[QNUM],Table1[Answer],"",0),"")))</f>
        <v/>
      </c>
      <c r="G18" s="31" t="str">
        <f>_xlfn.SINGLE(IF(ISNUMBER(IFERROR(_xlfn.XLOOKUP($E18&amp;$G$1&amp;":",Table1[QNUM],Table1[NOTES],"",0),""))*1,"",IFERROR(_xlfn.XLOOKUP($E18&amp;$G$1&amp;":",Table1[QNUM],Table1[NOTES],"",0),"")))</f>
        <v/>
      </c>
      <c r="H18" s="31"/>
      <c r="I18" s="31" t="str">
        <f>_xlfn.SINGLE(IF(ISNUMBER(IFERROR(_xlfn.XLOOKUP($E18&amp;$I$1,Table1[QNUM],Table1[NOTES],"",0),""))*1,"",IFERROR(_xlfn.XLOOKUP($E18&amp;$I$1,Table1[QNUM],Table1[NOTES],"",0),"")))</f>
        <v/>
      </c>
      <c r="J18" s="53" t="s">
        <v>1406</v>
      </c>
      <c r="K18" s="54"/>
      <c r="L18" s="54"/>
      <c r="M18" s="55"/>
      <c r="N18" s="54"/>
      <c r="O18" s="54"/>
      <c r="P18" s="54"/>
      <c r="Q18" s="54"/>
      <c r="R18" s="54"/>
      <c r="S18" s="54"/>
      <c r="T18" s="54"/>
      <c r="U18" s="54"/>
      <c r="V18" s="54"/>
      <c r="W18" s="54"/>
      <c r="X18" s="54"/>
      <c r="Y18" s="54"/>
      <c r="Z18" s="54"/>
      <c r="AA18" s="54"/>
      <c r="AB18" s="44"/>
      <c r="AC18" s="44"/>
      <c r="AD18" s="44"/>
      <c r="AE18" s="44"/>
      <c r="AF18" s="44"/>
      <c r="AG18" s="44"/>
      <c r="AH18" s="44"/>
      <c r="AI18" s="44"/>
      <c r="AJ18" s="44"/>
      <c r="AK18" s="44"/>
      <c r="AL18" s="44"/>
    </row>
    <row r="19" spans="1:38" ht="56" x14ac:dyDescent="0.35">
      <c r="A19" s="30" t="s">
        <v>1407</v>
      </c>
      <c r="B19" s="30" t="s">
        <v>1408</v>
      </c>
      <c r="C19" s="30" t="s">
        <v>1405</v>
      </c>
      <c r="D19" s="32" t="s">
        <v>877</v>
      </c>
      <c r="E19" s="30" t="s">
        <v>270</v>
      </c>
      <c r="F19" s="30" t="str">
        <f>_xlfn.SINGLE(IF(ISNUMBER(IFERROR(_xlfn.XLOOKUP($E19,Table1[QNUM],Table1[Answer],"",0),""))*1,"",IFERROR(_xlfn.XLOOKUP($E19,Table1[QNUM],Table1[Answer],"",0),"")))</f>
        <v/>
      </c>
      <c r="G19" s="31" t="str">
        <f>_xlfn.SINGLE(IF(ISNUMBER(IFERROR(_xlfn.XLOOKUP($E19&amp;$G$1&amp;":",Table1[QNUM],Table1[NOTES],"",0),""))*1,"",IFERROR(_xlfn.XLOOKUP($E19&amp;$G$1&amp;":",Table1[QNUM],Table1[NOTES],"",0),"")))</f>
        <v/>
      </c>
      <c r="H19" s="31"/>
      <c r="I19" s="31" t="str">
        <f>_xlfn.SINGLE(IF(ISNUMBER(IFERROR(_xlfn.XLOOKUP($E19&amp;$I$1,Table1[QNUM],Table1[NOTES],"",0),""))*1,"",IFERROR(_xlfn.XLOOKUP($E19&amp;$I$1,Table1[QNUM],Table1[NOTES],"",0),"")))</f>
        <v/>
      </c>
      <c r="J19" s="53" t="s">
        <v>1406</v>
      </c>
      <c r="K19" s="54"/>
      <c r="L19" s="54"/>
      <c r="M19" s="55"/>
      <c r="N19" s="54"/>
      <c r="O19" s="54"/>
      <c r="P19" s="54"/>
      <c r="Q19" s="54"/>
      <c r="R19" s="54"/>
      <c r="S19" s="54"/>
      <c r="T19" s="54"/>
      <c r="U19" s="54"/>
      <c r="V19" s="54"/>
      <c r="W19" s="54"/>
      <c r="X19" s="54"/>
      <c r="Y19" s="54"/>
      <c r="Z19" s="54"/>
      <c r="AA19" s="54"/>
      <c r="AB19" s="44"/>
      <c r="AC19" s="44"/>
      <c r="AD19" s="44"/>
      <c r="AE19" s="44"/>
      <c r="AF19" s="44"/>
      <c r="AG19" s="44"/>
      <c r="AH19" s="44"/>
      <c r="AI19" s="44"/>
      <c r="AJ19" s="44"/>
      <c r="AK19" s="44"/>
      <c r="AL19" s="44"/>
    </row>
    <row r="20" spans="1:38" ht="28" x14ac:dyDescent="0.35">
      <c r="A20" s="38" t="s">
        <v>1409</v>
      </c>
      <c r="B20" s="30"/>
      <c r="C20" s="30" t="s">
        <v>1405</v>
      </c>
      <c r="D20" s="32" t="s">
        <v>879</v>
      </c>
      <c r="E20" s="30" t="s">
        <v>271</v>
      </c>
      <c r="F20" s="30" t="str">
        <f>_xlfn.SINGLE(IF(ISNUMBER(IFERROR(_xlfn.XLOOKUP($E20,Table1[QNUM],Table1[Answer],"",0),""))*1,"",IFERROR(_xlfn.XLOOKUP($E20,Table1[QNUM],Table1[Answer],"",0),"")))</f>
        <v/>
      </c>
      <c r="G20" s="31"/>
      <c r="H20" s="31"/>
      <c r="I20" s="31"/>
      <c r="J20" s="57" t="s">
        <v>1410</v>
      </c>
      <c r="K20" s="54"/>
      <c r="L20" s="54"/>
      <c r="M20" s="55"/>
      <c r="N20" s="54"/>
      <c r="O20" s="54"/>
      <c r="P20" s="54"/>
      <c r="Q20" s="54"/>
      <c r="R20" s="54"/>
      <c r="S20" s="54"/>
      <c r="T20" s="54"/>
      <c r="U20" s="54"/>
      <c r="V20" s="54"/>
      <c r="W20" s="54"/>
      <c r="X20" s="54"/>
      <c r="Y20" s="54"/>
      <c r="Z20" s="54"/>
      <c r="AA20" s="54"/>
      <c r="AB20" s="44"/>
      <c r="AC20" s="44"/>
      <c r="AD20" s="44"/>
      <c r="AE20" s="44"/>
      <c r="AF20" s="44"/>
      <c r="AG20" s="44"/>
      <c r="AH20" s="44"/>
      <c r="AI20" s="44"/>
      <c r="AJ20" s="44"/>
      <c r="AK20" s="44"/>
      <c r="AL20" s="44"/>
    </row>
    <row r="21" spans="1:38" ht="42" x14ac:dyDescent="0.35">
      <c r="A21" s="30" t="s">
        <v>1411</v>
      </c>
      <c r="B21" s="30" t="s">
        <v>1412</v>
      </c>
      <c r="C21" s="30" t="s">
        <v>1405</v>
      </c>
      <c r="D21" s="32" t="s">
        <v>881</v>
      </c>
      <c r="E21" s="30" t="s">
        <v>273</v>
      </c>
      <c r="F21" s="30" t="str">
        <f>_xlfn.SINGLE(IF(ISNUMBER(IFERROR(_xlfn.XLOOKUP($E21,Table1[QNUM],Table1[Answer],"",0),""))*1,"",IFERROR(_xlfn.XLOOKUP($E21,Table1[QNUM],Table1[Answer],"",0),"")))</f>
        <v/>
      </c>
      <c r="G21" s="31" t="str">
        <f>_xlfn.SINGLE(IF(ISNUMBER(IFERROR(_xlfn.XLOOKUP($E21&amp;$G$1&amp;":",Table1[QNUM],Table1[NOTES],"",0),""))*1,"",IFERROR(_xlfn.XLOOKUP($E21&amp;$G$1&amp;":",Table1[QNUM],Table1[NOTES],"",0),"")))</f>
        <v/>
      </c>
      <c r="H21" s="31"/>
      <c r="I21" s="31" t="str">
        <f>_xlfn.SINGLE(IF(ISNUMBER(IFERROR(_xlfn.XLOOKUP($E21&amp;$I$1,Table1[QNUM],Table1[NOTES],"",0),""))*1,"",IFERROR(_xlfn.XLOOKUP($E21&amp;$I$1,Table1[QNUM],Table1[NOTES],"",0),"")))</f>
        <v/>
      </c>
      <c r="J21" s="53" t="s">
        <v>1413</v>
      </c>
      <c r="K21" s="54"/>
      <c r="L21" s="54"/>
      <c r="M21" s="55"/>
      <c r="N21" s="54"/>
      <c r="O21" s="54"/>
      <c r="P21" s="54"/>
      <c r="Q21" s="54"/>
      <c r="R21" s="54"/>
      <c r="S21" s="54"/>
      <c r="T21" s="54"/>
      <c r="U21" s="54"/>
      <c r="V21" s="54"/>
      <c r="W21" s="54"/>
      <c r="X21" s="54"/>
      <c r="Y21" s="54"/>
      <c r="Z21" s="54"/>
      <c r="AA21" s="54"/>
      <c r="AB21" s="44"/>
      <c r="AC21" s="44"/>
      <c r="AD21" s="44"/>
      <c r="AE21" s="44"/>
      <c r="AF21" s="44"/>
      <c r="AG21" s="44"/>
      <c r="AH21" s="44"/>
      <c r="AI21" s="44"/>
      <c r="AJ21" s="44"/>
      <c r="AK21" s="44"/>
      <c r="AL21" s="44"/>
    </row>
    <row r="22" spans="1:38" ht="238" x14ac:dyDescent="0.35">
      <c r="A22" s="30" t="s">
        <v>1414</v>
      </c>
      <c r="B22" s="30" t="s">
        <v>1415</v>
      </c>
      <c r="C22" s="30" t="s">
        <v>1405</v>
      </c>
      <c r="D22" s="32" t="s">
        <v>1416</v>
      </c>
      <c r="E22" s="30" t="s">
        <v>275</v>
      </c>
      <c r="F22" s="30" t="str">
        <f>_xlfn.SINGLE(IF(ISNUMBER(IFERROR(_xlfn.XLOOKUP($E22,Table1[QNUM],Table1[Answer],"",0),""))*1,"",IFERROR(_xlfn.XLOOKUP($E22,Table1[QNUM],Table1[Answer],"",0),"")))</f>
        <v/>
      </c>
      <c r="G22" s="31" t="str">
        <f>_xlfn.SINGLE(IF(ISNUMBER(IFERROR(_xlfn.XLOOKUP($E22&amp;$G$1&amp;":",Table1[QNUM],Table1[NOTES],"",0),""))*1,"",IFERROR(_xlfn.XLOOKUP($E22&amp;$G$1&amp;":",Table1[QNUM],Table1[NOTES],"",0),"")))</f>
        <v/>
      </c>
      <c r="H22" s="31"/>
      <c r="I22" s="31" t="str">
        <f>_xlfn.SINGLE(IF(ISNUMBER(IFERROR(_xlfn.XLOOKUP($E22&amp;$I$1,Table1[QNUM],Table1[NOTES],"",0),""))*1,"",IFERROR(_xlfn.XLOOKUP($E22&amp;$I$1,Table1[QNUM],Table1[NOTES],"",0),"")))</f>
        <v/>
      </c>
      <c r="J22" s="53" t="s">
        <v>1417</v>
      </c>
      <c r="K22" s="54" t="str">
        <f>TRIM(FOFA!$C106)</f>
        <v/>
      </c>
      <c r="L22" s="54" t="str">
        <f>TRIM(FOFA!$C107)</f>
        <v/>
      </c>
      <c r="M22" s="55" t="str">
        <f>TRIM(FOFA!$C108)</f>
        <v/>
      </c>
      <c r="N22" s="54" t="str">
        <f>TRIM(FOFA!$C109)</f>
        <v/>
      </c>
      <c r="O22" s="54" t="str">
        <f>TRIM(FOFA!$C110)</f>
        <v/>
      </c>
      <c r="P22" s="54"/>
      <c r="Q22" s="54"/>
      <c r="R22" s="54"/>
      <c r="S22" s="54"/>
      <c r="T22" s="54"/>
      <c r="U22" s="54"/>
      <c r="V22" s="54"/>
      <c r="W22" s="54"/>
      <c r="X22" s="54"/>
      <c r="Y22" s="54"/>
      <c r="Z22" s="54"/>
      <c r="AA22" s="54"/>
      <c r="AB22" s="44"/>
      <c r="AC22" s="44"/>
      <c r="AD22" s="44"/>
      <c r="AE22" s="44"/>
      <c r="AF22" s="44"/>
      <c r="AG22" s="44"/>
      <c r="AH22" s="44"/>
      <c r="AI22" s="44"/>
      <c r="AJ22" s="44"/>
      <c r="AK22" s="44"/>
      <c r="AL22" s="44"/>
    </row>
    <row r="23" spans="1:38" ht="14.5" x14ac:dyDescent="0.35">
      <c r="A23" s="30" t="s">
        <v>1418</v>
      </c>
      <c r="B23" s="30" t="s">
        <v>1419</v>
      </c>
      <c r="C23" s="30" t="s">
        <v>1405</v>
      </c>
      <c r="D23" s="32" t="s">
        <v>887</v>
      </c>
      <c r="E23" s="30" t="s">
        <v>284</v>
      </c>
      <c r="F23" s="30" t="str">
        <f>_xlfn.SINGLE(IF(ISNUMBER(IFERROR(_xlfn.XLOOKUP($E23,Table1[QNUM],Table1[Answer],"",0),""))*1,"",IFERROR(_xlfn.XLOOKUP($E23,Table1[QNUM],Table1[Answer],"",0),"")))</f>
        <v/>
      </c>
      <c r="G23" s="31" t="str">
        <f>_xlfn.SINGLE(IF(ISNUMBER(IFERROR(_xlfn.XLOOKUP($E23&amp;$G$1&amp;":",Table1[QNUM],Table1[NOTES],"",0),""))*1,"",IFERROR(_xlfn.XLOOKUP($E23&amp;$G$1&amp;":",Table1[QNUM],Table1[NOTES],"",0),"")))</f>
        <v/>
      </c>
      <c r="H23" s="31"/>
      <c r="I23" s="31" t="str">
        <f>_xlfn.SINGLE(IF(ISNUMBER(IFERROR(_xlfn.XLOOKUP($E23&amp;$I$1,Table1[QNUM],Table1[NOTES],"",0),""))*1,"",IFERROR(_xlfn.XLOOKUP($E23&amp;$I$1,Table1[QNUM],Table1[NOTES],"",0),"")))</f>
        <v/>
      </c>
      <c r="J23" s="53" t="s">
        <v>1420</v>
      </c>
      <c r="K23" s="54"/>
      <c r="L23" s="54"/>
      <c r="M23" s="55"/>
      <c r="N23" s="54"/>
      <c r="O23" s="54"/>
      <c r="P23" s="54"/>
      <c r="Q23" s="54"/>
      <c r="R23" s="54"/>
      <c r="S23" s="54"/>
      <c r="T23" s="54"/>
      <c r="U23" s="54"/>
      <c r="V23" s="54"/>
      <c r="W23" s="54"/>
      <c r="X23" s="54"/>
      <c r="Y23" s="54"/>
      <c r="Z23" s="54"/>
      <c r="AA23" s="54"/>
      <c r="AB23" s="44"/>
      <c r="AC23" s="44"/>
      <c r="AD23" s="44"/>
      <c r="AE23" s="44"/>
      <c r="AF23" s="44"/>
      <c r="AG23" s="44"/>
      <c r="AH23" s="44"/>
      <c r="AI23" s="44"/>
      <c r="AJ23" s="44"/>
      <c r="AK23" s="44"/>
      <c r="AL23" s="44"/>
    </row>
    <row r="24" spans="1:38" ht="168" x14ac:dyDescent="0.35">
      <c r="A24" s="30" t="s">
        <v>1421</v>
      </c>
      <c r="B24" s="30" t="s">
        <v>1422</v>
      </c>
      <c r="C24" s="30" t="s">
        <v>1405</v>
      </c>
      <c r="D24" s="32" t="s">
        <v>889</v>
      </c>
      <c r="E24" s="30" t="s">
        <v>285</v>
      </c>
      <c r="F24" s="30" t="str">
        <f>_xlfn.SINGLE(IF(ISNUMBER(IFERROR(_xlfn.XLOOKUP($E24,Table1[QNUM],Table1[Answer],"",0),""))*1,"",IFERROR(_xlfn.XLOOKUP($E24,Table1[QNUM],Table1[Answer],"",0),"")))</f>
        <v/>
      </c>
      <c r="G24" s="31" t="str">
        <f>_xlfn.SINGLE(IF(ISNUMBER(IFERROR(_xlfn.XLOOKUP($E24&amp;$G$1&amp;":",Table1[QNUM],Table1[NOTES],"",0),""))*1,"",IFERROR(_xlfn.XLOOKUP($E24&amp;$G$1&amp;":",Table1[QNUM],Table1[NOTES],"",0),"")))</f>
        <v/>
      </c>
      <c r="H24" s="31"/>
      <c r="I24" s="31" t="str">
        <f>_xlfn.SINGLE(IF(ISNUMBER(IFERROR(_xlfn.XLOOKUP($E24&amp;$I$1,Table1[QNUM],Table1[NOTES],"",0),""))*1,"",IFERROR(_xlfn.XLOOKUP($E24&amp;$I$1,Table1[QNUM],Table1[NOTES],"",0),"")))</f>
        <v/>
      </c>
      <c r="J24" s="53" t="s">
        <v>1420</v>
      </c>
      <c r="K24" s="54" t="str">
        <f>TRIM(FOFA!C120)</f>
        <v/>
      </c>
      <c r="L24" s="54" t="str">
        <f>TRIM(FOFA!C121)</f>
        <v/>
      </c>
      <c r="M24" s="55" t="str">
        <f>TRIM(FOFA!C122)</f>
        <v/>
      </c>
      <c r="N24" s="54" t="str">
        <f>TRIM(FOFA!C123)</f>
        <v/>
      </c>
      <c r="O24" s="54"/>
      <c r="P24" s="54"/>
      <c r="Q24" s="54"/>
      <c r="R24" s="54"/>
      <c r="S24" s="54"/>
      <c r="T24" s="54"/>
      <c r="U24" s="54"/>
      <c r="V24" s="54"/>
      <c r="W24" s="54"/>
      <c r="X24" s="54"/>
      <c r="Y24" s="54"/>
      <c r="Z24" s="54"/>
      <c r="AA24" s="54"/>
      <c r="AB24" s="44"/>
      <c r="AC24" s="44"/>
      <c r="AD24" s="44"/>
      <c r="AE24" s="44"/>
      <c r="AF24" s="44"/>
      <c r="AG24" s="44"/>
      <c r="AH24" s="44"/>
      <c r="AI24" s="44"/>
      <c r="AJ24" s="44"/>
      <c r="AK24" s="44"/>
      <c r="AL24" s="44"/>
    </row>
    <row r="25" spans="1:38" ht="28" x14ac:dyDescent="0.35">
      <c r="A25" s="30" t="s">
        <v>1423</v>
      </c>
      <c r="B25" s="30" t="s">
        <v>1424</v>
      </c>
      <c r="C25" s="30" t="s">
        <v>1425</v>
      </c>
      <c r="D25" s="32" t="s">
        <v>895</v>
      </c>
      <c r="E25" s="30" t="s">
        <v>450</v>
      </c>
      <c r="F25" s="30" t="str">
        <f>_xlfn.SINGLE(IF(ISNUMBER(IFERROR(_xlfn.XLOOKUP($E25,Table1[QNUM],Table1[Answer],"",0),""))*1,"",IFERROR(_xlfn.XLOOKUP($E25,Table1[QNUM],Table1[Answer],"",0),"")))</f>
        <v/>
      </c>
      <c r="G25" s="31" t="str">
        <f>_xlfn.SINGLE(IF(ISNUMBER(IFERROR(_xlfn.XLOOKUP($E25&amp;$G$1&amp;":",Table1[QNUM],Table1[NOTES],"",0),""))*1,"",IFERROR(_xlfn.XLOOKUP($E25&amp;$G$1&amp;":",Table1[QNUM],Table1[NOTES],"",0),"")))</f>
        <v/>
      </c>
      <c r="H25" s="31"/>
      <c r="I25" s="31" t="str">
        <f>_xlfn.SINGLE(IF(ISNUMBER(IFERROR(_xlfn.XLOOKUP($E25&amp;$I$1,Table1[QNUM],Table1[NOTES],"",0),""))*1,"",IFERROR(_xlfn.XLOOKUP($E25&amp;$I$1,Table1[QNUM],Table1[NOTES],"",0),"")))</f>
        <v/>
      </c>
      <c r="J25" s="53" t="s">
        <v>1426</v>
      </c>
      <c r="K25" s="54"/>
      <c r="L25" s="54"/>
      <c r="M25" s="55"/>
      <c r="N25" s="54"/>
      <c r="O25" s="54"/>
      <c r="P25" s="54"/>
      <c r="Q25" s="54"/>
      <c r="R25" s="54"/>
      <c r="S25" s="54"/>
      <c r="T25" s="54"/>
      <c r="U25" s="54"/>
      <c r="V25" s="54"/>
      <c r="W25" s="54"/>
      <c r="X25" s="54"/>
      <c r="Y25" s="54"/>
      <c r="Z25" s="54"/>
      <c r="AA25" s="54"/>
      <c r="AB25" s="44"/>
      <c r="AC25" s="44"/>
      <c r="AD25" s="44"/>
      <c r="AE25" s="44"/>
      <c r="AF25" s="44"/>
      <c r="AG25" s="44"/>
      <c r="AH25" s="44"/>
      <c r="AI25" s="44"/>
      <c r="AJ25" s="44"/>
      <c r="AK25" s="44"/>
      <c r="AL25" s="44"/>
    </row>
    <row r="26" spans="1:38" ht="406" x14ac:dyDescent="0.35">
      <c r="A26" s="30" t="s">
        <v>1427</v>
      </c>
      <c r="B26" s="30" t="s">
        <v>1428</v>
      </c>
      <c r="C26" s="30" t="s">
        <v>1425</v>
      </c>
      <c r="D26" s="32" t="s">
        <v>897</v>
      </c>
      <c r="E26" s="30" t="s">
        <v>451</v>
      </c>
      <c r="F26" s="30" t="str">
        <f>_xlfn.SINGLE(IF(ISNUMBER(IFERROR(_xlfn.XLOOKUP($E26,Table1[QNUM],Table1[Answer],"",0),""))*1,"",IFERROR(_xlfn.XLOOKUP($E26,Table1[QNUM],Table1[Answer],"",0),"")))</f>
        <v/>
      </c>
      <c r="G26" s="31" t="str">
        <f>_xlfn.SINGLE(IF(ISNUMBER(IFERROR(_xlfn.XLOOKUP($E26&amp;$G$1&amp;":",Table1[QNUM],Table1[NOTES],"",0),""))*1,"",IFERROR(_xlfn.XLOOKUP($E26&amp;$G$1&amp;":",Table1[QNUM],Table1[NOTES],"",0),"")))</f>
        <v/>
      </c>
      <c r="H26" s="31"/>
      <c r="I26" s="31" t="str">
        <f>_xlfn.SINGLE(IF(ISNUMBER(IFERROR(_xlfn.XLOOKUP($E26&amp;$I$1,Table1[QNUM],Table1[NOTES],"",0),""))*1,"",IFERROR(_xlfn.XLOOKUP($E26&amp;$I$1,Table1[QNUM],Table1[NOTES],"",0),"")))</f>
        <v/>
      </c>
      <c r="J26" s="53" t="s">
        <v>1426</v>
      </c>
      <c r="K26" s="54" t="str">
        <f>TRIM(Subrecipient!C12)</f>
        <v/>
      </c>
      <c r="L26" s="54" t="str">
        <f>TRIM(Subrecipient!C13)</f>
        <v/>
      </c>
      <c r="M26" s="55" t="str">
        <f>TRIM(Subrecipient!C14)</f>
        <v/>
      </c>
      <c r="N26" s="54" t="str">
        <f>TRIM(Subrecipient!C15)</f>
        <v/>
      </c>
      <c r="O26" s="54" t="str">
        <f>TRIM(Subrecipient!C16)</f>
        <v/>
      </c>
      <c r="P26" s="54" t="str">
        <f>TRIM(Subrecipient!C17)</f>
        <v/>
      </c>
      <c r="Q26" s="54" t="str">
        <f>TRIM(Subrecipient!C18)</f>
        <v/>
      </c>
      <c r="R26" s="54" t="str">
        <f>TRIM(Subrecipient!C19)</f>
        <v/>
      </c>
      <c r="S26" s="54" t="str">
        <f>TRIM(Subrecipient!C20)</f>
        <v/>
      </c>
      <c r="T26" s="54" t="str">
        <f>TRIM(Subrecipient!C21)</f>
        <v/>
      </c>
      <c r="U26" s="54" t="str">
        <f>TRIM(Subrecipient!C22)</f>
        <v/>
      </c>
      <c r="V26" s="54" t="str">
        <f>TRIM(Subrecipient!C23)</f>
        <v/>
      </c>
      <c r="W26" s="54" t="str">
        <f>TRIM(Subrecipient!C24)</f>
        <v/>
      </c>
      <c r="X26" s="54" t="str">
        <f>TRIM(Subrecipient!C25)</f>
        <v/>
      </c>
      <c r="Y26" s="54" t="str">
        <f>TRIM(Subrecipient!C26)</f>
        <v/>
      </c>
      <c r="Z26" s="54" t="str">
        <f>TRIM(Subrecipient!C27)</f>
        <v/>
      </c>
      <c r="AA26" s="54"/>
      <c r="AB26" s="44"/>
      <c r="AC26" s="44"/>
      <c r="AD26" s="44"/>
      <c r="AE26" s="44"/>
      <c r="AF26" s="44"/>
      <c r="AG26" s="44"/>
      <c r="AH26" s="44"/>
      <c r="AI26" s="44"/>
      <c r="AJ26" s="44"/>
      <c r="AK26" s="44"/>
      <c r="AL26" s="44"/>
    </row>
    <row r="27" spans="1:38" ht="84" x14ac:dyDescent="0.35">
      <c r="A27" s="30" t="s">
        <v>1429</v>
      </c>
      <c r="B27" s="30" t="s">
        <v>1430</v>
      </c>
      <c r="C27" s="30" t="s">
        <v>1425</v>
      </c>
      <c r="D27" s="32" t="s">
        <v>912</v>
      </c>
      <c r="E27" s="30" t="s">
        <v>470</v>
      </c>
      <c r="F27" s="30" t="str">
        <f>_xlfn.SINGLE(IF(ISNUMBER(IFERROR(_xlfn.XLOOKUP($E27,Table1[QNUM],Table1[Answer],"",0),""))*1,"",IFERROR(_xlfn.XLOOKUP($E27,Table1[QNUM],Table1[Answer],"",0),"")))</f>
        <v/>
      </c>
      <c r="G27" s="31" t="str">
        <f>_xlfn.SINGLE(IF(ISNUMBER(IFERROR(_xlfn.XLOOKUP($E27&amp;$G$1&amp;":",Table1[QNUM],Table1[NOTES],"",0),""))*1,"",IFERROR(_xlfn.XLOOKUP($E27&amp;$G$1&amp;":",Table1[QNUM],Table1[NOTES],"",0),"")))</f>
        <v/>
      </c>
      <c r="H27" s="31"/>
      <c r="I27" s="31" t="str">
        <f>_xlfn.SINGLE(IF(ISNUMBER(IFERROR(_xlfn.XLOOKUP($E27&amp;$I$1,Table1[QNUM],Table1[NOTES],"",0),""))*1,"",IFERROR(_xlfn.XLOOKUP($E27&amp;$I$1,Table1[QNUM],Table1[NOTES],"",0),"")))</f>
        <v/>
      </c>
      <c r="J27" s="53" t="s">
        <v>1431</v>
      </c>
      <c r="K27" s="54" t="str">
        <f>TRIM(Subrecipient!C33)</f>
        <v/>
      </c>
      <c r="L27" s="54" t="str">
        <f>TRIM(Subrecipient!C34)</f>
        <v/>
      </c>
      <c r="M27" s="55"/>
      <c r="N27" s="54"/>
      <c r="O27" s="54"/>
      <c r="P27" s="54"/>
      <c r="Q27" s="54"/>
      <c r="R27" s="54"/>
      <c r="S27" s="54"/>
      <c r="T27" s="54"/>
      <c r="U27" s="54"/>
      <c r="V27" s="54"/>
      <c r="W27" s="54"/>
      <c r="X27" s="54"/>
      <c r="Y27" s="54"/>
      <c r="Z27" s="54"/>
      <c r="AA27" s="54"/>
      <c r="AB27" s="44"/>
      <c r="AC27" s="44"/>
      <c r="AD27" s="44"/>
      <c r="AE27" s="44"/>
      <c r="AF27" s="44"/>
      <c r="AG27" s="44"/>
      <c r="AH27" s="44"/>
      <c r="AI27" s="44"/>
      <c r="AJ27" s="44"/>
      <c r="AK27" s="44"/>
      <c r="AL27" s="44"/>
    </row>
    <row r="28" spans="1:38" ht="126" x14ac:dyDescent="0.35">
      <c r="A28" s="30" t="s">
        <v>1432</v>
      </c>
      <c r="B28" s="30" t="s">
        <v>1433</v>
      </c>
      <c r="C28" s="30" t="s">
        <v>1425</v>
      </c>
      <c r="D28" s="32" t="s">
        <v>916</v>
      </c>
      <c r="E28" s="30" t="s">
        <v>475</v>
      </c>
      <c r="F28" s="30" t="str">
        <f>_xlfn.SINGLE(IF(ISNUMBER(IFERROR(_xlfn.XLOOKUP($E28,Table1[QNUM],Table1[Answer],"",0),""))*1,"",IFERROR(_xlfn.XLOOKUP($E28,Table1[QNUM],Table1[Answer],"",0),"")))</f>
        <v/>
      </c>
      <c r="G28" s="31" t="str">
        <f>_xlfn.SINGLE(IF(ISNUMBER(IFERROR(_xlfn.XLOOKUP($E28&amp;$G$1&amp;":",Table1[QNUM],Table1[NOTES],"",0),""))*1,"",IFERROR(_xlfn.XLOOKUP($E28&amp;$G$1&amp;":",Table1[QNUM],Table1[NOTES],"",0),"")))</f>
        <v/>
      </c>
      <c r="H28" s="31"/>
      <c r="I28" s="31" t="str">
        <f>_xlfn.SINGLE(IF(ISNUMBER(IFERROR(_xlfn.XLOOKUP($E28&amp;$I$1,Table1[QNUM],Table1[NOTES],"",0),""))*1,"",IFERROR(_xlfn.XLOOKUP($E28&amp;$I$1,Table1[QNUM],Table1[NOTES],"",0),"")))</f>
        <v/>
      </c>
      <c r="J28" s="53" t="s">
        <v>1434</v>
      </c>
      <c r="K28" s="54" t="str">
        <f>TRIM(Subrecipient!C40)</f>
        <v/>
      </c>
      <c r="L28" s="54" t="str">
        <f>TRIM(Subrecipient!C41)</f>
        <v/>
      </c>
      <c r="M28" s="55" t="str">
        <f>TRIM(Subrecipient!C42)</f>
        <v/>
      </c>
      <c r="N28" s="54"/>
      <c r="O28" s="54"/>
      <c r="P28" s="54"/>
      <c r="Q28" s="54"/>
      <c r="R28" s="54"/>
      <c r="S28" s="54"/>
      <c r="T28" s="54"/>
      <c r="U28" s="54"/>
      <c r="V28" s="54"/>
      <c r="W28" s="54"/>
      <c r="X28" s="54"/>
      <c r="Y28" s="54"/>
      <c r="Z28" s="54"/>
      <c r="AA28" s="54"/>
      <c r="AB28" s="44"/>
      <c r="AC28" s="44"/>
      <c r="AD28" s="44"/>
      <c r="AE28" s="44"/>
      <c r="AF28" s="44"/>
      <c r="AG28" s="44"/>
      <c r="AH28" s="44"/>
      <c r="AI28" s="44"/>
      <c r="AJ28" s="44"/>
      <c r="AK28" s="44"/>
      <c r="AL28" s="44"/>
    </row>
    <row r="29" spans="1:38" ht="42.5" x14ac:dyDescent="0.35">
      <c r="A29" s="30" t="s">
        <v>1435</v>
      </c>
      <c r="B29" s="30" t="s">
        <v>1436</v>
      </c>
      <c r="C29" s="30" t="s">
        <v>1425</v>
      </c>
      <c r="D29" s="32" t="s">
        <v>921</v>
      </c>
      <c r="E29" s="30" t="s">
        <v>481</v>
      </c>
      <c r="F29" s="30" t="str">
        <f>_xlfn.SINGLE(IF(ISNUMBER(IFERROR(_xlfn.XLOOKUP($E29,Table1[QNUM],Table1[Answer],"",0),""))*1,"",IFERROR(_xlfn.XLOOKUP($E29,Table1[QNUM],Table1[Answer],"",0),"")))</f>
        <v/>
      </c>
      <c r="G29" s="31" t="str">
        <f>_xlfn.SINGLE(IF(ISNUMBER(IFERROR(_xlfn.XLOOKUP($E29&amp;$G$1&amp;":",Table1[QNUM],Table1[NOTES],"",0),""))*1,"",IFERROR(_xlfn.XLOOKUP($E29&amp;$G$1&amp;":",Table1[QNUM],Table1[NOTES],"",0),"")))</f>
        <v/>
      </c>
      <c r="H29" s="31"/>
      <c r="I29" s="31" t="str">
        <f>_xlfn.SINGLE(IF(ISNUMBER(IFERROR(_xlfn.XLOOKUP($E29&amp;$I$1,Table1[QNUM],Table1[NOTES],"",0),""))*1,"",IFERROR(_xlfn.XLOOKUP($E29&amp;$I$1,Table1[QNUM],Table1[NOTES],"",0),"")))</f>
        <v/>
      </c>
      <c r="J29" s="53" t="s">
        <v>1437</v>
      </c>
      <c r="K29" s="54"/>
      <c r="L29" s="54"/>
      <c r="M29" s="55"/>
      <c r="N29" s="54"/>
      <c r="O29" s="54"/>
      <c r="P29" s="54"/>
      <c r="Q29" s="54"/>
      <c r="R29" s="54"/>
      <c r="S29" s="54"/>
      <c r="T29" s="54"/>
      <c r="U29" s="54"/>
      <c r="V29" s="54"/>
      <c r="W29" s="54"/>
      <c r="X29" s="54"/>
      <c r="Y29" s="54"/>
      <c r="Z29" s="54"/>
      <c r="AA29" s="54"/>
      <c r="AB29" s="44"/>
      <c r="AC29" s="44"/>
      <c r="AD29" s="44"/>
      <c r="AE29" s="44"/>
      <c r="AF29" s="44"/>
      <c r="AG29" s="44"/>
      <c r="AH29" s="44"/>
      <c r="AI29" s="44"/>
      <c r="AJ29" s="44"/>
      <c r="AK29" s="44"/>
      <c r="AL29" s="44"/>
    </row>
    <row r="30" spans="1:38" ht="140" x14ac:dyDescent="0.35">
      <c r="A30" s="30" t="s">
        <v>1438</v>
      </c>
      <c r="B30" s="30" t="s">
        <v>1439</v>
      </c>
      <c r="C30" s="30" t="s">
        <v>1425</v>
      </c>
      <c r="D30" s="32" t="s">
        <v>923</v>
      </c>
      <c r="E30" s="30" t="s">
        <v>482</v>
      </c>
      <c r="F30" s="30" t="str">
        <f>_xlfn.SINGLE(IF(ISNUMBER(IFERROR(_xlfn.XLOOKUP($E30,Table1[QNUM],Table1[Answer],"",0),""))*1,"",IFERROR(_xlfn.XLOOKUP($E30,Table1[QNUM],Table1[Answer],"",0),"")))</f>
        <v/>
      </c>
      <c r="G30" s="31" t="str">
        <f>_xlfn.SINGLE(IF(ISNUMBER(IFERROR(_xlfn.XLOOKUP($E30&amp;$G$1&amp;":",Table1[QNUM],Table1[NOTES],"",0),""))*1,"",IFERROR(_xlfn.XLOOKUP($E30&amp;$G$1&amp;":",Table1[QNUM],Table1[NOTES],"",0),"")))</f>
        <v/>
      </c>
      <c r="H30" s="31"/>
      <c r="I30" s="31" t="str">
        <f>_xlfn.SINGLE(IF(ISNUMBER(IFERROR(_xlfn.XLOOKUP($E30&amp;$I$1,Table1[QNUM],Table1[NOTES],"",0),""))*1,"",IFERROR(_xlfn.XLOOKUP($E30&amp;$I$1,Table1[QNUM],Table1[NOTES],"",0),"")))</f>
        <v/>
      </c>
      <c r="J30" s="53" t="s">
        <v>1440</v>
      </c>
      <c r="K30" s="54" t="str">
        <f>TRIM(Subrecipient!C52)</f>
        <v/>
      </c>
      <c r="L30" s="54" t="str">
        <f>TRIM(Subrecipient!C53)</f>
        <v/>
      </c>
      <c r="M30" s="55" t="str">
        <f>TRIM(Subrecipient!C54)</f>
        <v/>
      </c>
      <c r="N30" s="54"/>
      <c r="O30" s="54"/>
      <c r="P30" s="54"/>
      <c r="Q30" s="54"/>
      <c r="R30" s="54"/>
      <c r="S30" s="54"/>
      <c r="T30" s="54"/>
      <c r="U30" s="54"/>
      <c r="V30" s="54"/>
      <c r="W30" s="54"/>
      <c r="X30" s="54"/>
      <c r="Y30" s="54"/>
      <c r="Z30" s="54"/>
      <c r="AA30" s="54"/>
      <c r="AB30" s="44"/>
      <c r="AC30" s="44"/>
      <c r="AD30" s="44"/>
      <c r="AE30" s="44"/>
      <c r="AF30" s="44"/>
      <c r="AG30" s="44"/>
      <c r="AH30" s="44"/>
      <c r="AI30" s="44"/>
      <c r="AJ30" s="44"/>
      <c r="AK30" s="44"/>
      <c r="AL30" s="44"/>
    </row>
    <row r="31" spans="1:38" ht="56" x14ac:dyDescent="0.35">
      <c r="A31" s="30" t="s">
        <v>1441</v>
      </c>
      <c r="B31" s="30" t="s">
        <v>1442</v>
      </c>
      <c r="C31" s="30" t="s">
        <v>1425</v>
      </c>
      <c r="D31" s="32" t="s">
        <v>928</v>
      </c>
      <c r="E31" s="30" t="s">
        <v>487</v>
      </c>
      <c r="F31" s="30" t="str">
        <f>_xlfn.SINGLE(IF(ISNUMBER(IFERROR(_xlfn.XLOOKUP($E31,Table1[QNUM],Table1[Answer],"",0),""))*1,"",IFERROR(_xlfn.XLOOKUP($E31,Table1[QNUM],Table1[Answer],"",0),"")))</f>
        <v/>
      </c>
      <c r="G31" s="31" t="str">
        <f>_xlfn.SINGLE(IF(ISNUMBER(IFERROR(_xlfn.XLOOKUP($E31&amp;$G$1&amp;":",Table1[QNUM],Table1[NOTES],"",0),""))*1,"",IFERROR(_xlfn.XLOOKUP($E31&amp;$G$1&amp;":",Table1[QNUM],Table1[NOTES],"",0),"")))</f>
        <v/>
      </c>
      <c r="H31" s="31"/>
      <c r="I31" s="31" t="str">
        <f>_xlfn.SINGLE(IF(ISNUMBER(IFERROR(_xlfn.XLOOKUP($E31&amp;$I$1,Table1[QNUM],Table1[NOTES],"",0),""))*1,"",IFERROR(_xlfn.XLOOKUP($E31&amp;$I$1,Table1[QNUM],Table1[NOTES],"",0),"")))</f>
        <v/>
      </c>
      <c r="J31" s="53" t="s">
        <v>1443</v>
      </c>
      <c r="K31" s="54"/>
      <c r="L31" s="54"/>
      <c r="M31" s="55"/>
      <c r="N31" s="54"/>
      <c r="O31" s="54"/>
      <c r="P31" s="54"/>
      <c r="Q31" s="54"/>
      <c r="R31" s="54"/>
      <c r="S31" s="54"/>
      <c r="T31" s="54"/>
      <c r="U31" s="54"/>
      <c r="V31" s="54"/>
      <c r="W31" s="54"/>
      <c r="X31" s="54"/>
      <c r="Y31" s="54"/>
      <c r="Z31" s="54"/>
      <c r="AA31" s="54"/>
      <c r="AB31" s="44"/>
      <c r="AC31" s="44"/>
      <c r="AD31" s="44"/>
      <c r="AE31" s="44"/>
      <c r="AF31" s="44"/>
      <c r="AG31" s="44"/>
      <c r="AH31" s="44"/>
      <c r="AI31" s="44"/>
      <c r="AJ31" s="44"/>
      <c r="AK31" s="44"/>
      <c r="AL31" s="44"/>
    </row>
    <row r="32" spans="1:38" ht="126" x14ac:dyDescent="0.35">
      <c r="A32" s="30" t="s">
        <v>1444</v>
      </c>
      <c r="B32" s="30" t="s">
        <v>1445</v>
      </c>
      <c r="C32" s="30" t="s">
        <v>1425</v>
      </c>
      <c r="D32" s="32" t="s">
        <v>930</v>
      </c>
      <c r="E32" s="30" t="s">
        <v>488</v>
      </c>
      <c r="F32" s="30" t="str">
        <f>_xlfn.SINGLE(IF(ISNUMBER(IFERROR(_xlfn.XLOOKUP($E32,Table1[QNUM],Table1[Answer],"",0),""))*1,"",IFERROR(_xlfn.XLOOKUP($E32,Table1[QNUM],Table1[Answer],"",0),"")))</f>
        <v/>
      </c>
      <c r="G32" s="31" t="str">
        <f>_xlfn.SINGLE(IF(ISNUMBER(IFERROR(_xlfn.XLOOKUP($E32&amp;$G$1&amp;":",Table1[QNUM],Table1[NOTES],"",0),""))*1,"",IFERROR(_xlfn.XLOOKUP($E32&amp;$G$1&amp;":",Table1[QNUM],Table1[NOTES],"",0),"")))</f>
        <v/>
      </c>
      <c r="H32" s="31"/>
      <c r="I32" s="31" t="str">
        <f>_xlfn.SINGLE(IF(ISNUMBER(IFERROR(_xlfn.XLOOKUP($E32&amp;$I$1,Table1[QNUM],Table1[NOTES],"",0),""))*1,"",IFERROR(_xlfn.XLOOKUP($E32&amp;$I$1,Table1[QNUM],Table1[NOTES],"",0),"")))</f>
        <v/>
      </c>
      <c r="J32" s="53" t="s">
        <v>1446</v>
      </c>
      <c r="K32" s="54" t="str">
        <f>TRIM(Subrecipient!C63)</f>
        <v/>
      </c>
      <c r="L32" s="54" t="str">
        <f>TRIM(Subrecipient!C64)</f>
        <v/>
      </c>
      <c r="M32" s="55"/>
      <c r="N32" s="54"/>
      <c r="O32" s="54"/>
      <c r="P32" s="54"/>
      <c r="Q32" s="54"/>
      <c r="R32" s="54"/>
      <c r="S32" s="54"/>
      <c r="T32" s="54"/>
      <c r="U32" s="54"/>
      <c r="V32" s="54"/>
      <c r="W32" s="54"/>
      <c r="X32" s="54"/>
      <c r="Y32" s="54"/>
      <c r="Z32" s="54"/>
      <c r="AA32" s="54"/>
      <c r="AB32" s="44"/>
      <c r="AC32" s="44"/>
      <c r="AD32" s="44"/>
      <c r="AE32" s="44"/>
      <c r="AF32" s="44"/>
      <c r="AG32" s="44"/>
      <c r="AH32" s="44"/>
      <c r="AI32" s="44"/>
      <c r="AJ32" s="44"/>
      <c r="AK32" s="44"/>
      <c r="AL32" s="44"/>
    </row>
    <row r="33" spans="1:38" ht="42" x14ac:dyDescent="0.35">
      <c r="A33" s="30" t="s">
        <v>1447</v>
      </c>
      <c r="B33" s="30" t="s">
        <v>1448</v>
      </c>
      <c r="C33" s="30" t="s">
        <v>1425</v>
      </c>
      <c r="D33" s="32" t="s">
        <v>934</v>
      </c>
      <c r="E33" s="30" t="s">
        <v>493</v>
      </c>
      <c r="F33" s="30" t="str">
        <f>_xlfn.SINGLE(IF(ISNUMBER(IFERROR(_xlfn.XLOOKUP($E33,Table1[QNUM],Table1[Answer],"",0),""))*1,"",IFERROR(_xlfn.XLOOKUP($E33,Table1[QNUM],Table1[Answer],"",0),"")))</f>
        <v/>
      </c>
      <c r="G33" s="31" t="str">
        <f>_xlfn.SINGLE(IF(ISNUMBER(IFERROR(_xlfn.XLOOKUP($E33&amp;$G$1&amp;":",Table1[QNUM],Table1[NOTES],"",0),""))*1,"",IFERROR(_xlfn.XLOOKUP($E33&amp;$G$1&amp;":",Table1[QNUM],Table1[NOTES],"",0),"")))</f>
        <v/>
      </c>
      <c r="H33" s="31"/>
      <c r="I33" s="31" t="str">
        <f>_xlfn.SINGLE(IF(ISNUMBER(IFERROR(_xlfn.XLOOKUP($E33&amp;$I$1,Table1[QNUM],Table1[NOTES],"",0),""))*1,"",IFERROR(_xlfn.XLOOKUP($E33&amp;$I$1,Table1[QNUM],Table1[NOTES],"",0),"")))</f>
        <v/>
      </c>
      <c r="J33" s="53" t="s">
        <v>1449</v>
      </c>
      <c r="K33" s="54"/>
      <c r="L33" s="54"/>
      <c r="M33" s="55"/>
      <c r="N33" s="54"/>
      <c r="O33" s="54"/>
      <c r="P33" s="54"/>
      <c r="Q33" s="54"/>
      <c r="R33" s="54"/>
      <c r="S33" s="54"/>
      <c r="T33" s="54"/>
      <c r="U33" s="54"/>
      <c r="V33" s="54"/>
      <c r="W33" s="54"/>
      <c r="X33" s="54"/>
      <c r="Y33" s="54"/>
      <c r="Z33" s="54"/>
      <c r="AA33" s="54"/>
      <c r="AB33" s="44"/>
      <c r="AC33" s="44"/>
      <c r="AD33" s="44"/>
      <c r="AE33" s="44"/>
      <c r="AF33" s="44"/>
      <c r="AG33" s="44"/>
      <c r="AH33" s="44"/>
      <c r="AI33" s="44"/>
      <c r="AJ33" s="44"/>
      <c r="AK33" s="44"/>
      <c r="AL33" s="44"/>
    </row>
    <row r="34" spans="1:38" ht="56" x14ac:dyDescent="0.35">
      <c r="A34" s="30" t="s">
        <v>1450</v>
      </c>
      <c r="B34" s="30" t="s">
        <v>1451</v>
      </c>
      <c r="C34" s="30" t="s">
        <v>1425</v>
      </c>
      <c r="D34" s="32" t="s">
        <v>936</v>
      </c>
      <c r="E34" s="30" t="s">
        <v>494</v>
      </c>
      <c r="F34" s="30" t="str">
        <f>_xlfn.SINGLE(IF(ISNUMBER(IFERROR(_xlfn.XLOOKUP($E34,Table1[QNUM],Table1[Answer],"",0),""))*1,"",IFERROR(_xlfn.XLOOKUP($E34,Table1[QNUM],Table1[Answer],"",0),"")))</f>
        <v/>
      </c>
      <c r="G34" s="31" t="str">
        <f>_xlfn.SINGLE(IF(ISNUMBER(IFERROR(_xlfn.XLOOKUP($E34&amp;$G$1&amp;":",Table1[QNUM],Table1[NOTES],"",0),""))*1,"",IFERROR(_xlfn.XLOOKUP($E34&amp;$G$1&amp;":",Table1[QNUM],Table1[NOTES],"",0),"")))</f>
        <v/>
      </c>
      <c r="H34" s="31"/>
      <c r="I34" s="31" t="str">
        <f>_xlfn.SINGLE(IF(ISNUMBER(IFERROR(_xlfn.XLOOKUP($E34&amp;$I$1,Table1[QNUM],Table1[NOTES],"",0),""))*1,"",IFERROR(_xlfn.XLOOKUP($E34&amp;$I$1,Table1[QNUM],Table1[NOTES],"",0),"")))</f>
        <v/>
      </c>
      <c r="J34" s="53" t="s">
        <v>1452</v>
      </c>
      <c r="K34" s="54"/>
      <c r="L34" s="54"/>
      <c r="M34" s="55"/>
      <c r="N34" s="54"/>
      <c r="O34" s="54"/>
      <c r="P34" s="54"/>
      <c r="Q34" s="54"/>
      <c r="R34" s="54"/>
      <c r="S34" s="54"/>
      <c r="T34" s="54"/>
      <c r="U34" s="54"/>
      <c r="V34" s="54"/>
      <c r="W34" s="54"/>
      <c r="X34" s="54"/>
      <c r="Y34" s="54"/>
      <c r="Z34" s="54"/>
      <c r="AA34" s="54"/>
      <c r="AB34" s="44"/>
      <c r="AC34" s="44"/>
      <c r="AD34" s="44"/>
      <c r="AE34" s="44"/>
      <c r="AF34" s="44"/>
      <c r="AG34" s="44"/>
      <c r="AH34" s="44"/>
      <c r="AI34" s="44"/>
      <c r="AJ34" s="44"/>
      <c r="AK34" s="44"/>
      <c r="AL34" s="44"/>
    </row>
    <row r="35" spans="1:38" ht="28" x14ac:dyDescent="0.35">
      <c r="A35" s="30" t="s">
        <v>1453</v>
      </c>
      <c r="B35" s="30" t="s">
        <v>1451</v>
      </c>
      <c r="C35" s="30" t="s">
        <v>1425</v>
      </c>
      <c r="D35" s="32" t="s">
        <v>938</v>
      </c>
      <c r="E35" s="30" t="s">
        <v>495</v>
      </c>
      <c r="F35" s="30" t="str">
        <f>_xlfn.SINGLE(IF(ISNUMBER(IFERROR(_xlfn.XLOOKUP($E35,Table1[QNUM],Table1[Answer],"",0),""))*1,"",IFERROR(_xlfn.XLOOKUP($E35,Table1[QNUM],Table1[Answer],"",0),"")))</f>
        <v/>
      </c>
      <c r="G35" s="31" t="str">
        <f>_xlfn.SINGLE(IF(ISNUMBER(IFERROR(_xlfn.XLOOKUP($E35&amp;$G$1&amp;":",Table1[QNUM],Table1[NOTES],"",0),""))*1,"",IFERROR(_xlfn.XLOOKUP($E35&amp;$G$1&amp;":",Table1[QNUM],Table1[NOTES],"",0),"")))</f>
        <v/>
      </c>
      <c r="H35" s="31"/>
      <c r="I35" s="31" t="str">
        <f>_xlfn.SINGLE(IF(ISNUMBER(IFERROR(_xlfn.XLOOKUP($E35&amp;$I$1,Table1[QNUM],Table1[NOTES],"",0),""))*1,"",IFERROR(_xlfn.XLOOKUP($E35&amp;$I$1,Table1[QNUM],Table1[NOTES],"",0),"")))</f>
        <v/>
      </c>
      <c r="J35" s="53" t="s">
        <v>1454</v>
      </c>
      <c r="K35" s="54"/>
      <c r="L35" s="54"/>
      <c r="M35" s="55"/>
      <c r="N35" s="54"/>
      <c r="O35" s="54"/>
      <c r="P35" s="54"/>
      <c r="Q35" s="54"/>
      <c r="R35" s="54"/>
      <c r="S35" s="54"/>
      <c r="T35" s="54"/>
      <c r="U35" s="54"/>
      <c r="V35" s="54"/>
      <c r="W35" s="54"/>
      <c r="X35" s="54"/>
      <c r="Y35" s="54"/>
      <c r="Z35" s="54"/>
      <c r="AA35" s="54"/>
      <c r="AB35" s="44"/>
      <c r="AC35" s="44"/>
      <c r="AD35" s="44"/>
      <c r="AE35" s="44"/>
      <c r="AF35" s="44"/>
      <c r="AG35" s="44"/>
      <c r="AH35" s="44"/>
      <c r="AI35" s="44"/>
      <c r="AJ35" s="44"/>
      <c r="AK35" s="44"/>
      <c r="AL35" s="44"/>
    </row>
    <row r="36" spans="1:38" ht="42.5" x14ac:dyDescent="0.35">
      <c r="A36" s="30" t="s">
        <v>1455</v>
      </c>
      <c r="B36" s="30" t="s">
        <v>1456</v>
      </c>
      <c r="C36" s="30" t="s">
        <v>1425</v>
      </c>
      <c r="D36" s="32" t="s">
        <v>940</v>
      </c>
      <c r="E36" s="30" t="s">
        <v>497</v>
      </c>
      <c r="F36" s="30" t="str">
        <f>_xlfn.SINGLE(IF(ISNUMBER(IFERROR(_xlfn.XLOOKUP($E36,Table1[QNUM],Table1[Answer],"",0),""))*1,"",IFERROR(_xlfn.XLOOKUP($E36,Table1[QNUM],Table1[Answer],"",0),"")))</f>
        <v/>
      </c>
      <c r="G36" s="31" t="str">
        <f>_xlfn.SINGLE(IF(ISNUMBER(IFERROR(_xlfn.XLOOKUP($E36&amp;$G$1&amp;":",Table1[QNUM],Table1[NOTES],"",0),""))*1,"",IFERROR(_xlfn.XLOOKUP($E36&amp;$G$1&amp;":",Table1[QNUM],Table1[NOTES],"",0),"")))</f>
        <v/>
      </c>
      <c r="H36" s="31"/>
      <c r="I36" s="31" t="str">
        <f>_xlfn.SINGLE(IF(ISNUMBER(IFERROR(_xlfn.XLOOKUP($E36&amp;$I$1,Table1[QNUM],Table1[NOTES],"",0),""))*1,"",IFERROR(_xlfn.XLOOKUP($E36&amp;$I$1,Table1[QNUM],Table1[NOTES],"",0),"")))</f>
        <v/>
      </c>
      <c r="J36" s="53" t="s">
        <v>1457</v>
      </c>
      <c r="K36" s="54"/>
      <c r="L36" s="54"/>
      <c r="M36" s="55"/>
      <c r="N36" s="54"/>
      <c r="O36" s="54"/>
      <c r="P36" s="54"/>
      <c r="Q36" s="54"/>
      <c r="R36" s="54"/>
      <c r="S36" s="54"/>
      <c r="T36" s="54"/>
      <c r="U36" s="54"/>
      <c r="V36" s="54"/>
      <c r="W36" s="54"/>
      <c r="X36" s="54"/>
      <c r="Y36" s="54"/>
      <c r="Z36" s="54"/>
      <c r="AA36" s="54"/>
      <c r="AB36" s="44"/>
      <c r="AC36" s="44"/>
      <c r="AD36" s="44"/>
      <c r="AE36" s="44"/>
      <c r="AF36" s="44"/>
      <c r="AG36" s="44"/>
      <c r="AH36" s="44"/>
      <c r="AI36" s="44"/>
      <c r="AJ36" s="44"/>
      <c r="AK36" s="44"/>
      <c r="AL36" s="44"/>
    </row>
    <row r="37" spans="1:38" ht="56" x14ac:dyDescent="0.35">
      <c r="A37" s="30" t="s">
        <v>1458</v>
      </c>
      <c r="B37" s="30" t="s">
        <v>1459</v>
      </c>
      <c r="C37" s="30" t="s">
        <v>1425</v>
      </c>
      <c r="D37" s="32" t="s">
        <v>941</v>
      </c>
      <c r="E37" s="30" t="s">
        <v>498</v>
      </c>
      <c r="F37" s="30" t="str">
        <f>_xlfn.SINGLE(IF(ISNUMBER(IFERROR(_xlfn.XLOOKUP($E37,Table1[QNUM],Table1[Answer],"",0),""))*1,"",IFERROR(_xlfn.XLOOKUP($E37,Table1[QNUM],Table1[Answer],"",0),"")))</f>
        <v/>
      </c>
      <c r="G37" s="31" t="str">
        <f>_xlfn.SINGLE(IF(ISNUMBER(IFERROR(_xlfn.XLOOKUP($E37&amp;$G$1&amp;":",Table1[QNUM],Table1[NOTES],"",0),""))*1,"",IFERROR(_xlfn.XLOOKUP($E37&amp;$G$1&amp;":",Table1[QNUM],Table1[NOTES],"",0),"")))</f>
        <v/>
      </c>
      <c r="H37" s="31"/>
      <c r="I37" s="31" t="str">
        <f>_xlfn.SINGLE(IF(ISNUMBER(IFERROR(_xlfn.XLOOKUP($E37&amp;$I$1,Table1[QNUM],Table1[NOTES],"",0),""))*1,"",IFERROR(_xlfn.XLOOKUP($E37&amp;$I$1,Table1[QNUM],Table1[NOTES],"",0),"")))</f>
        <v/>
      </c>
      <c r="J37" s="53" t="s">
        <v>1457</v>
      </c>
      <c r="K37" s="54"/>
      <c r="L37" s="54"/>
      <c r="M37" s="55"/>
      <c r="N37" s="54"/>
      <c r="O37" s="54"/>
      <c r="P37" s="54"/>
      <c r="Q37" s="54"/>
      <c r="R37" s="54"/>
      <c r="S37" s="54"/>
      <c r="T37" s="54"/>
      <c r="U37" s="54"/>
      <c r="V37" s="54"/>
      <c r="W37" s="54"/>
      <c r="X37" s="54"/>
      <c r="Y37" s="54"/>
      <c r="Z37" s="54"/>
      <c r="AA37" s="54"/>
      <c r="AB37" s="44"/>
      <c r="AC37" s="44"/>
      <c r="AD37" s="44"/>
      <c r="AE37" s="44"/>
      <c r="AF37" s="44"/>
      <c r="AG37" s="44"/>
      <c r="AH37" s="44"/>
      <c r="AI37" s="44"/>
      <c r="AJ37" s="44"/>
      <c r="AK37" s="44"/>
      <c r="AL37" s="44"/>
    </row>
    <row r="38" spans="1:38" ht="126" x14ac:dyDescent="0.35">
      <c r="A38" s="30" t="s">
        <v>1460</v>
      </c>
      <c r="B38" s="30" t="s">
        <v>1461</v>
      </c>
      <c r="C38" s="30" t="s">
        <v>1462</v>
      </c>
      <c r="D38" s="32" t="s">
        <v>943</v>
      </c>
      <c r="E38" s="30" t="s">
        <v>162</v>
      </c>
      <c r="F38" s="30" t="str">
        <f>_xlfn.SINGLE(IF(ISNUMBER(IFERROR(_xlfn.XLOOKUP($E38,Table1[QNUM],Table1[Answer],"",0),""))*1,"",IFERROR(_xlfn.XLOOKUP($E38,Table1[QNUM],Table1[Answer],"",0),"")))</f>
        <v/>
      </c>
      <c r="G38" s="31" t="str">
        <f>_xlfn.SINGLE(IF(ISNUMBER(IFERROR(_xlfn.XLOOKUP($E38&amp;$G$1&amp;":",Table1[QNUM],Table1[NOTES],"",0),""))*1,"",IFERROR(_xlfn.XLOOKUP($E38&amp;$G$1&amp;":",Table1[QNUM],Table1[NOTES],"",0),"")))</f>
        <v/>
      </c>
      <c r="H38" s="31"/>
      <c r="I38" s="31" t="str">
        <f>_xlfn.SINGLE(IF(ISNUMBER(IFERROR(_xlfn.XLOOKUP($E38&amp;$I$1,Table1[QNUM],Table1[NOTES],"",0),""))*1,"",IFERROR(_xlfn.XLOOKUP($E38&amp;$I$1,Table1[QNUM],Table1[NOTES],"",0),"")))</f>
        <v/>
      </c>
      <c r="J38" s="53" t="s">
        <v>1463</v>
      </c>
      <c r="K38" s="54" t="str">
        <f>TRIM(ASN!C8)</f>
        <v/>
      </c>
      <c r="L38" s="54" t="str">
        <f>TRIM(ASN!C9)</f>
        <v/>
      </c>
      <c r="M38" s="55" t="str">
        <f>TRIM(ASN!C10)</f>
        <v/>
      </c>
      <c r="N38" s="54"/>
      <c r="O38" s="54"/>
      <c r="P38" s="54"/>
      <c r="Q38" s="54"/>
      <c r="R38" s="54"/>
      <c r="S38" s="54"/>
      <c r="T38" s="54"/>
      <c r="U38" s="54"/>
      <c r="V38" s="54"/>
      <c r="W38" s="54"/>
      <c r="X38" s="54"/>
      <c r="Y38" s="54"/>
      <c r="Z38" s="54"/>
      <c r="AA38" s="54"/>
      <c r="AB38" s="44"/>
      <c r="AC38" s="44"/>
      <c r="AD38" s="44"/>
      <c r="AE38" s="44"/>
      <c r="AF38" s="44"/>
      <c r="AG38" s="44"/>
      <c r="AH38" s="44"/>
      <c r="AI38" s="44"/>
      <c r="AJ38" s="44"/>
      <c r="AK38" s="44"/>
      <c r="AL38" s="44"/>
    </row>
    <row r="39" spans="1:38" ht="126" x14ac:dyDescent="0.35">
      <c r="A39" s="30" t="s">
        <v>1464</v>
      </c>
      <c r="B39" s="30" t="s">
        <v>1465</v>
      </c>
      <c r="C39" s="30" t="s">
        <v>1462</v>
      </c>
      <c r="D39" s="32" t="s">
        <v>948</v>
      </c>
      <c r="E39" s="30" t="s">
        <v>167</v>
      </c>
      <c r="F39" s="30" t="str">
        <f>_xlfn.SINGLE(IF(ISNUMBER(IFERROR(_xlfn.XLOOKUP($E39,Table1[QNUM],Table1[Answer],"",0),""))*1,"",IFERROR(_xlfn.XLOOKUP($E39,Table1[QNUM],Table1[Answer],"",0),"")))</f>
        <v/>
      </c>
      <c r="G39" s="31" t="str">
        <f>_xlfn.SINGLE(IF(ISNUMBER(IFERROR(_xlfn.XLOOKUP($E39&amp;$G$1&amp;":",Table1[QNUM],Table1[NOTES],"",0),""))*1,"",IFERROR(_xlfn.XLOOKUP($E39&amp;$G$1&amp;":",Table1[QNUM],Table1[NOTES],"",0),"")))</f>
        <v/>
      </c>
      <c r="H39" s="31"/>
      <c r="I39" s="31" t="str">
        <f>_xlfn.SINGLE(IF(ISNUMBER(IFERROR(_xlfn.XLOOKUP($E39&amp;$I$1,Table1[QNUM],Table1[NOTES],"",0),""))*1,"",IFERROR(_xlfn.XLOOKUP($E39&amp;$I$1,Table1[QNUM],Table1[NOTES],"",0),"")))</f>
        <v/>
      </c>
      <c r="J39" s="53" t="s">
        <v>1466</v>
      </c>
      <c r="K39" s="54" t="str">
        <f>TRIM(ASN!C15)</f>
        <v/>
      </c>
      <c r="L39" s="54" t="str">
        <f>TRIM(ASN!C16)</f>
        <v/>
      </c>
      <c r="M39" s="55" t="str">
        <f>TRIM(ASN!C17)</f>
        <v/>
      </c>
      <c r="N39" s="54"/>
      <c r="O39" s="54"/>
      <c r="P39" s="54"/>
      <c r="Q39" s="54"/>
      <c r="R39" s="54"/>
      <c r="S39" s="54"/>
      <c r="T39" s="54"/>
      <c r="U39" s="54"/>
      <c r="V39" s="54"/>
      <c r="W39" s="54"/>
      <c r="X39" s="54"/>
      <c r="Y39" s="54"/>
      <c r="Z39" s="54"/>
      <c r="AA39" s="54"/>
      <c r="AB39" s="44"/>
      <c r="AC39" s="44"/>
      <c r="AD39" s="44"/>
      <c r="AE39" s="44"/>
      <c r="AF39" s="44"/>
      <c r="AG39" s="44"/>
      <c r="AH39" s="44"/>
      <c r="AI39" s="44"/>
      <c r="AJ39" s="44"/>
      <c r="AK39" s="44"/>
      <c r="AL39" s="44"/>
    </row>
    <row r="40" spans="1:38" ht="140" x14ac:dyDescent="0.35">
      <c r="A40" s="30" t="s">
        <v>1467</v>
      </c>
      <c r="B40" s="30" t="s">
        <v>1468</v>
      </c>
      <c r="C40" s="30" t="s">
        <v>1462</v>
      </c>
      <c r="D40" s="32" t="s">
        <v>950</v>
      </c>
      <c r="E40" s="30" t="s">
        <v>172</v>
      </c>
      <c r="F40" s="30" t="str">
        <f>_xlfn.SINGLE(IF(ISNUMBER(IFERROR(_xlfn.XLOOKUP($E40,Table1[QNUM],Table1[Answer],"",0),""))*1,"",IFERROR(_xlfn.XLOOKUP($E40,Table1[QNUM],Table1[Answer],"",0),"")))</f>
        <v/>
      </c>
      <c r="G40" s="31" t="str">
        <f>_xlfn.SINGLE(IF(ISNUMBER(IFERROR(_xlfn.XLOOKUP($E40&amp;$G$1&amp;":",Table1[QNUM],Table1[NOTES],"",0),""))*1,"",IFERROR(_xlfn.XLOOKUP($E40&amp;$G$1&amp;":",Table1[QNUM],Table1[NOTES],"",0),"")))</f>
        <v/>
      </c>
      <c r="H40" s="31"/>
      <c r="I40" s="31" t="str">
        <f>_xlfn.SINGLE(IF(ISNUMBER(IFERROR(_xlfn.XLOOKUP($E40&amp;$I$1,Table1[QNUM],Table1[NOTES],"",0),""))*1,"",IFERROR(_xlfn.XLOOKUP($E40&amp;$I$1,Table1[QNUM],Table1[NOTES],"",0),"")))</f>
        <v/>
      </c>
      <c r="J40" s="53" t="s">
        <v>1469</v>
      </c>
      <c r="K40" s="54" t="str">
        <f>TRIM(ASN!C22)</f>
        <v/>
      </c>
      <c r="L40" s="54" t="str">
        <f>TRIM(ASN!C23)</f>
        <v/>
      </c>
      <c r="M40" s="55"/>
      <c r="N40" s="54"/>
      <c r="O40" s="54"/>
      <c r="P40" s="54"/>
      <c r="Q40" s="54"/>
      <c r="R40" s="54"/>
      <c r="S40" s="54"/>
      <c r="T40" s="54"/>
      <c r="U40" s="54"/>
      <c r="V40" s="54"/>
      <c r="W40" s="54"/>
      <c r="X40" s="54"/>
      <c r="Y40" s="54"/>
      <c r="Z40" s="54"/>
      <c r="AA40" s="54"/>
      <c r="AB40" s="44"/>
      <c r="AC40" s="44"/>
      <c r="AD40" s="44"/>
      <c r="AE40" s="44"/>
      <c r="AF40" s="44"/>
      <c r="AG40" s="44"/>
      <c r="AH40" s="44"/>
      <c r="AI40" s="44"/>
      <c r="AJ40" s="44"/>
      <c r="AK40" s="44"/>
      <c r="AL40" s="44"/>
    </row>
    <row r="41" spans="1:38" ht="42" x14ac:dyDescent="0.35">
      <c r="A41" s="30" t="s">
        <v>1470</v>
      </c>
      <c r="B41" s="30" t="s">
        <v>1471</v>
      </c>
      <c r="C41" s="30" t="s">
        <v>1462</v>
      </c>
      <c r="D41" s="32" t="s">
        <v>954</v>
      </c>
      <c r="E41" s="30" t="s">
        <v>176</v>
      </c>
      <c r="F41" s="30" t="str">
        <f>_xlfn.SINGLE(IF(ISNUMBER(IFERROR(_xlfn.XLOOKUP($E41,Table1[QNUM],Table1[Answer],"",0),""))*1,"",IFERROR(_xlfn.XLOOKUP($E41,Table1[QNUM],Table1[Answer],"",0),"")))</f>
        <v/>
      </c>
      <c r="G41" s="31" t="str">
        <f>_xlfn.SINGLE(IF(ISNUMBER(IFERROR(_xlfn.XLOOKUP($E41&amp;$G$1&amp;":",Table1[QNUM],Table1[NOTES],"",0),""))*1,"",IFERROR(_xlfn.XLOOKUP($E41&amp;$G$1&amp;":",Table1[QNUM],Table1[NOTES],"",0),"")))</f>
        <v/>
      </c>
      <c r="H41" s="31"/>
      <c r="I41" s="31" t="str">
        <f>_xlfn.SINGLE(IF(ISNUMBER(IFERROR(_xlfn.XLOOKUP($E41&amp;$I$1,Table1[QNUM],Table1[NOTES],"",0),""))*1,"",IFERROR(_xlfn.XLOOKUP($E41&amp;$I$1,Table1[QNUM],Table1[NOTES],"",0),"")))</f>
        <v/>
      </c>
      <c r="J41" s="53" t="s">
        <v>1472</v>
      </c>
      <c r="K41" s="54"/>
      <c r="L41" s="54"/>
      <c r="M41" s="55"/>
      <c r="N41" s="54"/>
      <c r="O41" s="54"/>
      <c r="P41" s="54"/>
      <c r="Q41" s="54"/>
      <c r="R41" s="54"/>
      <c r="S41" s="54"/>
      <c r="T41" s="54"/>
      <c r="U41" s="54"/>
      <c r="V41" s="54"/>
      <c r="W41" s="54"/>
      <c r="X41" s="54"/>
      <c r="Y41" s="54"/>
      <c r="Z41" s="54"/>
      <c r="AA41" s="54"/>
      <c r="AB41" s="44"/>
      <c r="AC41" s="44"/>
      <c r="AD41" s="44"/>
      <c r="AE41" s="44"/>
      <c r="AF41" s="44"/>
      <c r="AG41" s="44"/>
      <c r="AH41" s="44"/>
      <c r="AI41" s="44"/>
      <c r="AJ41" s="44"/>
      <c r="AK41" s="44"/>
      <c r="AL41" s="44"/>
    </row>
    <row r="42" spans="1:38" ht="42" x14ac:dyDescent="0.35">
      <c r="A42" s="30" t="s">
        <v>1473</v>
      </c>
      <c r="B42" s="30" t="s">
        <v>1474</v>
      </c>
      <c r="C42" s="30" t="s">
        <v>1462</v>
      </c>
      <c r="D42" s="32" t="s">
        <v>956</v>
      </c>
      <c r="E42" s="30" t="s">
        <v>177</v>
      </c>
      <c r="F42" s="30" t="str">
        <f>_xlfn.SINGLE(IF(ISNUMBER(IFERROR(_xlfn.XLOOKUP($E42,Table1[QNUM],Table1[Answer],"",0),""))*1,"",IFERROR(_xlfn.XLOOKUP($E42,Table1[QNUM],Table1[Answer],"",0),"")))</f>
        <v/>
      </c>
      <c r="G42" s="31" t="str">
        <f>_xlfn.SINGLE(IF(ISNUMBER(IFERROR(_xlfn.XLOOKUP($E42&amp;$G$1&amp;":",Table1[QNUM],Table1[NOTES],"",0),""))*1,"",IFERROR(_xlfn.XLOOKUP($E42&amp;$G$1&amp;":",Table1[QNUM],Table1[NOTES],"",0),"")))</f>
        <v/>
      </c>
      <c r="H42" s="31"/>
      <c r="I42" s="31" t="str">
        <f>_xlfn.SINGLE(IF(ISNUMBER(IFERROR(_xlfn.XLOOKUP($E42&amp;$I$1,Table1[QNUM],Table1[NOTES],"",0),""))*1,"",IFERROR(_xlfn.XLOOKUP($E42&amp;$I$1,Table1[QNUM],Table1[NOTES],"",0),"")))</f>
        <v/>
      </c>
      <c r="J42" s="53" t="s">
        <v>1475</v>
      </c>
      <c r="K42" s="54"/>
      <c r="L42" s="54"/>
      <c r="M42" s="55"/>
      <c r="N42" s="54"/>
      <c r="O42" s="54"/>
      <c r="P42" s="54"/>
      <c r="Q42" s="54"/>
      <c r="R42" s="54"/>
      <c r="S42" s="54"/>
      <c r="T42" s="54"/>
      <c r="U42" s="54"/>
      <c r="V42" s="54"/>
      <c r="W42" s="54"/>
      <c r="X42" s="54"/>
      <c r="Y42" s="54"/>
      <c r="Z42" s="54"/>
      <c r="AA42" s="54"/>
      <c r="AB42" s="44"/>
      <c r="AC42" s="44"/>
      <c r="AD42" s="44"/>
      <c r="AE42" s="44"/>
      <c r="AF42" s="44"/>
      <c r="AG42" s="44"/>
      <c r="AH42" s="44"/>
      <c r="AI42" s="44"/>
      <c r="AJ42" s="44"/>
      <c r="AK42" s="44"/>
      <c r="AL42" s="44"/>
    </row>
    <row r="43" spans="1:38" ht="42" x14ac:dyDescent="0.35">
      <c r="A43" s="30" t="s">
        <v>1476</v>
      </c>
      <c r="B43" s="30" t="s">
        <v>1477</v>
      </c>
      <c r="C43" s="30" t="s">
        <v>1462</v>
      </c>
      <c r="D43" s="32" t="s">
        <v>958</v>
      </c>
      <c r="E43" s="30" t="s">
        <v>178</v>
      </c>
      <c r="F43" s="30" t="str">
        <f>_xlfn.SINGLE(IF(ISNUMBER(IFERROR(_xlfn.XLOOKUP($E43,Table1[QNUM],Table1[Answer],"",0),""))*1,"",IFERROR(_xlfn.XLOOKUP($E43,Table1[QNUM],Table1[Answer],"",0),"")))</f>
        <v/>
      </c>
      <c r="G43" s="31" t="str">
        <f>_xlfn.SINGLE(IF(ISNUMBER(IFERROR(_xlfn.XLOOKUP($E43&amp;$G$1&amp;":",Table1[QNUM],Table1[NOTES],"",0),""))*1,"",IFERROR(_xlfn.XLOOKUP($E43&amp;$G$1&amp;":",Table1[QNUM],Table1[NOTES],"",0),"")))</f>
        <v/>
      </c>
      <c r="H43" s="31"/>
      <c r="I43" s="31" t="str">
        <f>_xlfn.SINGLE(IF(ISNUMBER(IFERROR(_xlfn.XLOOKUP($E43&amp;$I$1,Table1[QNUM],Table1[NOTES],"",0),""))*1,"",IFERROR(_xlfn.XLOOKUP($E43&amp;$I$1,Table1[QNUM],Table1[NOTES],"",0),"")))</f>
        <v/>
      </c>
      <c r="J43" s="53" t="s">
        <v>1478</v>
      </c>
      <c r="K43" s="54"/>
      <c r="L43" s="54"/>
      <c r="M43" s="55"/>
      <c r="N43" s="54"/>
      <c r="O43" s="54"/>
      <c r="P43" s="54"/>
      <c r="Q43" s="54"/>
      <c r="R43" s="54"/>
      <c r="S43" s="54"/>
      <c r="T43" s="54"/>
      <c r="U43" s="54"/>
      <c r="V43" s="54"/>
      <c r="W43" s="54"/>
      <c r="X43" s="54"/>
      <c r="Y43" s="54"/>
      <c r="Z43" s="54"/>
      <c r="AA43" s="54"/>
      <c r="AB43" s="44"/>
      <c r="AC43" s="44"/>
      <c r="AD43" s="44"/>
      <c r="AE43" s="44"/>
      <c r="AF43" s="44"/>
      <c r="AG43" s="44"/>
      <c r="AH43" s="44"/>
      <c r="AI43" s="44"/>
      <c r="AJ43" s="44"/>
      <c r="AK43" s="44"/>
      <c r="AL43" s="44"/>
    </row>
    <row r="44" spans="1:38" ht="56" x14ac:dyDescent="0.35">
      <c r="A44" s="30" t="s">
        <v>1479</v>
      </c>
      <c r="B44" s="30" t="s">
        <v>1480</v>
      </c>
      <c r="C44" s="30" t="s">
        <v>1462</v>
      </c>
      <c r="D44" s="32" t="s">
        <v>960</v>
      </c>
      <c r="E44" s="30" t="s">
        <v>179</v>
      </c>
      <c r="F44" s="30" t="str">
        <f>_xlfn.SINGLE(IF(ISNUMBER(IFERROR(_xlfn.XLOOKUP($E44,Table1[QNUM],Table1[Answer],"",0),""))*1,"",IFERROR(_xlfn.XLOOKUP($E44,Table1[QNUM],Table1[Answer],"",0),"")))</f>
        <v/>
      </c>
      <c r="G44" s="31" t="str">
        <f>_xlfn.SINGLE(IF(ISNUMBER(IFERROR(_xlfn.XLOOKUP($E44&amp;$G$1&amp;":",Table1[QNUM],Table1[NOTES],"",0),""))*1,"",IFERROR(_xlfn.XLOOKUP($E44&amp;$G$1&amp;":",Table1[QNUM],Table1[NOTES],"",0),"")))</f>
        <v/>
      </c>
      <c r="H44" s="31"/>
      <c r="I44" s="31" t="str">
        <f>_xlfn.SINGLE(IF(ISNUMBER(IFERROR(_xlfn.XLOOKUP($E44&amp;$I$1,Table1[QNUM],Table1[NOTES],"",0),""))*1,"",IFERROR(_xlfn.XLOOKUP($E44&amp;$I$1,Table1[QNUM],Table1[NOTES],"",0),"")))</f>
        <v/>
      </c>
      <c r="J44" s="53" t="s">
        <v>1478</v>
      </c>
      <c r="K44" s="54"/>
      <c r="L44" s="54"/>
      <c r="M44" s="55"/>
      <c r="N44" s="54"/>
      <c r="O44" s="54"/>
      <c r="P44" s="54"/>
      <c r="Q44" s="54"/>
      <c r="R44" s="54"/>
      <c r="S44" s="54"/>
      <c r="T44" s="54"/>
      <c r="U44" s="54"/>
      <c r="V44" s="54"/>
      <c r="W44" s="54"/>
      <c r="X44" s="54"/>
      <c r="Y44" s="54"/>
      <c r="Z44" s="54"/>
      <c r="AA44" s="54"/>
      <c r="AB44" s="44"/>
      <c r="AC44" s="44"/>
      <c r="AD44" s="44"/>
      <c r="AE44" s="44"/>
      <c r="AF44" s="44"/>
      <c r="AG44" s="44"/>
      <c r="AH44" s="44"/>
      <c r="AI44" s="44"/>
      <c r="AJ44" s="44"/>
      <c r="AK44" s="44"/>
      <c r="AL44" s="44"/>
    </row>
    <row r="45" spans="1:38" ht="140" x14ac:dyDescent="0.35">
      <c r="A45" s="30" t="s">
        <v>1481</v>
      </c>
      <c r="B45" s="30" t="s">
        <v>1482</v>
      </c>
      <c r="C45" s="30" t="s">
        <v>1462</v>
      </c>
      <c r="D45" s="32" t="s">
        <v>962</v>
      </c>
      <c r="E45" s="30" t="s">
        <v>180</v>
      </c>
      <c r="F45" s="30" t="str">
        <f>_xlfn.SINGLE(IF(ISNUMBER(IFERROR(_xlfn.XLOOKUP($E45,Table1[QNUM],Table1[Answer],"",0),""))*1,"",IFERROR(_xlfn.XLOOKUP($E45,Table1[QNUM],Table1[Answer],"",0),"")))</f>
        <v/>
      </c>
      <c r="G45" s="31" t="str">
        <f>_xlfn.SINGLE(IF(ISNUMBER(IFERROR(_xlfn.XLOOKUP($E45&amp;$G$1&amp;":",Table1[QNUM],Table1[NOTES],"",0),""))*1,"",IFERROR(_xlfn.XLOOKUP($E45&amp;$G$1&amp;":",Table1[QNUM],Table1[NOTES],"",0),"")))</f>
        <v/>
      </c>
      <c r="H45" s="31"/>
      <c r="I45" s="31" t="str">
        <f>_xlfn.SINGLE(IF(ISNUMBER(IFERROR(_xlfn.XLOOKUP($E45&amp;$I$1,Table1[QNUM],Table1[NOTES],"",0),""))*1,"",IFERROR(_xlfn.XLOOKUP($E45&amp;$I$1,Table1[QNUM],Table1[NOTES],"",0),"")))</f>
        <v/>
      </c>
      <c r="J45" s="53" t="s">
        <v>1483</v>
      </c>
      <c r="K45" s="54" t="str">
        <f>TRIM(ASN!C44)</f>
        <v/>
      </c>
      <c r="L45" s="54" t="str">
        <f>TRIM(ASN!C45)</f>
        <v/>
      </c>
      <c r="M45" s="55" t="str">
        <f>TRIM(ASN!C46)</f>
        <v/>
      </c>
      <c r="N45" s="54" t="str">
        <f>TRIM(ASN!C47)</f>
        <v/>
      </c>
      <c r="O45" s="54"/>
      <c r="P45" s="54"/>
      <c r="Q45" s="54"/>
      <c r="R45" s="54"/>
      <c r="S45" s="54"/>
      <c r="T45" s="54"/>
      <c r="U45" s="54"/>
      <c r="V45" s="54"/>
      <c r="W45" s="54"/>
      <c r="X45" s="54"/>
      <c r="Y45" s="54"/>
      <c r="Z45" s="54"/>
      <c r="AA45" s="54"/>
      <c r="AB45" s="44"/>
      <c r="AC45" s="44"/>
      <c r="AD45" s="44"/>
      <c r="AE45" s="44"/>
      <c r="AF45" s="44"/>
      <c r="AG45" s="44"/>
      <c r="AH45" s="44"/>
      <c r="AI45" s="44"/>
      <c r="AJ45" s="44"/>
      <c r="AK45" s="44"/>
      <c r="AL45" s="44"/>
    </row>
    <row r="46" spans="1:38" ht="56" x14ac:dyDescent="0.35">
      <c r="A46" s="30" t="s">
        <v>1484</v>
      </c>
      <c r="B46" s="30" t="s">
        <v>1485</v>
      </c>
      <c r="C46" s="30" t="s">
        <v>1462</v>
      </c>
      <c r="D46" s="32" t="s">
        <v>1486</v>
      </c>
      <c r="E46" s="30" t="s">
        <v>186</v>
      </c>
      <c r="F46" s="30" t="str">
        <f>_xlfn.SINGLE(IF(ISNUMBER(IFERROR(_xlfn.XLOOKUP($E46,Table1[QNUM],Table1[Answer],"",0),""))*1,"",IFERROR(_xlfn.XLOOKUP($E46,Table1[QNUM],Table1[Answer],"",0),"")))</f>
        <v/>
      </c>
      <c r="G46" s="31" t="str">
        <f>_xlfn.SINGLE(IF(ISNUMBER(IFERROR(_xlfn.XLOOKUP($E46&amp;$G$1&amp;":",Table1[QNUM],Table1[NOTES],"",0),""))*1,"",IFERROR(_xlfn.XLOOKUP($E46&amp;$G$1&amp;":",Table1[QNUM],Table1[NOTES],"",0),"")))</f>
        <v/>
      </c>
      <c r="H46" s="31"/>
      <c r="I46" s="31" t="str">
        <f>_xlfn.SINGLE(IF(ISNUMBER(IFERROR(_xlfn.XLOOKUP($E46&amp;$I$1,Table1[QNUM],Table1[NOTES],"",0),""))*1,"",IFERROR(_xlfn.XLOOKUP($E46&amp;$I$1,Table1[QNUM],Table1[NOTES],"",0),"")))</f>
        <v/>
      </c>
      <c r="J46" s="53"/>
      <c r="K46" s="54" t="str">
        <f>TRIM(ASN!C45)</f>
        <v/>
      </c>
      <c r="L46" s="54" t="str">
        <f>TRIM(ASN!C46)</f>
        <v/>
      </c>
      <c r="M46" s="55" t="str">
        <f>TRIM(ASN!C47)</f>
        <v/>
      </c>
      <c r="N46" s="54" t="str">
        <f>TRIM(ASN!C48)</f>
        <v/>
      </c>
      <c r="O46" s="54"/>
      <c r="P46" s="54"/>
      <c r="Q46" s="54"/>
      <c r="R46" s="54"/>
      <c r="S46" s="54"/>
      <c r="T46" s="54"/>
      <c r="U46" s="54"/>
      <c r="V46" s="54"/>
      <c r="W46" s="54"/>
      <c r="X46" s="54"/>
      <c r="Y46" s="54"/>
      <c r="Z46" s="54"/>
      <c r="AA46" s="54"/>
      <c r="AB46" s="44"/>
      <c r="AC46" s="44"/>
      <c r="AD46" s="44"/>
      <c r="AE46" s="44"/>
      <c r="AF46" s="44"/>
      <c r="AG46" s="44"/>
      <c r="AH46" s="44"/>
      <c r="AI46" s="44"/>
      <c r="AJ46" s="44"/>
      <c r="AK46" s="44"/>
      <c r="AL46" s="44"/>
    </row>
    <row r="47" spans="1:38" ht="56" x14ac:dyDescent="0.35">
      <c r="A47" s="30" t="s">
        <v>1487</v>
      </c>
      <c r="B47" s="30" t="s">
        <v>1488</v>
      </c>
      <c r="C47" s="30" t="s">
        <v>1462</v>
      </c>
      <c r="D47" s="32" t="s">
        <v>966</v>
      </c>
      <c r="E47" s="30" t="s">
        <v>188</v>
      </c>
      <c r="F47" s="30" t="str">
        <f>_xlfn.SINGLE(IF(ISNUMBER(IFERROR(_xlfn.XLOOKUP($E47,Table1[QNUM],Table1[Answer],"",0),""))*1,"",IFERROR(_xlfn.XLOOKUP($E47,Table1[QNUM],Table1[Answer],"",0),"")))</f>
        <v/>
      </c>
      <c r="G47" s="31" t="str">
        <f>_xlfn.SINGLE(IF(ISNUMBER(IFERROR(_xlfn.XLOOKUP($E47&amp;$G$1&amp;":",Table1[QNUM],Table1[NOTES],"",0),""))*1,"",IFERROR(_xlfn.XLOOKUP($E47&amp;$G$1&amp;":",Table1[QNUM],Table1[NOTES],"",0),"")))</f>
        <v/>
      </c>
      <c r="H47" s="31"/>
      <c r="I47" s="31" t="str">
        <f>_xlfn.SINGLE(IF(ISNUMBER(IFERROR(_xlfn.XLOOKUP($E47&amp;$I$1,Table1[QNUM],Table1[NOTES],"",0),""))*1,"",IFERROR(_xlfn.XLOOKUP($E47&amp;$I$1,Table1[QNUM],Table1[NOTES],"",0),"")))</f>
        <v/>
      </c>
      <c r="J47" s="53" t="s">
        <v>1489</v>
      </c>
      <c r="K47" s="54"/>
      <c r="L47" s="54"/>
      <c r="M47" s="55"/>
      <c r="N47" s="54"/>
      <c r="O47" s="54"/>
      <c r="P47" s="54"/>
      <c r="Q47" s="54"/>
      <c r="R47" s="54"/>
      <c r="S47" s="54"/>
      <c r="T47" s="54"/>
      <c r="U47" s="54"/>
      <c r="V47" s="54"/>
      <c r="W47" s="54"/>
      <c r="X47" s="54"/>
      <c r="Y47" s="54"/>
      <c r="Z47" s="54"/>
      <c r="AA47" s="54"/>
      <c r="AB47" s="44"/>
      <c r="AC47" s="44"/>
      <c r="AD47" s="44"/>
      <c r="AE47" s="44"/>
      <c r="AF47" s="44"/>
      <c r="AG47" s="44"/>
      <c r="AH47" s="44"/>
      <c r="AI47" s="44"/>
      <c r="AJ47" s="44"/>
      <c r="AK47" s="44"/>
      <c r="AL47" s="44"/>
    </row>
    <row r="48" spans="1:38" ht="126" x14ac:dyDescent="0.35">
      <c r="A48" s="30" t="s">
        <v>1490</v>
      </c>
      <c r="B48" s="30" t="s">
        <v>1491</v>
      </c>
      <c r="C48" s="30" t="s">
        <v>1462</v>
      </c>
      <c r="D48" s="32" t="s">
        <v>968</v>
      </c>
      <c r="E48" s="30" t="s">
        <v>189</v>
      </c>
      <c r="F48" s="30" t="str">
        <f>_xlfn.SINGLE(IF(ISNUMBER(IFERROR(_xlfn.XLOOKUP($E48,Table1[QNUM],Table1[Answer],"",0),""))*1,"",IFERROR(_xlfn.XLOOKUP($E48,Table1[QNUM],Table1[Answer],"",0),"")))</f>
        <v/>
      </c>
      <c r="G48" s="31" t="str">
        <f>_xlfn.SINGLE(IF(ISNUMBER(IFERROR(_xlfn.XLOOKUP($E48&amp;$G$1&amp;":",Table1[QNUM],Table1[NOTES],"",0),""))*1,"",IFERROR(_xlfn.XLOOKUP($E48&amp;$G$1&amp;":",Table1[QNUM],Table1[NOTES],"",0),"")))</f>
        <v/>
      </c>
      <c r="H48" s="31"/>
      <c r="I48" s="31" t="str">
        <f>_xlfn.SINGLE(IF(ISNUMBER(IFERROR(_xlfn.XLOOKUP($E48&amp;$I$1,Table1[QNUM],Table1[NOTES],"",0),""))*1,"",IFERROR(_xlfn.XLOOKUP($E48&amp;$I$1,Table1[QNUM],Table1[NOTES],"",0),"")))</f>
        <v/>
      </c>
      <c r="J48" s="53" t="s">
        <v>1489</v>
      </c>
      <c r="K48" s="54" t="str">
        <f>TRIM(ASN!C61)</f>
        <v/>
      </c>
      <c r="L48" s="54" t="str">
        <f>TRIM(ASN!C62)</f>
        <v/>
      </c>
      <c r="M48" s="55" t="str">
        <f>TRIM(ASN!C63)</f>
        <v/>
      </c>
      <c r="N48" s="54" t="str">
        <f>TRIM(ASN!C64)</f>
        <v/>
      </c>
      <c r="O48" s="54"/>
      <c r="P48" s="54"/>
      <c r="Q48" s="54"/>
      <c r="R48" s="54"/>
      <c r="S48" s="54"/>
      <c r="T48" s="54"/>
      <c r="U48" s="54"/>
      <c r="V48" s="54"/>
      <c r="W48" s="54"/>
      <c r="X48" s="54"/>
      <c r="Y48" s="54"/>
      <c r="Z48" s="54"/>
      <c r="AA48" s="54"/>
      <c r="AB48" s="44"/>
      <c r="AC48" s="44"/>
      <c r="AD48" s="44"/>
      <c r="AE48" s="44"/>
      <c r="AF48" s="44"/>
      <c r="AG48" s="44"/>
      <c r="AH48" s="44"/>
      <c r="AI48" s="44"/>
      <c r="AJ48" s="44"/>
      <c r="AK48" s="44"/>
      <c r="AL48" s="44"/>
    </row>
    <row r="49" spans="1:38" ht="182" x14ac:dyDescent="0.35">
      <c r="A49" s="30" t="s">
        <v>1492</v>
      </c>
      <c r="B49" s="30" t="s">
        <v>1493</v>
      </c>
      <c r="C49" s="30" t="s">
        <v>1462</v>
      </c>
      <c r="D49" s="32" t="s">
        <v>973</v>
      </c>
      <c r="E49" s="30" t="s">
        <v>196</v>
      </c>
      <c r="F49" s="30" t="str">
        <f>_xlfn.SINGLE(IF(ISNUMBER(IFERROR(_xlfn.XLOOKUP($E49,Table1[QNUM],Table1[Answer],"",0),""))*1,"",IFERROR(_xlfn.XLOOKUP($E49,Table1[QNUM],Table1[Answer],"",0),"")))</f>
        <v/>
      </c>
      <c r="G49" s="31" t="str">
        <f>_xlfn.SINGLE(IF(ISNUMBER(IFERROR(_xlfn.XLOOKUP($E49&amp;$G$1&amp;":",Table1[QNUM],Table1[NOTES],"",0),""))*1,"",IFERROR(_xlfn.XLOOKUP($E49&amp;$G$1&amp;":",Table1[QNUM],Table1[NOTES],"",0),"")))</f>
        <v/>
      </c>
      <c r="H49" s="31"/>
      <c r="I49" s="31" t="str">
        <f>_xlfn.SINGLE(IF(ISNUMBER(IFERROR(_xlfn.XLOOKUP($E49&amp;$I$1,Table1[QNUM],Table1[NOTES],"",0),""))*1,"",IFERROR(_xlfn.XLOOKUP($E49&amp;$I$1,Table1[QNUM],Table1[NOTES],"",0),"")))</f>
        <v/>
      </c>
      <c r="J49" s="53" t="s">
        <v>1494</v>
      </c>
      <c r="K49" s="54" t="str">
        <f>TRIM(ASN!C70)</f>
        <v/>
      </c>
      <c r="L49" s="54" t="str">
        <f>TRIM(ASN!C71)</f>
        <v/>
      </c>
      <c r="M49" s="55" t="str">
        <f>TRIM(ASN!C72)</f>
        <v/>
      </c>
      <c r="N49" s="54" t="str">
        <f>TRIM(ASN!C73)</f>
        <v/>
      </c>
      <c r="O49" s="54" t="str">
        <f>TRIM(ASN!C74)</f>
        <v/>
      </c>
      <c r="P49" s="54" t="str">
        <f>TRIM(ASN!C75)</f>
        <v/>
      </c>
      <c r="Q49" s="54"/>
      <c r="R49" s="54"/>
      <c r="S49" s="54"/>
      <c r="T49" s="54"/>
      <c r="U49" s="54"/>
      <c r="V49" s="54"/>
      <c r="W49" s="54"/>
      <c r="X49" s="54"/>
      <c r="Y49" s="54"/>
      <c r="Z49" s="54"/>
      <c r="AA49" s="54"/>
      <c r="AB49" s="44"/>
      <c r="AC49" s="44"/>
      <c r="AD49" s="44"/>
      <c r="AE49" s="44"/>
      <c r="AF49" s="44"/>
      <c r="AG49" s="44"/>
      <c r="AH49" s="44"/>
      <c r="AI49" s="44"/>
      <c r="AJ49" s="44"/>
      <c r="AK49" s="44"/>
      <c r="AL49" s="44"/>
    </row>
    <row r="50" spans="1:38" ht="46.25" customHeight="1" x14ac:dyDescent="0.35">
      <c r="A50" s="38" t="s">
        <v>1495</v>
      </c>
      <c r="B50" s="30" t="s">
        <v>1496</v>
      </c>
      <c r="C50" s="30" t="s">
        <v>1462</v>
      </c>
      <c r="D50" s="32" t="s">
        <v>975</v>
      </c>
      <c r="E50" s="30" t="s">
        <v>204</v>
      </c>
      <c r="F50" s="30" t="str">
        <f>_xlfn.SINGLE(IF(ISNUMBER(IFERROR(_xlfn.XLOOKUP($E50,Table1[QNUM],Table1[Answer],"",0),""))*1,"",IFERROR(_xlfn.XLOOKUP($E50,Table1[QNUM],Table1[Answer],"",0),"")))</f>
        <v/>
      </c>
      <c r="G50" s="31" t="str">
        <f>_xlfn.SINGLE(IF(ISNUMBER(IFERROR(_xlfn.XLOOKUP($E50&amp;$G$1&amp;":",Table1[QNUM],Table1[NOTES],"",0),""))*1,"",IFERROR(_xlfn.XLOOKUP($E50&amp;$G$1&amp;":",Table1[QNUM],Table1[NOTES],"",0),"")))</f>
        <v/>
      </c>
      <c r="H50" s="31"/>
      <c r="I50" s="31" t="str">
        <f>_xlfn.SINGLE(IF(ISNUMBER(IFERROR(_xlfn.XLOOKUP($E50&amp;$I$1,Table1[QNUM],Table1[NOTES],"",0),""))*1,"",IFERROR(_xlfn.XLOOKUP($E50&amp;$I$1,Table1[QNUM],Table1[NOTES],"",0),"")))</f>
        <v/>
      </c>
      <c r="J50" s="53" t="s">
        <v>1497</v>
      </c>
      <c r="K50" s="54" t="str">
        <f>TRIM(ASN!C80)</f>
        <v/>
      </c>
      <c r="L50" s="54" t="str">
        <f>TRIM(ASN!C81)</f>
        <v/>
      </c>
      <c r="M50" s="55" t="str">
        <f>TRIM(ASN!C82)</f>
        <v/>
      </c>
      <c r="N50" s="54" t="str">
        <f>TRIM(ASN!C83)</f>
        <v/>
      </c>
      <c r="O50" s="54" t="str">
        <f>TRIM(ASN!C84)</f>
        <v/>
      </c>
      <c r="P50" s="54" t="str">
        <f>TRIM(ASN!C85)</f>
        <v/>
      </c>
      <c r="Q50" s="54" t="str">
        <f>TRIM(ASN!C86)</f>
        <v/>
      </c>
      <c r="R50" s="54" t="str">
        <f>TRIM(ASN!C87)</f>
        <v/>
      </c>
      <c r="S50" s="54" t="str">
        <f>TRIM(ASN!C88)</f>
        <v/>
      </c>
      <c r="T50" s="54" t="str">
        <f>TRIM(ASN!C89)</f>
        <v/>
      </c>
      <c r="U50" s="54" t="str">
        <f>TRIM(ASN!C90)</f>
        <v/>
      </c>
      <c r="V50" s="54" t="str">
        <f>TRIM(ASN!C91)</f>
        <v/>
      </c>
      <c r="W50" s="54" t="str">
        <f>TRIM(ASN!C92)</f>
        <v/>
      </c>
      <c r="X50" s="54" t="str">
        <f>TRIM(ASN!C93)</f>
        <v/>
      </c>
      <c r="Y50" s="54" t="str">
        <f>TRIM(ASN!C94)</f>
        <v/>
      </c>
      <c r="Z50" s="54"/>
      <c r="AA50" s="54"/>
      <c r="AB50" s="44"/>
      <c r="AC50" s="44"/>
      <c r="AD50" s="44"/>
      <c r="AE50" s="44"/>
      <c r="AF50" s="44"/>
      <c r="AG50" s="44"/>
      <c r="AH50" s="44"/>
      <c r="AI50" s="44"/>
      <c r="AJ50" s="44"/>
      <c r="AK50" s="44"/>
      <c r="AL50" s="44"/>
    </row>
    <row r="51" spans="1:38" ht="140" x14ac:dyDescent="0.35">
      <c r="A51" s="30" t="s">
        <v>1498</v>
      </c>
      <c r="B51" s="30" t="s">
        <v>1499</v>
      </c>
      <c r="C51" s="30" t="s">
        <v>1462</v>
      </c>
      <c r="D51" s="32" t="s">
        <v>1500</v>
      </c>
      <c r="E51" s="30" t="s">
        <v>221</v>
      </c>
      <c r="F51" s="30" t="str">
        <f>_xlfn.SINGLE(IF(ISNUMBER(IFERROR(_xlfn.XLOOKUP($E51,Table1[QNUM],Table1[Answer],"",0),""))*1,"",IFERROR(_xlfn.XLOOKUP($E51,Table1[QNUM],Table1[Answer],"",0),"")))</f>
        <v/>
      </c>
      <c r="G51" s="31" t="str">
        <f>_xlfn.SINGLE(IF(ISNUMBER(IFERROR(_xlfn.XLOOKUP($E51&amp;$G$1&amp;":",Table1[QNUM],Table1[NOTES],"",0),""))*1,"",IFERROR(_xlfn.XLOOKUP($E51&amp;$G$1&amp;":",Table1[QNUM],Table1[NOTES],"",0),"")))</f>
        <v/>
      </c>
      <c r="H51" s="31"/>
      <c r="I51" s="31" t="str">
        <f>_xlfn.SINGLE(IF(ISNUMBER(IFERROR(_xlfn.XLOOKUP($E51&amp;$I$1,Table1[QNUM],Table1[NOTES],"",0),""))*1,"",IFERROR(_xlfn.XLOOKUP($E51&amp;$I$1,Table1[QNUM],Table1[NOTES],"",0),"")))</f>
        <v/>
      </c>
      <c r="J51" s="53" t="s">
        <v>1501</v>
      </c>
      <c r="K51" s="54" t="str">
        <f>TRIM(ASN!C99)</f>
        <v/>
      </c>
      <c r="L51" s="54" t="str">
        <f>TRIM(ASN!C100)</f>
        <v/>
      </c>
      <c r="M51" s="55"/>
      <c r="N51" s="54"/>
      <c r="O51" s="54"/>
      <c r="P51" s="54"/>
      <c r="Q51" s="54"/>
      <c r="R51" s="54"/>
      <c r="S51" s="54"/>
      <c r="T51" s="54"/>
      <c r="U51" s="54"/>
      <c r="V51" s="54"/>
      <c r="W51" s="54"/>
      <c r="X51" s="54"/>
      <c r="Y51" s="54"/>
      <c r="Z51" s="54"/>
      <c r="AA51" s="54"/>
      <c r="AB51" s="44"/>
      <c r="AC51" s="44"/>
      <c r="AD51" s="44"/>
      <c r="AE51" s="44"/>
      <c r="AF51" s="44"/>
      <c r="AG51" s="44"/>
      <c r="AH51" s="44"/>
      <c r="AI51" s="44"/>
      <c r="AJ51" s="44"/>
      <c r="AK51" s="44"/>
      <c r="AL51" s="44"/>
    </row>
    <row r="52" spans="1:38" ht="42" x14ac:dyDescent="0.35">
      <c r="A52" s="30" t="s">
        <v>1502</v>
      </c>
      <c r="B52" s="30" t="s">
        <v>1503</v>
      </c>
      <c r="C52" s="30" t="s">
        <v>1462</v>
      </c>
      <c r="D52" s="32" t="s">
        <v>994</v>
      </c>
      <c r="E52" s="30" t="s">
        <v>225</v>
      </c>
      <c r="F52" s="30" t="str">
        <f>_xlfn.SINGLE(IF(ISNUMBER(IFERROR(_xlfn.XLOOKUP($E52,Table1[QNUM],Table1[Answer],"",0),""))*1,"",IFERROR(_xlfn.XLOOKUP($E52,Table1[QNUM],Table1[Answer],"",0),"")))</f>
        <v/>
      </c>
      <c r="G52" s="31" t="str">
        <f>_xlfn.SINGLE(IF(ISNUMBER(IFERROR(_xlfn.XLOOKUP($E52&amp;$G$1&amp;":",Table1[QNUM],Table1[NOTES],"",0),""))*1,"",IFERROR(_xlfn.XLOOKUP($E52&amp;$G$1&amp;":",Table1[QNUM],Table1[NOTES],"",0),"")))</f>
        <v/>
      </c>
      <c r="H52" s="31"/>
      <c r="I52" s="31" t="str">
        <f>_xlfn.SINGLE(IF(ISNUMBER(IFERROR(_xlfn.XLOOKUP($E52&amp;$I$1,Table1[QNUM],Table1[NOTES],"",0),""))*1,"",IFERROR(_xlfn.XLOOKUP($E52&amp;$I$1,Table1[QNUM],Table1[NOTES],"",0),"")))</f>
        <v/>
      </c>
      <c r="J52" s="53" t="s">
        <v>1504</v>
      </c>
      <c r="K52" s="54"/>
      <c r="L52" s="54"/>
      <c r="M52" s="55"/>
      <c r="N52" s="54"/>
      <c r="O52" s="54"/>
      <c r="P52" s="54"/>
      <c r="Q52" s="54"/>
      <c r="R52" s="54"/>
      <c r="S52" s="54"/>
      <c r="T52" s="54"/>
      <c r="U52" s="54"/>
      <c r="V52" s="54"/>
      <c r="W52" s="54"/>
      <c r="X52" s="54"/>
      <c r="Y52" s="54"/>
      <c r="Z52" s="54"/>
      <c r="AA52" s="54"/>
      <c r="AB52" s="44"/>
      <c r="AC52" s="44"/>
      <c r="AD52" s="44"/>
      <c r="AE52" s="44"/>
      <c r="AF52" s="44"/>
      <c r="AG52" s="44"/>
      <c r="AH52" s="44"/>
      <c r="AI52" s="44"/>
      <c r="AJ52" s="44"/>
      <c r="AK52" s="44"/>
      <c r="AL52" s="44"/>
    </row>
    <row r="53" spans="1:38" ht="56.5" x14ac:dyDescent="0.35">
      <c r="A53" s="30" t="s">
        <v>1505</v>
      </c>
      <c r="B53" s="30" t="s">
        <v>1506</v>
      </c>
      <c r="C53" s="30" t="s">
        <v>1462</v>
      </c>
      <c r="D53" s="32" t="s">
        <v>996</v>
      </c>
      <c r="E53" s="30" t="s">
        <v>226</v>
      </c>
      <c r="F53" s="30" t="str">
        <f>_xlfn.SINGLE(IF(ISNUMBER(IFERROR(_xlfn.XLOOKUP($E53,Table1[QNUM],Table1[Answer],"",0),""))*1,"",IFERROR(_xlfn.XLOOKUP($E53,Table1[QNUM],Table1[Answer],"",0),"")))</f>
        <v/>
      </c>
      <c r="G53" s="31" t="str">
        <f>_xlfn.SINGLE(IF(ISNUMBER(IFERROR(_xlfn.XLOOKUP($E53&amp;$G$1&amp;":",Table1[QNUM],Table1[NOTES],"",0),""))*1,"",IFERROR(_xlfn.XLOOKUP($E53&amp;$G$1&amp;":",Table1[QNUM],Table1[NOTES],"",0),"")))</f>
        <v/>
      </c>
      <c r="H53" s="31"/>
      <c r="I53" s="31" t="str">
        <f>_xlfn.SINGLE(IF(ISNUMBER(IFERROR(_xlfn.XLOOKUP($E53&amp;$I$1,Table1[QNUM],Table1[NOTES],"",0),""))*1,"",IFERROR(_xlfn.XLOOKUP($E53&amp;$I$1,Table1[QNUM],Table1[NOTES],"",0),"")))</f>
        <v/>
      </c>
      <c r="J53" s="53" t="s">
        <v>1507</v>
      </c>
      <c r="K53" s="54"/>
      <c r="L53" s="54"/>
      <c r="M53" s="55"/>
      <c r="N53" s="54"/>
      <c r="O53" s="54"/>
      <c r="P53" s="54"/>
      <c r="Q53" s="54"/>
      <c r="R53" s="54"/>
      <c r="S53" s="54"/>
      <c r="T53" s="54"/>
      <c r="U53" s="54"/>
      <c r="V53" s="54"/>
      <c r="W53" s="54"/>
      <c r="X53" s="54"/>
      <c r="Y53" s="54"/>
      <c r="Z53" s="54"/>
      <c r="AA53" s="54"/>
      <c r="AB53" s="44"/>
      <c r="AC53" s="44"/>
      <c r="AD53" s="44"/>
      <c r="AE53" s="44"/>
      <c r="AF53" s="44"/>
      <c r="AG53" s="44"/>
      <c r="AH53" s="44"/>
      <c r="AI53" s="44"/>
      <c r="AJ53" s="44"/>
      <c r="AK53" s="44"/>
      <c r="AL53" s="44"/>
    </row>
    <row r="54" spans="1:38" ht="140" x14ac:dyDescent="0.35">
      <c r="A54" s="30" t="s">
        <v>1508</v>
      </c>
      <c r="B54" s="30" t="s">
        <v>1506</v>
      </c>
      <c r="C54" s="30" t="s">
        <v>1462</v>
      </c>
      <c r="D54" s="32" t="s">
        <v>1162</v>
      </c>
      <c r="E54" s="30" t="s">
        <v>227</v>
      </c>
      <c r="F54" s="30" t="str">
        <f>_xlfn.SINGLE(IF(ISNUMBER(IFERROR(_xlfn.XLOOKUP($E54,Table1[QNUM],Table1[Answer],"",0),""))*1,"",IFERROR(_xlfn.XLOOKUP($E54,Table1[QNUM],Table1[Answer],"",0),"")))</f>
        <v/>
      </c>
      <c r="G54" s="31" t="str">
        <f>_xlfn.SINGLE(IF(ISNUMBER(IFERROR(_xlfn.XLOOKUP($E54&amp;$G$1&amp;":",Table1[QNUM],Table1[NOTES],"",0),""))*1,"",IFERROR(_xlfn.XLOOKUP($E54&amp;$G$1&amp;":",Table1[QNUM],Table1[NOTES],"",0),"")))</f>
        <v/>
      </c>
      <c r="H54" s="31"/>
      <c r="I54" s="31" t="str">
        <f>_xlfn.SINGLE(IF(ISNUMBER(IFERROR(_xlfn.XLOOKUP($E54&amp;$I$1,Table1[QNUM],Table1[NOTES],"",0),""))*1,"",IFERROR(_xlfn.XLOOKUP($E54&amp;$I$1,Table1[QNUM],Table1[NOTES],"",0),"")))</f>
        <v/>
      </c>
      <c r="J54" s="53" t="s">
        <v>1509</v>
      </c>
      <c r="K54" s="54" t="str">
        <f>TRIM(ASN!C113)</f>
        <v/>
      </c>
      <c r="L54" s="54" t="str">
        <f>TRIM(ASN!C114)</f>
        <v/>
      </c>
      <c r="M54" s="55" t="str">
        <f>TRIM(ASN!C115)</f>
        <v/>
      </c>
      <c r="N54" s="54"/>
      <c r="O54" s="54"/>
      <c r="P54" s="54"/>
      <c r="Q54" s="54"/>
      <c r="R54" s="54"/>
      <c r="S54" s="54"/>
      <c r="T54" s="54"/>
      <c r="U54" s="54"/>
      <c r="V54" s="54"/>
      <c r="W54" s="54"/>
      <c r="X54" s="54"/>
      <c r="Y54" s="54"/>
      <c r="Z54" s="54"/>
      <c r="AA54" s="54"/>
      <c r="AB54" s="44"/>
      <c r="AC54" s="44"/>
      <c r="AD54" s="44"/>
      <c r="AE54" s="44"/>
      <c r="AF54" s="44"/>
      <c r="AG54" s="44"/>
      <c r="AH54" s="44"/>
      <c r="AI54" s="44"/>
      <c r="AJ54" s="44"/>
      <c r="AK54" s="44"/>
      <c r="AL54" s="44"/>
    </row>
    <row r="55" spans="1:38" ht="42" x14ac:dyDescent="0.35">
      <c r="A55" s="30" t="s">
        <v>1510</v>
      </c>
      <c r="B55" s="30" t="s">
        <v>1511</v>
      </c>
      <c r="C55" s="30" t="s">
        <v>1512</v>
      </c>
      <c r="D55" s="32" t="s">
        <v>1000</v>
      </c>
      <c r="E55" s="30" t="s">
        <v>98</v>
      </c>
      <c r="F55" s="30" t="str">
        <f>_xlfn.SINGLE(IF(ISNUMBER(IFERROR(_xlfn.XLOOKUP($E55,Table1[QNUM],Table1[Answer],"",0),""))*1,"",IFERROR(_xlfn.XLOOKUP($E55,Table1[QNUM],Table1[Answer],"",0),"")))</f>
        <v/>
      </c>
      <c r="G55" s="31" t="str">
        <f>_xlfn.SINGLE(IF(ISNUMBER(IFERROR(_xlfn.XLOOKUP($E55&amp;$G$1&amp;":",Table1[QNUM],Table1[NOTES],"",0),""))*1,"",IFERROR(_xlfn.XLOOKUP($E55&amp;$G$1&amp;":",Table1[QNUM],Table1[NOTES],"",0),"")))</f>
        <v/>
      </c>
      <c r="H55" s="31"/>
      <c r="I55" s="31" t="str">
        <f>_xlfn.SINGLE(IF(ISNUMBER(IFERROR(_xlfn.XLOOKUP($E55&amp;$I$1,Table1[QNUM],Table1[NOTES],"",0),""))*1,"",IFERROR(_xlfn.XLOOKUP($E55&amp;$I$1,Table1[QNUM],Table1[NOTES],"",0),"")))</f>
        <v/>
      </c>
      <c r="J55" s="53" t="s">
        <v>1513</v>
      </c>
      <c r="K55" s="54"/>
      <c r="L55" s="54"/>
      <c r="M55" s="55"/>
      <c r="N55" s="54"/>
      <c r="O55" s="54"/>
      <c r="P55" s="54"/>
      <c r="Q55" s="54"/>
      <c r="R55" s="54"/>
      <c r="S55" s="54"/>
      <c r="T55" s="54"/>
      <c r="U55" s="54"/>
      <c r="V55" s="54"/>
      <c r="W55" s="54"/>
      <c r="X55" s="54"/>
      <c r="Y55" s="54"/>
      <c r="Z55" s="54"/>
      <c r="AA55" s="54"/>
      <c r="AB55" s="44"/>
      <c r="AC55" s="44"/>
      <c r="AD55" s="44"/>
      <c r="AE55" s="44"/>
      <c r="AF55" s="44"/>
      <c r="AG55" s="44"/>
      <c r="AH55" s="44"/>
      <c r="AI55" s="44"/>
      <c r="AJ55" s="44"/>
      <c r="AK55" s="44"/>
      <c r="AL55" s="44"/>
    </row>
    <row r="56" spans="1:38" ht="322" x14ac:dyDescent="0.35">
      <c r="A56" s="30" t="s">
        <v>1514</v>
      </c>
      <c r="B56" s="30" t="s">
        <v>1515</v>
      </c>
      <c r="C56" s="30" t="s">
        <v>1512</v>
      </c>
      <c r="D56" s="32" t="s">
        <v>1002</v>
      </c>
      <c r="E56" s="30" t="s">
        <v>99</v>
      </c>
      <c r="F56" s="30" t="str">
        <f>_xlfn.SINGLE(IF(ISNUMBER(IFERROR(_xlfn.XLOOKUP($E56,Table1[QNUM],Table1[Answer],"",0),""))*1,"",IFERROR(_xlfn.XLOOKUP($E56,Table1[QNUM],Table1[Answer],"",0),"")))</f>
        <v/>
      </c>
      <c r="G56" s="31" t="str">
        <f>_xlfn.SINGLE(IF(ISNUMBER(IFERROR(_xlfn.XLOOKUP($E56&amp;$G$1&amp;":",Table1[QNUM],Table1[NOTES],"",0),""))*1,"",IFERROR(_xlfn.XLOOKUP($E56&amp;$G$1&amp;":",Table1[QNUM],Table1[NOTES],"",0),"")))</f>
        <v/>
      </c>
      <c r="H56" s="31"/>
      <c r="I56" s="31" t="str">
        <f>_xlfn.SINGLE(IF(ISNUMBER(IFERROR(_xlfn.XLOOKUP($E56&amp;$I$1,Table1[QNUM],Table1[NOTES],"",0),""))*1,"",IFERROR(_xlfn.XLOOKUP($E56&amp;$I$1,Table1[QNUM],Table1[NOTES],"",0),"")))</f>
        <v/>
      </c>
      <c r="J56" s="53" t="s">
        <v>1516</v>
      </c>
      <c r="K56" s="54" t="str">
        <f>TRIM('ASN-Comm'!C12)</f>
        <v/>
      </c>
      <c r="L56" s="54" t="str">
        <f>TRIM('ASN-Comm'!C13)</f>
        <v/>
      </c>
      <c r="M56" s="55" t="str">
        <f>TRIM('ASN-Comm'!C14)</f>
        <v/>
      </c>
      <c r="N56" s="54" t="str">
        <f>TRIM('ASN-Comm'!C15)</f>
        <v/>
      </c>
      <c r="O56" s="54" t="str">
        <f>TRIM('ASN-Comm'!C16)</f>
        <v/>
      </c>
      <c r="P56" s="54" t="str">
        <f>TRIM('ASN-Comm'!C17)</f>
        <v/>
      </c>
      <c r="Q56" s="54" t="str">
        <f>TRIM('ASN-Comm'!C18)</f>
        <v/>
      </c>
      <c r="R56" s="54" t="str">
        <f>TRIM('ASN-Comm'!C19)</f>
        <v/>
      </c>
      <c r="S56" s="54" t="str">
        <f>TRIM('ASN-Comm'!C20)</f>
        <v/>
      </c>
      <c r="T56" s="54"/>
      <c r="U56" s="54"/>
      <c r="V56" s="54"/>
      <c r="W56" s="54"/>
      <c r="X56" s="54"/>
      <c r="Y56" s="54"/>
      <c r="Z56" s="54"/>
      <c r="AA56" s="54"/>
      <c r="AB56" s="44"/>
      <c r="AC56" s="44"/>
      <c r="AD56" s="44"/>
      <c r="AE56" s="44"/>
      <c r="AF56" s="44"/>
      <c r="AG56" s="44"/>
      <c r="AH56" s="44"/>
      <c r="AI56" s="44"/>
      <c r="AJ56" s="44"/>
      <c r="AK56" s="44"/>
      <c r="AL56" s="44"/>
    </row>
    <row r="57" spans="1:38" ht="56" x14ac:dyDescent="0.35">
      <c r="A57" s="30" t="s">
        <v>1517</v>
      </c>
      <c r="B57" s="30" t="s">
        <v>1518</v>
      </c>
      <c r="C57" s="30" t="s">
        <v>1512</v>
      </c>
      <c r="D57" s="32" t="s">
        <v>1006</v>
      </c>
      <c r="E57" s="30" t="s">
        <v>110</v>
      </c>
      <c r="F57" s="30" t="str">
        <f>_xlfn.SINGLE(IF(ISNUMBER(IFERROR(_xlfn.XLOOKUP($E57,Table1[QNUM],Table1[Answer],"",0),""))*1,"",IFERROR(_xlfn.XLOOKUP($E57,Table1[QNUM],Table1[Answer],"",0),"")))</f>
        <v/>
      </c>
      <c r="G57" s="31" t="str">
        <f>_xlfn.SINGLE(IF(ISNUMBER(IFERROR(_xlfn.XLOOKUP($E57&amp;$G$1&amp;":",Table1[QNUM],Table1[NOTES],"",0),""))*1,"",IFERROR(_xlfn.XLOOKUP($E57&amp;$G$1&amp;":",Table1[QNUM],Table1[NOTES],"",0),"")))</f>
        <v/>
      </c>
      <c r="H57" s="31"/>
      <c r="I57" s="31" t="str">
        <f>_xlfn.SINGLE(IF(ISNUMBER(IFERROR(_xlfn.XLOOKUP($E57&amp;$I$1,Table1[QNUM],Table1[NOTES],"",0),""))*1,"",IFERROR(_xlfn.XLOOKUP($E57&amp;$I$1,Table1[QNUM],Table1[NOTES],"",0),"")))</f>
        <v/>
      </c>
      <c r="J57" s="53" t="s">
        <v>1519</v>
      </c>
      <c r="K57" s="54"/>
      <c r="L57" s="54"/>
      <c r="M57" s="55"/>
      <c r="N57" s="54"/>
      <c r="O57" s="54"/>
      <c r="P57" s="54"/>
      <c r="Q57" s="54"/>
      <c r="R57" s="54"/>
      <c r="S57" s="54"/>
      <c r="T57" s="54"/>
      <c r="U57" s="54"/>
      <c r="V57" s="54"/>
      <c r="W57" s="54"/>
      <c r="X57" s="54"/>
      <c r="Y57" s="54"/>
      <c r="Z57" s="54"/>
      <c r="AA57" s="54"/>
      <c r="AB57" s="44"/>
      <c r="AC57" s="44"/>
      <c r="AD57" s="44"/>
      <c r="AE57" s="44"/>
      <c r="AF57" s="44"/>
      <c r="AG57" s="44"/>
      <c r="AH57" s="44"/>
      <c r="AI57" s="44"/>
      <c r="AJ57" s="44"/>
      <c r="AK57" s="44"/>
      <c r="AL57" s="44"/>
    </row>
    <row r="58" spans="1:38" ht="294" x14ac:dyDescent="0.35">
      <c r="A58" s="30" t="s">
        <v>1520</v>
      </c>
      <c r="B58" s="30" t="s">
        <v>1521</v>
      </c>
      <c r="C58" s="30" t="s">
        <v>1512</v>
      </c>
      <c r="D58" s="32" t="s">
        <v>1008</v>
      </c>
      <c r="E58" s="30" t="s">
        <v>111</v>
      </c>
      <c r="F58" s="30" t="str">
        <f>_xlfn.SINGLE(IF(ISNUMBER(IFERROR(_xlfn.XLOOKUP($E58,Table1[QNUM],Table1[Answer],"",0),""))*1,"",IFERROR(_xlfn.XLOOKUP($E58,Table1[QNUM],Table1[Answer],"",0),"")))</f>
        <v/>
      </c>
      <c r="G58" s="31" t="str">
        <f>_xlfn.SINGLE(IF(ISNUMBER(IFERROR(_xlfn.XLOOKUP($E58&amp;$G$1&amp;":",Table1[QNUM],Table1[NOTES],"",0),""))*1,"",IFERROR(_xlfn.XLOOKUP($E58&amp;$G$1&amp;":",Table1[QNUM],Table1[NOTES],"",0),"")))</f>
        <v/>
      </c>
      <c r="H58" s="31"/>
      <c r="I58" s="31" t="str">
        <f>_xlfn.SINGLE(IF(ISNUMBER(IFERROR(_xlfn.XLOOKUP($E58&amp;$I$1,Table1[QNUM],Table1[NOTES],"",0),""))*1,"",IFERROR(_xlfn.XLOOKUP($E58&amp;$I$1,Table1[QNUM],Table1[NOTES],"",0),"")))</f>
        <v/>
      </c>
      <c r="J58" s="53" t="s">
        <v>1519</v>
      </c>
      <c r="K58" s="54" t="str">
        <f>TRIM('ASN-Comm'!C29)</f>
        <v/>
      </c>
      <c r="L58" s="54" t="str">
        <f>TRIM('ASN-Comm'!C30)</f>
        <v/>
      </c>
      <c r="M58" s="55" t="str">
        <f>TRIM('ASN-Comm'!C31)</f>
        <v/>
      </c>
      <c r="N58" s="54" t="str">
        <f>TRIM('ASN-Comm'!C32)</f>
        <v/>
      </c>
      <c r="O58" s="54" t="str">
        <f>TRIM('ASN-Comm'!C33)</f>
        <v/>
      </c>
      <c r="P58" s="54" t="str">
        <f>TRIM('ASN-Comm'!C34)</f>
        <v/>
      </c>
      <c r="Q58" s="54" t="str">
        <f>TRIM('ASN-Comm'!C35)</f>
        <v/>
      </c>
      <c r="R58" s="54"/>
      <c r="S58" s="54"/>
      <c r="T58" s="54"/>
      <c r="U58" s="54"/>
      <c r="V58" s="54"/>
      <c r="W58" s="54"/>
      <c r="X58" s="54"/>
      <c r="Y58" s="54"/>
      <c r="Z58" s="54"/>
      <c r="AA58" s="54"/>
      <c r="AB58" s="44"/>
      <c r="AC58" s="44"/>
      <c r="AD58" s="44"/>
      <c r="AE58" s="44"/>
      <c r="AF58" s="44"/>
      <c r="AG58" s="44"/>
      <c r="AH58" s="44"/>
      <c r="AI58" s="44"/>
      <c r="AJ58" s="44"/>
      <c r="AK58" s="44"/>
      <c r="AL58" s="44"/>
    </row>
    <row r="59" spans="1:38" ht="409.5" x14ac:dyDescent="0.35">
      <c r="A59" s="30" t="s">
        <v>1522</v>
      </c>
      <c r="B59" s="30" t="s">
        <v>1523</v>
      </c>
      <c r="C59" s="30" t="s">
        <v>1512</v>
      </c>
      <c r="D59" s="32" t="s">
        <v>1016</v>
      </c>
      <c r="E59" s="30" t="s">
        <v>120</v>
      </c>
      <c r="F59" s="30" t="str">
        <f>_xlfn.SINGLE(IF(ISNUMBER(IFERROR(_xlfn.XLOOKUP($E59,Table1[QNUM],Table1[Answer],"",0),""))*1,"",IFERROR(_xlfn.XLOOKUP($E59,Table1[QNUM],Table1[Answer],"",0),"")))</f>
        <v/>
      </c>
      <c r="G59" s="31" t="str">
        <f>_xlfn.SINGLE(IF(ISNUMBER(IFERROR(_xlfn.XLOOKUP($E59&amp;$G$1&amp;":",Table1[QNUM],Table1[NOTES],"",0),""))*1,"",IFERROR(_xlfn.XLOOKUP($E59&amp;$G$1&amp;":",Table1[QNUM],Table1[NOTES],"",0),"")))</f>
        <v/>
      </c>
      <c r="H59" s="31"/>
      <c r="I59" s="31" t="str">
        <f>_xlfn.SINGLE(IF(ISNUMBER(IFERROR(_xlfn.XLOOKUP($E59&amp;$I$1,Table1[QNUM],Table1[NOTES],"",0),""))*1,"",IFERROR(_xlfn.XLOOKUP($E59&amp;$I$1,Table1[QNUM],Table1[NOTES],"",0),"")))</f>
        <v/>
      </c>
      <c r="J59" s="53" t="s">
        <v>1524</v>
      </c>
      <c r="K59" s="54" t="str">
        <f>TRIM('ASN-Comm'!C40)</f>
        <v/>
      </c>
      <c r="L59" s="54" t="str">
        <f>TRIM('ASN-Comm'!C41)</f>
        <v/>
      </c>
      <c r="M59" s="55" t="str">
        <f>TRIM('ASN-Comm'!C42)</f>
        <v/>
      </c>
      <c r="N59" s="54" t="str">
        <f>TRIM('ASN-Comm'!C43)</f>
        <v/>
      </c>
      <c r="O59" s="54" t="str">
        <f>TRIM('ASN-Comm'!C44)</f>
        <v/>
      </c>
      <c r="P59" s="54" t="str">
        <f>TRIM('ASN-Comm'!C45)</f>
        <v/>
      </c>
      <c r="Q59" s="54" t="str">
        <f>TRIM('ASN-Comm'!C46)</f>
        <v/>
      </c>
      <c r="R59" s="54" t="str">
        <f>TRIM('ASN-Comm'!C48)</f>
        <v/>
      </c>
      <c r="S59" s="54" t="str">
        <f>TRIM('ASN-Comm'!C49)</f>
        <v/>
      </c>
      <c r="T59" s="54" t="str">
        <f>TRIM('ASN-Comm'!C50)</f>
        <v/>
      </c>
      <c r="U59" s="54" t="str">
        <f>TRIM('ASN-Comm'!C51)</f>
        <v/>
      </c>
      <c r="V59" s="54" t="str">
        <f>TRIM('ASN-Comm'!C52)</f>
        <v/>
      </c>
      <c r="W59" s="54" t="str">
        <f>TRIM('ASN-Comm'!C53)</f>
        <v/>
      </c>
      <c r="X59" s="54" t="str">
        <f>TRIM('ASN-Comm'!C54)</f>
        <v/>
      </c>
      <c r="Y59" s="54" t="str">
        <f>TRIM('ASN-Comm'!C55)</f>
        <v/>
      </c>
      <c r="Z59" s="54" t="str">
        <f>TRIM('ASN-Comm'!C56)</f>
        <v/>
      </c>
      <c r="AA59" s="54" t="str">
        <f>TRIM('ASN-Comm'!C57)</f>
        <v/>
      </c>
      <c r="AB59" s="44"/>
      <c r="AC59" s="44"/>
      <c r="AD59" s="44"/>
      <c r="AE59" s="44"/>
      <c r="AF59" s="44"/>
      <c r="AG59" s="44"/>
      <c r="AH59" s="44"/>
      <c r="AI59" s="44"/>
      <c r="AJ59" s="44"/>
      <c r="AK59" s="44"/>
      <c r="AL59" s="44"/>
    </row>
    <row r="60" spans="1:38" ht="182" x14ac:dyDescent="0.35">
      <c r="A60" s="30" t="s">
        <v>1525</v>
      </c>
      <c r="B60" s="30" t="s">
        <v>1526</v>
      </c>
      <c r="C60" s="30" t="s">
        <v>1512</v>
      </c>
      <c r="D60" s="32" t="s">
        <v>1034</v>
      </c>
      <c r="E60" s="30" t="s">
        <v>140</v>
      </c>
      <c r="F60" s="30" t="str">
        <f>_xlfn.SINGLE(IF(ISNUMBER(IFERROR(_xlfn.XLOOKUP($E60,Table1[QNUM],Table1[Answer],"",0),""))*1,"",IFERROR(_xlfn.XLOOKUP($E60,Table1[QNUM],Table1[Answer],"",0),"")))</f>
        <v/>
      </c>
      <c r="G60" s="31" t="str">
        <f>_xlfn.SINGLE(IF(ISNUMBER(IFERROR(_xlfn.XLOOKUP($E60&amp;$G$1&amp;":",Table1[QNUM],Table1[NOTES],"",0),""))*1,"",IFERROR(_xlfn.XLOOKUP($E60&amp;$G$1&amp;":",Table1[QNUM],Table1[NOTES],"",0),"")))</f>
        <v/>
      </c>
      <c r="H60" s="31"/>
      <c r="I60" s="31" t="str">
        <f>_xlfn.SINGLE(IF(ISNUMBER(IFERROR(_xlfn.XLOOKUP($E60&amp;$I$1,Table1[QNUM],Table1[NOTES],"",0),""))*1,"",IFERROR(_xlfn.XLOOKUP($E60&amp;$I$1,Table1[QNUM],Table1[NOTES],"",0),"")))</f>
        <v/>
      </c>
      <c r="J60" s="53" t="s">
        <v>1527</v>
      </c>
      <c r="K60" s="54" t="str">
        <f>TRIM('ASN-Comm'!C62)</f>
        <v/>
      </c>
      <c r="L60" s="54" t="str">
        <f>TRIM('ASN-Comm'!C63)</f>
        <v/>
      </c>
      <c r="M60" s="55" t="str">
        <f>TRIM('ASN-Comm'!C64)</f>
        <v/>
      </c>
      <c r="N60" s="54" t="str">
        <f>TRIM('ASN-Comm'!C65)</f>
        <v/>
      </c>
      <c r="O60" s="54" t="str">
        <f>TRIM('ASN-Comm'!C66)</f>
        <v/>
      </c>
      <c r="P60" s="54" t="str">
        <f>TRIM('ASN-Comm'!C67)</f>
        <v/>
      </c>
      <c r="Q60" s="54"/>
      <c r="R60" s="54"/>
      <c r="S60" s="54"/>
      <c r="T60" s="54"/>
      <c r="U60" s="54"/>
      <c r="V60" s="54"/>
      <c r="W60" s="54"/>
      <c r="X60" s="54"/>
      <c r="Y60" s="54"/>
      <c r="Z60" s="54"/>
      <c r="AA60" s="54"/>
      <c r="AB60" s="44"/>
      <c r="AC60" s="44"/>
      <c r="AD60" s="44"/>
      <c r="AE60" s="44"/>
      <c r="AF60" s="44"/>
      <c r="AG60" s="44"/>
      <c r="AH60" s="44"/>
      <c r="AI60" s="44"/>
      <c r="AJ60" s="44"/>
      <c r="AK60" s="44"/>
      <c r="AL60" s="44"/>
    </row>
    <row r="61" spans="1:38" ht="224" x14ac:dyDescent="0.35">
      <c r="A61" s="30" t="s">
        <v>1528</v>
      </c>
      <c r="B61" s="30" t="s">
        <v>1529</v>
      </c>
      <c r="C61" s="30" t="s">
        <v>1512</v>
      </c>
      <c r="D61" s="32" t="s">
        <v>1042</v>
      </c>
      <c r="E61" s="30" t="s">
        <v>148</v>
      </c>
      <c r="F61" s="30" t="str">
        <f>_xlfn.SINGLE(IF(ISNUMBER(IFERROR(_xlfn.XLOOKUP($E61,Table1[QNUM],Table1[Answer],"",0),""))*1,"",IFERROR(_xlfn.XLOOKUP($E61,Table1[QNUM],Table1[Answer],"",0),"")))</f>
        <v/>
      </c>
      <c r="G61" s="31" t="str">
        <f>_xlfn.SINGLE(IF(ISNUMBER(IFERROR(_xlfn.XLOOKUP($E61&amp;$G$1&amp;":",Table1[QNUM],Table1[NOTES],"",0),""))*1,"",IFERROR(_xlfn.XLOOKUP($E61&amp;$G$1&amp;":",Table1[QNUM],Table1[NOTES],"",0),"")))</f>
        <v/>
      </c>
      <c r="H61" s="31"/>
      <c r="I61" s="31" t="str">
        <f>_xlfn.SINGLE(IF(ISNUMBER(IFERROR(_xlfn.XLOOKUP($E61&amp;$I$1,Table1[QNUM],Table1[NOTES],"",0),""))*1,"",IFERROR(_xlfn.XLOOKUP($E61&amp;$I$1,Table1[QNUM],Table1[NOTES],"",0),"")))</f>
        <v/>
      </c>
      <c r="J61" s="53" t="s">
        <v>1530</v>
      </c>
      <c r="K61" s="54" t="str">
        <f>TRIM('ASN-Comm'!C72)</f>
        <v/>
      </c>
      <c r="L61" s="54" t="str">
        <f>TRIM('ASN-Comm'!C73)</f>
        <v/>
      </c>
      <c r="M61" s="55" t="str">
        <f>TRIM('ASN-Comm'!C74)</f>
        <v/>
      </c>
      <c r="N61" s="54" t="str">
        <f>TRIM('ASN-Comm'!C75)</f>
        <v/>
      </c>
      <c r="O61" s="54" t="str">
        <f>TRIM('ASN-Comm'!C76)</f>
        <v/>
      </c>
      <c r="P61" s="54" t="str">
        <f>TRIM('ASN-Comm'!C77)</f>
        <v/>
      </c>
      <c r="Q61" s="54" t="str">
        <f>TRIM('ASN-Comm'!C78)</f>
        <v/>
      </c>
      <c r="R61" s="54"/>
      <c r="S61" s="54"/>
      <c r="T61" s="54"/>
      <c r="U61" s="54"/>
      <c r="V61" s="54"/>
      <c r="W61" s="54"/>
      <c r="X61" s="54"/>
      <c r="Y61" s="54"/>
      <c r="Z61" s="54"/>
      <c r="AA61" s="54"/>
      <c r="AB61" s="44"/>
      <c r="AC61" s="44"/>
      <c r="AD61" s="44"/>
      <c r="AE61" s="44"/>
      <c r="AF61" s="44"/>
      <c r="AG61" s="44"/>
      <c r="AH61" s="44"/>
      <c r="AI61" s="44"/>
      <c r="AJ61" s="44"/>
      <c r="AK61" s="44"/>
      <c r="AL61" s="44"/>
    </row>
    <row r="62" spans="1:38" ht="56.5" x14ac:dyDescent="0.35">
      <c r="A62" s="30" t="s">
        <v>1531</v>
      </c>
      <c r="B62" s="30" t="s">
        <v>1532</v>
      </c>
      <c r="C62" s="30" t="s">
        <v>1533</v>
      </c>
      <c r="D62" s="32" t="s">
        <v>1045</v>
      </c>
      <c r="E62" s="30" t="s">
        <v>294</v>
      </c>
      <c r="F62" s="30" t="str">
        <f>_xlfn.SINGLE(IF(ISNUMBER(IFERROR(_xlfn.XLOOKUP($E62,Table1[QNUM],Table1[Answer],"",0),""))*1,"",IFERROR(_xlfn.XLOOKUP($E62,Table1[QNUM],Table1[Answer],"",0),"")))</f>
        <v/>
      </c>
      <c r="G62" s="31" t="str">
        <f>_xlfn.SINGLE(IF(ISNUMBER(IFERROR(_xlfn.XLOOKUP($E62&amp;$G$1&amp;":",Table1[QNUM],Table1[NOTES],"",0),""))*1,"",IFERROR(_xlfn.XLOOKUP($E62&amp;$G$1&amp;":",Table1[QNUM],Table1[NOTES],"",0),"")))</f>
        <v/>
      </c>
      <c r="H62" s="31"/>
      <c r="I62" s="31" t="str">
        <f>_xlfn.SINGLE(IF(ISNUMBER(IFERROR(_xlfn.XLOOKUP($E62&amp;$I$1,Table1[QNUM],Table1[NOTES],"",0),""))*1,"",IFERROR(_xlfn.XLOOKUP($E62&amp;$I$1,Table1[QNUM],Table1[NOTES],"",0),"")))</f>
        <v/>
      </c>
      <c r="J62" s="53" t="s">
        <v>1534</v>
      </c>
      <c r="K62" s="54"/>
      <c r="L62" s="54"/>
      <c r="M62" s="55"/>
      <c r="N62" s="54"/>
      <c r="O62" s="54"/>
      <c r="P62" s="54"/>
      <c r="Q62" s="54"/>
      <c r="R62" s="54"/>
      <c r="S62" s="54"/>
      <c r="T62" s="54"/>
      <c r="U62" s="54"/>
      <c r="V62" s="54"/>
      <c r="W62" s="54"/>
      <c r="X62" s="54"/>
      <c r="Y62" s="54"/>
      <c r="Z62" s="54"/>
      <c r="AA62" s="54"/>
      <c r="AB62" s="44"/>
      <c r="AC62" s="44"/>
      <c r="AD62" s="44"/>
      <c r="AE62" s="44"/>
      <c r="AF62" s="44"/>
      <c r="AG62" s="44"/>
      <c r="AH62" s="44"/>
      <c r="AI62" s="44"/>
      <c r="AJ62" s="44"/>
      <c r="AK62" s="44"/>
      <c r="AL62" s="44"/>
    </row>
    <row r="63" spans="1:38" ht="56.5" x14ac:dyDescent="0.35">
      <c r="A63" s="30" t="s">
        <v>1535</v>
      </c>
      <c r="B63" s="30" t="s">
        <v>1536</v>
      </c>
      <c r="C63" s="30" t="s">
        <v>1533</v>
      </c>
      <c r="D63" s="32" t="s">
        <v>1047</v>
      </c>
      <c r="E63" s="30" t="s">
        <v>295</v>
      </c>
      <c r="F63" s="30" t="str">
        <f>_xlfn.SINGLE(IF(ISNUMBER(IFERROR(_xlfn.XLOOKUP($E63,Table1[QNUM],Table1[Answer],"",0),""))*1,"",IFERROR(_xlfn.XLOOKUP($E63,Table1[QNUM],Table1[Answer],"",0),"")))</f>
        <v/>
      </c>
      <c r="G63" s="31" t="str">
        <f>_xlfn.SINGLE(IF(ISNUMBER(IFERROR(_xlfn.XLOOKUP($E63&amp;$G$1&amp;":",Table1[QNUM],Table1[NOTES],"",0),""))*1,"",IFERROR(_xlfn.XLOOKUP($E63&amp;$G$1&amp;":",Table1[QNUM],Table1[NOTES],"",0),"")))</f>
        <v/>
      </c>
      <c r="H63" s="31"/>
      <c r="I63" s="31" t="str">
        <f>_xlfn.SINGLE(IF(ISNUMBER(IFERROR(_xlfn.XLOOKUP($E63&amp;$I$1,Table1[QNUM],Table1[NOTES],"",0),""))*1,"",IFERROR(_xlfn.XLOOKUP($E63&amp;$I$1,Table1[QNUM],Table1[NOTES],"",0),"")))</f>
        <v/>
      </c>
      <c r="J63" s="53" t="s">
        <v>1537</v>
      </c>
      <c r="K63" s="54"/>
      <c r="L63" s="54"/>
      <c r="M63" s="55"/>
      <c r="N63" s="54"/>
      <c r="O63" s="54"/>
      <c r="P63" s="54"/>
      <c r="Q63" s="54"/>
      <c r="R63" s="54"/>
      <c r="S63" s="54"/>
      <c r="T63" s="54"/>
      <c r="U63" s="54"/>
      <c r="V63" s="54"/>
      <c r="W63" s="54"/>
      <c r="X63" s="54"/>
      <c r="Y63" s="54"/>
      <c r="Z63" s="54"/>
      <c r="AA63" s="54"/>
      <c r="AB63" s="44"/>
      <c r="AC63" s="44"/>
      <c r="AD63" s="44"/>
      <c r="AE63" s="44"/>
      <c r="AF63" s="44"/>
      <c r="AG63" s="44"/>
      <c r="AH63" s="44"/>
      <c r="AI63" s="44"/>
      <c r="AJ63" s="44"/>
      <c r="AK63" s="44"/>
      <c r="AL63" s="44"/>
    </row>
    <row r="64" spans="1:38" ht="56.5" x14ac:dyDescent="0.35">
      <c r="A64" s="30" t="s">
        <v>1538</v>
      </c>
      <c r="B64" s="30" t="s">
        <v>1539</v>
      </c>
      <c r="C64" s="30" t="s">
        <v>1533</v>
      </c>
      <c r="D64" s="32" t="s">
        <v>1049</v>
      </c>
      <c r="E64" s="30" t="s">
        <v>296</v>
      </c>
      <c r="F64" s="30" t="str">
        <f>_xlfn.SINGLE(IF(ISNUMBER(IFERROR(_xlfn.XLOOKUP($E64,Table1[QNUM],Table1[Answer],"",0),""))*1,"",IFERROR(_xlfn.XLOOKUP($E64,Table1[QNUM],Table1[Answer],"",0),"")))</f>
        <v/>
      </c>
      <c r="G64" s="31" t="str">
        <f>_xlfn.SINGLE(IF(ISNUMBER(IFERROR(_xlfn.XLOOKUP($E64&amp;$G$1&amp;":",Table1[QNUM],Table1[NOTES],"",0),""))*1,"",IFERROR(_xlfn.XLOOKUP($E64&amp;$G$1&amp;":",Table1[QNUM],Table1[NOTES],"",0),"")))</f>
        <v/>
      </c>
      <c r="H64" s="31"/>
      <c r="I64" s="31" t="str">
        <f>_xlfn.SINGLE(IF(ISNUMBER(IFERROR(_xlfn.XLOOKUP($E64&amp;$I$1,Table1[QNUM],Table1[NOTES],"",0),""))*1,"",IFERROR(_xlfn.XLOOKUP($E64&amp;$I$1,Table1[QNUM],Table1[NOTES],"",0),"")))</f>
        <v/>
      </c>
      <c r="J64" s="53" t="s">
        <v>1537</v>
      </c>
      <c r="K64" s="54"/>
      <c r="L64" s="54"/>
      <c r="M64" s="55"/>
      <c r="N64" s="54"/>
      <c r="O64" s="54"/>
      <c r="P64" s="54"/>
      <c r="Q64" s="54"/>
      <c r="R64" s="54"/>
      <c r="S64" s="54"/>
      <c r="T64" s="54"/>
      <c r="U64" s="54"/>
      <c r="V64" s="54"/>
      <c r="W64" s="54"/>
      <c r="X64" s="54"/>
      <c r="Y64" s="54"/>
      <c r="Z64" s="54"/>
      <c r="AA64" s="54"/>
      <c r="AB64" s="44"/>
      <c r="AC64" s="44"/>
      <c r="AD64" s="44"/>
      <c r="AE64" s="44"/>
      <c r="AF64" s="44"/>
      <c r="AG64" s="44"/>
      <c r="AH64" s="44"/>
      <c r="AI64" s="44"/>
      <c r="AJ64" s="44"/>
      <c r="AK64" s="44"/>
      <c r="AL64" s="44"/>
    </row>
    <row r="65" spans="1:38" ht="42" x14ac:dyDescent="0.35">
      <c r="A65" s="30" t="s">
        <v>1540</v>
      </c>
      <c r="B65" s="30" t="s">
        <v>1541</v>
      </c>
      <c r="C65" s="30" t="s">
        <v>1533</v>
      </c>
      <c r="D65" s="32" t="s">
        <v>1051</v>
      </c>
      <c r="E65" s="30" t="s">
        <v>297</v>
      </c>
      <c r="F65" s="30" t="str">
        <f>_xlfn.SINGLE(IF(ISNUMBER(IFERROR(_xlfn.XLOOKUP($E65,Table1[QNUM],Table1[Answer],"",0),""))*1,"",IFERROR(_xlfn.XLOOKUP($E65,Table1[QNUM],Table1[Answer],"",0),"")))</f>
        <v/>
      </c>
      <c r="G65" s="31" t="str">
        <f>_xlfn.SINGLE(IF(ISNUMBER(IFERROR(_xlfn.XLOOKUP($E65&amp;$G$1&amp;":",Table1[QNUM],Table1[NOTES],"",0),""))*1,"",IFERROR(_xlfn.XLOOKUP($E65&amp;$G$1&amp;":",Table1[QNUM],Table1[NOTES],"",0),"")))</f>
        <v/>
      </c>
      <c r="H65" s="31"/>
      <c r="I65" s="31" t="str">
        <f>_xlfn.SINGLE(IF(ISNUMBER(IFERROR(_xlfn.XLOOKUP($E65&amp;$I$1,Table1[QNUM],Table1[NOTES],"",0),""))*1,"",IFERROR(_xlfn.XLOOKUP($E65&amp;$I$1,Table1[QNUM],Table1[NOTES],"",0),"")))</f>
        <v/>
      </c>
      <c r="J65" s="53" t="s">
        <v>1542</v>
      </c>
      <c r="K65" s="54"/>
      <c r="L65" s="54"/>
      <c r="M65" s="55"/>
      <c r="N65" s="54"/>
      <c r="O65" s="54"/>
      <c r="P65" s="54"/>
      <c r="Q65" s="54"/>
      <c r="R65" s="54"/>
      <c r="S65" s="54"/>
      <c r="T65" s="54"/>
      <c r="U65" s="54"/>
      <c r="V65" s="54"/>
      <c r="W65" s="54"/>
      <c r="X65" s="54"/>
      <c r="Y65" s="54"/>
      <c r="Z65" s="54"/>
      <c r="AA65" s="54"/>
      <c r="AB65" s="44"/>
      <c r="AC65" s="44"/>
      <c r="AD65" s="44"/>
      <c r="AE65" s="44"/>
      <c r="AF65" s="44"/>
      <c r="AG65" s="44"/>
      <c r="AH65" s="44"/>
      <c r="AI65" s="44"/>
      <c r="AJ65" s="44"/>
      <c r="AK65" s="44"/>
      <c r="AL65" s="44"/>
    </row>
    <row r="66" spans="1:38" ht="56" x14ac:dyDescent="0.35">
      <c r="A66" s="30" t="s">
        <v>1543</v>
      </c>
      <c r="B66" s="30" t="s">
        <v>1544</v>
      </c>
      <c r="C66" s="30" t="s">
        <v>1533</v>
      </c>
      <c r="D66" s="32" t="s">
        <v>1053</v>
      </c>
      <c r="E66" s="30" t="s">
        <v>298</v>
      </c>
      <c r="F66" s="30" t="str">
        <f>_xlfn.SINGLE(IF(ISNUMBER(IFERROR(_xlfn.XLOOKUP($E66,Table1[QNUM],Table1[Answer],"",0),""))*1,"",IFERROR(_xlfn.XLOOKUP($E66,Table1[QNUM],Table1[Answer],"",0),"")))</f>
        <v/>
      </c>
      <c r="G66" s="31" t="str">
        <f>_xlfn.SINGLE(IF(ISNUMBER(IFERROR(_xlfn.XLOOKUP($E66&amp;$G$1&amp;":",Table1[QNUM],Table1[NOTES],"",0),""))*1,"",IFERROR(_xlfn.XLOOKUP($E66&amp;$G$1&amp;":",Table1[QNUM],Table1[NOTES],"",0),"")))</f>
        <v/>
      </c>
      <c r="H66" s="31"/>
      <c r="I66" s="31" t="str">
        <f>_xlfn.SINGLE(IF(ISNUMBER(IFERROR(_xlfn.XLOOKUP($E66&amp;$I$1,Table1[QNUM],Table1[NOTES],"",0),""))*1,"",IFERROR(_xlfn.XLOOKUP($E66&amp;$I$1,Table1[QNUM],Table1[NOTES],"",0),"")))</f>
        <v/>
      </c>
      <c r="J66" s="53" t="s">
        <v>1545</v>
      </c>
      <c r="K66" s="54"/>
      <c r="L66" s="54"/>
      <c r="M66" s="55"/>
      <c r="N66" s="54"/>
      <c r="O66" s="54"/>
      <c r="P66" s="54"/>
      <c r="Q66" s="54"/>
      <c r="R66" s="54"/>
      <c r="S66" s="54"/>
      <c r="T66" s="54"/>
      <c r="U66" s="54"/>
      <c r="V66" s="54"/>
      <c r="W66" s="54"/>
      <c r="X66" s="54"/>
      <c r="Y66" s="54"/>
      <c r="Z66" s="54"/>
      <c r="AA66" s="54"/>
      <c r="AB66" s="44"/>
      <c r="AC66" s="44"/>
      <c r="AD66" s="44"/>
      <c r="AE66" s="44"/>
      <c r="AF66" s="44"/>
      <c r="AG66" s="44"/>
      <c r="AH66" s="44"/>
      <c r="AI66" s="44"/>
      <c r="AJ66" s="44"/>
      <c r="AK66" s="44"/>
      <c r="AL66" s="44"/>
    </row>
    <row r="67" spans="1:38" ht="42" x14ac:dyDescent="0.35">
      <c r="A67" s="30" t="s">
        <v>1546</v>
      </c>
      <c r="B67" s="30" t="s">
        <v>1547</v>
      </c>
      <c r="C67" s="30" t="s">
        <v>1533</v>
      </c>
      <c r="D67" s="32" t="s">
        <v>1055</v>
      </c>
      <c r="E67" s="30" t="s">
        <v>299</v>
      </c>
      <c r="F67" s="30" t="str">
        <f>_xlfn.SINGLE(IF(ISNUMBER(IFERROR(_xlfn.XLOOKUP($E67,Table1[QNUM],Table1[Answer],"",0),""))*1,"",IFERROR(_xlfn.XLOOKUP($E67,Table1[QNUM],Table1[Answer],"",0),"")))</f>
        <v/>
      </c>
      <c r="G67" s="31" t="str">
        <f>_xlfn.SINGLE(IF(ISNUMBER(IFERROR(_xlfn.XLOOKUP($E67&amp;$G$1&amp;":",Table1[QNUM],Table1[NOTES],"",0),""))*1,"",IFERROR(_xlfn.XLOOKUP($E67&amp;$G$1&amp;":",Table1[QNUM],Table1[NOTES],"",0),"")))</f>
        <v/>
      </c>
      <c r="H67" s="31"/>
      <c r="I67" s="31" t="str">
        <f>_xlfn.SINGLE(IF(ISNUMBER(IFERROR(_xlfn.XLOOKUP($E67&amp;$I$1,Table1[QNUM],Table1[NOTES],"",0),""))*1,"",IFERROR(_xlfn.XLOOKUP($E67&amp;$I$1,Table1[QNUM],Table1[NOTES],"",0),"")))</f>
        <v/>
      </c>
      <c r="J67" s="53" t="s">
        <v>1548</v>
      </c>
      <c r="K67" s="54"/>
      <c r="L67" s="54"/>
      <c r="M67" s="55"/>
      <c r="N67" s="54"/>
      <c r="O67" s="54"/>
      <c r="P67" s="54"/>
      <c r="Q67" s="54"/>
      <c r="R67" s="54"/>
      <c r="S67" s="54"/>
      <c r="T67" s="54"/>
      <c r="U67" s="54"/>
      <c r="V67" s="54"/>
      <c r="W67" s="54"/>
      <c r="X67" s="54"/>
      <c r="Y67" s="54"/>
      <c r="Z67" s="54"/>
      <c r="AA67" s="54"/>
      <c r="AB67" s="44"/>
      <c r="AC67" s="44"/>
      <c r="AD67" s="44"/>
      <c r="AE67" s="44"/>
      <c r="AF67" s="44"/>
      <c r="AG67" s="44"/>
      <c r="AH67" s="44"/>
      <c r="AI67" s="44"/>
      <c r="AJ67" s="44"/>
      <c r="AK67" s="44"/>
      <c r="AL67" s="44"/>
    </row>
    <row r="68" spans="1:38" ht="56" x14ac:dyDescent="0.35">
      <c r="A68" s="30" t="s">
        <v>1549</v>
      </c>
      <c r="B68" s="30" t="s">
        <v>1550</v>
      </c>
      <c r="C68" s="30" t="s">
        <v>1533</v>
      </c>
      <c r="D68" s="32" t="s">
        <v>1057</v>
      </c>
      <c r="E68" s="30" t="s">
        <v>300</v>
      </c>
      <c r="F68" s="30" t="str">
        <f>_xlfn.SINGLE(IF(ISNUMBER(IFERROR(_xlfn.XLOOKUP($E68,Table1[QNUM],Table1[Answer],"",0),""))*1,"",IFERROR(_xlfn.XLOOKUP($E68,Table1[QNUM],Table1[Answer],"",0),"")))</f>
        <v/>
      </c>
      <c r="G68" s="31" t="str">
        <f>_xlfn.SINGLE(IF(ISNUMBER(IFERROR(_xlfn.XLOOKUP($E68&amp;$G$1&amp;":",Table1[QNUM],Table1[NOTES],"",0),""))*1,"",IFERROR(_xlfn.XLOOKUP($E68&amp;$G$1&amp;":",Table1[QNUM],Table1[NOTES],"",0),"")))</f>
        <v/>
      </c>
      <c r="H68" s="31"/>
      <c r="I68" s="31" t="str">
        <f>_xlfn.SINGLE(IF(ISNUMBER(IFERROR(_xlfn.XLOOKUP($E68&amp;$I$1,Table1[QNUM],Table1[NOTES],"",0),""))*1,"",IFERROR(_xlfn.XLOOKUP($E68&amp;$I$1,Table1[QNUM],Table1[NOTES],"",0),"")))</f>
        <v/>
      </c>
      <c r="J68" s="53" t="s">
        <v>1551</v>
      </c>
      <c r="K68" s="54"/>
      <c r="L68" s="54"/>
      <c r="M68" s="55"/>
      <c r="N68" s="54"/>
      <c r="O68" s="54"/>
      <c r="P68" s="54"/>
      <c r="Q68" s="54"/>
      <c r="R68" s="54"/>
      <c r="S68" s="54"/>
      <c r="T68" s="54"/>
      <c r="U68" s="54"/>
      <c r="V68" s="54"/>
      <c r="W68" s="54"/>
      <c r="X68" s="54"/>
      <c r="Y68" s="54"/>
      <c r="Z68" s="54"/>
      <c r="AA68" s="54"/>
      <c r="AB68" s="44"/>
      <c r="AC68" s="44"/>
      <c r="AD68" s="44"/>
      <c r="AE68" s="44"/>
      <c r="AF68" s="44"/>
      <c r="AG68" s="44"/>
      <c r="AH68" s="44"/>
      <c r="AI68" s="44"/>
      <c r="AJ68" s="44"/>
      <c r="AK68" s="44"/>
      <c r="AL68" s="44"/>
    </row>
    <row r="69" spans="1:38" ht="42.5" x14ac:dyDescent="0.35">
      <c r="A69" s="30" t="s">
        <v>1552</v>
      </c>
      <c r="B69" s="30" t="s">
        <v>1553</v>
      </c>
      <c r="C69" s="30" t="s">
        <v>1533</v>
      </c>
      <c r="D69" s="32" t="s">
        <v>1554</v>
      </c>
      <c r="E69" s="30" t="s">
        <v>301</v>
      </c>
      <c r="F69" s="30" t="str">
        <f>_xlfn.SINGLE(IF(ISNUMBER(IFERROR(_xlfn.XLOOKUP($E69,Table1[QNUM],Table1[Answer],"",0),""))*1,"",IFERROR(_xlfn.XLOOKUP($E69,Table1[QNUM],Table1[Answer],"",0),"")))</f>
        <v/>
      </c>
      <c r="G69" s="31" t="str">
        <f>_xlfn.SINGLE(IF(ISNUMBER(IFERROR(_xlfn.XLOOKUP($E69&amp;$G$1&amp;":",Table1[QNUM],Table1[NOTES],"",0),""))*1,"",IFERROR(_xlfn.XLOOKUP($E69&amp;$G$1&amp;":",Table1[QNUM],Table1[NOTES],"",0),"")))</f>
        <v/>
      </c>
      <c r="H69" s="31"/>
      <c r="I69" s="31" t="str">
        <f>_xlfn.SINGLE(IF(ISNUMBER(IFERROR(_xlfn.XLOOKUP($E69&amp;$I$1,Table1[QNUM],Table1[NOTES],"",0),""))*1,"",IFERROR(_xlfn.XLOOKUP($E69&amp;$I$1,Table1[QNUM],Table1[NOTES],"",0),"")))</f>
        <v/>
      </c>
      <c r="J69" s="53" t="s">
        <v>1555</v>
      </c>
      <c r="K69" s="54"/>
      <c r="L69" s="54"/>
      <c r="M69" s="55"/>
      <c r="N69" s="54"/>
      <c r="O69" s="54"/>
      <c r="P69" s="54"/>
      <c r="Q69" s="54"/>
      <c r="R69" s="54"/>
      <c r="S69" s="54"/>
      <c r="T69" s="54"/>
      <c r="U69" s="54"/>
      <c r="V69" s="54"/>
      <c r="W69" s="54"/>
      <c r="X69" s="54"/>
      <c r="Y69" s="54"/>
      <c r="Z69" s="54"/>
      <c r="AA69" s="54"/>
      <c r="AB69" s="44"/>
      <c r="AC69" s="44"/>
      <c r="AD69" s="44"/>
      <c r="AE69" s="44"/>
      <c r="AF69" s="44"/>
      <c r="AG69" s="44"/>
      <c r="AH69" s="44"/>
      <c r="AI69" s="44"/>
      <c r="AJ69" s="44"/>
      <c r="AK69" s="44"/>
      <c r="AL69" s="44"/>
    </row>
    <row r="70" spans="1:38" ht="56" x14ac:dyDescent="0.35">
      <c r="A70" s="30" t="s">
        <v>1556</v>
      </c>
      <c r="B70" s="30" t="s">
        <v>1557</v>
      </c>
      <c r="C70" s="30" t="s">
        <v>1533</v>
      </c>
      <c r="D70" s="32" t="s">
        <v>1061</v>
      </c>
      <c r="E70" s="30" t="s">
        <v>302</v>
      </c>
      <c r="F70" s="30" t="str">
        <f>_xlfn.SINGLE(IF(ISNUMBER(IFERROR(_xlfn.XLOOKUP($E70,Table1[QNUM],Table1[Answer],"",0),""))*1,"",IFERROR(_xlfn.XLOOKUP($E70,Table1[QNUM],Table1[Answer],"",0),"")))</f>
        <v/>
      </c>
      <c r="G70" s="31" t="str">
        <f>_xlfn.SINGLE(IF(ISNUMBER(IFERROR(_xlfn.XLOOKUP($E70&amp;$G$1&amp;":",Table1[QNUM],Table1[NOTES],"",0),""))*1,"",IFERROR(_xlfn.XLOOKUP($E70&amp;$G$1&amp;":",Table1[QNUM],Table1[NOTES],"",0),"")))</f>
        <v/>
      </c>
      <c r="H70" s="31"/>
      <c r="I70" s="31" t="str">
        <f>_xlfn.SINGLE(IF(ISNUMBER(IFERROR(_xlfn.XLOOKUP($E70&amp;$I$1,Table1[QNUM],Table1[NOTES],"",0),""))*1,"",IFERROR(_xlfn.XLOOKUP($E70&amp;$I$1,Table1[QNUM],Table1[NOTES],"",0),"")))</f>
        <v/>
      </c>
      <c r="J70" s="53" t="s">
        <v>1558</v>
      </c>
      <c r="K70" s="54"/>
      <c r="L70" s="54"/>
      <c r="M70" s="55"/>
      <c r="N70" s="54"/>
      <c r="O70" s="54"/>
      <c r="P70" s="54"/>
      <c r="Q70" s="54"/>
      <c r="R70" s="54"/>
      <c r="S70" s="54"/>
      <c r="T70" s="54"/>
      <c r="U70" s="54"/>
      <c r="V70" s="54"/>
      <c r="W70" s="54"/>
      <c r="X70" s="54"/>
      <c r="Y70" s="54"/>
      <c r="Z70" s="54"/>
      <c r="AA70" s="54"/>
      <c r="AB70" s="44"/>
      <c r="AC70" s="44"/>
      <c r="AD70" s="44"/>
      <c r="AE70" s="44"/>
      <c r="AF70" s="44"/>
      <c r="AG70" s="44"/>
      <c r="AH70" s="44"/>
      <c r="AI70" s="44"/>
      <c r="AJ70" s="44"/>
      <c r="AK70" s="44"/>
      <c r="AL70" s="44"/>
    </row>
    <row r="71" spans="1:38" ht="56" x14ac:dyDescent="0.35">
      <c r="A71" s="30" t="s">
        <v>1559</v>
      </c>
      <c r="B71" s="30" t="s">
        <v>1560</v>
      </c>
      <c r="C71" s="30" t="s">
        <v>1533</v>
      </c>
      <c r="D71" s="32" t="s">
        <v>1063</v>
      </c>
      <c r="E71" s="30" t="s">
        <v>303</v>
      </c>
      <c r="F71" s="30" t="str">
        <f>_xlfn.SINGLE(IF(ISNUMBER(IFERROR(_xlfn.XLOOKUP($E71,Table1[QNUM],Table1[Answer],"",0),""))*1,"",IFERROR(_xlfn.XLOOKUP($E71,Table1[QNUM],Table1[Answer],"",0),"")))</f>
        <v/>
      </c>
      <c r="G71" s="31" t="str">
        <f>_xlfn.SINGLE(IF(ISNUMBER(IFERROR(_xlfn.XLOOKUP($E71&amp;$G$1&amp;":",Table1[QNUM],Table1[NOTES],"",0),""))*1,"",IFERROR(_xlfn.XLOOKUP($E71&amp;$G$1&amp;":",Table1[QNUM],Table1[NOTES],"",0),"")))</f>
        <v/>
      </c>
      <c r="H71" s="31"/>
      <c r="I71" s="31" t="str">
        <f>_xlfn.SINGLE(IF(ISNUMBER(IFERROR(_xlfn.XLOOKUP($E71&amp;$I$1,Table1[QNUM],Table1[NOTES],"",0),""))*1,"",IFERROR(_xlfn.XLOOKUP($E71&amp;$I$1,Table1[QNUM],Table1[NOTES],"",0),"")))</f>
        <v/>
      </c>
      <c r="J71" s="53" t="s">
        <v>1561</v>
      </c>
      <c r="K71" s="54"/>
      <c r="L71" s="54"/>
      <c r="M71" s="55"/>
      <c r="N71" s="54"/>
      <c r="O71" s="54"/>
      <c r="P71" s="54"/>
      <c r="Q71" s="54"/>
      <c r="R71" s="54"/>
      <c r="S71" s="54"/>
      <c r="T71" s="54"/>
      <c r="U71" s="54"/>
      <c r="V71" s="54"/>
      <c r="W71" s="54"/>
      <c r="X71" s="54"/>
      <c r="Y71" s="54"/>
      <c r="Z71" s="54"/>
      <c r="AA71" s="54"/>
      <c r="AB71" s="44"/>
      <c r="AC71" s="44"/>
      <c r="AD71" s="44"/>
      <c r="AE71" s="44"/>
      <c r="AF71" s="44"/>
      <c r="AG71" s="44"/>
      <c r="AH71" s="44"/>
      <c r="AI71" s="44"/>
      <c r="AJ71" s="44"/>
      <c r="AK71" s="44"/>
      <c r="AL71" s="44"/>
    </row>
    <row r="72" spans="1:38" ht="42.5" x14ac:dyDescent="0.35">
      <c r="A72" s="30" t="s">
        <v>1562</v>
      </c>
      <c r="B72" s="30" t="s">
        <v>1563</v>
      </c>
      <c r="C72" s="30" t="s">
        <v>1533</v>
      </c>
      <c r="D72" s="32" t="s">
        <v>1065</v>
      </c>
      <c r="E72" s="30" t="s">
        <v>304</v>
      </c>
      <c r="F72" s="30" t="str">
        <f>_xlfn.SINGLE(IF(ISNUMBER(IFERROR(_xlfn.XLOOKUP($E72,Table1[QNUM],Table1[Answer],"",0),""))*1,"",IFERROR(_xlfn.XLOOKUP($E72,Table1[QNUM],Table1[Answer],"",0),"")))</f>
        <v/>
      </c>
      <c r="G72" s="31" t="str">
        <f>_xlfn.SINGLE(IF(ISNUMBER(IFERROR(_xlfn.XLOOKUP($E72&amp;$G$1&amp;":",Table1[QNUM],Table1[NOTES],"",0),""))*1,"",IFERROR(_xlfn.XLOOKUP($E72&amp;$G$1&amp;":",Table1[QNUM],Table1[NOTES],"",0),"")))</f>
        <v/>
      </c>
      <c r="H72" s="31"/>
      <c r="I72" s="31" t="str">
        <f>_xlfn.SINGLE(IF(ISNUMBER(IFERROR(_xlfn.XLOOKUP($E72&amp;$I$1,Table1[QNUM],Table1[NOTES],"",0),""))*1,"",IFERROR(_xlfn.XLOOKUP($E72&amp;$I$1,Table1[QNUM],Table1[NOTES],"",0),"")))</f>
        <v/>
      </c>
      <c r="J72" s="53" t="s">
        <v>1564</v>
      </c>
      <c r="K72" s="54"/>
      <c r="L72" s="54"/>
      <c r="M72" s="55"/>
      <c r="N72" s="54"/>
      <c r="O72" s="54"/>
      <c r="P72" s="54"/>
      <c r="Q72" s="54"/>
      <c r="R72" s="54"/>
      <c r="S72" s="54"/>
      <c r="T72" s="54"/>
      <c r="U72" s="54"/>
      <c r="V72" s="54"/>
      <c r="W72" s="54"/>
      <c r="X72" s="54"/>
      <c r="Y72" s="54"/>
      <c r="Z72" s="54"/>
      <c r="AA72" s="54"/>
      <c r="AB72" s="44"/>
      <c r="AC72" s="44"/>
      <c r="AD72" s="44"/>
      <c r="AE72" s="44"/>
      <c r="AF72" s="44"/>
      <c r="AG72" s="44"/>
      <c r="AH72" s="44"/>
      <c r="AI72" s="44"/>
      <c r="AJ72" s="44"/>
      <c r="AK72" s="44"/>
      <c r="AL72" s="44"/>
    </row>
    <row r="73" spans="1:38" ht="56" x14ac:dyDescent="0.35">
      <c r="A73" s="30" t="s">
        <v>1565</v>
      </c>
      <c r="B73" s="30" t="s">
        <v>1566</v>
      </c>
      <c r="C73" s="30" t="s">
        <v>1533</v>
      </c>
      <c r="D73" s="32" t="s">
        <v>1067</v>
      </c>
      <c r="E73" s="30" t="s">
        <v>305</v>
      </c>
      <c r="F73" s="30" t="str">
        <f>_xlfn.SINGLE(IF(ISNUMBER(IFERROR(_xlfn.XLOOKUP($E73,Table1[QNUM],Table1[Answer],"",0),""))*1,"",IFERROR(_xlfn.XLOOKUP($E73,Table1[QNUM],Table1[Answer],"",0),"")))</f>
        <v/>
      </c>
      <c r="G73" s="31" t="str">
        <f>_xlfn.SINGLE(IF(ISNUMBER(IFERROR(_xlfn.XLOOKUP($E73&amp;$G$1&amp;":",Table1[QNUM],Table1[NOTES],"",0),""))*1,"",IFERROR(_xlfn.XLOOKUP($E73&amp;$G$1&amp;":",Table1[QNUM],Table1[NOTES],"",0),"")))</f>
        <v/>
      </c>
      <c r="H73" s="31"/>
      <c r="I73" s="31" t="str">
        <f>_xlfn.SINGLE(IF(ISNUMBER(IFERROR(_xlfn.XLOOKUP($E73&amp;$I$1,Table1[QNUM],Table1[NOTES],"",0),""))*1,"",IFERROR(_xlfn.XLOOKUP($E73&amp;$I$1,Table1[QNUM],Table1[NOTES],"",0),"")))</f>
        <v/>
      </c>
      <c r="J73" s="53" t="s">
        <v>1567</v>
      </c>
      <c r="K73" s="54" t="str">
        <f>TRIM(VISTA!C52)</f>
        <v/>
      </c>
      <c r="L73" s="54" t="str">
        <f>TRIM(VISTA!C53)</f>
        <v/>
      </c>
      <c r="M73" s="55" t="str">
        <f>TRIM(VISTA!C54)</f>
        <v/>
      </c>
      <c r="N73" s="54"/>
      <c r="O73" s="54"/>
      <c r="P73" s="54"/>
      <c r="Q73" s="54"/>
      <c r="R73" s="54"/>
      <c r="S73" s="54"/>
      <c r="T73" s="54"/>
      <c r="U73" s="54"/>
      <c r="V73" s="54"/>
      <c r="W73" s="54"/>
      <c r="X73" s="54"/>
      <c r="Y73" s="54"/>
      <c r="Z73" s="54"/>
      <c r="AA73" s="54"/>
      <c r="AB73" s="44"/>
      <c r="AC73" s="44"/>
      <c r="AD73" s="44"/>
      <c r="AE73" s="44"/>
      <c r="AF73" s="44"/>
      <c r="AG73" s="44"/>
      <c r="AH73" s="44"/>
      <c r="AI73" s="44"/>
      <c r="AJ73" s="44"/>
      <c r="AK73" s="44"/>
      <c r="AL73" s="44"/>
    </row>
    <row r="74" spans="1:38" ht="56" x14ac:dyDescent="0.35">
      <c r="A74" s="30" t="s">
        <v>1568</v>
      </c>
      <c r="B74" s="30" t="s">
        <v>1569</v>
      </c>
      <c r="C74" s="30" t="s">
        <v>1533</v>
      </c>
      <c r="D74" s="32" t="s">
        <v>1072</v>
      </c>
      <c r="E74" s="30" t="s">
        <v>310</v>
      </c>
      <c r="F74" s="30" t="str">
        <f>_xlfn.SINGLE(IF(ISNUMBER(IFERROR(_xlfn.XLOOKUP($E74,Table1[QNUM],Table1[Answer],"",0),""))*1,"",IFERROR(_xlfn.XLOOKUP($E74,Table1[QNUM],Table1[Answer],"",0),"")))</f>
        <v/>
      </c>
      <c r="G74" s="31" t="str">
        <f>_xlfn.SINGLE(IF(ISNUMBER(IFERROR(_xlfn.XLOOKUP($E74&amp;$G$1&amp;":",Table1[QNUM],Table1[NOTES],"",0),""))*1,"",IFERROR(_xlfn.XLOOKUP($E74&amp;$G$1&amp;":",Table1[QNUM],Table1[NOTES],"",0),"")))</f>
        <v/>
      </c>
      <c r="H74" s="31"/>
      <c r="I74" s="31" t="str">
        <f>_xlfn.SINGLE(IF(ISNUMBER(IFERROR(_xlfn.XLOOKUP($E74&amp;$I$1,Table1[QNUM],Table1[NOTES],"",0),""))*1,"",IFERROR(_xlfn.XLOOKUP($E74&amp;$I$1,Table1[QNUM],Table1[NOTES],"",0),"")))</f>
        <v/>
      </c>
      <c r="J74" s="53" t="s">
        <v>1570</v>
      </c>
      <c r="K74" s="54"/>
      <c r="L74" s="54"/>
      <c r="M74" s="55"/>
      <c r="N74" s="54"/>
      <c r="O74" s="54"/>
      <c r="P74" s="54"/>
      <c r="Q74" s="54"/>
      <c r="R74" s="54"/>
      <c r="S74" s="54"/>
      <c r="T74" s="54"/>
      <c r="U74" s="54"/>
      <c r="V74" s="54"/>
      <c r="W74" s="54"/>
      <c r="X74" s="54"/>
      <c r="Y74" s="54"/>
      <c r="Z74" s="54"/>
      <c r="AA74" s="54"/>
      <c r="AB74" s="44"/>
      <c r="AC74" s="44"/>
      <c r="AD74" s="44"/>
      <c r="AE74" s="44"/>
      <c r="AF74" s="44"/>
      <c r="AG74" s="44"/>
      <c r="AH74" s="44"/>
      <c r="AI74" s="44"/>
      <c r="AJ74" s="44"/>
      <c r="AK74" s="44"/>
      <c r="AL74" s="44"/>
    </row>
    <row r="75" spans="1:38" ht="112" x14ac:dyDescent="0.35">
      <c r="A75" s="30" t="s">
        <v>1571</v>
      </c>
      <c r="B75" s="30" t="s">
        <v>1572</v>
      </c>
      <c r="C75" s="30" t="s">
        <v>1533</v>
      </c>
      <c r="D75" s="32" t="s">
        <v>1074</v>
      </c>
      <c r="E75" s="30" t="s">
        <v>311</v>
      </c>
      <c r="F75" s="30" t="str">
        <f>_xlfn.SINGLE(IF(ISNUMBER(IFERROR(_xlfn.XLOOKUP($E75,Table1[QNUM],Table1[Answer],"",0),""))*1,"",IFERROR(_xlfn.XLOOKUP($E75,Table1[QNUM],Table1[Answer],"",0),"")))</f>
        <v/>
      </c>
      <c r="G75" s="31" t="str">
        <f>_xlfn.SINGLE(IF(ISNUMBER(IFERROR(_xlfn.XLOOKUP($E75&amp;$G$1&amp;":",Table1[QNUM],Table1[NOTES],"",0),""))*1,"",IFERROR(_xlfn.XLOOKUP($E75&amp;$G$1&amp;":",Table1[QNUM],Table1[NOTES],"",0),"")))</f>
        <v/>
      </c>
      <c r="H75" s="31"/>
      <c r="I75" s="31" t="str">
        <f>_xlfn.SINGLE(IF(ISNUMBER(IFERROR(_xlfn.XLOOKUP($E75&amp;$I$1,Table1[QNUM],Table1[NOTES],"",0),""))*1,"",IFERROR(_xlfn.XLOOKUP($E75&amp;$I$1,Table1[QNUM],Table1[NOTES],"",0),"")))</f>
        <v/>
      </c>
      <c r="J75" s="53" t="s">
        <v>1573</v>
      </c>
      <c r="K75" s="54" t="str">
        <f>TRIM(VISTA!C63)</f>
        <v/>
      </c>
      <c r="L75" s="54" t="str">
        <f>TRIM(VISTA!C64)</f>
        <v/>
      </c>
      <c r="M75" s="55" t="str">
        <f>TRIM(VISTA!C65)</f>
        <v/>
      </c>
      <c r="N75" s="54" t="str">
        <f>TRIM(VISTA!C66)</f>
        <v/>
      </c>
      <c r="O75" s="54"/>
      <c r="P75" s="54"/>
      <c r="Q75" s="54"/>
      <c r="R75" s="54"/>
      <c r="S75" s="54"/>
      <c r="T75" s="54"/>
      <c r="U75" s="54"/>
      <c r="V75" s="54"/>
      <c r="W75" s="54"/>
      <c r="X75" s="54"/>
      <c r="Y75" s="54"/>
      <c r="Z75" s="54"/>
      <c r="AA75" s="54"/>
      <c r="AB75" s="44"/>
      <c r="AC75" s="44"/>
      <c r="AD75" s="44"/>
      <c r="AE75" s="44"/>
      <c r="AF75" s="44"/>
      <c r="AG75" s="44"/>
      <c r="AH75" s="44"/>
      <c r="AI75" s="44"/>
      <c r="AJ75" s="44"/>
      <c r="AK75" s="44"/>
      <c r="AL75" s="44"/>
    </row>
    <row r="76" spans="1:38" ht="42.5" x14ac:dyDescent="0.35">
      <c r="A76" s="30" t="s">
        <v>1574</v>
      </c>
      <c r="B76" s="30" t="s">
        <v>1575</v>
      </c>
      <c r="C76" s="30" t="s">
        <v>1533</v>
      </c>
      <c r="D76" s="32" t="s">
        <v>1076</v>
      </c>
      <c r="E76" s="30" t="s">
        <v>317</v>
      </c>
      <c r="F76" s="30" t="str">
        <f>_xlfn.SINGLE(IF(ISNUMBER(IFERROR(_xlfn.XLOOKUP($E76,Table1[QNUM],Table1[Answer],"",0),""))*1,"",IFERROR(_xlfn.XLOOKUP($E76,Table1[QNUM],Table1[Answer],"",0),"")))</f>
        <v/>
      </c>
      <c r="G76" s="31" t="str">
        <f>_xlfn.SINGLE(IF(ISNUMBER(IFERROR(_xlfn.XLOOKUP($E76&amp;$G$1&amp;":",Table1[QNUM],Table1[NOTES],"",0),""))*1,"",IFERROR(_xlfn.XLOOKUP($E76&amp;$G$1&amp;":",Table1[QNUM],Table1[NOTES],"",0),"")))</f>
        <v/>
      </c>
      <c r="H76" s="31"/>
      <c r="I76" s="31" t="str">
        <f>_xlfn.SINGLE(IF(ISNUMBER(IFERROR(_xlfn.XLOOKUP($E76&amp;$I$1,Table1[QNUM],Table1[NOTES],"",0),""))*1,"",IFERROR(_xlfn.XLOOKUP($E76&amp;$I$1,Table1[QNUM],Table1[NOTES],"",0),"")))</f>
        <v/>
      </c>
      <c r="J76" s="53" t="s">
        <v>1573</v>
      </c>
      <c r="K76" s="54"/>
      <c r="L76" s="54"/>
      <c r="M76" s="55"/>
      <c r="N76" s="54"/>
      <c r="O76" s="54"/>
      <c r="P76" s="54"/>
      <c r="Q76" s="54"/>
      <c r="R76" s="54"/>
      <c r="S76" s="54"/>
      <c r="T76" s="54"/>
      <c r="U76" s="54"/>
      <c r="V76" s="54"/>
      <c r="W76" s="54"/>
      <c r="X76" s="54"/>
      <c r="Y76" s="54"/>
      <c r="Z76" s="54"/>
      <c r="AA76" s="54"/>
      <c r="AB76" s="44"/>
      <c r="AC76" s="44"/>
      <c r="AD76" s="44"/>
      <c r="AE76" s="44"/>
      <c r="AF76" s="44"/>
      <c r="AG76" s="44"/>
      <c r="AH76" s="44"/>
      <c r="AI76" s="44"/>
      <c r="AJ76" s="44"/>
      <c r="AK76" s="44"/>
      <c r="AL76" s="44"/>
    </row>
    <row r="77" spans="1:38" ht="140" x14ac:dyDescent="0.35">
      <c r="A77" s="30" t="s">
        <v>1576</v>
      </c>
      <c r="B77" s="30" t="s">
        <v>1577</v>
      </c>
      <c r="C77" s="30" t="s">
        <v>1533</v>
      </c>
      <c r="D77" s="32" t="s">
        <v>1078</v>
      </c>
      <c r="E77" s="30" t="s">
        <v>318</v>
      </c>
      <c r="F77" s="30" t="str">
        <f>_xlfn.SINGLE(IF(ISNUMBER(IFERROR(_xlfn.XLOOKUP($E77,Table1[QNUM],Table1[Answer],"",0),""))*1,"",IFERROR(_xlfn.XLOOKUP($E77,Table1[QNUM],Table1[Answer],"",0),"")))</f>
        <v/>
      </c>
      <c r="G77" s="31" t="str">
        <f>_xlfn.SINGLE(IF(ISNUMBER(IFERROR(_xlfn.XLOOKUP($E77&amp;$G$1&amp;":",Table1[QNUM],Table1[NOTES],"",0),""))*1,"",IFERROR(_xlfn.XLOOKUP($E77&amp;$G$1&amp;":",Table1[QNUM],Table1[NOTES],"",0),"")))</f>
        <v/>
      </c>
      <c r="H77" s="31"/>
      <c r="I77" s="31" t="str">
        <f>_xlfn.SINGLE(IF(ISNUMBER(IFERROR(_xlfn.XLOOKUP($E77&amp;$I$1,Table1[QNUM],Table1[NOTES],"",0),""))*1,"",IFERROR(_xlfn.XLOOKUP($E77&amp;$I$1,Table1[QNUM],Table1[NOTES],"",0),"")))</f>
        <v/>
      </c>
      <c r="J77" s="53" t="s">
        <v>1483</v>
      </c>
      <c r="K77" s="54" t="str">
        <f>TRIM(VISTA!C75)</f>
        <v/>
      </c>
      <c r="L77" s="54" t="str">
        <f>TRIM(VISTA!C76)</f>
        <v/>
      </c>
      <c r="M77" s="55" t="str">
        <f>TRIM(VISTA!C77)</f>
        <v/>
      </c>
      <c r="N77" s="54" t="str">
        <f>TRIM(VISTA!C78)</f>
        <v/>
      </c>
      <c r="O77" s="54"/>
      <c r="P77" s="54"/>
      <c r="Q77" s="54"/>
      <c r="R77" s="54"/>
      <c r="S77" s="54"/>
      <c r="T77" s="54"/>
      <c r="U77" s="54"/>
      <c r="V77" s="54"/>
      <c r="W77" s="54"/>
      <c r="X77" s="54"/>
      <c r="Y77" s="54"/>
      <c r="Z77" s="54"/>
      <c r="AA77" s="54"/>
      <c r="AB77" s="44"/>
      <c r="AC77" s="44"/>
      <c r="AD77" s="44"/>
      <c r="AE77" s="44"/>
      <c r="AF77" s="44"/>
      <c r="AG77" s="44"/>
      <c r="AH77" s="44"/>
      <c r="AI77" s="44"/>
      <c r="AJ77" s="44"/>
      <c r="AK77" s="44"/>
      <c r="AL77" s="44"/>
    </row>
    <row r="78" spans="1:38" ht="56" x14ac:dyDescent="0.35">
      <c r="A78" s="30" t="s">
        <v>1578</v>
      </c>
      <c r="B78" s="30" t="s">
        <v>1579</v>
      </c>
      <c r="C78" s="30" t="s">
        <v>1533</v>
      </c>
      <c r="D78" s="32" t="s">
        <v>1122</v>
      </c>
      <c r="E78" s="30" t="s">
        <v>323</v>
      </c>
      <c r="F78" s="30" t="str">
        <f>_xlfn.SINGLE(IF(ISNUMBER(IFERROR(_xlfn.XLOOKUP($E78,Table1[QNUM],Table1[Answer],"",0),""))*1,"",IFERROR(_xlfn.XLOOKUP($E78,Table1[QNUM],Table1[Answer],"",0),"")))</f>
        <v/>
      </c>
      <c r="G78" s="31" t="str">
        <f>_xlfn.SINGLE(IF(ISNUMBER(IFERROR(_xlfn.XLOOKUP($E78&amp;$G$1&amp;":",Table1[QNUM],Table1[NOTES],"",0),""))*1,"",IFERROR(_xlfn.XLOOKUP($E78&amp;$G$1&amp;":",Table1[QNUM],Table1[NOTES],"",0),"")))</f>
        <v/>
      </c>
      <c r="H78" s="31"/>
      <c r="I78" s="31" t="str">
        <f>_xlfn.SINGLE(IF(ISNUMBER(IFERROR(_xlfn.XLOOKUP($E78&amp;$I$1,Table1[QNUM],Table1[NOTES],"",0),""))*1,"",IFERROR(_xlfn.XLOOKUP($E78&amp;$I$1,Table1[QNUM],Table1[NOTES],"",0),"")))</f>
        <v/>
      </c>
      <c r="J78" s="53" t="s">
        <v>1580</v>
      </c>
      <c r="K78" s="54"/>
      <c r="L78" s="54"/>
      <c r="M78" s="55"/>
      <c r="N78" s="54"/>
      <c r="O78" s="54"/>
      <c r="P78" s="54"/>
      <c r="Q78" s="54"/>
      <c r="R78" s="54"/>
      <c r="S78" s="54"/>
      <c r="T78" s="54"/>
      <c r="U78" s="54"/>
      <c r="V78" s="54"/>
      <c r="W78" s="54"/>
      <c r="X78" s="54"/>
      <c r="Y78" s="54"/>
      <c r="Z78" s="54"/>
      <c r="AA78" s="54"/>
      <c r="AB78" s="44"/>
      <c r="AC78" s="44"/>
      <c r="AD78" s="44"/>
      <c r="AE78" s="44"/>
      <c r="AF78" s="44"/>
      <c r="AG78" s="44"/>
      <c r="AH78" s="44"/>
      <c r="AI78" s="44"/>
      <c r="AJ78" s="44"/>
      <c r="AK78" s="44"/>
      <c r="AL78" s="44"/>
    </row>
    <row r="79" spans="1:38" ht="42" x14ac:dyDescent="0.35">
      <c r="A79" s="30" t="s">
        <v>1581</v>
      </c>
      <c r="B79" s="30" t="s">
        <v>1582</v>
      </c>
      <c r="C79" s="30" t="s">
        <v>1533</v>
      </c>
      <c r="D79" s="32" t="s">
        <v>1081</v>
      </c>
      <c r="E79" s="30" t="s">
        <v>325</v>
      </c>
      <c r="F79" s="30" t="str">
        <f>_xlfn.SINGLE(IF(ISNUMBER(IFERROR(_xlfn.XLOOKUP($E79,Table1[QNUM],Table1[Answer],"",0),""))*1,"",IFERROR(_xlfn.XLOOKUP($E79,Table1[QNUM],Table1[Answer],"",0),"")))</f>
        <v/>
      </c>
      <c r="G79" s="31" t="str">
        <f>_xlfn.SINGLE(IF(ISNUMBER(IFERROR(_xlfn.XLOOKUP($E79&amp;$G$1&amp;":",Table1[QNUM],Table1[NOTES],"",0),""))*1,"",IFERROR(_xlfn.XLOOKUP($E79&amp;$G$1&amp;":",Table1[QNUM],Table1[NOTES],"",0),"")))</f>
        <v/>
      </c>
      <c r="H79" s="31"/>
      <c r="I79" s="31" t="str">
        <f>_xlfn.SINGLE(IF(ISNUMBER(IFERROR(_xlfn.XLOOKUP($E79&amp;$I$1,Table1[QNUM],Table1[NOTES],"",0),""))*1,"",IFERROR(_xlfn.XLOOKUP($E79&amp;$I$1,Table1[QNUM],Table1[NOTES],"",0),"")))</f>
        <v/>
      </c>
      <c r="J79" s="53" t="s">
        <v>1545</v>
      </c>
      <c r="K79" s="54"/>
      <c r="L79" s="54"/>
      <c r="M79" s="55"/>
      <c r="N79" s="54"/>
      <c r="O79" s="54"/>
      <c r="P79" s="54"/>
      <c r="Q79" s="54"/>
      <c r="R79" s="54"/>
      <c r="S79" s="54"/>
      <c r="T79" s="54"/>
      <c r="U79" s="54"/>
      <c r="V79" s="54"/>
      <c r="W79" s="54"/>
      <c r="X79" s="54"/>
      <c r="Y79" s="54"/>
      <c r="Z79" s="54"/>
      <c r="AA79" s="54"/>
      <c r="AB79" s="44"/>
      <c r="AC79" s="44"/>
      <c r="AD79" s="44"/>
      <c r="AE79" s="44"/>
      <c r="AF79" s="44"/>
      <c r="AG79" s="44"/>
      <c r="AH79" s="44"/>
      <c r="AI79" s="44"/>
      <c r="AJ79" s="44"/>
      <c r="AK79" s="44"/>
      <c r="AL79" s="44"/>
    </row>
    <row r="80" spans="1:38" ht="42" x14ac:dyDescent="0.35">
      <c r="A80" s="30" t="s">
        <v>1583</v>
      </c>
      <c r="B80" s="30" t="s">
        <v>1584</v>
      </c>
      <c r="C80" s="30" t="s">
        <v>1533</v>
      </c>
      <c r="D80" s="32" t="s">
        <v>1083</v>
      </c>
      <c r="E80" s="30" t="s">
        <v>326</v>
      </c>
      <c r="F80" s="30" t="str">
        <f>_xlfn.SINGLE(IF(ISNUMBER(IFERROR(_xlfn.XLOOKUP($E80,Table1[QNUM],Table1[Answer],"",0),""))*1,"",IFERROR(_xlfn.XLOOKUP($E80,Table1[QNUM],Table1[Answer],"",0),"")))</f>
        <v/>
      </c>
      <c r="G80" s="31" t="str">
        <f>_xlfn.SINGLE(IF(ISNUMBER(IFERROR(_xlfn.XLOOKUP($E80&amp;$G$1&amp;":",Table1[QNUM],Table1[NOTES],"",0),""))*1,"",IFERROR(_xlfn.XLOOKUP($E80&amp;$G$1&amp;":",Table1[QNUM],Table1[NOTES],"",0),"")))</f>
        <v/>
      </c>
      <c r="H80" s="31"/>
      <c r="I80" s="31" t="str">
        <f>_xlfn.SINGLE(IF(ISNUMBER(IFERROR(_xlfn.XLOOKUP($E80&amp;$I$1,Table1[QNUM],Table1[NOTES],"",0),""))*1,"",IFERROR(_xlfn.XLOOKUP($E80&amp;$I$1,Table1[QNUM],Table1[NOTES],"",0),"")))</f>
        <v/>
      </c>
      <c r="J80" s="53" t="s">
        <v>1545</v>
      </c>
      <c r="K80" s="54"/>
      <c r="L80" s="54"/>
      <c r="M80" s="55"/>
      <c r="N80" s="54"/>
      <c r="O80" s="54"/>
      <c r="P80" s="54"/>
      <c r="Q80" s="54"/>
      <c r="R80" s="54"/>
      <c r="S80" s="54"/>
      <c r="T80" s="54"/>
      <c r="U80" s="54"/>
      <c r="V80" s="54"/>
      <c r="W80" s="54"/>
      <c r="X80" s="54"/>
      <c r="Y80" s="54"/>
      <c r="Z80" s="54"/>
      <c r="AA80" s="54"/>
      <c r="AB80" s="44"/>
      <c r="AC80" s="44"/>
      <c r="AD80" s="44"/>
      <c r="AE80" s="44"/>
      <c r="AF80" s="44"/>
      <c r="AG80" s="44"/>
      <c r="AH80" s="44"/>
      <c r="AI80" s="44"/>
      <c r="AJ80" s="44"/>
      <c r="AK80" s="44"/>
      <c r="AL80" s="44"/>
    </row>
    <row r="81" spans="1:38" ht="168" x14ac:dyDescent="0.35">
      <c r="A81" s="30" t="s">
        <v>1585</v>
      </c>
      <c r="B81" s="30" t="s">
        <v>1586</v>
      </c>
      <c r="C81" s="30" t="s">
        <v>1533</v>
      </c>
      <c r="D81" s="32" t="s">
        <v>1085</v>
      </c>
      <c r="E81" s="30" t="s">
        <v>327</v>
      </c>
      <c r="F81" s="30" t="str">
        <f>_xlfn.SINGLE(IF(ISNUMBER(IFERROR(_xlfn.XLOOKUP($E81,Table1[QNUM],Table1[Answer],"",0),""))*1,"",IFERROR(_xlfn.XLOOKUP($E81,Table1[QNUM],Table1[Answer],"",0),"")))</f>
        <v/>
      </c>
      <c r="G81" s="31" t="str">
        <f>_xlfn.SINGLE(IF(ISNUMBER(IFERROR(_xlfn.XLOOKUP($E81&amp;$G$1&amp;":",Table1[QNUM],Table1[NOTES],"",0),""))*1,"",IFERROR(_xlfn.XLOOKUP($E81&amp;$G$1&amp;":",Table1[QNUM],Table1[NOTES],"",0),"")))</f>
        <v/>
      </c>
      <c r="H81" s="31"/>
      <c r="I81" s="31" t="str">
        <f>_xlfn.SINGLE(IF(ISNUMBER(IFERROR(_xlfn.XLOOKUP($E81&amp;$I$1,Table1[QNUM],Table1[NOTES],"",0),""))*1,"",IFERROR(_xlfn.XLOOKUP($E81&amp;$I$1,Table1[QNUM],Table1[NOTES],"",0),"")))</f>
        <v/>
      </c>
      <c r="J81" s="53" t="s">
        <v>1587</v>
      </c>
      <c r="K81" s="54" t="str">
        <f>TRIM(VISTA!C96)</f>
        <v/>
      </c>
      <c r="L81" s="54" t="str">
        <f>TRIM(VISTA!C97)</f>
        <v/>
      </c>
      <c r="M81" s="55" t="str">
        <f>TRIM(VISTA!C98)</f>
        <v/>
      </c>
      <c r="N81" s="54" t="str">
        <f>TRIM(VISTA!C99)</f>
        <v/>
      </c>
      <c r="O81" s="54" t="str">
        <f>TRIM(VISTA!C100)</f>
        <v/>
      </c>
      <c r="P81" s="54" t="str">
        <f>TRIM(VISTA!C101)</f>
        <v/>
      </c>
      <c r="Q81" s="54"/>
      <c r="R81" s="54"/>
      <c r="S81" s="54"/>
      <c r="T81" s="54"/>
      <c r="U81" s="54"/>
      <c r="V81" s="54"/>
      <c r="W81" s="54"/>
      <c r="X81" s="54"/>
      <c r="Y81" s="54"/>
      <c r="Z81" s="54"/>
      <c r="AA81" s="54"/>
      <c r="AB81" s="44"/>
      <c r="AC81" s="44"/>
      <c r="AD81" s="44"/>
      <c r="AE81" s="44"/>
      <c r="AF81" s="44"/>
      <c r="AG81" s="44"/>
      <c r="AH81" s="44"/>
      <c r="AI81" s="44"/>
      <c r="AJ81" s="44"/>
      <c r="AK81" s="44"/>
      <c r="AL81" s="44"/>
    </row>
    <row r="82" spans="1:38" ht="42.5" x14ac:dyDescent="0.35">
      <c r="A82" s="30" t="s">
        <v>1588</v>
      </c>
      <c r="B82" s="30" t="s">
        <v>1589</v>
      </c>
      <c r="C82" s="30" t="s">
        <v>1533</v>
      </c>
      <c r="D82" s="32" t="s">
        <v>1089</v>
      </c>
      <c r="E82" s="30" t="s">
        <v>335</v>
      </c>
      <c r="F82" s="30" t="str">
        <f>_xlfn.SINGLE(IF(ISNUMBER(IFERROR(_xlfn.XLOOKUP($E82,Table1[QNUM],Table1[Answer],"",0),""))*1,"",IFERROR(_xlfn.XLOOKUP($E82,Table1[QNUM],Table1[Answer],"",0),"")))</f>
        <v/>
      </c>
      <c r="G82" s="31" t="str">
        <f>_xlfn.SINGLE(IF(ISNUMBER(IFERROR(_xlfn.XLOOKUP($E82&amp;$G$1&amp;":",Table1[QNUM],Table1[NOTES],"",0),""))*1,"",IFERROR(_xlfn.XLOOKUP($E82&amp;$G$1&amp;":",Table1[QNUM],Table1[NOTES],"",0),"")))</f>
        <v/>
      </c>
      <c r="H82" s="31"/>
      <c r="I82" s="31" t="str">
        <f>_xlfn.SINGLE(IF(ISNUMBER(IFERROR(_xlfn.XLOOKUP($E82&amp;$I$1,Table1[QNUM],Table1[NOTES],"",0),""))*1,"",IFERROR(_xlfn.XLOOKUP($E82&amp;$I$1,Table1[QNUM],Table1[NOTES],"",0),"")))</f>
        <v/>
      </c>
      <c r="J82" s="53" t="s">
        <v>1590</v>
      </c>
      <c r="K82" s="54"/>
      <c r="L82" s="54"/>
      <c r="M82" s="55"/>
      <c r="N82" s="54"/>
      <c r="O82" s="54"/>
      <c r="P82" s="54"/>
      <c r="Q82" s="54"/>
      <c r="R82" s="54"/>
      <c r="S82" s="54"/>
      <c r="T82" s="54"/>
      <c r="U82" s="54"/>
      <c r="V82" s="54"/>
      <c r="W82" s="54"/>
      <c r="X82" s="54"/>
      <c r="Y82" s="54"/>
      <c r="Z82" s="54"/>
      <c r="AA82" s="54"/>
      <c r="AB82" s="44"/>
      <c r="AC82" s="44"/>
      <c r="AD82" s="44"/>
      <c r="AE82" s="44"/>
      <c r="AF82" s="44"/>
      <c r="AG82" s="44"/>
      <c r="AH82" s="44"/>
      <c r="AI82" s="44"/>
      <c r="AJ82" s="44"/>
      <c r="AK82" s="44"/>
      <c r="AL82" s="44"/>
    </row>
    <row r="83" spans="1:38" ht="56" x14ac:dyDescent="0.35">
      <c r="A83" s="30" t="s">
        <v>1591</v>
      </c>
      <c r="B83" s="30" t="s">
        <v>1592</v>
      </c>
      <c r="C83" s="30" t="s">
        <v>1533</v>
      </c>
      <c r="D83" s="32" t="s">
        <v>1091</v>
      </c>
      <c r="E83" s="30" t="s">
        <v>336</v>
      </c>
      <c r="F83" s="30" t="str">
        <f>_xlfn.SINGLE(IF(ISNUMBER(IFERROR(_xlfn.XLOOKUP($E83,Table1[QNUM],Table1[Answer],"",0),""))*1,"",IFERROR(_xlfn.XLOOKUP($E83,Table1[QNUM],Table1[Answer],"",0),"")))</f>
        <v/>
      </c>
      <c r="G83" s="31" t="str">
        <f>_xlfn.SINGLE(IF(ISNUMBER(IFERROR(_xlfn.XLOOKUP($E83&amp;$G$1&amp;":",Table1[QNUM],Table1[NOTES],"",0),""))*1,"",IFERROR(_xlfn.XLOOKUP($E83&amp;$G$1&amp;":",Table1[QNUM],Table1[NOTES],"",0),"")))</f>
        <v/>
      </c>
      <c r="H83" s="31"/>
      <c r="I83" s="31" t="str">
        <f>_xlfn.SINGLE(IF(ISNUMBER(IFERROR(_xlfn.XLOOKUP($E83&amp;$I$1,Table1[QNUM],Table1[NOTES],"",0),""))*1,"",IFERROR(_xlfn.XLOOKUP($E83&amp;$I$1,Table1[QNUM],Table1[NOTES],"",0),"")))</f>
        <v/>
      </c>
      <c r="J83" s="53" t="s">
        <v>1593</v>
      </c>
      <c r="K83" s="54"/>
      <c r="L83" s="54"/>
      <c r="M83" s="55"/>
      <c r="N83" s="54"/>
      <c r="O83" s="54"/>
      <c r="P83" s="54"/>
      <c r="Q83" s="54"/>
      <c r="R83" s="54"/>
      <c r="S83" s="54"/>
      <c r="T83" s="54"/>
      <c r="U83" s="54"/>
      <c r="V83" s="54"/>
      <c r="W83" s="54"/>
      <c r="X83" s="54"/>
      <c r="Y83" s="54"/>
      <c r="Z83" s="54"/>
      <c r="AA83" s="54"/>
      <c r="AB83" s="44"/>
      <c r="AC83" s="44"/>
      <c r="AD83" s="44"/>
      <c r="AE83" s="44"/>
      <c r="AF83" s="44"/>
      <c r="AG83" s="44"/>
      <c r="AH83" s="44"/>
      <c r="AI83" s="44"/>
      <c r="AJ83" s="44"/>
      <c r="AK83" s="44"/>
      <c r="AL83" s="44"/>
    </row>
    <row r="84" spans="1:38" ht="42" x14ac:dyDescent="0.35">
      <c r="A84" s="30" t="s">
        <v>1594</v>
      </c>
      <c r="B84" s="30" t="s">
        <v>1595</v>
      </c>
      <c r="C84" s="30" t="s">
        <v>1533</v>
      </c>
      <c r="D84" s="32" t="s">
        <v>1093</v>
      </c>
      <c r="E84" s="30" t="s">
        <v>337</v>
      </c>
      <c r="F84" s="30" t="str">
        <f>_xlfn.SINGLE(IF(ISNUMBER(IFERROR(_xlfn.XLOOKUP($E84,Table1[QNUM],Table1[Answer],"",0),""))*1,"",IFERROR(_xlfn.XLOOKUP($E84,Table1[QNUM],Table1[Answer],"",0),"")))</f>
        <v/>
      </c>
      <c r="G84" s="31" t="str">
        <f>_xlfn.SINGLE(IF(ISNUMBER(IFERROR(_xlfn.XLOOKUP($E84&amp;$G$1&amp;":",Table1[QNUM],Table1[NOTES],"",0),""))*1,"",IFERROR(_xlfn.XLOOKUP($E84&amp;$G$1&amp;":",Table1[QNUM],Table1[NOTES],"",0),"")))</f>
        <v/>
      </c>
      <c r="H84" s="31"/>
      <c r="I84" s="31" t="str">
        <f>_xlfn.SINGLE(IF(ISNUMBER(IFERROR(_xlfn.XLOOKUP($E84&amp;$I$1,Table1[QNUM],Table1[NOTES],"",0),""))*1,"",IFERROR(_xlfn.XLOOKUP($E84&amp;$I$1,Table1[QNUM],Table1[NOTES],"",0),"")))</f>
        <v/>
      </c>
      <c r="J84" s="53" t="s">
        <v>1596</v>
      </c>
      <c r="K84" s="54"/>
      <c r="L84" s="54"/>
      <c r="M84" s="55"/>
      <c r="N84" s="54"/>
      <c r="O84" s="54"/>
      <c r="P84" s="54"/>
      <c r="Q84" s="54"/>
      <c r="R84" s="54"/>
      <c r="S84" s="54"/>
      <c r="T84" s="54"/>
      <c r="U84" s="54"/>
      <c r="V84" s="54"/>
      <c r="W84" s="54"/>
      <c r="X84" s="54"/>
      <c r="Y84" s="54"/>
      <c r="Z84" s="54"/>
      <c r="AA84" s="54"/>
      <c r="AB84" s="44"/>
      <c r="AC84" s="44"/>
      <c r="AD84" s="44"/>
      <c r="AE84" s="44"/>
      <c r="AF84" s="44"/>
      <c r="AG84" s="44"/>
      <c r="AH84" s="44"/>
      <c r="AI84" s="44"/>
      <c r="AJ84" s="44"/>
      <c r="AK84" s="44"/>
      <c r="AL84" s="44"/>
    </row>
    <row r="85" spans="1:38" ht="182" x14ac:dyDescent="0.35">
      <c r="A85" s="30" t="s">
        <v>1597</v>
      </c>
      <c r="B85" s="30" t="s">
        <v>1598</v>
      </c>
      <c r="C85" s="30" t="s">
        <v>1533</v>
      </c>
      <c r="D85" s="32" t="s">
        <v>973</v>
      </c>
      <c r="E85" s="30" t="s">
        <v>339</v>
      </c>
      <c r="F85" s="30" t="str">
        <f>_xlfn.SINGLE(IF(ISNUMBER(IFERROR(_xlfn.XLOOKUP($E85,Table1[QNUM],Table1[Answer],"",0),""))*1,"",IFERROR(_xlfn.XLOOKUP($E85,Table1[QNUM],Table1[Answer],"",0),"")))</f>
        <v/>
      </c>
      <c r="G85" s="31" t="str">
        <f>_xlfn.SINGLE(IF(ISNUMBER(IFERROR(_xlfn.XLOOKUP($E85&amp;$G$1&amp;":",Table1[QNUM],Table1[NOTES],"",0),""))*1,"",IFERROR(_xlfn.XLOOKUP($E85&amp;$G$1&amp;":",Table1[QNUM],Table1[NOTES],"",0),"")))</f>
        <v/>
      </c>
      <c r="H85" s="31"/>
      <c r="I85" s="31" t="str">
        <f>_xlfn.SINGLE(IF(ISNUMBER(IFERROR(_xlfn.XLOOKUP($E85&amp;$I$1,Table1[QNUM],Table1[NOTES],"",0),""))*1,"",IFERROR(_xlfn.XLOOKUP($E85&amp;$I$1,Table1[QNUM],Table1[NOTES],"",0),"")))</f>
        <v/>
      </c>
      <c r="J85" s="53" t="s">
        <v>1494</v>
      </c>
      <c r="K85" s="54" t="str">
        <f>TRIM(VISTA!C119)</f>
        <v/>
      </c>
      <c r="L85" s="54" t="str">
        <f>TRIM(VISTA!C120)</f>
        <v/>
      </c>
      <c r="M85" s="55" t="str">
        <f>TRIM(VISTA!C121)</f>
        <v/>
      </c>
      <c r="N85" s="54" t="str">
        <f>TRIM(VISTA!C122)</f>
        <v/>
      </c>
      <c r="O85" s="54" t="str">
        <f>TRIM(VISTA!C123)</f>
        <v/>
      </c>
      <c r="P85" s="54" t="str">
        <f>TRIM(VISTA!C124)</f>
        <v/>
      </c>
      <c r="Q85" s="54"/>
      <c r="R85" s="54"/>
      <c r="S85" s="54"/>
      <c r="T85" s="54"/>
      <c r="U85" s="54"/>
      <c r="V85" s="54"/>
      <c r="W85" s="54"/>
      <c r="X85" s="54"/>
      <c r="Y85" s="54"/>
      <c r="Z85" s="54"/>
      <c r="AA85" s="54"/>
      <c r="AB85" s="44"/>
      <c r="AC85" s="44"/>
      <c r="AD85" s="44"/>
      <c r="AE85" s="44"/>
      <c r="AF85" s="44"/>
      <c r="AG85" s="44"/>
      <c r="AH85" s="44"/>
      <c r="AI85" s="44"/>
      <c r="AJ85" s="44"/>
      <c r="AK85" s="44"/>
      <c r="AL85" s="44"/>
    </row>
    <row r="86" spans="1:38" ht="322" x14ac:dyDescent="0.35">
      <c r="A86" s="30" t="s">
        <v>1599</v>
      </c>
      <c r="B86" s="30" t="s">
        <v>1600</v>
      </c>
      <c r="C86" s="30" t="s">
        <v>1533</v>
      </c>
      <c r="D86" s="32" t="s">
        <v>975</v>
      </c>
      <c r="E86" s="30" t="s">
        <v>341</v>
      </c>
      <c r="F86" s="30" t="str">
        <f>_xlfn.SINGLE(IF(ISNUMBER(IFERROR(_xlfn.XLOOKUP($E86,Table1[QNUM],Table1[Answer],"",0),""))*1,"",IFERROR(_xlfn.XLOOKUP($E86,Table1[QNUM],Table1[Answer],"",0),"")))</f>
        <v/>
      </c>
      <c r="G86" s="31" t="str">
        <f>_xlfn.SINGLE(IF(ISNUMBER(IFERROR(_xlfn.XLOOKUP($E86&amp;$G$1&amp;":",Table1[QNUM],Table1[NOTES],"",0),""))*1,"",IFERROR(_xlfn.XLOOKUP($E86&amp;$G$1&amp;":",Table1[QNUM],Table1[NOTES],"",0),"")))</f>
        <v/>
      </c>
      <c r="H86" s="31"/>
      <c r="I86" s="31" t="str">
        <f>_xlfn.SINGLE(IF(ISNUMBER(IFERROR(_xlfn.XLOOKUP($E86&amp;$I$1,Table1[QNUM],Table1[NOTES],"",0),""))*1,"",IFERROR(_xlfn.XLOOKUP($E86&amp;$I$1,Table1[QNUM],Table1[NOTES],"",0),"")))</f>
        <v/>
      </c>
      <c r="J86" s="53" t="s">
        <v>1497</v>
      </c>
      <c r="K86" s="54" t="str">
        <f>TRIM(VISTA!C129)</f>
        <v/>
      </c>
      <c r="L86" s="54" t="str">
        <f>TRIM(VISTA!C130)</f>
        <v/>
      </c>
      <c r="M86" s="55" t="str">
        <f>TRIM(VISTA!C131)</f>
        <v/>
      </c>
      <c r="N86" s="54" t="str">
        <f>TRIM(VISTA!C132)</f>
        <v/>
      </c>
      <c r="O86" s="54" t="str">
        <f>TRIM(VISTA!C133)</f>
        <v/>
      </c>
      <c r="P86" s="54" t="str">
        <f>TRIM(VISTA!C134)</f>
        <v/>
      </c>
      <c r="Q86" s="54" t="str">
        <f>TRIM(VISTA!C135)</f>
        <v/>
      </c>
      <c r="R86" s="54" t="str">
        <f>TRIM(VISTA!C136)</f>
        <v/>
      </c>
      <c r="S86" s="54" t="str">
        <f>TRIM(VISTA!C137)</f>
        <v/>
      </c>
      <c r="T86" s="54" t="str">
        <f>TRIM(VISTA!C138)</f>
        <v/>
      </c>
      <c r="U86" s="54" t="str">
        <f>TRIM(VISTA!C139)</f>
        <v/>
      </c>
      <c r="V86" s="54" t="str">
        <f>TRIM(VISTA!C140)</f>
        <v/>
      </c>
      <c r="W86" s="54" t="str">
        <f>TRIM(VISTA!C141)</f>
        <v/>
      </c>
      <c r="X86" s="54" t="str">
        <f>TRIM(VISTA!C142)</f>
        <v/>
      </c>
      <c r="Y86" s="54" t="str">
        <f>TRIM(VISTA!C143)</f>
        <v/>
      </c>
      <c r="Z86" s="54"/>
      <c r="AA86" s="54"/>
      <c r="AB86" s="44"/>
      <c r="AC86" s="44"/>
      <c r="AD86" s="44"/>
      <c r="AE86" s="44"/>
      <c r="AF86" s="44"/>
      <c r="AG86" s="44"/>
      <c r="AH86" s="44"/>
      <c r="AI86" s="44"/>
      <c r="AJ86" s="44"/>
      <c r="AK86" s="44"/>
      <c r="AL86" s="44"/>
    </row>
    <row r="87" spans="1:38" ht="154" x14ac:dyDescent="0.35">
      <c r="A87" s="30" t="s">
        <v>1601</v>
      </c>
      <c r="B87" s="30" t="s">
        <v>1602</v>
      </c>
      <c r="C87" s="30" t="s">
        <v>1533</v>
      </c>
      <c r="D87" s="32" t="s">
        <v>344</v>
      </c>
      <c r="E87" s="30" t="s">
        <v>343</v>
      </c>
      <c r="F87" s="30" t="str">
        <f>_xlfn.SINGLE(IF(ISNUMBER(IFERROR(_xlfn.XLOOKUP($E87,Table1[QNUM],Table1[Answer],"",0),""))*1,"",IFERROR(_xlfn.XLOOKUP($E87,Table1[QNUM],Table1[Answer],"",0),"")))</f>
        <v/>
      </c>
      <c r="G87" s="31" t="str">
        <f>_xlfn.SINGLE(IF(ISNUMBER(IFERROR(_xlfn.XLOOKUP($E87&amp;$G$1&amp;":",Table1[QNUM],Table1[NOTES],"",0),""))*1,"",IFERROR(_xlfn.XLOOKUP($E87&amp;$G$1&amp;":",Table1[QNUM],Table1[NOTES],"",0),"")))</f>
        <v/>
      </c>
      <c r="H87" s="31"/>
      <c r="I87" s="31" t="str">
        <f>_xlfn.SINGLE(IF(ISNUMBER(IFERROR(_xlfn.XLOOKUP($E87&amp;$I$1,Table1[QNUM],Table1[NOTES],"",0),""))*1,"",IFERROR(_xlfn.XLOOKUP($E87&amp;$I$1,Table1[QNUM],Table1[NOTES],"",0),"")))</f>
        <v/>
      </c>
      <c r="J87" s="53" t="s">
        <v>1603</v>
      </c>
      <c r="K87" s="54" t="str">
        <f>TRIM(VISTA!C148)</f>
        <v/>
      </c>
      <c r="L87" s="54" t="str">
        <f>TRIM(VISTA!C149)</f>
        <v/>
      </c>
      <c r="M87" s="55"/>
      <c r="N87" s="54"/>
      <c r="O87" s="54"/>
      <c r="P87" s="54"/>
      <c r="Q87" s="54"/>
      <c r="R87" s="54"/>
      <c r="S87" s="54"/>
      <c r="T87" s="54"/>
      <c r="U87" s="54"/>
      <c r="V87" s="54"/>
      <c r="W87" s="54"/>
      <c r="X87" s="54"/>
      <c r="Y87" s="54"/>
      <c r="Z87" s="54"/>
      <c r="AA87" s="54"/>
      <c r="AB87" s="44"/>
      <c r="AC87" s="44"/>
      <c r="AD87" s="44"/>
      <c r="AE87" s="44"/>
      <c r="AF87" s="44"/>
      <c r="AG87" s="44"/>
      <c r="AH87" s="44"/>
      <c r="AI87" s="44"/>
      <c r="AJ87" s="44"/>
      <c r="AK87" s="44"/>
      <c r="AL87" s="44"/>
    </row>
    <row r="88" spans="1:38" ht="28.5" x14ac:dyDescent="0.35">
      <c r="A88" s="30" t="s">
        <v>1604</v>
      </c>
      <c r="B88" s="30" t="s">
        <v>1605</v>
      </c>
      <c r="C88" s="30" t="s">
        <v>1533</v>
      </c>
      <c r="D88" s="32" t="s">
        <v>1096</v>
      </c>
      <c r="E88" s="30" t="s">
        <v>345</v>
      </c>
      <c r="F88" s="30" t="str">
        <f>_xlfn.SINGLE(IF(ISNUMBER(IFERROR(_xlfn.XLOOKUP($E88,Table1[QNUM],Table1[Answer],"",0),""))*1,"",IFERROR(_xlfn.XLOOKUP($E88,Table1[QNUM],Table1[Answer],"",0),"")))</f>
        <v/>
      </c>
      <c r="G88" s="31" t="str">
        <f>_xlfn.SINGLE(IF(ISNUMBER(IFERROR(_xlfn.XLOOKUP($E88&amp;$G$1&amp;":",Table1[QNUM],Table1[NOTES],"",0),""))*1,"",IFERROR(_xlfn.XLOOKUP($E88&amp;$G$1&amp;":",Table1[QNUM],Table1[NOTES],"",0),"")))</f>
        <v/>
      </c>
      <c r="H88" s="31"/>
      <c r="I88" s="31" t="str">
        <f>_xlfn.SINGLE(IF(ISNUMBER(IFERROR(_xlfn.XLOOKUP($E88&amp;$I$1,Table1[QNUM],Table1[NOTES],"",0),""))*1,"",IFERROR(_xlfn.XLOOKUP($E88&amp;$I$1,Table1[QNUM],Table1[NOTES],"",0),"")))</f>
        <v/>
      </c>
      <c r="J88" s="53" t="s">
        <v>1504</v>
      </c>
      <c r="K88" s="54"/>
      <c r="L88" s="54"/>
      <c r="M88" s="55"/>
      <c r="N88" s="54"/>
      <c r="O88" s="54"/>
      <c r="P88" s="54"/>
      <c r="Q88" s="54"/>
      <c r="R88" s="54"/>
      <c r="S88" s="54"/>
      <c r="T88" s="54"/>
      <c r="U88" s="54"/>
      <c r="V88" s="54"/>
      <c r="W88" s="54"/>
      <c r="X88" s="54"/>
      <c r="Y88" s="54"/>
      <c r="Z88" s="54"/>
      <c r="AA88" s="54"/>
      <c r="AB88" s="44"/>
      <c r="AC88" s="44"/>
      <c r="AD88" s="44"/>
      <c r="AE88" s="44"/>
      <c r="AF88" s="44"/>
      <c r="AG88" s="44"/>
      <c r="AH88" s="44"/>
      <c r="AI88" s="44"/>
      <c r="AJ88" s="44"/>
      <c r="AK88" s="44"/>
      <c r="AL88" s="44"/>
    </row>
    <row r="89" spans="1:38" ht="56.5" x14ac:dyDescent="0.35">
      <c r="A89" s="30" t="s">
        <v>1606</v>
      </c>
      <c r="B89" s="30" t="s">
        <v>1607</v>
      </c>
      <c r="C89" s="30" t="s">
        <v>1533</v>
      </c>
      <c r="D89" s="58" t="s">
        <v>996</v>
      </c>
      <c r="E89" s="30" t="s">
        <v>346</v>
      </c>
      <c r="F89" s="30" t="str">
        <f>_xlfn.SINGLE(IF(ISNUMBER(IFERROR(_xlfn.XLOOKUP($E89,Table1[QNUM],Table1[Answer],"",0),""))*1,"",IFERROR(_xlfn.XLOOKUP($E89,Table1[QNUM],Table1[Answer],"",0),"")))</f>
        <v/>
      </c>
      <c r="G89" s="31" t="str">
        <f>_xlfn.SINGLE(IF(ISNUMBER(IFERROR(_xlfn.XLOOKUP($E89&amp;$G$1&amp;":",Table1[QNUM],Table1[NOTES],"",0),""))*1,"",IFERROR(_xlfn.XLOOKUP($E89&amp;$G$1&amp;":",Table1[QNUM],Table1[NOTES],"",0),"")))</f>
        <v/>
      </c>
      <c r="H89" s="31"/>
      <c r="I89" s="31" t="str">
        <f>_xlfn.SINGLE(IF(ISNUMBER(IFERROR(_xlfn.XLOOKUP($E89&amp;$I$1,Table1[QNUM],Table1[NOTES],"",0),""))*1,"",IFERROR(_xlfn.XLOOKUP($E89&amp;$I$1,Table1[QNUM],Table1[NOTES],"",0),"")))</f>
        <v/>
      </c>
      <c r="J89" s="53" t="s">
        <v>1507</v>
      </c>
      <c r="K89" s="54"/>
      <c r="L89" s="54"/>
      <c r="M89" s="55"/>
      <c r="N89" s="54"/>
      <c r="O89" s="54"/>
      <c r="P89" s="54"/>
      <c r="Q89" s="54"/>
      <c r="R89" s="54"/>
      <c r="S89" s="54"/>
      <c r="T89" s="54"/>
      <c r="U89" s="54"/>
      <c r="V89" s="54"/>
      <c r="W89" s="54"/>
      <c r="X89" s="54"/>
      <c r="Y89" s="54"/>
      <c r="Z89" s="54"/>
      <c r="AA89" s="54"/>
      <c r="AB89" s="44"/>
      <c r="AC89" s="44"/>
      <c r="AD89" s="44"/>
      <c r="AE89" s="44"/>
      <c r="AF89" s="44"/>
      <c r="AG89" s="44"/>
      <c r="AH89" s="44"/>
      <c r="AI89" s="44"/>
      <c r="AJ89" s="44"/>
      <c r="AK89" s="44"/>
      <c r="AL89" s="44"/>
    </row>
    <row r="90" spans="1:38" ht="140" x14ac:dyDescent="0.35">
      <c r="A90" s="30" t="s">
        <v>1608</v>
      </c>
      <c r="B90" s="30" t="s">
        <v>1609</v>
      </c>
      <c r="C90" s="30" t="s">
        <v>1533</v>
      </c>
      <c r="D90" s="32" t="s">
        <v>1162</v>
      </c>
      <c r="E90" s="30" t="s">
        <v>347</v>
      </c>
      <c r="F90" s="30" t="str">
        <f>_xlfn.SINGLE(IF(ISNUMBER(IFERROR(_xlfn.XLOOKUP($E90,Table1[QNUM],Table1[Answer],"",0),""))*1,"",IFERROR(_xlfn.XLOOKUP($E90,Table1[QNUM],Table1[Answer],"",0),"")))</f>
        <v/>
      </c>
      <c r="G90" s="31" t="str">
        <f>_xlfn.SINGLE(IF(ISNUMBER(IFERROR(_xlfn.XLOOKUP($E90&amp;$G$1&amp;":",Table1[QNUM],Table1[NOTES],"",0),""))*1,"",IFERROR(_xlfn.XLOOKUP($E90&amp;$G$1&amp;":",Table1[QNUM],Table1[NOTES],"",0),"")))</f>
        <v/>
      </c>
      <c r="H90" s="31"/>
      <c r="I90" s="31" t="str">
        <f>_xlfn.SINGLE(IF(ISNUMBER(IFERROR(_xlfn.XLOOKUP($E90&amp;$I$1,Table1[QNUM],Table1[NOTES],"",0),""))*1,"",IFERROR(_xlfn.XLOOKUP($E90&amp;$I$1,Table1[QNUM],Table1[NOTES],"",0),"")))</f>
        <v/>
      </c>
      <c r="J90" s="53" t="s">
        <v>1610</v>
      </c>
      <c r="K90" s="54" t="str">
        <f>TRIM(VISTA!C162)</f>
        <v/>
      </c>
      <c r="L90" s="54" t="str">
        <f>TRIM(VISTA!C163)</f>
        <v/>
      </c>
      <c r="M90" s="55" t="str">
        <f>TRIM(VISTA!C164)</f>
        <v/>
      </c>
      <c r="N90" s="54"/>
      <c r="O90" s="54"/>
      <c r="P90" s="54"/>
      <c r="Q90" s="54"/>
      <c r="R90" s="54"/>
      <c r="S90" s="54"/>
      <c r="T90" s="54"/>
      <c r="U90" s="54"/>
      <c r="V90" s="54"/>
      <c r="W90" s="54"/>
      <c r="X90" s="54"/>
      <c r="Y90" s="54"/>
      <c r="Z90" s="54"/>
      <c r="AA90" s="54"/>
      <c r="AB90" s="44"/>
      <c r="AC90" s="44"/>
      <c r="AD90" s="44"/>
      <c r="AE90" s="44"/>
      <c r="AF90" s="44"/>
      <c r="AG90" s="44"/>
      <c r="AH90" s="44"/>
      <c r="AI90" s="44"/>
      <c r="AJ90" s="44"/>
      <c r="AK90" s="44"/>
      <c r="AL90" s="44"/>
    </row>
    <row r="91" spans="1:38" ht="14.5" x14ac:dyDescent="0.35">
      <c r="A91" s="30" t="s">
        <v>1611</v>
      </c>
      <c r="B91" s="30" t="s">
        <v>1612</v>
      </c>
      <c r="C91" s="30" t="s">
        <v>1613</v>
      </c>
      <c r="D91" s="32" t="s">
        <v>1099</v>
      </c>
      <c r="E91" s="30" t="s">
        <v>353</v>
      </c>
      <c r="F91" s="30" t="str">
        <f>_xlfn.SINGLE(IF(ISNUMBER(IFERROR(_xlfn.XLOOKUP($E91,Table1[QNUM],Table1[Answer],"",0),""))*1,"",IFERROR(_xlfn.XLOOKUP($E91,Table1[QNUM],Table1[Answer],"",0),"")))</f>
        <v/>
      </c>
      <c r="G91" s="31" t="str">
        <f>_xlfn.SINGLE(IF(ISNUMBER(IFERROR(_xlfn.XLOOKUP($E91&amp;$G$1&amp;":",Table1[QNUM],Table1[NOTES],"",0),""))*1,"",IFERROR(_xlfn.XLOOKUP($E91&amp;$G$1&amp;":",Table1[QNUM],Table1[NOTES],"",0),"")))</f>
        <v/>
      </c>
      <c r="H91" s="31"/>
      <c r="I91" s="31" t="str">
        <f>_xlfn.SINGLE(IF(ISNUMBER(IFERROR(_xlfn.XLOOKUP($E91&amp;$I$1,Table1[QNUM],Table1[NOTES],"",0),""))*1,"",IFERROR(_xlfn.XLOOKUP($E91&amp;$I$1,Table1[QNUM],Table1[NOTES],"",0),"")))</f>
        <v/>
      </c>
      <c r="J91" s="53" t="s">
        <v>1614</v>
      </c>
      <c r="K91" s="54"/>
      <c r="L91" s="54"/>
      <c r="M91" s="55"/>
      <c r="N91" s="54"/>
      <c r="O91" s="54"/>
      <c r="P91" s="54"/>
      <c r="Q91" s="54"/>
      <c r="R91" s="54"/>
      <c r="S91" s="54"/>
      <c r="T91" s="54"/>
      <c r="U91" s="54"/>
      <c r="V91" s="54"/>
      <c r="W91" s="54"/>
      <c r="X91" s="54"/>
      <c r="Y91" s="54"/>
      <c r="Z91" s="54"/>
      <c r="AA91" s="54"/>
      <c r="AB91" s="44"/>
      <c r="AC91" s="44"/>
      <c r="AD91" s="44"/>
      <c r="AE91" s="44"/>
      <c r="AF91" s="44"/>
      <c r="AG91" s="44"/>
      <c r="AH91" s="44"/>
      <c r="AI91" s="44"/>
      <c r="AJ91" s="44"/>
      <c r="AK91" s="44"/>
      <c r="AL91" s="44"/>
    </row>
    <row r="92" spans="1:38" ht="14.5" x14ac:dyDescent="0.35">
      <c r="A92" s="30" t="s">
        <v>1615</v>
      </c>
      <c r="B92" s="30" t="s">
        <v>1616</v>
      </c>
      <c r="C92" s="30" t="s">
        <v>1613</v>
      </c>
      <c r="D92" s="32" t="s">
        <v>1101</v>
      </c>
      <c r="E92" s="30" t="s">
        <v>354</v>
      </c>
      <c r="F92" s="30" t="str">
        <f>_xlfn.SINGLE(IF(ISNUMBER(IFERROR(_xlfn.XLOOKUP($E92,Table1[QNUM],Table1[Answer],"",0),""))*1,"",IFERROR(_xlfn.XLOOKUP($E92,Table1[QNUM],Table1[Answer],"",0),"")))</f>
        <v/>
      </c>
      <c r="G92" s="31" t="str">
        <f>_xlfn.SINGLE(IF(ISNUMBER(IFERROR(_xlfn.XLOOKUP($E92&amp;$G$1&amp;":",Table1[QNUM],Table1[NOTES],"",0),""))*1,"",IFERROR(_xlfn.XLOOKUP($E92&amp;$G$1&amp;":",Table1[QNUM],Table1[NOTES],"",0),"")))</f>
        <v/>
      </c>
      <c r="H92" s="31"/>
      <c r="I92" s="31" t="str">
        <f>_xlfn.SINGLE(IF(ISNUMBER(IFERROR(_xlfn.XLOOKUP($E92&amp;$I$1,Table1[QNUM],Table1[NOTES],"",0),""))*1,"",IFERROR(_xlfn.XLOOKUP($E92&amp;$I$1,Table1[QNUM],Table1[NOTES],"",0),"")))</f>
        <v/>
      </c>
      <c r="J92" s="53" t="s">
        <v>1617</v>
      </c>
      <c r="K92" s="54"/>
      <c r="L92" s="54"/>
      <c r="M92" s="55"/>
      <c r="N92" s="54"/>
      <c r="O92" s="54"/>
      <c r="P92" s="54"/>
      <c r="Q92" s="54"/>
      <c r="R92" s="54"/>
      <c r="S92" s="54"/>
      <c r="T92" s="54"/>
      <c r="U92" s="54"/>
      <c r="V92" s="54"/>
      <c r="W92" s="54"/>
      <c r="X92" s="54"/>
      <c r="Y92" s="54"/>
      <c r="Z92" s="54"/>
      <c r="AA92" s="54"/>
      <c r="AB92" s="44"/>
      <c r="AC92" s="44"/>
      <c r="AD92" s="44"/>
      <c r="AE92" s="44"/>
      <c r="AF92" s="44"/>
      <c r="AG92" s="44"/>
      <c r="AH92" s="44"/>
      <c r="AI92" s="44"/>
      <c r="AJ92" s="44"/>
      <c r="AK92" s="44"/>
      <c r="AL92" s="44"/>
    </row>
    <row r="93" spans="1:38" ht="28" x14ac:dyDescent="0.35">
      <c r="A93" s="30" t="s">
        <v>1618</v>
      </c>
      <c r="B93" s="30" t="s">
        <v>1619</v>
      </c>
      <c r="C93" s="30" t="s">
        <v>1613</v>
      </c>
      <c r="D93" s="32" t="s">
        <v>1103</v>
      </c>
      <c r="E93" s="30" t="s">
        <v>355</v>
      </c>
      <c r="F93" s="30" t="str">
        <f>_xlfn.SINGLE(IF(ISNUMBER(IFERROR(_xlfn.XLOOKUP($E93,Table1[QNUM],Table1[Answer],"",0),""))*1,"",IFERROR(_xlfn.XLOOKUP($E93,Table1[QNUM],Table1[Answer],"",0),"")))</f>
        <v/>
      </c>
      <c r="G93" s="31" t="str">
        <f>_xlfn.SINGLE(IF(ISNUMBER(IFERROR(_xlfn.XLOOKUP($E93&amp;$G$1&amp;":",Table1[QNUM],Table1[NOTES],"",0),""))*1,"",IFERROR(_xlfn.XLOOKUP($E93&amp;$G$1&amp;":",Table1[QNUM],Table1[NOTES],"",0),"")))</f>
        <v/>
      </c>
      <c r="H93" s="31"/>
      <c r="I93" s="31" t="str">
        <f>_xlfn.SINGLE(IF(ISNUMBER(IFERROR(_xlfn.XLOOKUP($E93&amp;$I$1,Table1[QNUM],Table1[NOTES],"",0),""))*1,"",IFERROR(_xlfn.XLOOKUP($E93&amp;$I$1,Table1[QNUM],Table1[NOTES],"",0),"")))</f>
        <v/>
      </c>
      <c r="J93" s="53" t="s">
        <v>1620</v>
      </c>
      <c r="K93" s="54"/>
      <c r="L93" s="54"/>
      <c r="M93" s="55"/>
      <c r="N93" s="54"/>
      <c r="O93" s="54"/>
      <c r="P93" s="54"/>
      <c r="Q93" s="54"/>
      <c r="R93" s="54"/>
      <c r="S93" s="54"/>
      <c r="T93" s="54"/>
      <c r="U93" s="54"/>
      <c r="V93" s="54"/>
      <c r="W93" s="54"/>
      <c r="X93" s="54"/>
      <c r="Y93" s="54"/>
      <c r="Z93" s="54"/>
      <c r="AA93" s="54"/>
      <c r="AB93" s="44"/>
      <c r="AC93" s="44"/>
      <c r="AD93" s="44"/>
      <c r="AE93" s="44"/>
      <c r="AF93" s="44"/>
      <c r="AG93" s="44"/>
      <c r="AH93" s="44"/>
      <c r="AI93" s="44"/>
      <c r="AJ93" s="44"/>
      <c r="AK93" s="44"/>
      <c r="AL93" s="44"/>
    </row>
    <row r="94" spans="1:38" ht="14.5" x14ac:dyDescent="0.35">
      <c r="A94" s="30" t="s">
        <v>1621</v>
      </c>
      <c r="B94" s="30" t="s">
        <v>1622</v>
      </c>
      <c r="C94" s="30" t="s">
        <v>1613</v>
      </c>
      <c r="D94" s="32" t="s">
        <v>1105</v>
      </c>
      <c r="E94" s="30" t="s">
        <v>356</v>
      </c>
      <c r="F94" s="30" t="str">
        <f>_xlfn.SINGLE(IF(ISNUMBER(IFERROR(_xlfn.XLOOKUP($E94,Table1[QNUM],Table1[Answer],"",0),""))*1,"",IFERROR(_xlfn.XLOOKUP($E94,Table1[QNUM],Table1[Answer],"",0),"")))</f>
        <v/>
      </c>
      <c r="G94" s="31" t="str">
        <f>_xlfn.SINGLE(IF(ISNUMBER(IFERROR(_xlfn.XLOOKUP($E94&amp;$G$1&amp;":",Table1[QNUM],Table1[NOTES],"",0),""))*1,"",IFERROR(_xlfn.XLOOKUP($E94&amp;$G$1&amp;":",Table1[QNUM],Table1[NOTES],"",0),"")))</f>
        <v/>
      </c>
      <c r="H94" s="31"/>
      <c r="I94" s="31" t="str">
        <f>_xlfn.SINGLE(IF(ISNUMBER(IFERROR(_xlfn.XLOOKUP($E94&amp;$I$1,Table1[QNUM],Table1[NOTES],"",0),""))*1,"",IFERROR(_xlfn.XLOOKUP($E94&amp;$I$1,Table1[QNUM],Table1[NOTES],"",0),"")))</f>
        <v/>
      </c>
      <c r="J94" s="53" t="s">
        <v>1623</v>
      </c>
      <c r="K94" s="54"/>
      <c r="L94" s="54"/>
      <c r="M94" s="55"/>
      <c r="N94" s="54"/>
      <c r="O94" s="54"/>
      <c r="P94" s="54"/>
      <c r="Q94" s="54"/>
      <c r="R94" s="54"/>
      <c r="S94" s="54"/>
      <c r="T94" s="54"/>
      <c r="U94" s="54"/>
      <c r="V94" s="54"/>
      <c r="W94" s="54"/>
      <c r="X94" s="54"/>
      <c r="Y94" s="54"/>
      <c r="Z94" s="54"/>
      <c r="AA94" s="54"/>
      <c r="AB94" s="44"/>
      <c r="AC94" s="44"/>
      <c r="AD94" s="44"/>
      <c r="AE94" s="44"/>
      <c r="AF94" s="44"/>
      <c r="AG94" s="44"/>
      <c r="AH94" s="44"/>
      <c r="AI94" s="44"/>
      <c r="AJ94" s="44"/>
      <c r="AK94" s="44"/>
      <c r="AL94" s="44"/>
    </row>
    <row r="95" spans="1:38" ht="28.5" x14ac:dyDescent="0.35">
      <c r="A95" s="30" t="s">
        <v>1624</v>
      </c>
      <c r="B95" s="30" t="s">
        <v>1625</v>
      </c>
      <c r="C95" s="30" t="s">
        <v>1613</v>
      </c>
      <c r="D95" s="32" t="s">
        <v>1107</v>
      </c>
      <c r="E95" s="30" t="s">
        <v>357</v>
      </c>
      <c r="F95" s="30" t="str">
        <f>_xlfn.SINGLE(IF(ISNUMBER(IFERROR(_xlfn.XLOOKUP($E95,Table1[QNUM],Table1[Answer],"",0),""))*1,"",IFERROR(_xlfn.XLOOKUP($E95,Table1[QNUM],Table1[Answer],"",0),"")))</f>
        <v/>
      </c>
      <c r="G95" s="31" t="str">
        <f>_xlfn.SINGLE(IF(ISNUMBER(IFERROR(_xlfn.XLOOKUP($E95&amp;$G$1&amp;":",Table1[QNUM],Table1[NOTES],"",0),""))*1,"",IFERROR(_xlfn.XLOOKUP($E95&amp;$G$1&amp;":",Table1[QNUM],Table1[NOTES],"",0),"")))</f>
        <v/>
      </c>
      <c r="H95" s="31"/>
      <c r="I95" s="31" t="str">
        <f>_xlfn.SINGLE(IF(ISNUMBER(IFERROR(_xlfn.XLOOKUP($E95&amp;$I$1,Table1[QNUM],Table1[NOTES],"",0),""))*1,"",IFERROR(_xlfn.XLOOKUP($E95&amp;$I$1,Table1[QNUM],Table1[NOTES],"",0),"")))</f>
        <v/>
      </c>
      <c r="J95" s="53" t="s">
        <v>1626</v>
      </c>
      <c r="K95" s="54"/>
      <c r="L95" s="54"/>
      <c r="M95" s="55"/>
      <c r="N95" s="54"/>
      <c r="O95" s="54"/>
      <c r="P95" s="54"/>
      <c r="Q95" s="54"/>
      <c r="R95" s="54"/>
      <c r="S95" s="54"/>
      <c r="T95" s="54"/>
      <c r="U95" s="54"/>
      <c r="V95" s="54"/>
      <c r="W95" s="54"/>
      <c r="X95" s="54"/>
      <c r="Y95" s="54"/>
      <c r="Z95" s="54"/>
      <c r="AA95" s="54"/>
      <c r="AB95" s="44"/>
      <c r="AC95" s="44"/>
      <c r="AD95" s="44"/>
      <c r="AE95" s="44"/>
      <c r="AF95" s="44"/>
      <c r="AG95" s="44"/>
      <c r="AH95" s="44"/>
      <c r="AI95" s="44"/>
      <c r="AJ95" s="44"/>
      <c r="AK95" s="44"/>
      <c r="AL95" s="44"/>
    </row>
    <row r="96" spans="1:38" ht="126" x14ac:dyDescent="0.35">
      <c r="A96" s="30" t="s">
        <v>1627</v>
      </c>
      <c r="B96" s="30" t="s">
        <v>1628</v>
      </c>
      <c r="C96" s="30" t="s">
        <v>1613</v>
      </c>
      <c r="D96" s="32" t="s">
        <v>1629</v>
      </c>
      <c r="E96" s="30" t="s">
        <v>358</v>
      </c>
      <c r="F96" s="30" t="str">
        <f>_xlfn.SINGLE(IF(ISNUMBER(IFERROR(_xlfn.XLOOKUP($E96,Table1[QNUM],Table1[Answer],"",0),""))*1,"",IFERROR(_xlfn.XLOOKUP($E96,Table1[QNUM],Table1[Answer],"",0),"")))</f>
        <v/>
      </c>
      <c r="G96" s="31" t="str">
        <f>_xlfn.SINGLE(IF(ISNUMBER(IFERROR(_xlfn.XLOOKUP($E96&amp;$G$1&amp;":",Table1[QNUM],Table1[NOTES],"",0),""))*1,"",IFERROR(_xlfn.XLOOKUP($E96&amp;$G$1&amp;":",Table1[QNUM],Table1[NOTES],"",0),"")))</f>
        <v/>
      </c>
      <c r="H96" s="31"/>
      <c r="I96" s="31" t="str">
        <f>_xlfn.SINGLE(IF(ISNUMBER(IFERROR(_xlfn.XLOOKUP($E96&amp;$I$1,Table1[QNUM],Table1[NOTES],"",0),""))*1,"",IFERROR(_xlfn.XLOOKUP($E96&amp;$I$1,Table1[QNUM],Table1[NOTES],"",0),"")))</f>
        <v/>
      </c>
      <c r="J96" s="53" t="s">
        <v>1630</v>
      </c>
      <c r="K96" s="54" t="str">
        <f>TRIM(SCP!C28)</f>
        <v/>
      </c>
      <c r="L96" s="54" t="str">
        <f>TRIM(SCP!C29)</f>
        <v/>
      </c>
      <c r="M96" s="55" t="str">
        <f>TRIM(SCP!C30)</f>
        <v/>
      </c>
      <c r="N96" s="54" t="str">
        <f>TRIM(SCP!C31)</f>
        <v/>
      </c>
      <c r="O96" s="54" t="str">
        <f>TRIM(SCP!C32)</f>
        <v/>
      </c>
      <c r="P96" s="54" t="str">
        <f>TRIM(SCP!C33)</f>
        <v/>
      </c>
      <c r="Q96" s="54"/>
      <c r="R96" s="54"/>
      <c r="S96" s="54"/>
      <c r="T96" s="54"/>
      <c r="U96" s="54"/>
      <c r="V96" s="54"/>
      <c r="W96" s="54"/>
      <c r="X96" s="54"/>
      <c r="Y96" s="54"/>
      <c r="Z96" s="54"/>
      <c r="AA96" s="54"/>
      <c r="AB96" s="44"/>
      <c r="AC96" s="44"/>
      <c r="AD96" s="44"/>
      <c r="AE96" s="44"/>
      <c r="AF96" s="44"/>
      <c r="AG96" s="44"/>
      <c r="AH96" s="44"/>
      <c r="AI96" s="44"/>
      <c r="AJ96" s="44"/>
      <c r="AK96" s="44"/>
      <c r="AL96" s="44"/>
    </row>
    <row r="97" spans="1:38" ht="84" x14ac:dyDescent="0.35">
      <c r="A97" s="30" t="s">
        <v>1631</v>
      </c>
      <c r="B97" s="30" t="s">
        <v>1632</v>
      </c>
      <c r="C97" s="30" t="s">
        <v>1613</v>
      </c>
      <c r="D97" s="32" t="s">
        <v>1117</v>
      </c>
      <c r="E97" s="30" t="s">
        <v>366</v>
      </c>
      <c r="F97" s="30" t="str">
        <f>_xlfn.SINGLE(IF(ISNUMBER(IFERROR(_xlfn.XLOOKUP($E97,Table1[QNUM],Table1[Answer],"",0),""))*1,"",IFERROR(_xlfn.XLOOKUP($E97,Table1[QNUM],Table1[Answer],"",0),"")))</f>
        <v/>
      </c>
      <c r="G97" s="31" t="str">
        <f>_xlfn.SINGLE(IF(ISNUMBER(IFERROR(_xlfn.XLOOKUP($E97&amp;$G$1&amp;":",Table1[QNUM],Table1[NOTES],"",0),""))*1,"",IFERROR(_xlfn.XLOOKUP($E97&amp;$G$1&amp;":",Table1[QNUM],Table1[NOTES],"",0),"")))</f>
        <v/>
      </c>
      <c r="H97" s="31"/>
      <c r="I97" s="31" t="str">
        <f>_xlfn.SINGLE(IF(ISNUMBER(IFERROR(_xlfn.XLOOKUP($E97&amp;$I$1,Table1[QNUM],Table1[NOTES],"",0),""))*1,"",IFERROR(_xlfn.XLOOKUP($E97&amp;$I$1,Table1[QNUM],Table1[NOTES],"",0),"")))</f>
        <v/>
      </c>
      <c r="J97" s="53" t="s">
        <v>1633</v>
      </c>
      <c r="K97" s="54"/>
      <c r="L97" s="54"/>
      <c r="M97" s="55"/>
      <c r="N97" s="54"/>
      <c r="O97" s="54"/>
      <c r="P97" s="54"/>
      <c r="Q97" s="54"/>
      <c r="R97" s="54"/>
      <c r="S97" s="54"/>
      <c r="T97" s="54"/>
      <c r="U97" s="54"/>
      <c r="V97" s="54"/>
      <c r="W97" s="54"/>
      <c r="X97" s="54"/>
      <c r="Y97" s="54"/>
      <c r="Z97" s="54"/>
      <c r="AA97" s="54"/>
      <c r="AB97" s="44"/>
      <c r="AC97" s="44"/>
      <c r="AD97" s="44"/>
      <c r="AE97" s="44"/>
      <c r="AF97" s="44"/>
      <c r="AG97" s="44"/>
      <c r="AH97" s="44"/>
      <c r="AI97" s="44"/>
      <c r="AJ97" s="44"/>
      <c r="AK97" s="44"/>
      <c r="AL97" s="44"/>
    </row>
    <row r="98" spans="1:38" ht="70" x14ac:dyDescent="0.35">
      <c r="A98" s="30" t="s">
        <v>1634</v>
      </c>
      <c r="B98" s="30" t="s">
        <v>1635</v>
      </c>
      <c r="C98" s="30" t="s">
        <v>1613</v>
      </c>
      <c r="D98" s="32" t="s">
        <v>1119</v>
      </c>
      <c r="E98" s="30" t="s">
        <v>367</v>
      </c>
      <c r="F98" s="30" t="str">
        <f>_xlfn.SINGLE(IF(ISNUMBER(IFERROR(_xlfn.XLOOKUP($E98,Table1[QNUM],Table1[Answer],"",0),""))*1,"",IFERROR(_xlfn.XLOOKUP($E98,Table1[QNUM],Table1[Answer],"",0),"")))</f>
        <v/>
      </c>
      <c r="G98" s="31" t="str">
        <f>_xlfn.SINGLE(IF(ISNUMBER(IFERROR(_xlfn.XLOOKUP($E98&amp;$G$1&amp;":",Table1[QNUM],Table1[NOTES],"",0),""))*1,"",IFERROR(_xlfn.XLOOKUP($E98&amp;$G$1&amp;":",Table1[QNUM],Table1[NOTES],"",0),"")))</f>
        <v/>
      </c>
      <c r="H98" s="31"/>
      <c r="I98" s="31" t="str">
        <f>_xlfn.SINGLE(IF(ISNUMBER(IFERROR(_xlfn.XLOOKUP($E98&amp;$I$1,Table1[QNUM],Table1[NOTES],"",0),""))*1,"",IFERROR(_xlfn.XLOOKUP($E98&amp;$I$1,Table1[QNUM],Table1[NOTES],"",0),"")))</f>
        <v/>
      </c>
      <c r="J98" s="53" t="s">
        <v>1636</v>
      </c>
      <c r="K98" s="54"/>
      <c r="L98" s="54"/>
      <c r="M98" s="55"/>
      <c r="N98" s="54"/>
      <c r="O98" s="54"/>
      <c r="P98" s="54"/>
      <c r="Q98" s="54"/>
      <c r="R98" s="54"/>
      <c r="S98" s="54"/>
      <c r="T98" s="54"/>
      <c r="U98" s="54"/>
      <c r="V98" s="54"/>
      <c r="W98" s="54"/>
      <c r="X98" s="54"/>
      <c r="Y98" s="54"/>
      <c r="Z98" s="54"/>
      <c r="AA98" s="54"/>
      <c r="AB98" s="44"/>
      <c r="AC98" s="44"/>
      <c r="AD98" s="44"/>
      <c r="AE98" s="44"/>
      <c r="AF98" s="44"/>
      <c r="AG98" s="44"/>
      <c r="AH98" s="44"/>
      <c r="AI98" s="44"/>
      <c r="AJ98" s="44"/>
      <c r="AK98" s="44"/>
      <c r="AL98" s="44"/>
    </row>
    <row r="99" spans="1:38" ht="112" x14ac:dyDescent="0.35">
      <c r="A99" s="30" t="s">
        <v>1637</v>
      </c>
      <c r="B99" s="30" t="s">
        <v>1638</v>
      </c>
      <c r="C99" s="30" t="s">
        <v>1613</v>
      </c>
      <c r="D99" s="32" t="s">
        <v>1121</v>
      </c>
      <c r="E99" s="30" t="s">
        <v>368</v>
      </c>
      <c r="F99" s="30" t="str">
        <f>_xlfn.SINGLE(IF(ISNUMBER(IFERROR(_xlfn.XLOOKUP($E99,Table1[QNUM],Table1[Answer],"",0),""))*1,"",IFERROR(_xlfn.XLOOKUP($E99,Table1[QNUM],Table1[Answer],"",0),"")))</f>
        <v/>
      </c>
      <c r="G99" s="31" t="str">
        <f>_xlfn.SINGLE(IF(ISNUMBER(IFERROR(_xlfn.XLOOKUP($E99&amp;$G$1&amp;":",Table1[QNUM],Table1[NOTES],"",0),""))*1,"",IFERROR(_xlfn.XLOOKUP($E99&amp;$G$1&amp;":",Table1[QNUM],Table1[NOTES],"",0),"")))</f>
        <v/>
      </c>
      <c r="H99" s="31"/>
      <c r="I99" s="31" t="str">
        <f>_xlfn.SINGLE(IF(ISNUMBER(IFERROR(_xlfn.XLOOKUP($E99&amp;$I$1,Table1[QNUM],Table1[NOTES],"",0),""))*1,"",IFERROR(_xlfn.XLOOKUP($E99&amp;$I$1,Table1[QNUM],Table1[NOTES],"",0),"")))</f>
        <v/>
      </c>
      <c r="J99" s="53" t="s">
        <v>1483</v>
      </c>
      <c r="K99" s="54" t="str">
        <f>TRIM(SCP!C46)</f>
        <v/>
      </c>
      <c r="L99" s="54" t="str">
        <f>TRIM(SCP!C47)</f>
        <v/>
      </c>
      <c r="M99" s="55" t="str">
        <f>TRIM(SCP!C48)</f>
        <v/>
      </c>
      <c r="N99" s="54" t="str">
        <f>TRIM(SCP!C49)</f>
        <v/>
      </c>
      <c r="O99" s="54"/>
      <c r="P99" s="54"/>
      <c r="Q99" s="54"/>
      <c r="R99" s="54"/>
      <c r="S99" s="54"/>
      <c r="T99" s="54"/>
      <c r="U99" s="54"/>
      <c r="V99" s="54"/>
      <c r="W99" s="54"/>
      <c r="X99" s="54"/>
      <c r="Y99" s="54"/>
      <c r="Z99" s="54"/>
      <c r="AA99" s="54"/>
      <c r="AB99" s="44"/>
      <c r="AC99" s="44"/>
      <c r="AD99" s="44"/>
      <c r="AE99" s="44"/>
      <c r="AF99" s="44"/>
      <c r="AG99" s="44"/>
      <c r="AH99" s="44"/>
      <c r="AI99" s="44"/>
      <c r="AJ99" s="44"/>
      <c r="AK99" s="44"/>
      <c r="AL99" s="44"/>
    </row>
    <row r="100" spans="1:38" ht="56" x14ac:dyDescent="0.35">
      <c r="A100" s="30" t="s">
        <v>1639</v>
      </c>
      <c r="B100" s="30" t="s">
        <v>1640</v>
      </c>
      <c r="C100" s="30" t="s">
        <v>1613</v>
      </c>
      <c r="D100" s="32" t="s">
        <v>1122</v>
      </c>
      <c r="E100" s="30" t="s">
        <v>371</v>
      </c>
      <c r="F100" s="30" t="str">
        <f>_xlfn.SINGLE(IF(ISNUMBER(IFERROR(_xlfn.XLOOKUP($E100,Table1[QNUM],Table1[Answer],"",0),""))*1,"",IFERROR(_xlfn.XLOOKUP($E100,Table1[QNUM],Table1[Answer],"",0),"")))</f>
        <v/>
      </c>
      <c r="G100" s="31" t="str">
        <f>_xlfn.SINGLE(IF(ISNUMBER(IFERROR(_xlfn.XLOOKUP($E100&amp;$G$1&amp;":",Table1[QNUM],Table1[NOTES],"",0),""))*1,"",IFERROR(_xlfn.XLOOKUP($E100&amp;$G$1&amp;":",Table1[QNUM],Table1[NOTES],"",0),"")))</f>
        <v/>
      </c>
      <c r="H100" s="31"/>
      <c r="I100" s="31" t="str">
        <f>_xlfn.SINGLE(IF(ISNUMBER(IFERROR(_xlfn.XLOOKUP($E100&amp;$I$1,Table1[QNUM],Table1[NOTES],"",0),""))*1,"",IFERROR(_xlfn.XLOOKUP($E100&amp;$I$1,Table1[QNUM],Table1[NOTES],"",0),"")))</f>
        <v/>
      </c>
      <c r="J100" s="53" t="s">
        <v>1580</v>
      </c>
      <c r="K100" s="54"/>
      <c r="L100" s="54"/>
      <c r="M100" s="55"/>
      <c r="N100" s="54"/>
      <c r="O100" s="54"/>
      <c r="P100" s="54"/>
      <c r="Q100" s="54"/>
      <c r="R100" s="54"/>
      <c r="S100" s="54"/>
      <c r="T100" s="54"/>
      <c r="U100" s="54"/>
      <c r="V100" s="54"/>
      <c r="W100" s="54"/>
      <c r="X100" s="54"/>
      <c r="Y100" s="54"/>
      <c r="Z100" s="54"/>
      <c r="AA100" s="54"/>
      <c r="AB100" s="44"/>
      <c r="AC100" s="44"/>
      <c r="AD100" s="44"/>
      <c r="AE100" s="44"/>
      <c r="AF100" s="44"/>
      <c r="AG100" s="44"/>
      <c r="AH100" s="44"/>
      <c r="AI100" s="44"/>
      <c r="AJ100" s="44"/>
      <c r="AK100" s="44"/>
      <c r="AL100" s="44"/>
    </row>
    <row r="101" spans="1:38" ht="56" x14ac:dyDescent="0.35">
      <c r="A101" s="30" t="s">
        <v>1641</v>
      </c>
      <c r="B101" s="30" t="s">
        <v>1642</v>
      </c>
      <c r="C101" s="30" t="s">
        <v>1613</v>
      </c>
      <c r="D101" s="32" t="s">
        <v>1123</v>
      </c>
      <c r="E101" s="30" t="s">
        <v>373</v>
      </c>
      <c r="F101" s="30" t="str">
        <f>_xlfn.SINGLE(IF(ISNUMBER(IFERROR(_xlfn.XLOOKUP($E101,Table1[QNUM],Table1[Answer],"",0),""))*1,"",IFERROR(_xlfn.XLOOKUP($E101,Table1[QNUM],Table1[Answer],"",0),"")))</f>
        <v/>
      </c>
      <c r="G101" s="31" t="str">
        <f>_xlfn.SINGLE(IF(ISNUMBER(IFERROR(_xlfn.XLOOKUP($E101&amp;$G$1&amp;":",Table1[QNUM],Table1[NOTES],"",0),""))*1,"",IFERROR(_xlfn.XLOOKUP($E101&amp;$G$1&amp;":",Table1[QNUM],Table1[NOTES],"",0),"")))</f>
        <v/>
      </c>
      <c r="H101" s="31"/>
      <c r="I101" s="31" t="str">
        <f>_xlfn.SINGLE(IF(ISNUMBER(IFERROR(_xlfn.XLOOKUP($E101&amp;$I$1,Table1[QNUM],Table1[NOTES],"",0),""))*1,"",IFERROR(_xlfn.XLOOKUP($E101&amp;$I$1,Table1[QNUM],Table1[NOTES],"",0),"")))</f>
        <v/>
      </c>
      <c r="J101" s="53" t="s">
        <v>1643</v>
      </c>
      <c r="K101" s="54"/>
      <c r="L101" s="54"/>
      <c r="M101" s="55"/>
      <c r="N101" s="54"/>
      <c r="O101" s="54"/>
      <c r="P101" s="54"/>
      <c r="Q101" s="54"/>
      <c r="R101" s="54"/>
      <c r="S101" s="54"/>
      <c r="T101" s="54"/>
      <c r="U101" s="54"/>
      <c r="V101" s="54"/>
      <c r="W101" s="54"/>
      <c r="X101" s="54"/>
      <c r="Y101" s="54"/>
      <c r="Z101" s="54"/>
      <c r="AA101" s="54"/>
      <c r="AB101" s="44"/>
      <c r="AC101" s="44"/>
      <c r="AD101" s="44"/>
      <c r="AE101" s="44"/>
      <c r="AF101" s="44"/>
      <c r="AG101" s="44"/>
      <c r="AH101" s="44"/>
      <c r="AI101" s="44"/>
      <c r="AJ101" s="44"/>
      <c r="AK101" s="44"/>
      <c r="AL101" s="44"/>
    </row>
    <row r="102" spans="1:38" ht="84" x14ac:dyDescent="0.35">
      <c r="A102" s="30" t="s">
        <v>1644</v>
      </c>
      <c r="B102" s="30" t="s">
        <v>1645</v>
      </c>
      <c r="C102" s="30" t="s">
        <v>1613</v>
      </c>
      <c r="D102" s="32" t="s">
        <v>1125</v>
      </c>
      <c r="E102" s="30" t="s">
        <v>374</v>
      </c>
      <c r="F102" s="30" t="str">
        <f>_xlfn.SINGLE(IF(ISNUMBER(IFERROR(_xlfn.XLOOKUP($E102,Table1[QNUM],Table1[Answer],"",0),""))*1,"",IFERROR(_xlfn.XLOOKUP($E102,Table1[QNUM],Table1[Answer],"",0),"")))</f>
        <v/>
      </c>
      <c r="G102" s="31" t="str">
        <f>_xlfn.SINGLE(IF(ISNUMBER(IFERROR(_xlfn.XLOOKUP($E102&amp;$G$1&amp;":",Table1[QNUM],Table1[NOTES],"",0),""))*1,"",IFERROR(_xlfn.XLOOKUP($E102&amp;$G$1&amp;":",Table1[QNUM],Table1[NOTES],"",0),"")))</f>
        <v/>
      </c>
      <c r="H102" s="31"/>
      <c r="I102" s="31" t="str">
        <f>_xlfn.SINGLE(IF(ISNUMBER(IFERROR(_xlfn.XLOOKUP($E102&amp;$I$1,Table1[QNUM],Table1[NOTES],"",0),""))*1,"",IFERROR(_xlfn.XLOOKUP($E102&amp;$I$1,Table1[QNUM],Table1[NOTES],"",0),"")))</f>
        <v/>
      </c>
      <c r="J102" s="53" t="s">
        <v>1643</v>
      </c>
      <c r="K102" s="54" t="str">
        <f>TRIM(SCP!C63)</f>
        <v/>
      </c>
      <c r="L102" s="54" t="str">
        <f>TRIM(SCP!C64)</f>
        <v/>
      </c>
      <c r="M102" s="55" t="str">
        <f>TRIM(SCP!C65)</f>
        <v/>
      </c>
      <c r="N102" s="54" t="str">
        <f>TRIM(SCP!C66)</f>
        <v/>
      </c>
      <c r="O102" s="54" t="str">
        <f>TRIM(SCP!C66)</f>
        <v/>
      </c>
      <c r="P102" s="54" t="str">
        <f>TRIM(SCP!C67)</f>
        <v/>
      </c>
      <c r="Q102" s="54"/>
      <c r="R102" s="54"/>
      <c r="S102" s="54"/>
      <c r="T102" s="54"/>
      <c r="U102" s="54"/>
      <c r="V102" s="54"/>
      <c r="W102" s="54"/>
      <c r="X102" s="54"/>
      <c r="Y102" s="54"/>
      <c r="Z102" s="54"/>
      <c r="AA102" s="54"/>
      <c r="AB102" s="44"/>
      <c r="AC102" s="44"/>
      <c r="AD102" s="44"/>
      <c r="AE102" s="44"/>
      <c r="AF102" s="44"/>
      <c r="AG102" s="44"/>
      <c r="AH102" s="44"/>
      <c r="AI102" s="44"/>
      <c r="AJ102" s="44"/>
      <c r="AK102" s="44"/>
      <c r="AL102" s="44"/>
    </row>
    <row r="103" spans="1:38" ht="42" x14ac:dyDescent="0.35">
      <c r="A103" s="30" t="s">
        <v>1646</v>
      </c>
      <c r="B103" s="30" t="s">
        <v>1647</v>
      </c>
      <c r="C103" s="30" t="s">
        <v>1613</v>
      </c>
      <c r="D103" s="32" t="s">
        <v>1132</v>
      </c>
      <c r="E103" s="30" t="s">
        <v>381</v>
      </c>
      <c r="F103" s="30" t="str">
        <f>_xlfn.SINGLE(IF(ISNUMBER(IFERROR(_xlfn.XLOOKUP($E103,Table1[QNUM],Table1[Answer],"",0),""))*1,"",IFERROR(_xlfn.XLOOKUP($E103,Table1[QNUM],Table1[Answer],"",0),"")))</f>
        <v/>
      </c>
      <c r="G103" s="31" t="str">
        <f>_xlfn.SINGLE(IF(ISNUMBER(IFERROR(_xlfn.XLOOKUP($E103&amp;$G$1&amp;":",Table1[QNUM],Table1[NOTES],"",0),""))*1,"",IFERROR(_xlfn.XLOOKUP($E103&amp;$G$1&amp;":",Table1[QNUM],Table1[NOTES],"",0),"")))</f>
        <v/>
      </c>
      <c r="H103" s="31"/>
      <c r="I103" s="31" t="str">
        <f>_xlfn.SINGLE(IF(ISNUMBER(IFERROR(_xlfn.XLOOKUP($E103&amp;$I$1,Table1[QNUM],Table1[NOTES],"",0),""))*1,"",IFERROR(_xlfn.XLOOKUP($E103&amp;$I$1,Table1[QNUM],Table1[NOTES],"",0),"")))</f>
        <v/>
      </c>
      <c r="J103" s="53" t="s">
        <v>1648</v>
      </c>
      <c r="K103" s="54"/>
      <c r="L103" s="54"/>
      <c r="M103" s="55"/>
      <c r="N103" s="54"/>
      <c r="O103" s="54"/>
      <c r="P103" s="54"/>
      <c r="Q103" s="54"/>
      <c r="R103" s="54"/>
      <c r="S103" s="54"/>
      <c r="T103" s="54"/>
      <c r="U103" s="54"/>
      <c r="V103" s="54"/>
      <c r="W103" s="54"/>
      <c r="X103" s="54"/>
      <c r="Y103" s="54"/>
      <c r="Z103" s="54"/>
      <c r="AA103" s="54"/>
      <c r="AB103" s="44"/>
      <c r="AC103" s="44"/>
      <c r="AD103" s="44"/>
      <c r="AE103" s="44"/>
      <c r="AF103" s="44"/>
      <c r="AG103" s="44"/>
      <c r="AH103" s="44"/>
      <c r="AI103" s="44"/>
      <c r="AJ103" s="44"/>
      <c r="AK103" s="44"/>
      <c r="AL103" s="44"/>
    </row>
    <row r="104" spans="1:38" ht="42" x14ac:dyDescent="0.35">
      <c r="A104" s="30" t="s">
        <v>1649</v>
      </c>
      <c r="B104" s="30" t="s">
        <v>1650</v>
      </c>
      <c r="C104" s="30" t="s">
        <v>1613</v>
      </c>
      <c r="D104" s="32" t="s">
        <v>1171</v>
      </c>
      <c r="E104" s="30" t="s">
        <v>382</v>
      </c>
      <c r="F104" s="30" t="str">
        <f>_xlfn.SINGLE(IF(ISNUMBER(IFERROR(_xlfn.XLOOKUP($E104,Table1[QNUM],Table1[Answer],"",0),""))*1,"",IFERROR(_xlfn.XLOOKUP($E104,Table1[QNUM],Table1[Answer],"",0),"")))</f>
        <v/>
      </c>
      <c r="G104" s="31" t="str">
        <f>_xlfn.SINGLE(IF(ISNUMBER(IFERROR(_xlfn.XLOOKUP($E104&amp;$G$1&amp;":",Table1[QNUM],Table1[NOTES],"",0),""))*1,"",IFERROR(_xlfn.XLOOKUP($E104&amp;$G$1&amp;":",Table1[QNUM],Table1[NOTES],"",0),"")))</f>
        <v/>
      </c>
      <c r="H104" s="31"/>
      <c r="I104" s="31" t="str">
        <f>_xlfn.SINGLE(IF(ISNUMBER(IFERROR(_xlfn.XLOOKUP($E104&amp;$I$1,Table1[QNUM],Table1[NOTES],"",0),""))*1,"",IFERROR(_xlfn.XLOOKUP($E104&amp;$I$1,Table1[QNUM],Table1[NOTES],"",0),"")))</f>
        <v/>
      </c>
      <c r="J104" s="53" t="s">
        <v>1596</v>
      </c>
      <c r="K104" s="54"/>
      <c r="L104" s="54"/>
      <c r="M104" s="55"/>
      <c r="N104" s="54"/>
      <c r="O104" s="54"/>
      <c r="P104" s="54"/>
      <c r="Q104" s="54"/>
      <c r="R104" s="54"/>
      <c r="S104" s="54"/>
      <c r="T104" s="54"/>
      <c r="U104" s="54"/>
      <c r="V104" s="54"/>
      <c r="W104" s="54"/>
      <c r="X104" s="54"/>
      <c r="Y104" s="54"/>
      <c r="Z104" s="54"/>
      <c r="AA104" s="54"/>
      <c r="AB104" s="44"/>
      <c r="AC104" s="44"/>
      <c r="AD104" s="44"/>
      <c r="AE104" s="44"/>
      <c r="AF104" s="44"/>
      <c r="AG104" s="44"/>
      <c r="AH104" s="44"/>
      <c r="AI104" s="44"/>
      <c r="AJ104" s="44"/>
      <c r="AK104" s="44"/>
      <c r="AL104" s="44"/>
    </row>
    <row r="105" spans="1:38" ht="182" x14ac:dyDescent="0.35">
      <c r="A105" s="30" t="s">
        <v>1651</v>
      </c>
      <c r="B105" s="30" t="s">
        <v>1652</v>
      </c>
      <c r="C105" s="30" t="s">
        <v>1613</v>
      </c>
      <c r="D105" s="32" t="s">
        <v>973</v>
      </c>
      <c r="E105" s="30" t="s">
        <v>384</v>
      </c>
      <c r="F105" s="30" t="str">
        <f>_xlfn.SINGLE(IF(ISNUMBER(IFERROR(_xlfn.XLOOKUP($E105,Table1[QNUM],Table1[Answer],"",0),""))*1,"",IFERROR(_xlfn.XLOOKUP($E105,Table1[QNUM],Table1[Answer],"",0),"")))</f>
        <v/>
      </c>
      <c r="G105" s="31" t="str">
        <f>_xlfn.SINGLE(IF(ISNUMBER(IFERROR(_xlfn.XLOOKUP($E105&amp;$G$1&amp;":",Table1[QNUM],Table1[NOTES],"",0),""))*1,"",IFERROR(_xlfn.XLOOKUP($E105&amp;$G$1&amp;":",Table1[QNUM],Table1[NOTES],"",0),"")))</f>
        <v/>
      </c>
      <c r="H105" s="31"/>
      <c r="I105" s="31" t="str">
        <f>_xlfn.SINGLE(IF(ISNUMBER(IFERROR(_xlfn.XLOOKUP($E105&amp;$I$1,Table1[QNUM],Table1[NOTES],"",0),""))*1,"",IFERROR(_xlfn.XLOOKUP($E105&amp;$I$1,Table1[QNUM],Table1[NOTES],"",0),"")))</f>
        <v/>
      </c>
      <c r="J105" s="53" t="s">
        <v>1494</v>
      </c>
      <c r="K105" s="54" t="str">
        <f>TRIM(SCP!C81)</f>
        <v/>
      </c>
      <c r="L105" s="54" t="str">
        <f>TRIM(SCP!C82)</f>
        <v/>
      </c>
      <c r="M105" s="55" t="str">
        <f>TRIM(SCP!C83)</f>
        <v/>
      </c>
      <c r="N105" s="54" t="str">
        <f>TRIM(SCP!C84)</f>
        <v/>
      </c>
      <c r="O105" s="54" t="str">
        <f>TRIM(SCP!C85)</f>
        <v/>
      </c>
      <c r="P105" s="54" t="str">
        <f>TRIM(SCP!C86)</f>
        <v/>
      </c>
      <c r="Q105" s="54"/>
      <c r="R105" s="54"/>
      <c r="S105" s="54"/>
      <c r="T105" s="54"/>
      <c r="U105" s="54"/>
      <c r="V105" s="54"/>
      <c r="W105" s="54"/>
      <c r="X105" s="54"/>
      <c r="Y105" s="54"/>
      <c r="Z105" s="54"/>
      <c r="AA105" s="54"/>
      <c r="AB105" s="44"/>
      <c r="AC105" s="44"/>
      <c r="AD105" s="44"/>
      <c r="AE105" s="44"/>
      <c r="AF105" s="44"/>
      <c r="AG105" s="44"/>
      <c r="AH105" s="44"/>
      <c r="AI105" s="44"/>
      <c r="AJ105" s="44"/>
      <c r="AK105" s="44"/>
      <c r="AL105" s="44"/>
    </row>
    <row r="106" spans="1:38" ht="322" x14ac:dyDescent="0.35">
      <c r="A106" s="30" t="s">
        <v>1653</v>
      </c>
      <c r="B106" s="30" t="s">
        <v>1654</v>
      </c>
      <c r="C106" s="30" t="s">
        <v>1613</v>
      </c>
      <c r="D106" s="32" t="s">
        <v>975</v>
      </c>
      <c r="E106" s="30" t="s">
        <v>385</v>
      </c>
      <c r="F106" s="30" t="str">
        <f>_xlfn.SINGLE(IF(ISNUMBER(IFERROR(_xlfn.XLOOKUP($E106,Table1[QNUM],Table1[Answer],"",0),""))*1,"",IFERROR(_xlfn.XLOOKUP($E106,Table1[QNUM],Table1[Answer],"",0),"")))</f>
        <v/>
      </c>
      <c r="G106" s="31" t="str">
        <f>_xlfn.SINGLE(IF(ISNUMBER(IFERROR(_xlfn.XLOOKUP($E106&amp;$G$1&amp;":",Table1[QNUM],Table1[NOTES],"",0),""))*1,"",IFERROR(_xlfn.XLOOKUP($E106&amp;$G$1&amp;":",Table1[QNUM],Table1[NOTES],"",0),"")))</f>
        <v/>
      </c>
      <c r="H106" s="31"/>
      <c r="I106" s="31" t="str">
        <f>_xlfn.SINGLE(IF(ISNUMBER(IFERROR(_xlfn.XLOOKUP($E106&amp;$I$1,Table1[QNUM],Table1[NOTES],"",0),""))*1,"",IFERROR(_xlfn.XLOOKUP($E106&amp;$I$1,Table1[QNUM],Table1[NOTES],"",0),"")))</f>
        <v/>
      </c>
      <c r="J106" s="53" t="s">
        <v>1497</v>
      </c>
      <c r="K106" s="54" t="str">
        <f>TRIM(SCP!C91)</f>
        <v/>
      </c>
      <c r="L106" s="54" t="str">
        <f>TRIM(SCP!C92)</f>
        <v/>
      </c>
      <c r="M106" s="55" t="str">
        <f>TRIM(SCP!C93)</f>
        <v/>
      </c>
      <c r="N106" s="54" t="str">
        <f>TRIM(SCP!C94)</f>
        <v/>
      </c>
      <c r="O106" s="54" t="str">
        <f>TRIM(SCP!C95)</f>
        <v/>
      </c>
      <c r="P106" s="54" t="str">
        <f>TRIM(SCP!C96)</f>
        <v/>
      </c>
      <c r="Q106" s="54" t="str">
        <f>TRIM(SCP!C97)</f>
        <v/>
      </c>
      <c r="R106" s="54" t="str">
        <f>TRIM(SCP!C98)</f>
        <v/>
      </c>
      <c r="S106" s="54" t="str">
        <f>TRIM(SCP!C99)</f>
        <v/>
      </c>
      <c r="T106" s="54" t="str">
        <f>TRIM(SCP!C100)</f>
        <v/>
      </c>
      <c r="U106" s="54" t="str">
        <f>TRIM(SCP!C101)</f>
        <v/>
      </c>
      <c r="V106" s="54" t="str">
        <f>TRIM(SCP!C102)</f>
        <v/>
      </c>
      <c r="W106" s="54" t="str">
        <f>TRIM(SCP!C103)</f>
        <v/>
      </c>
      <c r="X106" s="54" t="str">
        <f>TRIM(SCP!C104)</f>
        <v/>
      </c>
      <c r="Y106" s="54" t="str">
        <f>TRIM(SCP!C105)</f>
        <v/>
      </c>
      <c r="Z106" s="54"/>
      <c r="AA106" s="54"/>
      <c r="AB106" s="44"/>
      <c r="AC106" s="44"/>
      <c r="AD106" s="44"/>
      <c r="AE106" s="44"/>
      <c r="AF106" s="44"/>
      <c r="AG106" s="44"/>
      <c r="AH106" s="44"/>
      <c r="AI106" s="44"/>
      <c r="AJ106" s="44"/>
      <c r="AK106" s="44"/>
      <c r="AL106" s="44"/>
    </row>
    <row r="107" spans="1:38" ht="154" x14ac:dyDescent="0.35">
      <c r="A107" s="30" t="s">
        <v>1655</v>
      </c>
      <c r="B107" s="30" t="s">
        <v>1656</v>
      </c>
      <c r="C107" s="30" t="s">
        <v>1613</v>
      </c>
      <c r="D107" s="32" t="s">
        <v>1657</v>
      </c>
      <c r="E107" s="30" t="s">
        <v>386</v>
      </c>
      <c r="F107" s="30" t="str">
        <f>_xlfn.SINGLE(IF(ISNUMBER(IFERROR(_xlfn.XLOOKUP($E107,Table1[QNUM],Table1[Answer],"",0),""))*1,"",IFERROR(_xlfn.XLOOKUP($E107,Table1[QNUM],Table1[Answer],"",0),"")))</f>
        <v/>
      </c>
      <c r="G107" s="31" t="str">
        <f>_xlfn.SINGLE(IF(ISNUMBER(IFERROR(_xlfn.XLOOKUP($E107&amp;$G$1&amp;":",Table1[QNUM],Table1[NOTES],"",0),""))*1,"",IFERROR(_xlfn.XLOOKUP($E107&amp;$G$1&amp;":",Table1[QNUM],Table1[NOTES],"",0),"")))</f>
        <v/>
      </c>
      <c r="H107" s="31"/>
      <c r="I107" s="31" t="str">
        <f>_xlfn.SINGLE(IF(ISNUMBER(IFERROR(_xlfn.XLOOKUP($E107&amp;$I$1,Table1[QNUM],Table1[NOTES],"",0),""))*1,"",IFERROR(_xlfn.XLOOKUP($E107&amp;$I$1,Table1[QNUM],Table1[NOTES],"",0),"")))</f>
        <v/>
      </c>
      <c r="J107" s="53" t="s">
        <v>1658</v>
      </c>
      <c r="K107" s="54" t="str">
        <f>TRIM(SCP!C110)</f>
        <v/>
      </c>
      <c r="L107" s="54" t="str">
        <f>TRIM(SCP!C111)</f>
        <v/>
      </c>
      <c r="M107" s="55"/>
      <c r="N107" s="54"/>
      <c r="O107" s="54"/>
      <c r="P107" s="54"/>
      <c r="Q107" s="54"/>
      <c r="R107" s="54"/>
      <c r="S107" s="54"/>
      <c r="T107" s="54"/>
      <c r="U107" s="54"/>
      <c r="V107" s="54"/>
      <c r="W107" s="54"/>
      <c r="X107" s="54"/>
      <c r="Y107" s="54"/>
      <c r="Z107" s="54"/>
      <c r="AA107" s="54"/>
      <c r="AB107" s="44"/>
      <c r="AC107" s="44"/>
      <c r="AD107" s="44"/>
      <c r="AE107" s="44"/>
      <c r="AF107" s="44"/>
      <c r="AG107" s="44"/>
      <c r="AH107" s="44"/>
      <c r="AI107" s="44"/>
      <c r="AJ107" s="44"/>
      <c r="AK107" s="44"/>
      <c r="AL107" s="44"/>
    </row>
    <row r="108" spans="1:38" ht="28.5" x14ac:dyDescent="0.35">
      <c r="A108" s="30" t="s">
        <v>1659</v>
      </c>
      <c r="B108" s="30" t="s">
        <v>1660</v>
      </c>
      <c r="C108" s="30" t="s">
        <v>1613</v>
      </c>
      <c r="D108" s="32" t="s">
        <v>1096</v>
      </c>
      <c r="E108" s="30" t="s">
        <v>388</v>
      </c>
      <c r="F108" s="30" t="str">
        <f>_xlfn.SINGLE(IF(ISNUMBER(IFERROR(_xlfn.XLOOKUP($E108,Table1[QNUM],Table1[Answer],"",0),""))*1,"",IFERROR(_xlfn.XLOOKUP($E108,Table1[QNUM],Table1[Answer],"",0),"")))</f>
        <v/>
      </c>
      <c r="G108" s="31" t="str">
        <f>_xlfn.SINGLE(IF(ISNUMBER(IFERROR(_xlfn.XLOOKUP($E108&amp;$G$1&amp;":",Table1[QNUM],Table1[NOTES],"",0),""))*1,"",IFERROR(_xlfn.XLOOKUP($E108&amp;$G$1&amp;":",Table1[QNUM],Table1[NOTES],"",0),"")))</f>
        <v/>
      </c>
      <c r="H108" s="31"/>
      <c r="I108" s="31" t="str">
        <f>_xlfn.SINGLE(IF(ISNUMBER(IFERROR(_xlfn.XLOOKUP($E108&amp;$I$1,Table1[QNUM],Table1[NOTES],"",0),""))*1,"",IFERROR(_xlfn.XLOOKUP($E108&amp;$I$1,Table1[QNUM],Table1[NOTES],"",0),"")))</f>
        <v/>
      </c>
      <c r="J108" s="53" t="s">
        <v>1504</v>
      </c>
      <c r="K108" s="54"/>
      <c r="L108" s="54"/>
      <c r="M108" s="55"/>
      <c r="N108" s="54"/>
      <c r="O108" s="54"/>
      <c r="P108" s="54"/>
      <c r="Q108" s="54"/>
      <c r="R108" s="54"/>
      <c r="S108" s="54"/>
      <c r="T108" s="54"/>
      <c r="U108" s="54"/>
      <c r="V108" s="54"/>
      <c r="W108" s="54"/>
      <c r="X108" s="54"/>
      <c r="Y108" s="54"/>
      <c r="Z108" s="54"/>
      <c r="AA108" s="54"/>
      <c r="AB108" s="44"/>
      <c r="AC108" s="44"/>
      <c r="AD108" s="44"/>
      <c r="AE108" s="44"/>
      <c r="AF108" s="44"/>
      <c r="AG108" s="44"/>
      <c r="AH108" s="44"/>
      <c r="AI108" s="44"/>
      <c r="AJ108" s="44"/>
      <c r="AK108" s="44"/>
      <c r="AL108" s="44"/>
    </row>
    <row r="109" spans="1:38" ht="56.5" x14ac:dyDescent="0.35">
      <c r="A109" s="30" t="s">
        <v>1661</v>
      </c>
      <c r="B109" s="30" t="s">
        <v>1662</v>
      </c>
      <c r="C109" s="30" t="s">
        <v>1613</v>
      </c>
      <c r="D109" s="32" t="s">
        <v>996</v>
      </c>
      <c r="E109" s="30" t="s">
        <v>389</v>
      </c>
      <c r="F109" s="30" t="str">
        <f>_xlfn.SINGLE(IF(ISNUMBER(IFERROR(_xlfn.XLOOKUP($E109,Table1[QNUM],Table1[Answer],"",0),""))*1,"",IFERROR(_xlfn.XLOOKUP($E109,Table1[QNUM],Table1[Answer],"",0),"")))</f>
        <v/>
      </c>
      <c r="G109" s="31" t="str">
        <f>_xlfn.SINGLE(IF(ISNUMBER(IFERROR(_xlfn.XLOOKUP($E109&amp;$G$1&amp;":",Table1[QNUM],Table1[NOTES],"",0),""))*1,"",IFERROR(_xlfn.XLOOKUP($E109&amp;$G$1&amp;":",Table1[QNUM],Table1[NOTES],"",0),"")))</f>
        <v/>
      </c>
      <c r="H109" s="31"/>
      <c r="I109" s="31" t="str">
        <f>_xlfn.SINGLE(IF(ISNUMBER(IFERROR(_xlfn.XLOOKUP($E109&amp;$I$1,Table1[QNUM],Table1[NOTES],"",0),""))*1,"",IFERROR(_xlfn.XLOOKUP($E109&amp;$I$1,Table1[QNUM],Table1[NOTES],"",0),"")))</f>
        <v/>
      </c>
      <c r="J109" s="53" t="s">
        <v>1507</v>
      </c>
      <c r="K109" s="54"/>
      <c r="L109" s="54"/>
      <c r="M109" s="55"/>
      <c r="N109" s="54"/>
      <c r="O109" s="54"/>
      <c r="P109" s="54"/>
      <c r="Q109" s="54"/>
      <c r="R109" s="54"/>
      <c r="S109" s="54"/>
      <c r="T109" s="54"/>
      <c r="U109" s="54"/>
      <c r="V109" s="54"/>
      <c r="W109" s="54"/>
      <c r="X109" s="54"/>
      <c r="Y109" s="54"/>
      <c r="Z109" s="54"/>
      <c r="AA109" s="54"/>
      <c r="AB109" s="44"/>
      <c r="AC109" s="44"/>
      <c r="AD109" s="44"/>
      <c r="AE109" s="44"/>
      <c r="AF109" s="44"/>
      <c r="AG109" s="44"/>
      <c r="AH109" s="44"/>
      <c r="AI109" s="44"/>
      <c r="AJ109" s="44"/>
      <c r="AK109" s="44"/>
      <c r="AL109" s="44"/>
    </row>
    <row r="110" spans="1:38" ht="140" x14ac:dyDescent="0.35">
      <c r="A110" s="30" t="s">
        <v>1663</v>
      </c>
      <c r="B110" s="30" t="s">
        <v>1664</v>
      </c>
      <c r="C110" s="30" t="s">
        <v>1613</v>
      </c>
      <c r="D110" s="32" t="s">
        <v>1162</v>
      </c>
      <c r="E110" s="30" t="s">
        <v>390</v>
      </c>
      <c r="F110" s="30" t="str">
        <f>_xlfn.SINGLE(IF(ISNUMBER(IFERROR(_xlfn.XLOOKUP($E110,Table1[QNUM],Table1[Answer],"",0),""))*1,"",IFERROR(_xlfn.XLOOKUP($E110,Table1[QNUM],Table1[Answer],"",0),"")))</f>
        <v/>
      </c>
      <c r="G110" s="31" t="str">
        <f>_xlfn.SINGLE(IF(ISNUMBER(IFERROR(_xlfn.XLOOKUP($E110&amp;$G$1&amp;":",Table1[QNUM],Table1[NOTES],"",0),""))*1,"",IFERROR(_xlfn.XLOOKUP($E110&amp;$G$1&amp;":",Table1[QNUM],Table1[NOTES],"",0),"")))</f>
        <v/>
      </c>
      <c r="H110" s="31"/>
      <c r="I110" s="31" t="str">
        <f>_xlfn.SINGLE(IF(ISNUMBER(IFERROR(_xlfn.XLOOKUP($E110&amp;$I$1,Table1[QNUM],Table1[NOTES],"",0),""))*1,"",IFERROR(_xlfn.XLOOKUP($E110&amp;$I$1,Table1[QNUM],Table1[NOTES],"",0),"")))</f>
        <v/>
      </c>
      <c r="J110" s="53" t="s">
        <v>1665</v>
      </c>
      <c r="K110" s="54" t="str">
        <f>TRIM(SCP!C124)</f>
        <v/>
      </c>
      <c r="L110" s="54" t="str">
        <f>TRIM(SCP!C125)</f>
        <v/>
      </c>
      <c r="M110" s="55" t="str">
        <f>TRIM(SCP!C126)</f>
        <v/>
      </c>
      <c r="N110" s="54"/>
      <c r="O110" s="54"/>
      <c r="P110" s="54"/>
      <c r="Q110" s="54"/>
      <c r="R110" s="54"/>
      <c r="S110" s="54"/>
      <c r="T110" s="54"/>
      <c r="U110" s="54"/>
      <c r="V110" s="54"/>
      <c r="W110" s="54"/>
      <c r="X110" s="54"/>
      <c r="Y110" s="54"/>
      <c r="Z110" s="54"/>
      <c r="AA110" s="54"/>
      <c r="AB110" s="44"/>
      <c r="AC110" s="44"/>
      <c r="AD110" s="44"/>
      <c r="AE110" s="44"/>
      <c r="AF110" s="44"/>
      <c r="AG110" s="44"/>
      <c r="AH110" s="44"/>
      <c r="AI110" s="44"/>
      <c r="AJ110" s="44"/>
      <c r="AK110" s="44"/>
      <c r="AL110" s="44"/>
    </row>
    <row r="111" spans="1:38" ht="42" x14ac:dyDescent="0.35">
      <c r="A111" s="30" t="s">
        <v>1666</v>
      </c>
      <c r="B111" s="30" t="s">
        <v>1667</v>
      </c>
      <c r="C111" s="30" t="s">
        <v>1668</v>
      </c>
      <c r="D111" s="32" t="s">
        <v>1139</v>
      </c>
      <c r="E111" s="30" t="s">
        <v>394</v>
      </c>
      <c r="F111" s="30" t="str">
        <f>_xlfn.SINGLE(IF(ISNUMBER(IFERROR(_xlfn.XLOOKUP($E111,Table1[QNUM],Table1[Answer],"",0),""))*1,"",IFERROR(_xlfn.XLOOKUP($E111,Table1[QNUM],Table1[Answer],"",0),"")))</f>
        <v/>
      </c>
      <c r="G111" s="31" t="str">
        <f>_xlfn.SINGLE(IF(ISNUMBER(IFERROR(_xlfn.XLOOKUP($E111&amp;$G$1&amp;":",Table1[QNUM],Table1[NOTES],"",0),""))*1,"",IFERROR(_xlfn.XLOOKUP($E111&amp;$G$1&amp;":",Table1[QNUM],Table1[NOTES],"",0),"")))</f>
        <v/>
      </c>
      <c r="H111" s="31"/>
      <c r="I111" s="31" t="str">
        <f>_xlfn.SINGLE(IF(ISNUMBER(IFERROR(_xlfn.XLOOKUP($E111&amp;$I$1,Table1[QNUM],Table1[NOTES],"",0),""))*1,"",IFERROR(_xlfn.XLOOKUP($E111&amp;$I$1,Table1[QNUM],Table1[NOTES],"",0),"")))</f>
        <v/>
      </c>
      <c r="J111" s="53" t="s">
        <v>1669</v>
      </c>
      <c r="K111" s="54"/>
      <c r="L111" s="54"/>
      <c r="M111" s="55"/>
      <c r="N111" s="54"/>
      <c r="O111" s="54"/>
      <c r="P111" s="54"/>
      <c r="Q111" s="54"/>
      <c r="R111" s="54"/>
      <c r="S111" s="54"/>
      <c r="T111" s="54"/>
      <c r="U111" s="54"/>
      <c r="V111" s="54"/>
      <c r="W111" s="54"/>
      <c r="X111" s="54"/>
      <c r="Y111" s="54"/>
      <c r="Z111" s="54"/>
      <c r="AA111" s="54"/>
      <c r="AB111" s="44"/>
      <c r="AC111" s="44"/>
      <c r="AD111" s="44"/>
      <c r="AE111" s="44"/>
      <c r="AF111" s="44"/>
      <c r="AG111" s="44"/>
      <c r="AH111" s="44"/>
      <c r="AI111" s="44"/>
      <c r="AJ111" s="44"/>
      <c r="AK111" s="44"/>
      <c r="AL111" s="44"/>
    </row>
    <row r="112" spans="1:38" ht="14.5" x14ac:dyDescent="0.35">
      <c r="A112" s="30" t="s">
        <v>1670</v>
      </c>
      <c r="B112" s="30" t="s">
        <v>1671</v>
      </c>
      <c r="C112" s="30" t="s">
        <v>1668</v>
      </c>
      <c r="D112" s="32" t="s">
        <v>1140</v>
      </c>
      <c r="E112" s="30" t="s">
        <v>395</v>
      </c>
      <c r="F112" s="30" t="str">
        <f>_xlfn.SINGLE(IF(ISNUMBER(IFERROR(_xlfn.XLOOKUP($E112,Table1[QNUM],Table1[Answer],"",0),""))*1,"",IFERROR(_xlfn.XLOOKUP($E112,Table1[QNUM],Table1[Answer],"",0),"")))</f>
        <v/>
      </c>
      <c r="G112" s="31" t="str">
        <f>_xlfn.SINGLE(IF(ISNUMBER(IFERROR(_xlfn.XLOOKUP($E112&amp;$G$1&amp;":",Table1[QNUM],Table1[NOTES],"",0),""))*1,"",IFERROR(_xlfn.XLOOKUP($E112&amp;$G$1&amp;":",Table1[QNUM],Table1[NOTES],"",0),"")))</f>
        <v/>
      </c>
      <c r="H112" s="31"/>
      <c r="I112" s="31" t="str">
        <f>_xlfn.SINGLE(IF(ISNUMBER(IFERROR(_xlfn.XLOOKUP($E112&amp;$I$1,Table1[QNUM],Table1[NOTES],"",0),""))*1,"",IFERROR(_xlfn.XLOOKUP($E112&amp;$I$1,Table1[QNUM],Table1[NOTES],"",0),"")))</f>
        <v/>
      </c>
      <c r="J112" s="53" t="s">
        <v>1672</v>
      </c>
      <c r="K112" s="54"/>
      <c r="L112" s="54"/>
      <c r="M112" s="55"/>
      <c r="N112" s="54"/>
      <c r="O112" s="54"/>
      <c r="P112" s="54"/>
      <c r="Q112" s="54"/>
      <c r="R112" s="54"/>
      <c r="S112" s="54"/>
      <c r="T112" s="54"/>
      <c r="U112" s="54"/>
      <c r="V112" s="54"/>
      <c r="W112" s="54"/>
      <c r="X112" s="54"/>
      <c r="Y112" s="54"/>
      <c r="Z112" s="54"/>
      <c r="AA112" s="54"/>
      <c r="AB112" s="44"/>
      <c r="AC112" s="44"/>
      <c r="AD112" s="44"/>
      <c r="AE112" s="44"/>
      <c r="AF112" s="44"/>
      <c r="AG112" s="44"/>
      <c r="AH112" s="44"/>
      <c r="AI112" s="44"/>
      <c r="AJ112" s="44"/>
      <c r="AK112" s="44"/>
      <c r="AL112" s="44"/>
    </row>
    <row r="113" spans="1:38" ht="28" x14ac:dyDescent="0.35">
      <c r="A113" s="30" t="s">
        <v>1673</v>
      </c>
      <c r="B113" s="30" t="s">
        <v>1674</v>
      </c>
      <c r="C113" s="30" t="s">
        <v>1668</v>
      </c>
      <c r="D113" s="32" t="s">
        <v>1141</v>
      </c>
      <c r="E113" s="30" t="s">
        <v>396</v>
      </c>
      <c r="F113" s="30" t="str">
        <f>_xlfn.SINGLE(IF(ISNUMBER(IFERROR(_xlfn.XLOOKUP($E113,Table1[QNUM],Table1[Answer],"",0),""))*1,"",IFERROR(_xlfn.XLOOKUP($E113,Table1[QNUM],Table1[Answer],"",0),"")))</f>
        <v/>
      </c>
      <c r="G113" s="31" t="str">
        <f>_xlfn.SINGLE(IF(ISNUMBER(IFERROR(_xlfn.XLOOKUP($E113&amp;$G$1&amp;":",Table1[QNUM],Table1[NOTES],"",0),""))*1,"",IFERROR(_xlfn.XLOOKUP($E113&amp;$G$1&amp;":",Table1[QNUM],Table1[NOTES],"",0),"")))</f>
        <v/>
      </c>
      <c r="H113" s="31"/>
      <c r="I113" s="31" t="str">
        <f>_xlfn.SINGLE(IF(ISNUMBER(IFERROR(_xlfn.XLOOKUP($E113&amp;$I$1,Table1[QNUM],Table1[NOTES],"",0),""))*1,"",IFERROR(_xlfn.XLOOKUP($E113&amp;$I$1,Table1[QNUM],Table1[NOTES],"",0),"")))</f>
        <v/>
      </c>
      <c r="J113" s="53" t="s">
        <v>1675</v>
      </c>
      <c r="K113" s="54"/>
      <c r="L113" s="54"/>
      <c r="M113" s="55"/>
      <c r="N113" s="54"/>
      <c r="O113" s="54"/>
      <c r="P113" s="54"/>
      <c r="Q113" s="54"/>
      <c r="R113" s="54"/>
      <c r="S113" s="54"/>
      <c r="T113" s="54"/>
      <c r="U113" s="54"/>
      <c r="V113" s="54"/>
      <c r="W113" s="54"/>
      <c r="X113" s="54"/>
      <c r="Y113" s="54"/>
      <c r="Z113" s="54"/>
      <c r="AA113" s="54"/>
      <c r="AB113" s="44"/>
      <c r="AC113" s="44"/>
      <c r="AD113" s="44"/>
      <c r="AE113" s="44"/>
      <c r="AF113" s="44"/>
      <c r="AG113" s="44"/>
      <c r="AH113" s="44"/>
      <c r="AI113" s="44"/>
      <c r="AJ113" s="44"/>
      <c r="AK113" s="44"/>
      <c r="AL113" s="44"/>
    </row>
    <row r="114" spans="1:38" ht="14.5" x14ac:dyDescent="0.35">
      <c r="A114" s="30" t="s">
        <v>1676</v>
      </c>
      <c r="B114" s="30" t="s">
        <v>1677</v>
      </c>
      <c r="C114" s="30" t="s">
        <v>1668</v>
      </c>
      <c r="D114" s="32" t="s">
        <v>1105</v>
      </c>
      <c r="E114" s="30" t="s">
        <v>397</v>
      </c>
      <c r="F114" s="30" t="str">
        <f>_xlfn.SINGLE(IF(ISNUMBER(IFERROR(_xlfn.XLOOKUP($E114,Table1[QNUM],Table1[Answer],"",0),""))*1,"",IFERROR(_xlfn.XLOOKUP($E114,Table1[QNUM],Table1[Answer],"",0),"")))</f>
        <v/>
      </c>
      <c r="G114" s="31" t="str">
        <f>_xlfn.SINGLE(IF(ISNUMBER(IFERROR(_xlfn.XLOOKUP($E114&amp;$G$1&amp;":",Table1[QNUM],Table1[NOTES],"",0),""))*1,"",IFERROR(_xlfn.XLOOKUP($E114&amp;$G$1&amp;":",Table1[QNUM],Table1[NOTES],"",0),"")))</f>
        <v/>
      </c>
      <c r="H114" s="31"/>
      <c r="I114" s="31" t="str">
        <f>_xlfn.SINGLE(IF(ISNUMBER(IFERROR(_xlfn.XLOOKUP($E114&amp;$I$1,Table1[QNUM],Table1[NOTES],"",0),""))*1,"",IFERROR(_xlfn.XLOOKUP($E114&amp;$I$1,Table1[QNUM],Table1[NOTES],"",0),"")))</f>
        <v/>
      </c>
      <c r="J114" s="53" t="s">
        <v>1678</v>
      </c>
      <c r="K114" s="54"/>
      <c r="L114" s="54"/>
      <c r="M114" s="55"/>
      <c r="N114" s="54"/>
      <c r="O114" s="54"/>
      <c r="P114" s="54"/>
      <c r="Q114" s="54"/>
      <c r="R114" s="54"/>
      <c r="S114" s="54"/>
      <c r="T114" s="54"/>
      <c r="U114" s="54"/>
      <c r="V114" s="54"/>
      <c r="W114" s="54"/>
      <c r="X114" s="54"/>
      <c r="Y114" s="54"/>
      <c r="Z114" s="54"/>
      <c r="AA114" s="54"/>
      <c r="AB114" s="44"/>
      <c r="AC114" s="44"/>
      <c r="AD114" s="44"/>
      <c r="AE114" s="44"/>
      <c r="AF114" s="44"/>
      <c r="AG114" s="44"/>
      <c r="AH114" s="44"/>
      <c r="AI114" s="44"/>
      <c r="AJ114" s="44"/>
      <c r="AK114" s="44"/>
      <c r="AL114" s="44"/>
    </row>
    <row r="115" spans="1:38" ht="28.5" x14ac:dyDescent="0.35">
      <c r="A115" s="30" t="s">
        <v>1679</v>
      </c>
      <c r="B115" s="30" t="s">
        <v>1680</v>
      </c>
      <c r="C115" s="30" t="s">
        <v>1668</v>
      </c>
      <c r="D115" s="32" t="s">
        <v>1107</v>
      </c>
      <c r="E115" s="30" t="s">
        <v>398</v>
      </c>
      <c r="F115" s="30" t="str">
        <f>_xlfn.SINGLE(IF(ISNUMBER(IFERROR(_xlfn.XLOOKUP($E115,Table1[QNUM],Table1[Answer],"",0),""))*1,"",IFERROR(_xlfn.XLOOKUP($E115,Table1[QNUM],Table1[Answer],"",0),"")))</f>
        <v/>
      </c>
      <c r="G115" s="31" t="str">
        <f>_xlfn.SINGLE(IF(ISNUMBER(IFERROR(_xlfn.XLOOKUP($E115&amp;$G$1&amp;":",Table1[QNUM],Table1[NOTES],"",0),""))*1,"",IFERROR(_xlfn.XLOOKUP($E115&amp;$G$1&amp;":",Table1[QNUM],Table1[NOTES],"",0),"")))</f>
        <v/>
      </c>
      <c r="H115" s="31"/>
      <c r="I115" s="31" t="str">
        <f>_xlfn.SINGLE(IF(ISNUMBER(IFERROR(_xlfn.XLOOKUP($E115&amp;$I$1,Table1[QNUM],Table1[NOTES],"",0),""))*1,"",IFERROR(_xlfn.XLOOKUP($E115&amp;$I$1,Table1[QNUM],Table1[NOTES],"",0),"")))</f>
        <v/>
      </c>
      <c r="J115" s="53" t="s">
        <v>1681</v>
      </c>
      <c r="K115" s="54"/>
      <c r="L115" s="54"/>
      <c r="M115" s="55"/>
      <c r="N115" s="54"/>
      <c r="O115" s="54"/>
      <c r="P115" s="54"/>
      <c r="Q115" s="54"/>
      <c r="R115" s="54"/>
      <c r="S115" s="54"/>
      <c r="T115" s="54"/>
      <c r="U115" s="54"/>
      <c r="V115" s="54"/>
      <c r="W115" s="54"/>
      <c r="X115" s="54"/>
      <c r="Y115" s="54"/>
      <c r="Z115" s="54"/>
      <c r="AA115" s="54"/>
      <c r="AB115" s="44"/>
      <c r="AC115" s="44"/>
      <c r="AD115" s="44"/>
      <c r="AE115" s="44"/>
      <c r="AF115" s="44"/>
      <c r="AG115" s="44"/>
      <c r="AH115" s="44"/>
      <c r="AI115" s="44"/>
      <c r="AJ115" s="44"/>
      <c r="AK115" s="44"/>
      <c r="AL115" s="44"/>
    </row>
    <row r="116" spans="1:38" ht="126" x14ac:dyDescent="0.35">
      <c r="A116" s="30" t="s">
        <v>1682</v>
      </c>
      <c r="B116" s="30" t="s">
        <v>1683</v>
      </c>
      <c r="C116" s="30" t="s">
        <v>1668</v>
      </c>
      <c r="D116" s="32" t="s">
        <v>1142</v>
      </c>
      <c r="E116" s="30" t="s">
        <v>399</v>
      </c>
      <c r="F116" s="30" t="str">
        <f>_xlfn.SINGLE(IF(ISNUMBER(IFERROR(_xlfn.XLOOKUP($E116,Table1[QNUM],Table1[Answer],"",0),""))*1,"",IFERROR(_xlfn.XLOOKUP($E116,Table1[QNUM],Table1[Answer],"",0),"")))</f>
        <v/>
      </c>
      <c r="G116" s="31" t="str">
        <f>_xlfn.SINGLE(IF(ISNUMBER(IFERROR(_xlfn.XLOOKUP($E116&amp;$G$1&amp;":",Table1[QNUM],Table1[NOTES],"",0),""))*1,"",IFERROR(_xlfn.XLOOKUP($E116&amp;$G$1&amp;":",Table1[QNUM],Table1[NOTES],"",0),"")))</f>
        <v/>
      </c>
      <c r="H116" s="31"/>
      <c r="I116" s="31" t="str">
        <f>_xlfn.SINGLE(IF(ISNUMBER(IFERROR(_xlfn.XLOOKUP($E116&amp;$I$1,Table1[QNUM],Table1[NOTES],"",0),""))*1,"",IFERROR(_xlfn.XLOOKUP($E116&amp;$I$1,Table1[QNUM],Table1[NOTES],"",0),"")))</f>
        <v/>
      </c>
      <c r="J116" s="53" t="s">
        <v>1684</v>
      </c>
      <c r="K116" s="54" t="str">
        <f>TRIM(FGP!C28)</f>
        <v/>
      </c>
      <c r="L116" s="54" t="str">
        <f>TRIM(FGP!C29)</f>
        <v/>
      </c>
      <c r="M116" s="55" t="str">
        <f>TRIM(FGP!C30)</f>
        <v/>
      </c>
      <c r="N116" s="54" t="str">
        <f>TRIM(FGP!C31)</f>
        <v/>
      </c>
      <c r="O116" s="54" t="str">
        <f>TRIM(FGP!C32)</f>
        <v/>
      </c>
      <c r="P116" s="54" t="str">
        <f>TRIM(FGP!C33)</f>
        <v/>
      </c>
      <c r="Q116" s="54"/>
      <c r="R116" s="54"/>
      <c r="S116" s="54"/>
      <c r="T116" s="54"/>
      <c r="U116" s="54"/>
      <c r="V116" s="54"/>
      <c r="W116" s="54"/>
      <c r="X116" s="54"/>
      <c r="Y116" s="54"/>
      <c r="Z116" s="54"/>
      <c r="AA116" s="54"/>
      <c r="AB116" s="44"/>
      <c r="AC116" s="44"/>
      <c r="AD116" s="44"/>
      <c r="AE116" s="44"/>
      <c r="AF116" s="44"/>
      <c r="AG116" s="44"/>
      <c r="AH116" s="44"/>
      <c r="AI116" s="44"/>
      <c r="AJ116" s="44"/>
      <c r="AK116" s="44"/>
      <c r="AL116" s="44"/>
    </row>
    <row r="117" spans="1:38" ht="98" x14ac:dyDescent="0.35">
      <c r="A117" s="30" t="s">
        <v>1685</v>
      </c>
      <c r="B117" s="30" t="s">
        <v>1686</v>
      </c>
      <c r="C117" s="30" t="s">
        <v>1668</v>
      </c>
      <c r="D117" s="32" t="s">
        <v>1150</v>
      </c>
      <c r="E117" s="30" t="s">
        <v>407</v>
      </c>
      <c r="F117" s="30" t="str">
        <f>_xlfn.SINGLE(IF(ISNUMBER(IFERROR(_xlfn.XLOOKUP($E117,Table1[QNUM],Table1[Answer],"",0),""))*1,"",IFERROR(_xlfn.XLOOKUP($E117,Table1[QNUM],Table1[Answer],"",0),"")))</f>
        <v/>
      </c>
      <c r="G117" s="31" t="str">
        <f>_xlfn.SINGLE(IF(ISNUMBER(IFERROR(_xlfn.XLOOKUP($E117&amp;$G$1&amp;":",Table1[QNUM],Table1[NOTES],"",0),""))*1,"",IFERROR(_xlfn.XLOOKUP($E117&amp;$G$1&amp;":",Table1[QNUM],Table1[NOTES],"",0),"")))</f>
        <v/>
      </c>
      <c r="H117" s="31"/>
      <c r="I117" s="31" t="str">
        <f>_xlfn.SINGLE(IF(ISNUMBER(IFERROR(_xlfn.XLOOKUP($E117&amp;$I$1,Table1[QNUM],Table1[NOTES],"",0),""))*1,"",IFERROR(_xlfn.XLOOKUP($E117&amp;$I$1,Table1[QNUM],Table1[NOTES],"",0),"")))</f>
        <v/>
      </c>
      <c r="J117" s="53" t="s">
        <v>1687</v>
      </c>
      <c r="K117" s="54"/>
      <c r="L117" s="54"/>
      <c r="M117" s="55"/>
      <c r="N117" s="54"/>
      <c r="O117" s="54"/>
      <c r="P117" s="54"/>
      <c r="Q117" s="54"/>
      <c r="R117" s="54"/>
      <c r="S117" s="54"/>
      <c r="T117" s="54"/>
      <c r="U117" s="54"/>
      <c r="V117" s="54"/>
      <c r="W117" s="54"/>
      <c r="X117" s="54"/>
      <c r="Y117" s="54"/>
      <c r="Z117" s="54"/>
      <c r="AA117" s="54"/>
      <c r="AB117" s="44"/>
      <c r="AC117" s="44"/>
      <c r="AD117" s="44"/>
      <c r="AE117" s="44"/>
      <c r="AF117" s="44"/>
      <c r="AG117" s="44"/>
      <c r="AH117" s="44"/>
      <c r="AI117" s="44"/>
      <c r="AJ117" s="44"/>
      <c r="AK117" s="44"/>
      <c r="AL117" s="44"/>
    </row>
    <row r="118" spans="1:38" ht="98" x14ac:dyDescent="0.35">
      <c r="A118" s="30" t="s">
        <v>1688</v>
      </c>
      <c r="B118" s="30" t="s">
        <v>1689</v>
      </c>
      <c r="C118" s="30" t="s">
        <v>1668</v>
      </c>
      <c r="D118" s="32" t="s">
        <v>1152</v>
      </c>
      <c r="E118" s="30" t="s">
        <v>408</v>
      </c>
      <c r="F118" s="30" t="str">
        <f>_xlfn.SINGLE(IF(ISNUMBER(IFERROR(_xlfn.XLOOKUP($E118,Table1[QNUM],Table1[Answer],"",0),""))*1,"",IFERROR(_xlfn.XLOOKUP($E118,Table1[QNUM],Table1[Answer],"",0),"")))</f>
        <v/>
      </c>
      <c r="G118" s="31" t="str">
        <f>_xlfn.SINGLE(IF(ISNUMBER(IFERROR(_xlfn.XLOOKUP($E118&amp;$G$1&amp;":",Table1[QNUM],Table1[NOTES],"",0),""))*1,"",IFERROR(_xlfn.XLOOKUP($E118&amp;$G$1&amp;":",Table1[QNUM],Table1[NOTES],"",0),"")))</f>
        <v/>
      </c>
      <c r="H118" s="31"/>
      <c r="I118" s="31" t="str">
        <f>_xlfn.SINGLE(IF(ISNUMBER(IFERROR(_xlfn.XLOOKUP($E118&amp;$I$1,Table1[QNUM],Table1[NOTES],"",0),""))*1,"",IFERROR(_xlfn.XLOOKUP($E118&amp;$I$1,Table1[QNUM],Table1[NOTES],"",0),"")))</f>
        <v/>
      </c>
      <c r="J118" s="53" t="s">
        <v>1690</v>
      </c>
      <c r="K118" s="54"/>
      <c r="L118" s="54"/>
      <c r="M118" s="55"/>
      <c r="N118" s="54"/>
      <c r="O118" s="54"/>
      <c r="P118" s="54"/>
      <c r="Q118" s="54"/>
      <c r="R118" s="54"/>
      <c r="S118" s="54"/>
      <c r="T118" s="54"/>
      <c r="U118" s="54"/>
      <c r="V118" s="54"/>
      <c r="W118" s="54"/>
      <c r="X118" s="54"/>
      <c r="Y118" s="54"/>
      <c r="Z118" s="54"/>
      <c r="AA118" s="54"/>
      <c r="AB118" s="44"/>
      <c r="AC118" s="44"/>
      <c r="AD118" s="44"/>
      <c r="AE118" s="44"/>
      <c r="AF118" s="44"/>
      <c r="AG118" s="44"/>
      <c r="AH118" s="44"/>
      <c r="AI118" s="44"/>
      <c r="AJ118" s="44"/>
      <c r="AK118" s="44"/>
      <c r="AL118" s="44"/>
    </row>
    <row r="119" spans="1:38" ht="140" x14ac:dyDescent="0.35">
      <c r="A119" s="30" t="s">
        <v>1691</v>
      </c>
      <c r="B119" s="30" t="s">
        <v>1692</v>
      </c>
      <c r="C119" s="30" t="s">
        <v>1668</v>
      </c>
      <c r="D119" s="32" t="s">
        <v>1154</v>
      </c>
      <c r="E119" s="30" t="s">
        <v>409</v>
      </c>
      <c r="F119" s="30" t="str">
        <f>_xlfn.SINGLE(IF(ISNUMBER(IFERROR(_xlfn.XLOOKUP($E119,Table1[QNUM],Table1[Answer],"",0),""))*1,"",IFERROR(_xlfn.XLOOKUP($E119,Table1[QNUM],Table1[Answer],"",0),"")))</f>
        <v/>
      </c>
      <c r="G119" s="31" t="str">
        <f>_xlfn.SINGLE(IF(ISNUMBER(IFERROR(_xlfn.XLOOKUP($E119&amp;$G$1&amp;":",Table1[QNUM],Table1[NOTES],"",0),""))*1,"",IFERROR(_xlfn.XLOOKUP($E119&amp;$G$1&amp;":",Table1[QNUM],Table1[NOTES],"",0),"")))</f>
        <v/>
      </c>
      <c r="H119" s="31"/>
      <c r="I119" s="31" t="str">
        <f>_xlfn.SINGLE(IF(ISNUMBER(IFERROR(_xlfn.XLOOKUP($E119&amp;$I$1,Table1[QNUM],Table1[NOTES],"",0),""))*1,"",IFERROR(_xlfn.XLOOKUP($E119&amp;$I$1,Table1[QNUM],Table1[NOTES],"",0),"")))</f>
        <v/>
      </c>
      <c r="J119" s="53" t="s">
        <v>1483</v>
      </c>
      <c r="K119" s="54" t="str">
        <f>TRIM(FGP!C46)</f>
        <v/>
      </c>
      <c r="L119" s="54" t="str">
        <f>TRIM(FGP!C47)</f>
        <v/>
      </c>
      <c r="M119" s="55" t="str">
        <f>TRIM(FGP!C48)</f>
        <v/>
      </c>
      <c r="N119" s="54" t="str">
        <f>TRIM(FGP!C49)</f>
        <v/>
      </c>
      <c r="O119" s="54"/>
      <c r="P119" s="54"/>
      <c r="Q119" s="54"/>
      <c r="R119" s="54"/>
      <c r="S119" s="54"/>
      <c r="T119" s="54"/>
      <c r="U119" s="54"/>
      <c r="V119" s="54"/>
      <c r="W119" s="54"/>
      <c r="X119" s="54"/>
      <c r="Y119" s="54"/>
      <c r="Z119" s="54"/>
      <c r="AA119" s="54"/>
      <c r="AB119" s="44"/>
      <c r="AC119" s="44"/>
      <c r="AD119" s="44"/>
      <c r="AE119" s="44"/>
      <c r="AF119" s="44"/>
      <c r="AG119" s="44"/>
      <c r="AH119" s="44"/>
      <c r="AI119" s="44"/>
      <c r="AJ119" s="44"/>
      <c r="AK119" s="44"/>
      <c r="AL119" s="44"/>
    </row>
    <row r="120" spans="1:38" ht="56" x14ac:dyDescent="0.35">
      <c r="A120" s="30" t="s">
        <v>1693</v>
      </c>
      <c r="B120" s="30" t="s">
        <v>1694</v>
      </c>
      <c r="C120" s="30" t="s">
        <v>1668</v>
      </c>
      <c r="D120" s="32" t="s">
        <v>1122</v>
      </c>
      <c r="E120" s="30" t="s">
        <v>410</v>
      </c>
      <c r="F120" s="30" t="str">
        <f>_xlfn.SINGLE(IF(ISNUMBER(IFERROR(_xlfn.XLOOKUP($E120,Table1[QNUM],Table1[Answer],"",0),""))*1,"",IFERROR(_xlfn.XLOOKUP($E120,Table1[QNUM],Table1[Answer],"",0),"")))</f>
        <v/>
      </c>
      <c r="G120" s="31" t="str">
        <f>_xlfn.SINGLE(IF(ISNUMBER(IFERROR(_xlfn.XLOOKUP($E120&amp;$G$1&amp;":",Table1[QNUM],Table1[NOTES],"",0),""))*1,"",IFERROR(_xlfn.XLOOKUP($E120&amp;$G$1&amp;":",Table1[QNUM],Table1[NOTES],"",0),"")))</f>
        <v/>
      </c>
      <c r="H120" s="31"/>
      <c r="I120" s="31" t="str">
        <f>_xlfn.SINGLE(IF(ISNUMBER(IFERROR(_xlfn.XLOOKUP($E120&amp;$I$1,Table1[QNUM],Table1[NOTES],"",0),""))*1,"",IFERROR(_xlfn.XLOOKUP($E120&amp;$I$1,Table1[QNUM],Table1[NOTES],"",0),"")))</f>
        <v/>
      </c>
      <c r="J120" s="53" t="s">
        <v>1695</v>
      </c>
      <c r="K120" s="54"/>
      <c r="L120" s="54"/>
      <c r="M120" s="55"/>
      <c r="N120" s="54"/>
      <c r="O120" s="54"/>
      <c r="P120" s="54"/>
      <c r="Q120" s="54"/>
      <c r="R120" s="54"/>
      <c r="S120" s="54"/>
      <c r="T120" s="54"/>
      <c r="U120" s="54"/>
      <c r="V120" s="54"/>
      <c r="W120" s="54"/>
      <c r="X120" s="54"/>
      <c r="Y120" s="54"/>
      <c r="Z120" s="54"/>
      <c r="AA120" s="54"/>
      <c r="AB120" s="44"/>
      <c r="AC120" s="44"/>
      <c r="AD120" s="44"/>
      <c r="AE120" s="44"/>
      <c r="AF120" s="44"/>
      <c r="AG120" s="44"/>
      <c r="AH120" s="44"/>
      <c r="AI120" s="44"/>
      <c r="AJ120" s="44"/>
      <c r="AK120" s="44"/>
      <c r="AL120" s="44"/>
    </row>
    <row r="121" spans="1:38" ht="56" x14ac:dyDescent="0.35">
      <c r="A121" s="30" t="s">
        <v>1696</v>
      </c>
      <c r="B121" s="30" t="s">
        <v>1697</v>
      </c>
      <c r="C121" s="30" t="s">
        <v>1668</v>
      </c>
      <c r="D121" s="32" t="s">
        <v>1123</v>
      </c>
      <c r="E121" s="30" t="s">
        <v>412</v>
      </c>
      <c r="F121" s="30" t="str">
        <f>_xlfn.SINGLE(IF(ISNUMBER(IFERROR(_xlfn.XLOOKUP($E121,Table1[QNUM],Table1[Answer],"",0),""))*1,"",IFERROR(_xlfn.XLOOKUP($E121,Table1[QNUM],Table1[Answer],"",0),"")))</f>
        <v/>
      </c>
      <c r="G121" s="31" t="str">
        <f>_xlfn.SINGLE(IF(ISNUMBER(IFERROR(_xlfn.XLOOKUP($E121&amp;$G$1&amp;":",Table1[QNUM],Table1[NOTES],"",0),""))*1,"",IFERROR(_xlfn.XLOOKUP($E121&amp;$G$1&amp;":",Table1[QNUM],Table1[NOTES],"",0),"")))</f>
        <v/>
      </c>
      <c r="H121" s="31"/>
      <c r="I121" s="31" t="str">
        <f>_xlfn.SINGLE(IF(ISNUMBER(IFERROR(_xlfn.XLOOKUP($E121&amp;$I$1,Table1[QNUM],Table1[NOTES],"",0),""))*1,"",IFERROR(_xlfn.XLOOKUP($E121&amp;$I$1,Table1[QNUM],Table1[NOTES],"",0),"")))</f>
        <v/>
      </c>
      <c r="J121" s="53" t="s">
        <v>1698</v>
      </c>
      <c r="K121" s="54"/>
      <c r="L121" s="54"/>
      <c r="M121" s="55"/>
      <c r="N121" s="54"/>
      <c r="O121" s="54"/>
      <c r="P121" s="54"/>
      <c r="Q121" s="54"/>
      <c r="R121" s="54"/>
      <c r="S121" s="54"/>
      <c r="T121" s="54"/>
      <c r="U121" s="54"/>
      <c r="V121" s="54"/>
      <c r="W121" s="54"/>
      <c r="X121" s="54"/>
      <c r="Y121" s="54"/>
      <c r="Z121" s="54"/>
      <c r="AA121" s="54"/>
      <c r="AB121" s="44"/>
      <c r="AC121" s="44"/>
      <c r="AD121" s="44"/>
      <c r="AE121" s="44"/>
      <c r="AF121" s="44"/>
      <c r="AG121" s="44"/>
      <c r="AH121" s="44"/>
      <c r="AI121" s="44"/>
      <c r="AJ121" s="44"/>
      <c r="AK121" s="44"/>
      <c r="AL121" s="44"/>
    </row>
    <row r="122" spans="1:38" ht="98" x14ac:dyDescent="0.35">
      <c r="A122" s="30" t="s">
        <v>1699</v>
      </c>
      <c r="B122" s="30" t="s">
        <v>1700</v>
      </c>
      <c r="C122" s="30" t="s">
        <v>1668</v>
      </c>
      <c r="D122" s="32" t="s">
        <v>1155</v>
      </c>
      <c r="E122" s="30" t="s">
        <v>413</v>
      </c>
      <c r="F122" s="30" t="str">
        <f>_xlfn.SINGLE(IF(ISNUMBER(IFERROR(_xlfn.XLOOKUP($E122,Table1[QNUM],Table1[Answer],"",0),""))*1,"",IFERROR(_xlfn.XLOOKUP($E122,Table1[QNUM],Table1[Answer],"",0),"")))</f>
        <v/>
      </c>
      <c r="G122" s="31" t="str">
        <f>_xlfn.SINGLE(IF(ISNUMBER(IFERROR(_xlfn.XLOOKUP($E122&amp;$G$1&amp;":",Table1[QNUM],Table1[NOTES],"",0),""))*1,"",IFERROR(_xlfn.XLOOKUP($E122&amp;$G$1&amp;":",Table1[QNUM],Table1[NOTES],"",0),"")))</f>
        <v/>
      </c>
      <c r="H122" s="31"/>
      <c r="I122" s="31" t="str">
        <f>_xlfn.SINGLE(IF(ISNUMBER(IFERROR(_xlfn.XLOOKUP($E122&amp;$I$1,Table1[QNUM],Table1[NOTES],"",0),""))*1,"",IFERROR(_xlfn.XLOOKUP($E122&amp;$I$1,Table1[QNUM],Table1[NOTES],"",0),"")))</f>
        <v/>
      </c>
      <c r="J122" s="53" t="s">
        <v>1701</v>
      </c>
      <c r="K122" s="54" t="str">
        <f>TRIM(FGP!C63)</f>
        <v/>
      </c>
      <c r="L122" s="54" t="str">
        <f>TRIM(FGP!C64)</f>
        <v/>
      </c>
      <c r="M122" s="55" t="str">
        <f>TRIM(FGP!C65)</f>
        <v/>
      </c>
      <c r="N122" s="54" t="str">
        <f>TRIM(FGP!C66)</f>
        <v/>
      </c>
      <c r="O122" s="54" t="str">
        <f>TRIM(FGP!C67)</f>
        <v/>
      </c>
      <c r="P122" s="54"/>
      <c r="Q122" s="54"/>
      <c r="R122" s="54"/>
      <c r="S122" s="54"/>
      <c r="T122" s="54"/>
      <c r="U122" s="54"/>
      <c r="V122" s="54"/>
      <c r="W122" s="54"/>
      <c r="X122" s="54"/>
      <c r="Y122" s="54"/>
      <c r="Z122" s="54"/>
      <c r="AA122" s="54"/>
      <c r="AB122" s="44"/>
      <c r="AC122" s="44"/>
      <c r="AD122" s="44"/>
      <c r="AE122" s="44"/>
      <c r="AF122" s="44"/>
      <c r="AG122" s="44"/>
      <c r="AH122" s="44"/>
      <c r="AI122" s="44"/>
      <c r="AJ122" s="44"/>
      <c r="AK122" s="44"/>
      <c r="AL122" s="44"/>
    </row>
    <row r="123" spans="1:38" ht="42" x14ac:dyDescent="0.35">
      <c r="A123" s="30" t="s">
        <v>1702</v>
      </c>
      <c r="B123" s="30" t="s">
        <v>1703</v>
      </c>
      <c r="C123" s="30" t="s">
        <v>1668</v>
      </c>
      <c r="D123" s="32" t="s">
        <v>1156</v>
      </c>
      <c r="E123" s="30" t="s">
        <v>414</v>
      </c>
      <c r="F123" s="30" t="str">
        <f>_xlfn.SINGLE(IF(ISNUMBER(IFERROR(_xlfn.XLOOKUP($E123,Table1[QNUM],Table1[Answer],"",0),""))*1,"",IFERROR(_xlfn.XLOOKUP($E123,Table1[QNUM],Table1[Answer],"",0),"")))</f>
        <v/>
      </c>
      <c r="G123" s="31" t="str">
        <f>_xlfn.SINGLE(IF(ISNUMBER(IFERROR(_xlfn.XLOOKUP($E123&amp;$G$1&amp;":",Table1[QNUM],Table1[NOTES],"",0),""))*1,"",IFERROR(_xlfn.XLOOKUP($E123&amp;$G$1&amp;":",Table1[QNUM],Table1[NOTES],"",0),"")))</f>
        <v/>
      </c>
      <c r="H123" s="31"/>
      <c r="I123" s="31" t="str">
        <f>_xlfn.SINGLE(IF(ISNUMBER(IFERROR(_xlfn.XLOOKUP($E123&amp;$I$1,Table1[QNUM],Table1[NOTES],"",0),""))*1,"",IFERROR(_xlfn.XLOOKUP($E123&amp;$I$1,Table1[QNUM],Table1[NOTES],"",0),"")))</f>
        <v/>
      </c>
      <c r="J123" s="53" t="s">
        <v>1704</v>
      </c>
      <c r="K123" s="54"/>
      <c r="L123" s="54"/>
      <c r="M123" s="55"/>
      <c r="N123" s="54"/>
      <c r="O123" s="54"/>
      <c r="P123" s="54"/>
      <c r="Q123" s="54"/>
      <c r="R123" s="54"/>
      <c r="S123" s="54"/>
      <c r="T123" s="54"/>
      <c r="U123" s="54"/>
      <c r="V123" s="54"/>
      <c r="W123" s="54"/>
      <c r="X123" s="54"/>
      <c r="Y123" s="54"/>
      <c r="Z123" s="54"/>
      <c r="AA123" s="54"/>
      <c r="AB123" s="44"/>
      <c r="AC123" s="44"/>
      <c r="AD123" s="44"/>
      <c r="AE123" s="44"/>
      <c r="AF123" s="44"/>
      <c r="AG123" s="44"/>
      <c r="AH123" s="44"/>
      <c r="AI123" s="44"/>
      <c r="AJ123" s="44"/>
      <c r="AK123" s="44"/>
      <c r="AL123" s="44"/>
    </row>
    <row r="124" spans="1:38" ht="42" x14ac:dyDescent="0.35">
      <c r="A124" s="30" t="s">
        <v>1705</v>
      </c>
      <c r="B124" s="30" t="s">
        <v>1706</v>
      </c>
      <c r="C124" s="30" t="s">
        <v>1668</v>
      </c>
      <c r="D124" s="32" t="s">
        <v>1157</v>
      </c>
      <c r="E124" s="30" t="s">
        <v>415</v>
      </c>
      <c r="F124" s="30" t="str">
        <f>_xlfn.SINGLE(IF(ISNUMBER(IFERROR(_xlfn.XLOOKUP($E124,Table1[QNUM],Table1[Answer],"",0),""))*1,"",IFERROR(_xlfn.XLOOKUP($E124,Table1[QNUM],Table1[Answer],"",0),"")))</f>
        <v/>
      </c>
      <c r="G124" s="31" t="str">
        <f>_xlfn.SINGLE(IF(ISNUMBER(IFERROR(_xlfn.XLOOKUP($E124&amp;$G$1&amp;":",Table1[QNUM],Table1[NOTES],"",0),""))*1,"",IFERROR(_xlfn.XLOOKUP($E124&amp;$G$1&amp;":",Table1[QNUM],Table1[NOTES],"",0),"")))</f>
        <v/>
      </c>
      <c r="H124" s="31"/>
      <c r="I124" s="31" t="str">
        <f>_xlfn.SINGLE(IF(ISNUMBER(IFERROR(_xlfn.XLOOKUP($E124&amp;$I$1,Table1[QNUM],Table1[NOTES],"",0),""))*1,"",IFERROR(_xlfn.XLOOKUP($E124&amp;$I$1,Table1[QNUM],Table1[NOTES],"",0),"")))</f>
        <v/>
      </c>
      <c r="J124" s="53" t="s">
        <v>1596</v>
      </c>
      <c r="K124" s="54"/>
      <c r="L124" s="54"/>
      <c r="M124" s="55"/>
      <c r="N124" s="54"/>
      <c r="O124" s="54"/>
      <c r="P124" s="54"/>
      <c r="Q124" s="54"/>
      <c r="R124" s="54"/>
      <c r="S124" s="54"/>
      <c r="T124" s="54"/>
      <c r="U124" s="54"/>
      <c r="V124" s="54"/>
      <c r="W124" s="54"/>
      <c r="X124" s="54"/>
      <c r="Y124" s="54"/>
      <c r="Z124" s="54"/>
      <c r="AA124" s="54"/>
      <c r="AB124" s="44"/>
      <c r="AC124" s="44"/>
      <c r="AD124" s="44"/>
      <c r="AE124" s="44"/>
      <c r="AF124" s="44"/>
      <c r="AG124" s="44"/>
      <c r="AH124" s="44"/>
      <c r="AI124" s="44"/>
      <c r="AJ124" s="44"/>
      <c r="AK124" s="44"/>
      <c r="AL124" s="44"/>
    </row>
    <row r="125" spans="1:38" ht="182" x14ac:dyDescent="0.35">
      <c r="A125" s="30" t="s">
        <v>1707</v>
      </c>
      <c r="B125" s="30" t="s">
        <v>1708</v>
      </c>
      <c r="C125" s="30" t="s">
        <v>1668</v>
      </c>
      <c r="D125" s="32" t="s">
        <v>1158</v>
      </c>
      <c r="E125" s="30" t="s">
        <v>417</v>
      </c>
      <c r="F125" s="30" t="str">
        <f>_xlfn.SINGLE(IF(ISNUMBER(IFERROR(_xlfn.XLOOKUP($E125,Table1[QNUM],Table1[Answer],"",0),""))*1,"",IFERROR(_xlfn.XLOOKUP($E125,Table1[QNUM],Table1[Answer],"",0),"")))</f>
        <v/>
      </c>
      <c r="G125" s="31" t="str">
        <f>_xlfn.SINGLE(IF(ISNUMBER(IFERROR(_xlfn.XLOOKUP($E125&amp;$G$1&amp;":",Table1[QNUM],Table1[NOTES],"",0),""))*1,"",IFERROR(_xlfn.XLOOKUP($E125&amp;$G$1&amp;":",Table1[QNUM],Table1[NOTES],"",0),"")))</f>
        <v/>
      </c>
      <c r="H125" s="31"/>
      <c r="I125" s="31" t="str">
        <f>_xlfn.SINGLE(IF(ISNUMBER(IFERROR(_xlfn.XLOOKUP($E125&amp;$I$1,Table1[QNUM],Table1[NOTES],"",0),""))*1,"",IFERROR(_xlfn.XLOOKUP($E125&amp;$I$1,Table1[QNUM],Table1[NOTES],"",0),"")))</f>
        <v/>
      </c>
      <c r="J125" s="53" t="s">
        <v>1709</v>
      </c>
      <c r="K125" s="54" t="str">
        <f>TRIM(FGP!C81)</f>
        <v/>
      </c>
      <c r="L125" s="54" t="str">
        <f>TRIM(FGP!C82)</f>
        <v/>
      </c>
      <c r="M125" s="55" t="str">
        <f>TRIM(FGP!C83)</f>
        <v/>
      </c>
      <c r="N125" s="54" t="str">
        <f>TRIM(FGP!C84)</f>
        <v/>
      </c>
      <c r="O125" s="54" t="str">
        <f>TRIM(FGP!C85)</f>
        <v/>
      </c>
      <c r="P125" s="54" t="str">
        <f>TRIM(FGP!C86)</f>
        <v/>
      </c>
      <c r="Q125" s="54"/>
      <c r="R125" s="54"/>
      <c r="S125" s="54"/>
      <c r="T125" s="54"/>
      <c r="U125" s="54"/>
      <c r="V125" s="54"/>
      <c r="W125" s="54"/>
      <c r="X125" s="54"/>
      <c r="Y125" s="54"/>
      <c r="Z125" s="54"/>
      <c r="AA125" s="54"/>
      <c r="AB125" s="44"/>
      <c r="AC125" s="44"/>
      <c r="AD125" s="44"/>
      <c r="AE125" s="44"/>
      <c r="AF125" s="44"/>
      <c r="AG125" s="44"/>
      <c r="AH125" s="44"/>
      <c r="AI125" s="44"/>
      <c r="AJ125" s="44"/>
      <c r="AK125" s="44"/>
      <c r="AL125" s="44"/>
    </row>
    <row r="126" spans="1:38" ht="322" x14ac:dyDescent="0.35">
      <c r="A126" s="30" t="s">
        <v>1710</v>
      </c>
      <c r="B126" s="30" t="s">
        <v>1711</v>
      </c>
      <c r="C126" s="30" t="s">
        <v>1668</v>
      </c>
      <c r="D126" s="32" t="s">
        <v>975</v>
      </c>
      <c r="E126" s="30" t="s">
        <v>418</v>
      </c>
      <c r="F126" s="30" t="str">
        <f>_xlfn.SINGLE(IF(ISNUMBER(IFERROR(_xlfn.XLOOKUP($E126,Table1[QNUM],Table1[Answer],"",0),""))*1,"",IFERROR(_xlfn.XLOOKUP($E126,Table1[QNUM],Table1[Answer],"",0),"")))</f>
        <v/>
      </c>
      <c r="G126" s="31" t="str">
        <f>_xlfn.SINGLE(IF(ISNUMBER(IFERROR(_xlfn.XLOOKUP($E126&amp;$G$1&amp;":",Table1[QNUM],Table1[NOTES],"",0),""))*1,"",IFERROR(_xlfn.XLOOKUP($E126&amp;$G$1&amp;":",Table1[QNUM],Table1[NOTES],"",0),"")))</f>
        <v/>
      </c>
      <c r="H126" s="31"/>
      <c r="I126" s="31" t="str">
        <f>_xlfn.SINGLE(IF(ISNUMBER(IFERROR(_xlfn.XLOOKUP($E126&amp;$I$1,Table1[QNUM],Table1[NOTES],"",0),""))*1,"",IFERROR(_xlfn.XLOOKUP($E126&amp;$I$1,Table1[QNUM],Table1[NOTES],"",0),"")))</f>
        <v/>
      </c>
      <c r="J126" s="53" t="s">
        <v>1712</v>
      </c>
      <c r="K126" s="54" t="str">
        <f>TRIM(FGP!C91)</f>
        <v/>
      </c>
      <c r="L126" s="54" t="str">
        <f>TRIM(FGP!C92)</f>
        <v/>
      </c>
      <c r="M126" s="55" t="str">
        <f>TRIM(FGP!C93)</f>
        <v/>
      </c>
      <c r="N126" s="54" t="str">
        <f>TRIM(FGP!C94)</f>
        <v/>
      </c>
      <c r="O126" s="54" t="str">
        <f>TRIM(FGP!C95)</f>
        <v/>
      </c>
      <c r="P126" s="54" t="str">
        <f>TRIM(FGP!C96)</f>
        <v/>
      </c>
      <c r="Q126" s="54" t="str">
        <f>TRIM(FGP!C97)</f>
        <v/>
      </c>
      <c r="R126" s="54" t="str">
        <f>TRIM(FGP!C98)</f>
        <v/>
      </c>
      <c r="S126" s="54" t="str">
        <f>TRIM(FGP!C99)</f>
        <v/>
      </c>
      <c r="T126" s="54" t="str">
        <f>TRIM(FGP!C100)</f>
        <v/>
      </c>
      <c r="U126" s="54" t="str">
        <f>TRIM(FGP!C101)</f>
        <v/>
      </c>
      <c r="V126" s="54" t="str">
        <f>TRIM(FGP!C102)</f>
        <v/>
      </c>
      <c r="W126" s="54" t="str">
        <f>TRIM(FGP!C103)</f>
        <v/>
      </c>
      <c r="X126" s="54" t="str">
        <f>TRIM(FGP!C104)</f>
        <v/>
      </c>
      <c r="Y126" s="54" t="str">
        <f>TRIM(FGP!C105)</f>
        <v/>
      </c>
      <c r="Z126" s="54"/>
      <c r="AA126" s="54"/>
      <c r="AB126" s="44"/>
      <c r="AC126" s="44"/>
      <c r="AD126" s="44"/>
      <c r="AE126" s="44"/>
      <c r="AF126" s="44"/>
      <c r="AG126" s="44"/>
      <c r="AH126" s="44"/>
      <c r="AI126" s="44"/>
      <c r="AJ126" s="44"/>
      <c r="AK126" s="44"/>
      <c r="AL126" s="44"/>
    </row>
    <row r="127" spans="1:38" ht="154" x14ac:dyDescent="0.35">
      <c r="A127" s="30" t="s">
        <v>1713</v>
      </c>
      <c r="B127" s="30" t="s">
        <v>1714</v>
      </c>
      <c r="C127" s="30" t="s">
        <v>1668</v>
      </c>
      <c r="D127" s="32" t="s">
        <v>387</v>
      </c>
      <c r="E127" s="30" t="s">
        <v>419</v>
      </c>
      <c r="F127" s="30" t="str">
        <f>_xlfn.SINGLE(IF(ISNUMBER(IFERROR(_xlfn.XLOOKUP($E127,Table1[QNUM],Table1[Answer],"",0),""))*1,"",IFERROR(_xlfn.XLOOKUP($E127,Table1[QNUM],Table1[Answer],"",0),"")))</f>
        <v/>
      </c>
      <c r="G127" s="31" t="str">
        <f>_xlfn.SINGLE(IF(ISNUMBER(IFERROR(_xlfn.XLOOKUP($E127&amp;$G$1&amp;":",Table1[QNUM],Table1[NOTES],"",0),""))*1,"",IFERROR(_xlfn.XLOOKUP($E127&amp;$G$1&amp;":",Table1[QNUM],Table1[NOTES],"",0),"")))</f>
        <v/>
      </c>
      <c r="H127" s="31"/>
      <c r="I127" s="31" t="str">
        <f>_xlfn.SINGLE(IF(ISNUMBER(IFERROR(_xlfn.XLOOKUP($E127&amp;$I$1,Table1[QNUM],Table1[NOTES],"",0),""))*1,"",IFERROR(_xlfn.XLOOKUP($E127&amp;$I$1,Table1[QNUM],Table1[NOTES],"",0),"")))</f>
        <v/>
      </c>
      <c r="J127" s="53" t="s">
        <v>1715</v>
      </c>
      <c r="K127" s="54" t="str">
        <f>TRIM(FGP!C110)</f>
        <v/>
      </c>
      <c r="L127" s="54" t="str">
        <f>TRIM(FGP!C111)</f>
        <v/>
      </c>
      <c r="M127" s="55"/>
      <c r="N127" s="54"/>
      <c r="O127" s="54"/>
      <c r="P127" s="54"/>
      <c r="Q127" s="54"/>
      <c r="R127" s="54"/>
      <c r="S127" s="54"/>
      <c r="T127" s="54"/>
      <c r="U127" s="54"/>
      <c r="V127" s="54"/>
      <c r="W127" s="54"/>
      <c r="X127" s="54"/>
      <c r="Y127" s="54"/>
      <c r="Z127" s="54"/>
      <c r="AA127" s="54"/>
      <c r="AB127" s="44"/>
      <c r="AC127" s="44"/>
      <c r="AD127" s="44"/>
      <c r="AE127" s="44"/>
      <c r="AF127" s="44"/>
      <c r="AG127" s="44"/>
      <c r="AH127" s="44"/>
      <c r="AI127" s="44"/>
      <c r="AJ127" s="44"/>
      <c r="AK127" s="44"/>
      <c r="AL127" s="44"/>
    </row>
    <row r="128" spans="1:38" ht="42" x14ac:dyDescent="0.35">
      <c r="A128" s="30" t="s">
        <v>1716</v>
      </c>
      <c r="B128" s="30" t="s">
        <v>1717</v>
      </c>
      <c r="C128" s="30" t="s">
        <v>1668</v>
      </c>
      <c r="D128" s="32" t="s">
        <v>1159</v>
      </c>
      <c r="E128" s="30" t="s">
        <v>420</v>
      </c>
      <c r="F128" s="30" t="str">
        <f>_xlfn.SINGLE(IF(ISNUMBER(IFERROR(_xlfn.XLOOKUP($E128,Table1[QNUM],Table1[Answer],"",0),""))*1,"",IFERROR(_xlfn.XLOOKUP($E128,Table1[QNUM],Table1[Answer],"",0),"")))</f>
        <v/>
      </c>
      <c r="G128" s="31" t="str">
        <f>_xlfn.SINGLE(IF(ISNUMBER(IFERROR(_xlfn.XLOOKUP($E128&amp;$G$1&amp;":",Table1[QNUM],Table1[NOTES],"",0),""))*1,"",IFERROR(_xlfn.XLOOKUP($E128&amp;$G$1&amp;":",Table1[QNUM],Table1[NOTES],"",0),"")))</f>
        <v/>
      </c>
      <c r="H128" s="31"/>
      <c r="I128" s="31" t="str">
        <f>_xlfn.SINGLE(IF(ISNUMBER(IFERROR(_xlfn.XLOOKUP($E128&amp;$I$1,Table1[QNUM],Table1[NOTES],"",0),""))*1,"",IFERROR(_xlfn.XLOOKUP($E128&amp;$I$1,Table1[QNUM],Table1[NOTES],"",0),"")))</f>
        <v/>
      </c>
      <c r="J128" s="53" t="s">
        <v>1504</v>
      </c>
      <c r="K128" s="54"/>
      <c r="L128" s="54"/>
      <c r="M128" s="55"/>
      <c r="N128" s="54"/>
      <c r="O128" s="54"/>
      <c r="P128" s="54"/>
      <c r="Q128" s="54"/>
      <c r="R128" s="54"/>
      <c r="S128" s="54"/>
      <c r="T128" s="54"/>
      <c r="U128" s="54"/>
      <c r="V128" s="54"/>
      <c r="W128" s="54"/>
      <c r="X128" s="54"/>
      <c r="Y128" s="54"/>
      <c r="Z128" s="54"/>
      <c r="AA128" s="54"/>
      <c r="AB128" s="44"/>
      <c r="AC128" s="44"/>
      <c r="AD128" s="44"/>
      <c r="AE128" s="44"/>
      <c r="AF128" s="44"/>
      <c r="AG128" s="44"/>
      <c r="AH128" s="44"/>
      <c r="AI128" s="44"/>
      <c r="AJ128" s="44"/>
      <c r="AK128" s="44"/>
      <c r="AL128" s="44"/>
    </row>
    <row r="129" spans="1:38" ht="56.5" x14ac:dyDescent="0.35">
      <c r="A129" s="30" t="s">
        <v>1718</v>
      </c>
      <c r="B129" s="30" t="s">
        <v>1719</v>
      </c>
      <c r="C129" s="30" t="s">
        <v>1668</v>
      </c>
      <c r="D129" s="32" t="s">
        <v>996</v>
      </c>
      <c r="E129" s="30" t="s">
        <v>421</v>
      </c>
      <c r="F129" s="30" t="str">
        <f>_xlfn.SINGLE(IF(ISNUMBER(IFERROR(_xlfn.XLOOKUP($E129,Table1[QNUM],Table1[Answer],"",0),""))*1,"",IFERROR(_xlfn.XLOOKUP($E129,Table1[QNUM],Table1[Answer],"",0),"")))</f>
        <v/>
      </c>
      <c r="G129" s="31" t="str">
        <f>_xlfn.SINGLE(IF(ISNUMBER(IFERROR(_xlfn.XLOOKUP($E129&amp;$G$1&amp;":",Table1[QNUM],Table1[NOTES],"",0),""))*1,"",IFERROR(_xlfn.XLOOKUP($E129&amp;$G$1&amp;":",Table1[QNUM],Table1[NOTES],"",0),"")))</f>
        <v/>
      </c>
      <c r="H129" s="31"/>
      <c r="I129" s="31" t="str">
        <f>_xlfn.SINGLE(IF(ISNUMBER(IFERROR(_xlfn.XLOOKUP($E129&amp;$I$1,Table1[QNUM],Table1[NOTES],"",0),""))*1,"",IFERROR(_xlfn.XLOOKUP($E129&amp;$I$1,Table1[QNUM],Table1[NOTES],"",0),"")))</f>
        <v/>
      </c>
      <c r="J129" s="53" t="s">
        <v>1507</v>
      </c>
      <c r="K129" s="54"/>
      <c r="L129" s="54"/>
      <c r="M129" s="55"/>
      <c r="N129" s="54"/>
      <c r="O129" s="54"/>
      <c r="P129" s="54"/>
      <c r="Q129" s="54"/>
      <c r="R129" s="54"/>
      <c r="S129" s="54"/>
      <c r="T129" s="54"/>
      <c r="U129" s="54"/>
      <c r="V129" s="54"/>
      <c r="W129" s="54"/>
      <c r="X129" s="54"/>
      <c r="Y129" s="54"/>
      <c r="Z129" s="54"/>
      <c r="AA129" s="54"/>
      <c r="AB129" s="44"/>
      <c r="AC129" s="44"/>
      <c r="AD129" s="44"/>
      <c r="AE129" s="44"/>
      <c r="AF129" s="44"/>
      <c r="AG129" s="44"/>
      <c r="AH129" s="44"/>
      <c r="AI129" s="44"/>
      <c r="AJ129" s="44"/>
      <c r="AK129" s="44"/>
      <c r="AL129" s="44"/>
    </row>
    <row r="130" spans="1:38" ht="140" x14ac:dyDescent="0.35">
      <c r="A130" s="30" t="s">
        <v>1720</v>
      </c>
      <c r="B130" s="30" t="s">
        <v>1721</v>
      </c>
      <c r="C130" s="30" t="s">
        <v>1668</v>
      </c>
      <c r="D130" s="32" t="s">
        <v>1162</v>
      </c>
      <c r="E130" s="30" t="s">
        <v>422</v>
      </c>
      <c r="F130" s="30" t="str">
        <f>_xlfn.SINGLE(IF(ISNUMBER(IFERROR(_xlfn.XLOOKUP($E130,Table1[QNUM],Table1[Answer],"",0),""))*1,"",IFERROR(_xlfn.XLOOKUP($E130,Table1[QNUM],Table1[Answer],"",0),"")))</f>
        <v/>
      </c>
      <c r="G130" s="31" t="str">
        <f>_xlfn.SINGLE(IF(ISNUMBER(IFERROR(_xlfn.XLOOKUP($E130&amp;$G$1&amp;":",Table1[QNUM],Table1[NOTES],"",0),""))*1,"",IFERROR(_xlfn.XLOOKUP($E130&amp;$G$1&amp;":",Table1[QNUM],Table1[NOTES],"",0),"")))</f>
        <v/>
      </c>
      <c r="H130" s="31"/>
      <c r="I130" s="31" t="str">
        <f>_xlfn.SINGLE(IF(ISNUMBER(IFERROR(_xlfn.XLOOKUP($E130&amp;$I$1,Table1[QNUM],Table1[NOTES],"",0),""))*1,"",IFERROR(_xlfn.XLOOKUP($E130&amp;$I$1,Table1[QNUM],Table1[NOTES],"",0),"")))</f>
        <v/>
      </c>
      <c r="J130" s="53" t="s">
        <v>1722</v>
      </c>
      <c r="K130" s="54" t="str">
        <f>TRIM(FGP!C124)</f>
        <v/>
      </c>
      <c r="L130" s="54" t="str">
        <f>TRIM(FGP!C125)</f>
        <v/>
      </c>
      <c r="M130" s="55" t="str">
        <f>TRIM(FGP!C126)</f>
        <v/>
      </c>
      <c r="N130" s="54"/>
      <c r="O130" s="54"/>
      <c r="P130" s="54"/>
      <c r="Q130" s="54"/>
      <c r="R130" s="54"/>
      <c r="S130" s="54"/>
      <c r="T130" s="54"/>
      <c r="U130" s="54"/>
      <c r="V130" s="54"/>
      <c r="W130" s="54"/>
      <c r="X130" s="54"/>
      <c r="Y130" s="54"/>
      <c r="Z130" s="54"/>
      <c r="AA130" s="54"/>
      <c r="AB130" s="44"/>
      <c r="AC130" s="44"/>
      <c r="AD130" s="44"/>
      <c r="AE130" s="44"/>
      <c r="AF130" s="44"/>
      <c r="AG130" s="44"/>
      <c r="AH130" s="44"/>
      <c r="AI130" s="44"/>
      <c r="AJ130" s="44"/>
      <c r="AK130" s="44"/>
      <c r="AL130" s="44"/>
    </row>
    <row r="131" spans="1:38" ht="14.5" x14ac:dyDescent="0.35">
      <c r="A131" s="30" t="s">
        <v>1723</v>
      </c>
      <c r="B131" s="30" t="s">
        <v>1724</v>
      </c>
      <c r="C131" s="30" t="s">
        <v>1725</v>
      </c>
      <c r="D131" s="32" t="s">
        <v>1163</v>
      </c>
      <c r="E131" s="30" t="s">
        <v>428</v>
      </c>
      <c r="F131" s="30" t="str">
        <f>_xlfn.SINGLE(IF(ISNUMBER(IFERROR(_xlfn.XLOOKUP($E131,Table1[QNUM],Table1[Answer],"",0),""))*1,"",IFERROR(_xlfn.XLOOKUP($E131,Table1[QNUM],Table1[Answer],"",0),"")))</f>
        <v/>
      </c>
      <c r="G131" s="31" t="str">
        <f>_xlfn.SINGLE(IF(ISNUMBER(IFERROR(_xlfn.XLOOKUP($E131&amp;$G$1&amp;":",Table1[QNUM],Table1[NOTES],"",0),""))*1,"",IFERROR(_xlfn.XLOOKUP($E131&amp;$G$1&amp;":",Table1[QNUM],Table1[NOTES],"",0),"")))</f>
        <v/>
      </c>
      <c r="H131" s="31"/>
      <c r="I131" s="31" t="str">
        <f>_xlfn.SINGLE(IF(ISNUMBER(IFERROR(_xlfn.XLOOKUP($E131&amp;$I$1,Table1[QNUM],Table1[NOTES],"",0),""))*1,"",IFERROR(_xlfn.XLOOKUP($E131&amp;$I$1,Table1[QNUM],Table1[NOTES],"",0),"")))</f>
        <v/>
      </c>
      <c r="J131" s="53" t="s">
        <v>1726</v>
      </c>
      <c r="K131" s="54"/>
      <c r="L131" s="54"/>
      <c r="M131" s="55"/>
      <c r="N131" s="54"/>
      <c r="O131" s="54"/>
      <c r="P131" s="54"/>
      <c r="Q131" s="54"/>
      <c r="R131" s="54"/>
      <c r="S131" s="54"/>
      <c r="T131" s="54"/>
      <c r="U131" s="54"/>
      <c r="V131" s="54"/>
      <c r="W131" s="54"/>
      <c r="X131" s="54"/>
      <c r="Y131" s="54"/>
      <c r="Z131" s="54"/>
      <c r="AA131" s="54"/>
      <c r="AB131" s="44"/>
      <c r="AC131" s="44"/>
      <c r="AD131" s="44"/>
      <c r="AE131" s="44"/>
      <c r="AF131" s="44"/>
      <c r="AG131" s="44"/>
      <c r="AH131" s="44"/>
      <c r="AI131" s="44"/>
      <c r="AJ131" s="44"/>
      <c r="AK131" s="44"/>
      <c r="AL131" s="44"/>
    </row>
    <row r="132" spans="1:38" ht="42" x14ac:dyDescent="0.35">
      <c r="A132" s="30" t="s">
        <v>1727</v>
      </c>
      <c r="B132" s="30" t="s">
        <v>1728</v>
      </c>
      <c r="C132" s="30" t="s">
        <v>1725</v>
      </c>
      <c r="D132" s="32" t="s">
        <v>1164</v>
      </c>
      <c r="E132" s="30" t="s">
        <v>429</v>
      </c>
      <c r="F132" s="30" t="str">
        <f>_xlfn.SINGLE(IF(ISNUMBER(IFERROR(_xlfn.XLOOKUP($E132,Table1[QNUM],Table1[Answer],"",0),""))*1,"",IFERROR(_xlfn.XLOOKUP($E132,Table1[QNUM],Table1[Answer],"",0),"")))</f>
        <v/>
      </c>
      <c r="G132" s="31" t="str">
        <f>_xlfn.SINGLE(IF(ISNUMBER(IFERROR(_xlfn.XLOOKUP($E132&amp;$G$1&amp;":",Table1[QNUM],Table1[NOTES],"",0),""))*1,"",IFERROR(_xlfn.XLOOKUP($E132&amp;$G$1&amp;":",Table1[QNUM],Table1[NOTES],"",0),"")))</f>
        <v/>
      </c>
      <c r="H132" s="31"/>
      <c r="I132" s="31" t="str">
        <f>_xlfn.SINGLE(IF(ISNUMBER(IFERROR(_xlfn.XLOOKUP($E132&amp;$I$1,Table1[QNUM],Table1[NOTES],"",0),""))*1,"",IFERROR(_xlfn.XLOOKUP($E132&amp;$I$1,Table1[QNUM],Table1[NOTES],"",0),"")))</f>
        <v/>
      </c>
      <c r="J132" s="53" t="s">
        <v>1729</v>
      </c>
      <c r="K132" s="54"/>
      <c r="L132" s="54"/>
      <c r="M132" s="55"/>
      <c r="N132" s="54"/>
      <c r="O132" s="54"/>
      <c r="P132" s="54"/>
      <c r="Q132" s="54"/>
      <c r="R132" s="54"/>
      <c r="S132" s="54"/>
      <c r="T132" s="54"/>
      <c r="U132" s="54"/>
      <c r="V132" s="54"/>
      <c r="W132" s="54"/>
      <c r="X132" s="54"/>
      <c r="Y132" s="54"/>
      <c r="Z132" s="54"/>
      <c r="AA132" s="54"/>
      <c r="AB132" s="44"/>
      <c r="AC132" s="44"/>
      <c r="AD132" s="44"/>
      <c r="AE132" s="44"/>
      <c r="AF132" s="44"/>
      <c r="AG132" s="44"/>
      <c r="AH132" s="44"/>
      <c r="AI132" s="44"/>
      <c r="AJ132" s="44"/>
      <c r="AK132" s="44"/>
      <c r="AL132" s="44"/>
    </row>
    <row r="133" spans="1:38" ht="42" x14ac:dyDescent="0.35">
      <c r="A133" s="30" t="s">
        <v>1730</v>
      </c>
      <c r="B133" s="30" t="s">
        <v>1731</v>
      </c>
      <c r="C133" s="30" t="s">
        <v>1725</v>
      </c>
      <c r="D133" s="32" t="s">
        <v>1166</v>
      </c>
      <c r="E133" s="30" t="s">
        <v>430</v>
      </c>
      <c r="F133" s="30" t="str">
        <f>_xlfn.SINGLE(IF(ISNUMBER(IFERROR(_xlfn.XLOOKUP($E133,Table1[QNUM],Table1[Answer],"",0),""))*1,"",IFERROR(_xlfn.XLOOKUP($E133,Table1[QNUM],Table1[Answer],"",0),"")))</f>
        <v/>
      </c>
      <c r="G133" s="31" t="str">
        <f>_xlfn.SINGLE(IF(ISNUMBER(IFERROR(_xlfn.XLOOKUP($E133&amp;$G$1&amp;":",Table1[QNUM],Table1[NOTES],"",0),""))*1,"",IFERROR(_xlfn.XLOOKUP($E133&amp;$G$1&amp;":",Table1[QNUM],Table1[NOTES],"",0),"")))</f>
        <v/>
      </c>
      <c r="H133" s="31"/>
      <c r="I133" s="31" t="str">
        <f>_xlfn.SINGLE(IF(ISNUMBER(IFERROR(_xlfn.XLOOKUP($E133&amp;$I$1,Table1[QNUM],Table1[NOTES],"",0),""))*1,"",IFERROR(_xlfn.XLOOKUP($E133&amp;$I$1,Table1[QNUM],Table1[NOTES],"",0),"")))</f>
        <v/>
      </c>
      <c r="J133" s="53" t="s">
        <v>1729</v>
      </c>
      <c r="K133" s="54"/>
      <c r="L133" s="54"/>
      <c r="M133" s="55"/>
      <c r="N133" s="54"/>
      <c r="O133" s="54"/>
      <c r="P133" s="54"/>
      <c r="Q133" s="54"/>
      <c r="R133" s="54"/>
      <c r="S133" s="54"/>
      <c r="T133" s="54"/>
      <c r="U133" s="54"/>
      <c r="V133" s="54"/>
      <c r="W133" s="54"/>
      <c r="X133" s="54"/>
      <c r="Y133" s="54"/>
      <c r="Z133" s="54"/>
      <c r="AA133" s="54"/>
      <c r="AB133" s="44"/>
      <c r="AC133" s="44"/>
      <c r="AD133" s="44"/>
      <c r="AE133" s="44"/>
      <c r="AF133" s="44"/>
      <c r="AG133" s="44"/>
      <c r="AH133" s="44"/>
      <c r="AI133" s="44"/>
      <c r="AJ133" s="44"/>
      <c r="AK133" s="44"/>
      <c r="AL133" s="44"/>
    </row>
    <row r="134" spans="1:38" ht="14.5" x14ac:dyDescent="0.35">
      <c r="A134" s="30" t="s">
        <v>1732</v>
      </c>
      <c r="B134" s="30" t="s">
        <v>1733</v>
      </c>
      <c r="C134" s="30" t="s">
        <v>1725</v>
      </c>
      <c r="D134" s="32" t="s">
        <v>1105</v>
      </c>
      <c r="E134" s="30" t="s">
        <v>431</v>
      </c>
      <c r="F134" s="30" t="str">
        <f>_xlfn.SINGLE(IF(ISNUMBER(IFERROR(_xlfn.XLOOKUP($E134,Table1[QNUM],Table1[Answer],"",0),""))*1,"",IFERROR(_xlfn.XLOOKUP($E134,Table1[QNUM],Table1[Answer],"",0),"")))</f>
        <v/>
      </c>
      <c r="G134" s="31" t="str">
        <f>_xlfn.SINGLE(IF(ISNUMBER(IFERROR(_xlfn.XLOOKUP($E134&amp;$G$1&amp;":",Table1[QNUM],Table1[NOTES],"",0),""))*1,"",IFERROR(_xlfn.XLOOKUP($E134&amp;$G$1&amp;":",Table1[QNUM],Table1[NOTES],"",0),"")))</f>
        <v/>
      </c>
      <c r="H134" s="31"/>
      <c r="I134" s="31" t="str">
        <f>_xlfn.SINGLE(IF(ISNUMBER(IFERROR(_xlfn.XLOOKUP($E134&amp;$I$1,Table1[QNUM],Table1[NOTES],"",0),""))*1,"",IFERROR(_xlfn.XLOOKUP($E134&amp;$I$1,Table1[QNUM],Table1[NOTES],"",0),"")))</f>
        <v/>
      </c>
      <c r="J134" s="53" t="s">
        <v>1734</v>
      </c>
      <c r="K134" s="54"/>
      <c r="L134" s="54"/>
      <c r="M134" s="55"/>
      <c r="N134" s="54"/>
      <c r="O134" s="54"/>
      <c r="P134" s="54"/>
      <c r="Q134" s="54"/>
      <c r="R134" s="54"/>
      <c r="S134" s="54"/>
      <c r="T134" s="54"/>
      <c r="U134" s="54"/>
      <c r="V134" s="54"/>
      <c r="W134" s="54"/>
      <c r="X134" s="54"/>
      <c r="Y134" s="54"/>
      <c r="Z134" s="54"/>
      <c r="AA134" s="54"/>
      <c r="AB134" s="44"/>
      <c r="AC134" s="44"/>
      <c r="AD134" s="44"/>
      <c r="AE134" s="44"/>
      <c r="AF134" s="44"/>
      <c r="AG134" s="44"/>
      <c r="AH134" s="44"/>
      <c r="AI134" s="44"/>
      <c r="AJ134" s="44"/>
      <c r="AK134" s="44"/>
      <c r="AL134" s="44"/>
    </row>
    <row r="135" spans="1:38" ht="14.5" x14ac:dyDescent="0.35">
      <c r="A135" s="30" t="s">
        <v>1735</v>
      </c>
      <c r="B135" s="30" t="s">
        <v>1736</v>
      </c>
      <c r="C135" s="30" t="s">
        <v>1725</v>
      </c>
      <c r="D135" s="32" t="s">
        <v>1107</v>
      </c>
      <c r="E135" s="30" t="s">
        <v>432</v>
      </c>
      <c r="F135" s="30" t="str">
        <f>_xlfn.SINGLE(IF(ISNUMBER(IFERROR(_xlfn.XLOOKUP($E135,Table1[QNUM],Table1[Answer],"",0),""))*1,"",IFERROR(_xlfn.XLOOKUP($E135,Table1[QNUM],Table1[Answer],"",0),"")))</f>
        <v/>
      </c>
      <c r="G135" s="31" t="str">
        <f>_xlfn.SINGLE(IF(ISNUMBER(IFERROR(_xlfn.XLOOKUP($E135&amp;$G$1&amp;":",Table1[QNUM],Table1[NOTES],"",0),""))*1,"",IFERROR(_xlfn.XLOOKUP($E135&amp;$G$1&amp;":",Table1[QNUM],Table1[NOTES],"",0),"")))</f>
        <v/>
      </c>
      <c r="H135" s="31"/>
      <c r="I135" s="31" t="str">
        <f>_xlfn.SINGLE(IF(ISNUMBER(IFERROR(_xlfn.XLOOKUP($E135&amp;$I$1,Table1[QNUM],Table1[NOTES],"",0),""))*1,"",IFERROR(_xlfn.XLOOKUP($E135&amp;$I$1,Table1[QNUM],Table1[NOTES],"",0),"")))</f>
        <v/>
      </c>
      <c r="J135" s="53" t="s">
        <v>1734</v>
      </c>
      <c r="K135" s="54"/>
      <c r="L135" s="54"/>
      <c r="M135" s="55"/>
      <c r="N135" s="54"/>
      <c r="O135" s="54"/>
      <c r="P135" s="54"/>
      <c r="Q135" s="54"/>
      <c r="R135" s="54"/>
      <c r="S135" s="54"/>
      <c r="T135" s="54"/>
      <c r="U135" s="54"/>
      <c r="V135" s="54"/>
      <c r="W135" s="54"/>
      <c r="X135" s="54"/>
      <c r="Y135" s="54"/>
      <c r="Z135" s="54"/>
      <c r="AA135" s="54"/>
      <c r="AB135" s="44"/>
      <c r="AC135" s="44"/>
      <c r="AD135" s="44"/>
      <c r="AE135" s="44"/>
      <c r="AF135" s="44"/>
      <c r="AG135" s="44"/>
      <c r="AH135" s="44"/>
      <c r="AI135" s="44"/>
      <c r="AJ135" s="44"/>
      <c r="AK135" s="44"/>
      <c r="AL135" s="44"/>
    </row>
    <row r="136" spans="1:38" ht="140" x14ac:dyDescent="0.35">
      <c r="A136" s="30" t="s">
        <v>1737</v>
      </c>
      <c r="B136" s="30" t="s">
        <v>1738</v>
      </c>
      <c r="C136" s="30" t="s">
        <v>1725</v>
      </c>
      <c r="D136" s="32" t="s">
        <v>1167</v>
      </c>
      <c r="E136" s="30" t="s">
        <v>433</v>
      </c>
      <c r="F136" s="30" t="str">
        <f>_xlfn.SINGLE(IF(ISNUMBER(IFERROR(_xlfn.XLOOKUP($E136,Table1[QNUM],Table1[Answer],"",0),""))*1,"",IFERROR(_xlfn.XLOOKUP($E136,Table1[QNUM],Table1[Answer],"",0),"")))</f>
        <v/>
      </c>
      <c r="G136" s="31" t="str">
        <f>_xlfn.SINGLE(IF(ISNUMBER(IFERROR(_xlfn.XLOOKUP($E136&amp;$G$1&amp;":",Table1[QNUM],Table1[NOTES],"",0),""))*1,"",IFERROR(_xlfn.XLOOKUP($E136&amp;$G$1&amp;":",Table1[QNUM],Table1[NOTES],"",0),"")))</f>
        <v/>
      </c>
      <c r="H136" s="31"/>
      <c r="I136" s="31" t="str">
        <f>_xlfn.SINGLE(IF(ISNUMBER(IFERROR(_xlfn.XLOOKUP($E136&amp;$I$1,Table1[QNUM],Table1[NOTES],"",0),""))*1,"",IFERROR(_xlfn.XLOOKUP($E136&amp;$I$1,Table1[QNUM],Table1[NOTES],"",0),"")))</f>
        <v/>
      </c>
      <c r="J136" s="53" t="s">
        <v>1483</v>
      </c>
      <c r="K136" s="54" t="str">
        <f>TRIM(RSVP!C28)</f>
        <v/>
      </c>
      <c r="L136" s="54" t="str">
        <f>TRIM(RSVP!C29)</f>
        <v/>
      </c>
      <c r="M136" s="55" t="str">
        <f>TRIM(RSVP!C30)</f>
        <v/>
      </c>
      <c r="N136" s="54" t="str">
        <f>TRIM(RSVP!C31)</f>
        <v/>
      </c>
      <c r="O136" s="54"/>
      <c r="P136" s="54"/>
      <c r="Q136" s="54"/>
      <c r="R136" s="54"/>
      <c r="S136" s="54"/>
      <c r="T136" s="54"/>
      <c r="U136" s="54"/>
      <c r="V136" s="54"/>
      <c r="W136" s="54"/>
      <c r="X136" s="54"/>
      <c r="Y136" s="54"/>
      <c r="Z136" s="54"/>
      <c r="AA136" s="54"/>
      <c r="AB136" s="44"/>
      <c r="AC136" s="44"/>
      <c r="AD136" s="44"/>
      <c r="AE136" s="44"/>
      <c r="AF136" s="44"/>
      <c r="AG136" s="44"/>
      <c r="AH136" s="44"/>
      <c r="AI136" s="44"/>
      <c r="AJ136" s="44"/>
      <c r="AK136" s="44"/>
      <c r="AL136" s="44"/>
    </row>
    <row r="137" spans="1:38" ht="56" x14ac:dyDescent="0.35">
      <c r="A137" s="30" t="s">
        <v>1739</v>
      </c>
      <c r="B137" s="30" t="s">
        <v>1740</v>
      </c>
      <c r="C137" s="30" t="s">
        <v>1725</v>
      </c>
      <c r="D137" s="32" t="s">
        <v>1122</v>
      </c>
      <c r="E137" s="30" t="s">
        <v>435</v>
      </c>
      <c r="F137" s="30" t="str">
        <f>_xlfn.SINGLE(IF(ISNUMBER(IFERROR(_xlfn.XLOOKUP($E137,Table1[QNUM],Table1[Answer],"",0),""))*1,"",IFERROR(_xlfn.XLOOKUP($E137,Table1[QNUM],Table1[Answer],"",0),"")))</f>
        <v/>
      </c>
      <c r="G137" s="31" t="str">
        <f>_xlfn.SINGLE(IF(ISNUMBER(IFERROR(_xlfn.XLOOKUP($E137&amp;$G$1&amp;":",Table1[QNUM],Table1[NOTES],"",0),""))*1,"",IFERROR(_xlfn.XLOOKUP($E137&amp;$G$1&amp;":",Table1[QNUM],Table1[NOTES],"",0),"")))</f>
        <v/>
      </c>
      <c r="H137" s="31"/>
      <c r="I137" s="31" t="str">
        <f>_xlfn.SINGLE(IF(ISNUMBER(IFERROR(_xlfn.XLOOKUP($E137&amp;$I$1,Table1[QNUM],Table1[NOTES],"",0),""))*1,"",IFERROR(_xlfn.XLOOKUP($E137&amp;$I$1,Table1[QNUM],Table1[NOTES],"",0),"")))</f>
        <v/>
      </c>
      <c r="J137" s="53" t="s">
        <v>1580</v>
      </c>
      <c r="K137" s="54"/>
      <c r="L137" s="54"/>
      <c r="M137" s="55"/>
      <c r="N137" s="54"/>
      <c r="O137" s="54"/>
      <c r="P137" s="54"/>
      <c r="Q137" s="54"/>
      <c r="R137" s="54"/>
      <c r="S137" s="54"/>
      <c r="T137" s="54"/>
      <c r="U137" s="54"/>
      <c r="V137" s="54"/>
      <c r="W137" s="54"/>
      <c r="X137" s="54"/>
      <c r="Y137" s="54"/>
      <c r="Z137" s="54"/>
      <c r="AA137" s="54"/>
      <c r="AB137" s="44"/>
      <c r="AC137" s="44"/>
      <c r="AD137" s="44"/>
      <c r="AE137" s="44"/>
      <c r="AF137" s="44"/>
      <c r="AG137" s="44"/>
      <c r="AH137" s="44"/>
      <c r="AI137" s="44"/>
      <c r="AJ137" s="44"/>
      <c r="AK137" s="44"/>
      <c r="AL137" s="44"/>
    </row>
    <row r="138" spans="1:38" ht="56" x14ac:dyDescent="0.35">
      <c r="A138" s="30" t="s">
        <v>1741</v>
      </c>
      <c r="B138" s="30" t="s">
        <v>1742</v>
      </c>
      <c r="C138" s="30" t="s">
        <v>1725</v>
      </c>
      <c r="D138" s="32" t="s">
        <v>1123</v>
      </c>
      <c r="E138" s="30" t="s">
        <v>437</v>
      </c>
      <c r="F138" s="30" t="str">
        <f>_xlfn.SINGLE(IF(ISNUMBER(IFERROR(_xlfn.XLOOKUP($E138,Table1[QNUM],Table1[Answer],"",0),""))*1,"",IFERROR(_xlfn.XLOOKUP($E138,Table1[QNUM],Table1[Answer],"",0),"")))</f>
        <v/>
      </c>
      <c r="G138" s="31" t="str">
        <f>_xlfn.SINGLE(IF(ISNUMBER(IFERROR(_xlfn.XLOOKUP($E138&amp;$G$1&amp;":",Table1[QNUM],Table1[NOTES],"",0),""))*1,"",IFERROR(_xlfn.XLOOKUP($E138&amp;$G$1&amp;":",Table1[QNUM],Table1[NOTES],"",0),"")))</f>
        <v/>
      </c>
      <c r="H138" s="31"/>
      <c r="I138" s="31" t="str">
        <f>_xlfn.SINGLE(IF(ISNUMBER(IFERROR(_xlfn.XLOOKUP($E138&amp;$I$1,Table1[QNUM],Table1[NOTES],"",0),""))*1,"",IFERROR(_xlfn.XLOOKUP($E138&amp;$I$1,Table1[QNUM],Table1[NOTES],"",0),"")))</f>
        <v/>
      </c>
      <c r="J138" s="53" t="s">
        <v>1743</v>
      </c>
      <c r="K138" s="54"/>
      <c r="L138" s="54"/>
      <c r="M138" s="55"/>
      <c r="N138" s="54"/>
      <c r="O138" s="54"/>
      <c r="P138" s="54"/>
      <c r="Q138" s="54"/>
      <c r="R138" s="54"/>
      <c r="S138" s="54"/>
      <c r="T138" s="54"/>
      <c r="U138" s="54"/>
      <c r="V138" s="54"/>
      <c r="W138" s="54"/>
      <c r="X138" s="54"/>
      <c r="Y138" s="54"/>
      <c r="Z138" s="54"/>
      <c r="AA138" s="54"/>
      <c r="AB138" s="44"/>
      <c r="AC138" s="44"/>
      <c r="AD138" s="44"/>
      <c r="AE138" s="44"/>
      <c r="AF138" s="44"/>
      <c r="AG138" s="44"/>
      <c r="AH138" s="44"/>
      <c r="AI138" s="44"/>
      <c r="AJ138" s="44"/>
      <c r="AK138" s="44"/>
      <c r="AL138" s="44"/>
    </row>
    <row r="139" spans="1:38" ht="98" x14ac:dyDescent="0.35">
      <c r="A139" s="30" t="s">
        <v>1744</v>
      </c>
      <c r="B139" s="30" t="s">
        <v>1745</v>
      </c>
      <c r="C139" s="30" t="s">
        <v>1725</v>
      </c>
      <c r="D139" s="32" t="s">
        <v>1169</v>
      </c>
      <c r="E139" s="30" t="s">
        <v>438</v>
      </c>
      <c r="F139" s="30" t="str">
        <f>_xlfn.SINGLE(IF(ISNUMBER(IFERROR(_xlfn.XLOOKUP($E139,Table1[QNUM],Table1[Answer],"",0),""))*1,"",IFERROR(_xlfn.XLOOKUP($E139,Table1[QNUM],Table1[Answer],"",0),"")))</f>
        <v/>
      </c>
      <c r="G139" s="31" t="str">
        <f>_xlfn.SINGLE(IF(ISNUMBER(IFERROR(_xlfn.XLOOKUP($E139&amp;$G$1&amp;":",Table1[QNUM],Table1[NOTES],"",0),""))*1,"",IFERROR(_xlfn.XLOOKUP($E139&amp;$G$1&amp;":",Table1[QNUM],Table1[NOTES],"",0),"")))</f>
        <v/>
      </c>
      <c r="H139" s="31"/>
      <c r="I139" s="31" t="str">
        <f>_xlfn.SINGLE(IF(ISNUMBER(IFERROR(_xlfn.XLOOKUP($E139&amp;$I$1,Table1[QNUM],Table1[NOTES],"",0),""))*1,"",IFERROR(_xlfn.XLOOKUP($E139&amp;$I$1,Table1[QNUM],Table1[NOTES],"",0),"")))</f>
        <v/>
      </c>
      <c r="J139" s="53" t="s">
        <v>1743</v>
      </c>
      <c r="K139" s="54" t="str">
        <f>TRIM(RSVP!C45)</f>
        <v/>
      </c>
      <c r="L139" s="54" t="str">
        <f>TRIM(RSVP!C46)</f>
        <v/>
      </c>
      <c r="M139" s="55" t="str">
        <f>TRIM(RSVP!C47)</f>
        <v/>
      </c>
      <c r="N139" s="54" t="str">
        <f>TRIM(RSVP!C48)</f>
        <v/>
      </c>
      <c r="O139" s="54" t="str">
        <f>TRIM(RSVP!C49)</f>
        <v/>
      </c>
      <c r="P139" s="54"/>
      <c r="Q139" s="54"/>
      <c r="R139" s="54"/>
      <c r="S139" s="54"/>
      <c r="T139" s="54"/>
      <c r="U139" s="54"/>
      <c r="V139" s="54"/>
      <c r="W139" s="54"/>
      <c r="X139" s="54"/>
      <c r="Y139" s="54"/>
      <c r="Z139" s="54"/>
      <c r="AA139" s="54"/>
      <c r="AB139" s="44"/>
      <c r="AC139" s="44"/>
      <c r="AD139" s="44"/>
      <c r="AE139" s="44"/>
      <c r="AF139" s="44"/>
      <c r="AG139" s="44"/>
      <c r="AH139" s="44"/>
      <c r="AI139" s="44"/>
      <c r="AJ139" s="44"/>
      <c r="AK139" s="44"/>
      <c r="AL139" s="44"/>
    </row>
    <row r="140" spans="1:38" ht="42" x14ac:dyDescent="0.35">
      <c r="A140" s="30" t="s">
        <v>1746</v>
      </c>
      <c r="B140" s="30" t="s">
        <v>1747</v>
      </c>
      <c r="C140" s="30" t="s">
        <v>1725</v>
      </c>
      <c r="D140" s="32" t="s">
        <v>1170</v>
      </c>
      <c r="E140" s="30" t="s">
        <v>439</v>
      </c>
      <c r="F140" s="30" t="str">
        <f>_xlfn.SINGLE(IF(ISNUMBER(IFERROR(_xlfn.XLOOKUP($E140,Table1[QNUM],Table1[Answer],"",0),""))*1,"",IFERROR(_xlfn.XLOOKUP($E140,Table1[QNUM],Table1[Answer],"",0),"")))</f>
        <v/>
      </c>
      <c r="G140" s="31" t="str">
        <f>_xlfn.SINGLE(IF(ISNUMBER(IFERROR(_xlfn.XLOOKUP($E140&amp;$G$1&amp;":",Table1[QNUM],Table1[NOTES],"",0),""))*1,"",IFERROR(_xlfn.XLOOKUP($E140&amp;$G$1&amp;":",Table1[QNUM],Table1[NOTES],"",0),"")))</f>
        <v/>
      </c>
      <c r="H140" s="31"/>
      <c r="I140" s="31" t="str">
        <f>_xlfn.SINGLE(IF(ISNUMBER(IFERROR(_xlfn.XLOOKUP($E140&amp;$I$1,Table1[QNUM],Table1[NOTES],"",0),""))*1,"",IFERROR(_xlfn.XLOOKUP($E140&amp;$I$1,Table1[QNUM],Table1[NOTES],"",0),"")))</f>
        <v/>
      </c>
      <c r="J140" s="53" t="s">
        <v>1748</v>
      </c>
      <c r="K140" s="54"/>
      <c r="L140" s="54"/>
      <c r="M140" s="55"/>
      <c r="N140" s="54"/>
      <c r="O140" s="54"/>
      <c r="P140" s="54"/>
      <c r="Q140" s="54"/>
      <c r="R140" s="54"/>
      <c r="S140" s="54"/>
      <c r="T140" s="54"/>
      <c r="U140" s="54"/>
      <c r="V140" s="54"/>
      <c r="W140" s="54"/>
      <c r="X140" s="54"/>
      <c r="Y140" s="54"/>
      <c r="Z140" s="54"/>
      <c r="AA140" s="54"/>
      <c r="AB140" s="44"/>
      <c r="AC140" s="44"/>
      <c r="AD140" s="44"/>
      <c r="AE140" s="44"/>
      <c r="AF140" s="44"/>
      <c r="AG140" s="44"/>
      <c r="AH140" s="44"/>
      <c r="AI140" s="44"/>
      <c r="AJ140" s="44"/>
      <c r="AK140" s="44"/>
      <c r="AL140" s="44"/>
    </row>
    <row r="141" spans="1:38" ht="42" x14ac:dyDescent="0.35">
      <c r="A141" s="30" t="s">
        <v>1749</v>
      </c>
      <c r="B141" s="30" t="s">
        <v>1750</v>
      </c>
      <c r="C141" s="30" t="s">
        <v>1725</v>
      </c>
      <c r="D141" s="32" t="s">
        <v>1171</v>
      </c>
      <c r="E141" s="30" t="s">
        <v>440</v>
      </c>
      <c r="F141" s="30" t="str">
        <f>_xlfn.SINGLE(IF(ISNUMBER(IFERROR(_xlfn.XLOOKUP($E141,Table1[QNUM],Table1[Answer],"",0),""))*1,"",IFERROR(_xlfn.XLOOKUP($E141,Table1[QNUM],Table1[Answer],"",0),"")))</f>
        <v/>
      </c>
      <c r="G141" s="31" t="str">
        <f>_xlfn.SINGLE(IF(ISNUMBER(IFERROR(_xlfn.XLOOKUP($E141&amp;$G$1&amp;":",Table1[QNUM],Table1[NOTES],"",0),""))*1,"",IFERROR(_xlfn.XLOOKUP($E141&amp;$G$1&amp;":",Table1[QNUM],Table1[NOTES],"",0),"")))</f>
        <v/>
      </c>
      <c r="H141" s="31"/>
      <c r="I141" s="31" t="str">
        <f>_xlfn.SINGLE(IF(ISNUMBER(IFERROR(_xlfn.XLOOKUP($E141&amp;$I$1,Table1[QNUM],Table1[NOTES],"",0),""))*1,"",IFERROR(_xlfn.XLOOKUP($E141&amp;$I$1,Table1[QNUM],Table1[NOTES],"",0),"")))</f>
        <v/>
      </c>
      <c r="J141" s="53" t="s">
        <v>1596</v>
      </c>
      <c r="K141" s="54"/>
      <c r="L141" s="54"/>
      <c r="M141" s="55"/>
      <c r="N141" s="54"/>
      <c r="O141" s="54"/>
      <c r="P141" s="54"/>
      <c r="Q141" s="54"/>
      <c r="R141" s="54"/>
      <c r="S141" s="54"/>
      <c r="T141" s="54"/>
      <c r="U141" s="54"/>
      <c r="V141" s="54"/>
      <c r="W141" s="54"/>
      <c r="X141" s="54"/>
      <c r="Y141" s="54"/>
      <c r="Z141" s="54"/>
      <c r="AA141" s="54"/>
      <c r="AB141" s="44"/>
      <c r="AC141" s="44"/>
      <c r="AD141" s="44"/>
      <c r="AE141" s="44"/>
      <c r="AF141" s="44"/>
      <c r="AG141" s="44"/>
      <c r="AH141" s="44"/>
      <c r="AI141" s="44"/>
      <c r="AJ141" s="44"/>
      <c r="AK141" s="44"/>
      <c r="AL141" s="44"/>
    </row>
    <row r="142" spans="1:38" ht="182" x14ac:dyDescent="0.35">
      <c r="A142" s="30" t="s">
        <v>1751</v>
      </c>
      <c r="B142" s="30" t="s">
        <v>1752</v>
      </c>
      <c r="C142" s="30" t="s">
        <v>1725</v>
      </c>
      <c r="D142" s="32" t="s">
        <v>973</v>
      </c>
      <c r="E142" s="30" t="s">
        <v>442</v>
      </c>
      <c r="F142" s="30" t="str">
        <f>_xlfn.SINGLE(IF(ISNUMBER(IFERROR(_xlfn.XLOOKUP($E142,Table1[QNUM],Table1[Answer],"",0),""))*1,"",IFERROR(_xlfn.XLOOKUP($E142,Table1[QNUM],Table1[Answer],"",0),"")))</f>
        <v/>
      </c>
      <c r="G142" s="31" t="str">
        <f>_xlfn.SINGLE(IF(ISNUMBER(IFERROR(_xlfn.XLOOKUP($E142&amp;$G$1&amp;":",Table1[QNUM],Table1[NOTES],"",0),""))*1,"",IFERROR(_xlfn.XLOOKUP($E142&amp;$G$1&amp;":",Table1[QNUM],Table1[NOTES],"",0),"")))</f>
        <v/>
      </c>
      <c r="H142" s="31"/>
      <c r="I142" s="31" t="str">
        <f>_xlfn.SINGLE(IF(ISNUMBER(IFERROR(_xlfn.XLOOKUP($E142&amp;$I$1,Table1[QNUM],Table1[NOTES],"",0),""))*1,"",IFERROR(_xlfn.XLOOKUP($E142&amp;$I$1,Table1[QNUM],Table1[NOTES],"",0),"")))</f>
        <v/>
      </c>
      <c r="J142" s="53" t="s">
        <v>1494</v>
      </c>
      <c r="K142" s="54" t="str">
        <f>TRIM(RSVP!C63)</f>
        <v/>
      </c>
      <c r="L142" s="54" t="str">
        <f>TRIM(RSVP!C64)</f>
        <v/>
      </c>
      <c r="M142" s="55" t="str">
        <f>TRIM(RSVP!C65)</f>
        <v/>
      </c>
      <c r="N142" s="54" t="str">
        <f>TRIM(RSVP!C66)</f>
        <v/>
      </c>
      <c r="O142" s="54" t="str">
        <f>TRIM(RSVP!C67)</f>
        <v/>
      </c>
      <c r="P142" s="54" t="str">
        <f>TRIM(RSVP!C68)</f>
        <v/>
      </c>
      <c r="Q142" s="54"/>
      <c r="R142" s="54"/>
      <c r="S142" s="54"/>
      <c r="T142" s="54"/>
      <c r="U142" s="54"/>
      <c r="V142" s="54"/>
      <c r="W142" s="54"/>
      <c r="X142" s="54"/>
      <c r="Y142" s="54"/>
      <c r="Z142" s="54"/>
      <c r="AA142" s="54"/>
      <c r="AB142" s="44"/>
      <c r="AC142" s="44"/>
      <c r="AD142" s="44"/>
      <c r="AE142" s="44"/>
      <c r="AF142" s="44"/>
      <c r="AG142" s="44"/>
      <c r="AH142" s="44"/>
      <c r="AI142" s="44"/>
      <c r="AJ142" s="44"/>
      <c r="AK142" s="44"/>
      <c r="AL142" s="44"/>
    </row>
    <row r="143" spans="1:38" ht="322" x14ac:dyDescent="0.35">
      <c r="A143" s="30" t="s">
        <v>1753</v>
      </c>
      <c r="B143" s="30" t="s">
        <v>1754</v>
      </c>
      <c r="C143" s="30" t="s">
        <v>1725</v>
      </c>
      <c r="D143" s="32" t="s">
        <v>975</v>
      </c>
      <c r="E143" s="30" t="s">
        <v>443</v>
      </c>
      <c r="F143" s="30" t="str">
        <f>_xlfn.SINGLE(IF(ISNUMBER(IFERROR(_xlfn.XLOOKUP($E143,Table1[QNUM],Table1[Answer],"",0),""))*1,"",IFERROR(_xlfn.XLOOKUP($E143,Table1[QNUM],Table1[Answer],"",0),"")))</f>
        <v/>
      </c>
      <c r="G143" s="31" t="str">
        <f>_xlfn.SINGLE(IF(ISNUMBER(IFERROR(_xlfn.XLOOKUP($E143&amp;$G$1&amp;":",Table1[QNUM],Table1[NOTES],"",0),""))*1,"",IFERROR(_xlfn.XLOOKUP($E143&amp;$G$1&amp;":",Table1[QNUM],Table1[NOTES],"",0),"")))</f>
        <v/>
      </c>
      <c r="H143" s="31"/>
      <c r="I143" s="31" t="str">
        <f>_xlfn.SINGLE(IF(ISNUMBER(IFERROR(_xlfn.XLOOKUP($E143&amp;$I$1,Table1[QNUM],Table1[NOTES],"",0),""))*1,"",IFERROR(_xlfn.XLOOKUP($E143&amp;$I$1,Table1[QNUM],Table1[NOTES],"",0),"")))</f>
        <v/>
      </c>
      <c r="J143" s="53" t="s">
        <v>1497</v>
      </c>
      <c r="K143" s="54" t="str">
        <f>TRIM(RSVP!C73)</f>
        <v/>
      </c>
      <c r="L143" s="54" t="str">
        <f>TRIM(RSVP!C74)</f>
        <v/>
      </c>
      <c r="M143" s="55" t="str">
        <f>TRIM(RSVP!C75)</f>
        <v/>
      </c>
      <c r="N143" s="54" t="str">
        <f>TRIM(RSVP!C76)</f>
        <v/>
      </c>
      <c r="O143" s="54" t="str">
        <f>TRIM(RSVP!C77)</f>
        <v/>
      </c>
      <c r="P143" s="54" t="str">
        <f>TRIM(RSVP!C78)</f>
        <v/>
      </c>
      <c r="Q143" s="54" t="str">
        <f>TRIM(RSVP!C79)</f>
        <v/>
      </c>
      <c r="R143" s="54" t="str">
        <f>TRIM(RSVP!C80)</f>
        <v/>
      </c>
      <c r="S143" s="54" t="str">
        <f>TRIM(RSVP!C81)</f>
        <v/>
      </c>
      <c r="T143" s="54" t="str">
        <f>TRIM(RSVP!C82)</f>
        <v/>
      </c>
      <c r="U143" s="54" t="str">
        <f>TRIM(RSVP!C83)</f>
        <v/>
      </c>
      <c r="V143" s="54" t="str">
        <f>TRIM(RSVP!C84)</f>
        <v/>
      </c>
      <c r="W143" s="54" t="str">
        <f>TRIM(RSVP!C85)</f>
        <v/>
      </c>
      <c r="X143" s="54" t="str">
        <f>TRIM(RSVP!C86)</f>
        <v/>
      </c>
      <c r="Y143" s="54" t="str">
        <f>TRIM(RSVP!C87)</f>
        <v/>
      </c>
      <c r="Z143" s="54"/>
      <c r="AA143" s="54"/>
      <c r="AB143" s="44"/>
      <c r="AC143" s="44"/>
      <c r="AD143" s="44"/>
      <c r="AE143" s="44"/>
      <c r="AF143" s="44"/>
      <c r="AG143" s="44"/>
      <c r="AH143" s="44"/>
      <c r="AI143" s="44"/>
      <c r="AJ143" s="44"/>
      <c r="AK143" s="44"/>
      <c r="AL143" s="44"/>
    </row>
    <row r="144" spans="1:38" ht="154" x14ac:dyDescent="0.35">
      <c r="A144" s="30" t="s">
        <v>1755</v>
      </c>
      <c r="B144" s="30" t="s">
        <v>1756</v>
      </c>
      <c r="C144" s="30" t="s">
        <v>1725</v>
      </c>
      <c r="D144" s="32" t="s">
        <v>387</v>
      </c>
      <c r="E144" s="30" t="s">
        <v>444</v>
      </c>
      <c r="F144" s="30" t="str">
        <f>_xlfn.SINGLE(IF(ISNUMBER(IFERROR(_xlfn.XLOOKUP($E144,Table1[QNUM],Table1[Answer],"",0),""))*1,"",IFERROR(_xlfn.XLOOKUP($E144,Table1[QNUM],Table1[Answer],"",0),"")))</f>
        <v/>
      </c>
      <c r="G144" s="31" t="str">
        <f>_xlfn.SINGLE(IF(ISNUMBER(IFERROR(_xlfn.XLOOKUP($E144&amp;$G$1&amp;":",Table1[QNUM],Table1[NOTES],"",0),""))*1,"",IFERROR(_xlfn.XLOOKUP($E144&amp;$G$1&amp;":",Table1[QNUM],Table1[NOTES],"",0),"")))</f>
        <v/>
      </c>
      <c r="H144" s="31"/>
      <c r="I144" s="31" t="str">
        <f>_xlfn.SINGLE(IF(ISNUMBER(IFERROR(_xlfn.XLOOKUP($E144&amp;$I$1,Table1[QNUM],Table1[NOTES],"",0),""))*1,"",IFERROR(_xlfn.XLOOKUP($E144&amp;$I$1,Table1[QNUM],Table1[NOTES],"",0),"")))</f>
        <v/>
      </c>
      <c r="J144" s="53" t="s">
        <v>1757</v>
      </c>
      <c r="K144" s="54" t="str">
        <f>TRIM(RSVP!C92)</f>
        <v/>
      </c>
      <c r="L144" s="54" t="str">
        <f>TRIM(RSVP!C93)</f>
        <v/>
      </c>
      <c r="M144" s="55"/>
      <c r="N144" s="54"/>
      <c r="O144" s="54"/>
      <c r="P144" s="54"/>
      <c r="Q144" s="54"/>
      <c r="R144" s="54"/>
      <c r="S144" s="54"/>
      <c r="T144" s="54"/>
      <c r="U144" s="54"/>
      <c r="V144" s="54"/>
      <c r="W144" s="54"/>
      <c r="X144" s="54"/>
      <c r="Y144" s="54"/>
      <c r="Z144" s="54"/>
      <c r="AA144" s="54"/>
      <c r="AB144" s="44"/>
      <c r="AC144" s="44"/>
      <c r="AD144" s="44"/>
      <c r="AE144" s="44"/>
      <c r="AF144" s="44"/>
      <c r="AG144" s="44"/>
      <c r="AH144" s="44"/>
      <c r="AI144" s="44"/>
      <c r="AJ144" s="44"/>
      <c r="AK144" s="44"/>
      <c r="AL144" s="44"/>
    </row>
    <row r="145" spans="1:38" ht="28.5" x14ac:dyDescent="0.35">
      <c r="A145" s="30" t="s">
        <v>1758</v>
      </c>
      <c r="B145" s="30" t="s">
        <v>1759</v>
      </c>
      <c r="C145" s="30" t="s">
        <v>1725</v>
      </c>
      <c r="D145" s="32" t="s">
        <v>1096</v>
      </c>
      <c r="E145" s="30" t="s">
        <v>445</v>
      </c>
      <c r="F145" s="30" t="str">
        <f>_xlfn.SINGLE(IF(ISNUMBER(IFERROR(_xlfn.XLOOKUP($E145,Table1[QNUM],Table1[Answer],"",0),""))*1,"",IFERROR(_xlfn.XLOOKUP($E145,Table1[QNUM],Table1[Answer],"",0),"")))</f>
        <v/>
      </c>
      <c r="G145" s="31" t="str">
        <f>_xlfn.SINGLE(IF(ISNUMBER(IFERROR(_xlfn.XLOOKUP($E145&amp;$G$1&amp;":",Table1[QNUM],Table1[NOTES],"",0),""))*1,"",IFERROR(_xlfn.XLOOKUP($E145&amp;$G$1&amp;":",Table1[QNUM],Table1[NOTES],"",0),"")))</f>
        <v/>
      </c>
      <c r="H145" s="31"/>
      <c r="I145" s="31" t="str">
        <f>_xlfn.SINGLE(IF(ISNUMBER(IFERROR(_xlfn.XLOOKUP($E145&amp;$I$1,Table1[QNUM],Table1[NOTES],"",0),""))*1,"",IFERROR(_xlfn.XLOOKUP($E145&amp;$I$1,Table1[QNUM],Table1[NOTES],"",0),"")))</f>
        <v/>
      </c>
      <c r="J145" s="53" t="s">
        <v>1504</v>
      </c>
      <c r="K145" s="54"/>
      <c r="L145" s="54"/>
      <c r="M145" s="55"/>
      <c r="N145" s="54"/>
      <c r="O145" s="54"/>
      <c r="P145" s="54"/>
      <c r="Q145" s="54"/>
      <c r="R145" s="54"/>
      <c r="S145" s="54"/>
      <c r="T145" s="54"/>
      <c r="U145" s="54"/>
      <c r="V145" s="54"/>
      <c r="W145" s="54"/>
      <c r="X145" s="54"/>
      <c r="Y145" s="54"/>
      <c r="Z145" s="54"/>
      <c r="AA145" s="54"/>
      <c r="AB145" s="44"/>
      <c r="AC145" s="44"/>
      <c r="AD145" s="44"/>
      <c r="AE145" s="44"/>
      <c r="AF145" s="44"/>
      <c r="AG145" s="44"/>
      <c r="AH145" s="44"/>
      <c r="AI145" s="44"/>
      <c r="AJ145" s="44"/>
      <c r="AK145" s="44"/>
      <c r="AL145" s="44"/>
    </row>
    <row r="146" spans="1:38" ht="56.5" x14ac:dyDescent="0.35">
      <c r="A146" s="30" t="s">
        <v>1760</v>
      </c>
      <c r="B146" s="30" t="s">
        <v>1761</v>
      </c>
      <c r="C146" s="30" t="s">
        <v>1725</v>
      </c>
      <c r="D146" s="32" t="s">
        <v>996</v>
      </c>
      <c r="E146" s="30" t="s">
        <v>446</v>
      </c>
      <c r="F146" s="30" t="str">
        <f>_xlfn.SINGLE(IF(ISNUMBER(IFERROR(_xlfn.XLOOKUP($E146,Table1[QNUM],Table1[Answer],"",0),""))*1,"",IFERROR(_xlfn.XLOOKUP($E146,Table1[QNUM],Table1[Answer],"",0),"")))</f>
        <v/>
      </c>
      <c r="G146" s="31" t="str">
        <f>_xlfn.SINGLE(IF(ISNUMBER(IFERROR(_xlfn.XLOOKUP($E146&amp;$G$1&amp;":",Table1[QNUM],Table1[NOTES],"",0),""))*1,"",IFERROR(_xlfn.XLOOKUP($E146&amp;$G$1&amp;":",Table1[QNUM],Table1[NOTES],"",0),"")))</f>
        <v/>
      </c>
      <c r="H146" s="31"/>
      <c r="I146" s="31" t="str">
        <f>_xlfn.SINGLE(IF(ISNUMBER(IFERROR(_xlfn.XLOOKUP($E146&amp;$I$1,Table1[QNUM],Table1[NOTES],"",0),""))*1,"",IFERROR(_xlfn.XLOOKUP($E146&amp;$I$1,Table1[QNUM],Table1[NOTES],"",0),"")))</f>
        <v/>
      </c>
      <c r="J146" s="53" t="s">
        <v>1507</v>
      </c>
      <c r="K146" s="54"/>
      <c r="L146" s="54"/>
      <c r="M146" s="55"/>
      <c r="N146" s="54"/>
      <c r="O146" s="54"/>
      <c r="P146" s="54"/>
      <c r="Q146" s="54"/>
      <c r="R146" s="54"/>
      <c r="S146" s="54"/>
      <c r="T146" s="54"/>
      <c r="U146" s="54"/>
      <c r="V146" s="54"/>
      <c r="W146" s="54"/>
      <c r="X146" s="54"/>
      <c r="Y146" s="54"/>
      <c r="Z146" s="54"/>
      <c r="AA146" s="54"/>
      <c r="AB146" s="44"/>
      <c r="AC146" s="44"/>
      <c r="AD146" s="44"/>
      <c r="AE146" s="44"/>
      <c r="AF146" s="44"/>
      <c r="AG146" s="44"/>
      <c r="AH146" s="44"/>
      <c r="AI146" s="44"/>
      <c r="AJ146" s="44"/>
      <c r="AK146" s="44"/>
      <c r="AL146" s="44"/>
    </row>
    <row r="147" spans="1:38" ht="140" x14ac:dyDescent="0.35">
      <c r="A147" s="30" t="s">
        <v>1762</v>
      </c>
      <c r="B147" s="30" t="s">
        <v>1763</v>
      </c>
      <c r="C147" s="30" t="s">
        <v>1725</v>
      </c>
      <c r="D147" s="32" t="s">
        <v>1162</v>
      </c>
      <c r="E147" s="30" t="s">
        <v>447</v>
      </c>
      <c r="F147" s="30" t="str">
        <f>_xlfn.SINGLE(IF(ISNUMBER(IFERROR(_xlfn.XLOOKUP($E147,Table1[QNUM],Table1[Answer],"",0),""))*1,"",IFERROR(_xlfn.XLOOKUP($E147,Table1[QNUM],Table1[Answer],"",0),"")))</f>
        <v/>
      </c>
      <c r="G147" s="31" t="str">
        <f>_xlfn.SINGLE(IF(ISNUMBER(IFERROR(_xlfn.XLOOKUP($E147&amp;$G$1&amp;":",Table1[QNUM],Table1[NOTES],"",0),""))*1,"",IFERROR(_xlfn.XLOOKUP($E147&amp;$G$1&amp;":",Table1[QNUM],Table1[NOTES],"",0),"")))</f>
        <v/>
      </c>
      <c r="H147" s="31"/>
      <c r="I147" s="31" t="str">
        <f>_xlfn.SINGLE(IF(ISNUMBER(IFERROR(_xlfn.XLOOKUP($E147&amp;$I$1,Table1[QNUM],Table1[NOTES],"",0),""))*1,"",IFERROR(_xlfn.XLOOKUP($E147&amp;$I$1,Table1[QNUM],Table1[NOTES],"",0),"")))</f>
        <v/>
      </c>
      <c r="J147" s="53" t="s">
        <v>1764</v>
      </c>
      <c r="K147" s="54" t="str">
        <f>TRIM(RSVP!C106)</f>
        <v/>
      </c>
      <c r="L147" s="54" t="str">
        <f>TRIM(RSVP!C107)</f>
        <v/>
      </c>
      <c r="M147" s="55" t="str">
        <f>TRIM(RSVP!C108)</f>
        <v/>
      </c>
      <c r="N147" s="54"/>
      <c r="O147" s="54"/>
      <c r="P147" s="54"/>
      <c r="Q147" s="54"/>
      <c r="R147" s="54"/>
      <c r="S147" s="54"/>
      <c r="T147" s="54"/>
      <c r="U147" s="54"/>
      <c r="V147" s="54"/>
      <c r="W147" s="54"/>
      <c r="X147" s="54"/>
      <c r="Y147" s="54"/>
      <c r="Z147" s="54"/>
      <c r="AA147" s="54"/>
      <c r="AB147" s="44"/>
      <c r="AC147" s="44"/>
      <c r="AD147" s="44"/>
      <c r="AE147" s="44"/>
      <c r="AF147" s="44"/>
      <c r="AG147" s="44"/>
      <c r="AH147" s="44"/>
      <c r="AI147" s="44"/>
      <c r="AJ147" s="44"/>
      <c r="AK147" s="44"/>
      <c r="AL147" s="44"/>
    </row>
    <row r="148" spans="1:38" ht="28" x14ac:dyDescent="0.35">
      <c r="A148" s="30" t="s">
        <v>1765</v>
      </c>
      <c r="B148" s="30" t="s">
        <v>1766</v>
      </c>
      <c r="C148" s="30" t="s">
        <v>1767</v>
      </c>
      <c r="D148" s="32" t="s">
        <v>1172</v>
      </c>
      <c r="E148" s="30" t="s">
        <v>515</v>
      </c>
      <c r="F148" s="30" t="str">
        <f>_xlfn.SINGLE(IF(ISNUMBER(IFERROR(_xlfn.XLOOKUP($E148,Table1[QNUM],Table1[Answer],"",0),""))*1,"",IFERROR(_xlfn.XLOOKUP($E148,Table1[QNUM],Table1[Answer],"",0),"")))</f>
        <v/>
      </c>
      <c r="G148" s="31" t="str">
        <f>_xlfn.SINGLE(IF(ISNUMBER(IFERROR(_xlfn.XLOOKUP($E148&amp;$G$1&amp;":",Table1[QNUM],Table1[NOTES],"",0),""))*1,"",IFERROR(_xlfn.XLOOKUP($E148&amp;$G$1&amp;":",Table1[QNUM],Table1[NOTES],"",0),"")))</f>
        <v/>
      </c>
      <c r="H148" s="31"/>
      <c r="I148" s="31" t="str">
        <f>_xlfn.SINGLE(IF(ISNUMBER(IFERROR(_xlfn.XLOOKUP($E148&amp;$I$1,Table1[QNUM],Table1[NOTES],"",0),""))*1,"",IFERROR(_xlfn.XLOOKUP($E148&amp;$I$1,Table1[QNUM],Table1[NOTES],"",0),"")))</f>
        <v/>
      </c>
      <c r="J148" s="53"/>
      <c r="K148" s="54"/>
      <c r="L148" s="54"/>
      <c r="M148" s="55"/>
      <c r="N148" s="54"/>
      <c r="O148" s="54"/>
      <c r="P148" s="54"/>
      <c r="Q148" s="54"/>
      <c r="R148" s="54"/>
      <c r="S148" s="54"/>
      <c r="T148" s="54"/>
      <c r="U148" s="54"/>
      <c r="V148" s="54"/>
      <c r="W148" s="54"/>
      <c r="X148" s="54"/>
      <c r="Y148" s="54"/>
      <c r="Z148" s="54"/>
      <c r="AA148" s="54"/>
      <c r="AB148" s="44"/>
      <c r="AC148" s="44"/>
      <c r="AD148" s="44"/>
      <c r="AE148" s="44"/>
      <c r="AF148" s="44"/>
      <c r="AG148" s="44"/>
      <c r="AH148" s="44"/>
      <c r="AI148" s="44"/>
      <c r="AJ148" s="44"/>
      <c r="AK148" s="44"/>
      <c r="AL148" s="44"/>
    </row>
    <row r="149" spans="1:38" ht="14.5" x14ac:dyDescent="0.35">
      <c r="A149" s="30" t="s">
        <v>1768</v>
      </c>
      <c r="B149" s="30" t="s">
        <v>1769</v>
      </c>
      <c r="C149" s="30" t="s">
        <v>1767</v>
      </c>
      <c r="D149" s="32" t="s">
        <v>1173</v>
      </c>
      <c r="E149" s="30" t="s">
        <v>516</v>
      </c>
      <c r="F149" s="30" t="str">
        <f>_xlfn.SINGLE(IF(ISNUMBER(IFERROR(_xlfn.XLOOKUP($E149,Table1[QNUM],Table1[Answer],"",0),""))*1,"",IFERROR(_xlfn.XLOOKUP($E149,Table1[QNUM],Table1[Answer],"",0),"")))</f>
        <v/>
      </c>
      <c r="G149" s="31" t="str">
        <f>_xlfn.SINGLE(IF(ISNUMBER(IFERROR(_xlfn.XLOOKUP($E149&amp;$G$1&amp;":",Table1[QNUM],Table1[NOTES],"",0),""))*1,"",IFERROR(_xlfn.XLOOKUP($E149&amp;$G$1&amp;":",Table1[QNUM],Table1[NOTES],"",0),"")))</f>
        <v/>
      </c>
      <c r="H149" s="31"/>
      <c r="I149" s="31" t="str">
        <f>_xlfn.SINGLE(IF(ISNUMBER(IFERROR(_xlfn.XLOOKUP($E149&amp;$I$1,Table1[QNUM],Table1[NOTES],"",0),""))*1,"",IFERROR(_xlfn.XLOOKUP($E149&amp;$I$1,Table1[QNUM],Table1[NOTES],"",0),"")))</f>
        <v/>
      </c>
      <c r="J149" s="53"/>
      <c r="K149" s="54" t="str">
        <f>TRIM(NSCHC!C13)</f>
        <v/>
      </c>
      <c r="L149" s="54" t="str">
        <f>TRIM(NSCHC!C15)</f>
        <v/>
      </c>
      <c r="M149" s="55" t="str">
        <f>TRIM(NSCHC!C17)</f>
        <v/>
      </c>
      <c r="N149" s="54" t="str">
        <f>TRIM(NSCHC!C19)</f>
        <v/>
      </c>
      <c r="O149" s="54" t="str">
        <f>TRIM(NSCHC!C20)</f>
        <v/>
      </c>
      <c r="P149" s="54" t="str">
        <f>TRIM(NSCHC!C21)</f>
        <v/>
      </c>
      <c r="Q149" s="54" t="str">
        <f>TRIM(NSCHC!C22)</f>
        <v/>
      </c>
      <c r="R149" s="54" t="str">
        <f>TRIM(NSCHC!C23)</f>
        <v/>
      </c>
      <c r="S149" s="54" t="str">
        <f>TRIM(NSCHC!C25)</f>
        <v/>
      </c>
      <c r="T149" s="54" t="str">
        <f>TRIM(NSCHC!C26)</f>
        <v/>
      </c>
      <c r="U149" s="54" t="str">
        <f>TRIM(NSCHC!C28)</f>
        <v/>
      </c>
      <c r="V149" s="54" t="str">
        <f>TRIM(NSCHC!C29)</f>
        <v/>
      </c>
      <c r="W149" s="54" t="str">
        <f>TRIM(NSCHC!C30)</f>
        <v/>
      </c>
      <c r="X149" s="54" t="str">
        <f>TRIM(NSCHC!C31)</f>
        <v/>
      </c>
      <c r="Y149" s="54" t="str">
        <f>TRIM(NSCHC!C33)</f>
        <v/>
      </c>
      <c r="Z149" s="54" t="str">
        <f>TRIM(NSCHC!C34)</f>
        <v/>
      </c>
      <c r="AA149" s="54" t="str">
        <f>TRIM(NSCHC!C35)</f>
        <v/>
      </c>
      <c r="AB149" s="44" t="str">
        <f>TRIM(NSCHC!C36)</f>
        <v/>
      </c>
      <c r="AC149" s="44" t="str">
        <f>TRIM(NSCHC!C37)</f>
        <v/>
      </c>
      <c r="AD149" s="44" t="str">
        <f>TRIM(NSCHC!C38)</f>
        <v/>
      </c>
      <c r="AE149" s="44" t="str">
        <f>TRIM(NSCHC!C40)</f>
        <v/>
      </c>
      <c r="AF149" s="44" t="str">
        <f>TRIM(NSCHC!C41)</f>
        <v/>
      </c>
      <c r="AG149" s="44" t="str">
        <f>TRIM(NSCHC!C43)</f>
        <v/>
      </c>
      <c r="AH149" s="44" t="str">
        <f>TRIM(NSCHC!C44)</f>
        <v/>
      </c>
      <c r="AI149" s="44" t="str">
        <f>TRIM(NSCHC!C46)</f>
        <v/>
      </c>
      <c r="AJ149" s="44" t="str">
        <f>TRIM(NSCHC!C48)</f>
        <v/>
      </c>
      <c r="AK149" s="44" t="str">
        <f>TRIM(NSCHC!C50)</f>
        <v/>
      </c>
      <c r="AL149" s="44"/>
    </row>
    <row r="150" spans="1:38" ht="56.5" x14ac:dyDescent="0.35">
      <c r="A150" s="30" t="s">
        <v>1770</v>
      </c>
      <c r="B150" s="30" t="s">
        <v>1771</v>
      </c>
      <c r="C150" s="30" t="s">
        <v>1767</v>
      </c>
      <c r="D150" s="32" t="s">
        <v>1772</v>
      </c>
      <c r="E150" s="30" t="s">
        <v>558</v>
      </c>
      <c r="F150" s="30" t="str">
        <f>_xlfn.SINGLE(IF(ISNUMBER(IFERROR(_xlfn.XLOOKUP($E150,Table1[QNUM],Table1[Answer],"",0),""))*1,"",IFERROR(_xlfn.XLOOKUP($E150,Table1[QNUM],Table1[Answer],"",0),"")))</f>
        <v/>
      </c>
      <c r="G150" s="31" t="str">
        <f>_xlfn.SINGLE(IF(ISNUMBER(IFERROR(_xlfn.XLOOKUP($E150&amp;$G$1&amp;":",Table1[QNUM],Table1[NOTES],"",0),""))*1,"",IFERROR(_xlfn.XLOOKUP($E150&amp;$G$1&amp;":",Table1[QNUM],Table1[NOTES],"",0),"")))</f>
        <v>The Certificate of Completion submitted is not dated within one day prior to the date of this request or within the past year of this request.</v>
      </c>
      <c r="H150" s="31"/>
      <c r="I150" s="31" t="str">
        <f>_xlfn.SINGLE(IF(ISNUMBER(IFERROR(_xlfn.XLOOKUP($E150&amp;$I$1,Table1[QNUM],Table1[NOTES],"",0),""))*1,"",IFERROR(_xlfn.XLOOKUP($E150&amp;$I$1,Table1[QNUM],Table1[NOTES],"",0),"")))</f>
        <v/>
      </c>
      <c r="J150" s="53" t="s">
        <v>1773</v>
      </c>
      <c r="K150" s="54"/>
      <c r="L150" s="54"/>
      <c r="M150" s="55"/>
      <c r="N150" s="54"/>
      <c r="O150" s="54"/>
      <c r="P150" s="54"/>
      <c r="Q150" s="54"/>
      <c r="R150" s="54"/>
      <c r="S150" s="54"/>
      <c r="T150" s="54"/>
      <c r="U150" s="54"/>
      <c r="V150" s="54"/>
      <c r="W150" s="54"/>
      <c r="X150" s="54"/>
      <c r="Y150" s="54"/>
      <c r="Z150" s="54"/>
      <c r="AA150" s="54"/>
      <c r="AB150" s="44"/>
      <c r="AC150" s="44"/>
      <c r="AD150" s="44"/>
      <c r="AE150" s="44"/>
      <c r="AF150" s="44"/>
      <c r="AG150" s="44"/>
      <c r="AH150" s="44"/>
      <c r="AI150" s="44"/>
      <c r="AJ150" s="44"/>
      <c r="AK150" s="44"/>
      <c r="AL150" s="44"/>
    </row>
    <row r="151" spans="1:38" ht="42" x14ac:dyDescent="0.35">
      <c r="A151" s="30" t="s">
        <v>1774</v>
      </c>
      <c r="B151" s="30" t="s">
        <v>1775</v>
      </c>
      <c r="C151" s="30" t="s">
        <v>1767</v>
      </c>
      <c r="D151" s="32" t="s">
        <v>1776</v>
      </c>
      <c r="E151" s="30" t="s">
        <v>561</v>
      </c>
      <c r="F151" s="30" t="str">
        <f>_xlfn.SINGLE(IF(ISNUMBER(IFERROR(_xlfn.XLOOKUP($E151,Table1[QNUM],Table1[Answer],"",0),""))*1,"",IFERROR(_xlfn.XLOOKUP($E151,Table1[QNUM],Table1[Answer],"",0),"")))</f>
        <v/>
      </c>
      <c r="G151" s="31" t="str">
        <f>_xlfn.SINGLE(IF(ISNUMBER(IFERROR(_xlfn.XLOOKUP($E151&amp;$G$1&amp;":",Table1[QNUM],Table1[NOTES],"",0),""))*1,"",IFERROR(_xlfn.XLOOKUP($E151&amp;$G$1&amp;":",Table1[QNUM],Table1[NOTES],"",0),"")))</f>
        <v/>
      </c>
      <c r="H151" s="31"/>
      <c r="I151" s="31" t="str">
        <f>_xlfn.SINGLE(IF(ISNUMBER(IFERROR(_xlfn.XLOOKUP($E151&amp;$I$1,Table1[QNUM],Table1[NOTES],"",0),""))*1,"",IFERROR(_xlfn.XLOOKUP($E151&amp;$I$1,Table1[QNUM],Table1[NOTES],"",0),"")))</f>
        <v/>
      </c>
      <c r="J151" s="53" t="s">
        <v>1777</v>
      </c>
      <c r="K151" s="54"/>
      <c r="L151" s="54"/>
      <c r="M151" s="55"/>
      <c r="N151" s="54"/>
      <c r="O151" s="54"/>
      <c r="P151" s="54"/>
      <c r="Q151" s="54"/>
      <c r="R151" s="54"/>
      <c r="S151" s="54"/>
      <c r="T151" s="54"/>
      <c r="U151" s="54"/>
      <c r="V151" s="54"/>
      <c r="W151" s="54"/>
      <c r="X151" s="54"/>
      <c r="Y151" s="54"/>
      <c r="Z151" s="54"/>
      <c r="AA151" s="54"/>
      <c r="AB151" s="44"/>
      <c r="AC151" s="44"/>
      <c r="AD151" s="44"/>
      <c r="AE151" s="44"/>
      <c r="AF151" s="44"/>
      <c r="AG151" s="44"/>
      <c r="AH151" s="44"/>
      <c r="AI151" s="44"/>
      <c r="AJ151" s="44"/>
      <c r="AK151" s="44"/>
      <c r="AL151" s="44"/>
    </row>
    <row r="152" spans="1:38" ht="238.5" x14ac:dyDescent="0.35">
      <c r="A152" s="30" t="s">
        <v>1778</v>
      </c>
      <c r="B152" s="30" t="s">
        <v>1779</v>
      </c>
      <c r="C152" s="30" t="s">
        <v>13</v>
      </c>
      <c r="D152" s="32" t="s">
        <v>1178</v>
      </c>
      <c r="E152" s="30" t="s">
        <v>502</v>
      </c>
      <c r="F152" s="30" t="str">
        <f>_xlfn.SINGLE(IF(ISNUMBER(IFERROR(_xlfn.XLOOKUP($E152,Table1[QNUM],Table1[Answer],"",0),""))*1,"",IFERROR(_xlfn.XLOOKUP($E152,Table1[QNUM],Table1[Answer],"",0),"")))</f>
        <v/>
      </c>
      <c r="G152" s="31" t="str">
        <f>_xlfn.SINGLE(IF(ISNUMBER(IFERROR(_xlfn.XLOOKUP($E152&amp;$G$1&amp;":",Table1[QNUM],Table1[NOTES],"",0),""))*1,"",IFERROR(_xlfn.XLOOKUP($E152&amp;$G$1&amp;":",Table1[QNUM],Table1[NOTES],"",0),"")))</f>
        <v/>
      </c>
      <c r="H152" s="31"/>
      <c r="I152" s="31" t="str">
        <f>_xlfn.SINGLE(IF(ISNUMBER(IFERROR(_xlfn.XLOOKUP($E152&amp;$I$1,Table1[QNUM],Table1[NOTES],"",0),""))*1,"",IFERROR(_xlfn.XLOOKUP($E152&amp;$I$1,Table1[QNUM],Table1[NOTES],"",0),"")))</f>
        <v/>
      </c>
      <c r="J152" s="53" t="s">
        <v>1780</v>
      </c>
      <c r="K152" s="54"/>
      <c r="L152" s="54"/>
      <c r="M152" s="55"/>
      <c r="N152" s="54"/>
      <c r="O152" s="54"/>
      <c r="P152" s="54"/>
      <c r="Q152" s="54"/>
      <c r="R152" s="54"/>
      <c r="S152" s="54"/>
      <c r="T152" s="54"/>
      <c r="U152" s="54"/>
      <c r="V152" s="54"/>
      <c r="W152" s="54"/>
      <c r="X152" s="54"/>
      <c r="Y152" s="54"/>
      <c r="Z152" s="54"/>
      <c r="AA152" s="54"/>
      <c r="AB152" s="44"/>
      <c r="AC152" s="44"/>
      <c r="AD152" s="44"/>
      <c r="AE152" s="44"/>
      <c r="AF152" s="44"/>
      <c r="AG152" s="44"/>
      <c r="AH152" s="44"/>
      <c r="AI152" s="44"/>
      <c r="AJ152" s="44"/>
      <c r="AK152" s="44"/>
      <c r="AL152" s="44"/>
    </row>
    <row r="153" spans="1:38" ht="238.5" x14ac:dyDescent="0.35">
      <c r="A153" s="30" t="s">
        <v>1781</v>
      </c>
      <c r="B153" s="30" t="s">
        <v>1782</v>
      </c>
      <c r="C153" s="30" t="s">
        <v>13</v>
      </c>
      <c r="D153" s="32" t="s">
        <v>1180</v>
      </c>
      <c r="E153" s="30" t="s">
        <v>503</v>
      </c>
      <c r="F153" s="30" t="str">
        <f>_xlfn.SINGLE(IF(ISNUMBER(IFERROR(_xlfn.XLOOKUP($E153,Table1[QNUM],Table1[Answer],"",0),""))*1,"",IFERROR(_xlfn.XLOOKUP($E153,Table1[QNUM],Table1[Answer],"",0),"")))</f>
        <v/>
      </c>
      <c r="G153" s="31" t="str">
        <f>_xlfn.SINGLE(IF(ISNUMBER(IFERROR(_xlfn.XLOOKUP($E153&amp;$G$1&amp;":",Table1[QNUM],Table1[NOTES],"",0),""))*1,"",IFERROR(_xlfn.XLOOKUP($E153&amp;$G$1&amp;":",Table1[QNUM],Table1[NOTES],"",0),"")))</f>
        <v/>
      </c>
      <c r="H153" s="31"/>
      <c r="I153" s="31" t="str">
        <f>_xlfn.SINGLE(IF(ISNUMBER(IFERROR(_xlfn.XLOOKUP($E153&amp;$I$1,Table1[QNUM],Table1[NOTES],"",0),""))*1,"",IFERROR(_xlfn.XLOOKUP($E153&amp;$I$1,Table1[QNUM],Table1[NOTES],"",0),"")))</f>
        <v/>
      </c>
      <c r="J153" s="53" t="s">
        <v>1780</v>
      </c>
      <c r="K153" s="54"/>
      <c r="L153" s="54"/>
      <c r="M153" s="55"/>
      <c r="N153" s="54"/>
      <c r="O153" s="54"/>
      <c r="P153" s="54"/>
      <c r="Q153" s="54"/>
      <c r="R153" s="54"/>
      <c r="S153" s="54"/>
      <c r="T153" s="54"/>
      <c r="U153" s="54"/>
      <c r="V153" s="54"/>
      <c r="W153" s="54"/>
      <c r="X153" s="54"/>
      <c r="Y153" s="54"/>
      <c r="Z153" s="54"/>
      <c r="AA153" s="54"/>
      <c r="AB153" s="44"/>
      <c r="AC153" s="44"/>
      <c r="AD153" s="44"/>
      <c r="AE153" s="44"/>
      <c r="AF153" s="44"/>
      <c r="AG153" s="44"/>
      <c r="AH153" s="44"/>
      <c r="AI153" s="44"/>
      <c r="AJ153" s="44"/>
      <c r="AK153" s="44"/>
      <c r="AL153" s="44"/>
    </row>
    <row r="154" spans="1:38" ht="238.5" x14ac:dyDescent="0.35">
      <c r="A154" s="30" t="s">
        <v>1783</v>
      </c>
      <c r="B154" s="30" t="s">
        <v>1784</v>
      </c>
      <c r="C154" s="30" t="s">
        <v>13</v>
      </c>
      <c r="D154" s="32" t="s">
        <v>1182</v>
      </c>
      <c r="E154" s="30" t="s">
        <v>504</v>
      </c>
      <c r="F154" s="30" t="str">
        <f>_xlfn.SINGLE(IF(ISNUMBER(IFERROR(_xlfn.XLOOKUP($E154,Table1[QNUM],Table1[Answer],"",0),""))*1,"",IFERROR(_xlfn.XLOOKUP($E154,Table1[QNUM],Table1[Answer],"",0),"")))</f>
        <v/>
      </c>
      <c r="G154" s="31" t="str">
        <f>_xlfn.SINGLE(IF(ISNUMBER(IFERROR(_xlfn.XLOOKUP($E154&amp;$G$1&amp;":",Table1[QNUM],Table1[NOTES],"",0),""))*1,"",IFERROR(_xlfn.XLOOKUP($E154&amp;$G$1&amp;":",Table1[QNUM],Table1[NOTES],"",0),"")))</f>
        <v/>
      </c>
      <c r="H154" s="31"/>
      <c r="I154" s="31" t="str">
        <f>_xlfn.SINGLE(IF(ISNUMBER(IFERROR(_xlfn.XLOOKUP($E154&amp;$I$1,Table1[QNUM],Table1[NOTES],"",0),""))*1,"",IFERROR(_xlfn.XLOOKUP($E154&amp;$I$1,Table1[QNUM],Table1[NOTES],"",0),"")))</f>
        <v/>
      </c>
      <c r="J154" s="53" t="s">
        <v>1780</v>
      </c>
      <c r="K154" s="54"/>
      <c r="L154" s="54"/>
      <c r="M154" s="55"/>
      <c r="N154" s="54"/>
      <c r="O154" s="54"/>
      <c r="P154" s="54"/>
      <c r="Q154" s="54"/>
      <c r="R154" s="54"/>
      <c r="S154" s="54"/>
      <c r="T154" s="54"/>
      <c r="U154" s="54"/>
      <c r="V154" s="54"/>
      <c r="W154" s="54"/>
      <c r="X154" s="54"/>
      <c r="Y154" s="54"/>
      <c r="Z154" s="54"/>
      <c r="AA154" s="54"/>
      <c r="AB154" s="44"/>
      <c r="AC154" s="44"/>
      <c r="AD154" s="44"/>
      <c r="AE154" s="44"/>
      <c r="AF154" s="44"/>
      <c r="AG154" s="44"/>
      <c r="AH154" s="44"/>
      <c r="AI154" s="44"/>
      <c r="AJ154" s="44"/>
      <c r="AK154" s="44"/>
      <c r="AL154" s="44"/>
    </row>
    <row r="155" spans="1:38" ht="238.5" x14ac:dyDescent="0.35">
      <c r="A155" s="30" t="s">
        <v>1785</v>
      </c>
      <c r="B155" s="30" t="s">
        <v>1786</v>
      </c>
      <c r="C155" s="30" t="s">
        <v>13</v>
      </c>
      <c r="D155" s="32" t="s">
        <v>606</v>
      </c>
      <c r="E155" s="30" t="s">
        <v>505</v>
      </c>
      <c r="F155" s="30" t="str">
        <f>_xlfn.SINGLE(IF(ISNUMBER(IFERROR(_xlfn.XLOOKUP($E155,Table1[QNUM],Table1[Answer],"",0),""))*1,"",IFERROR(_xlfn.XLOOKUP($E155,Table1[QNUM],Table1[Answer],"",0),"")))</f>
        <v/>
      </c>
      <c r="G155" s="31" t="str">
        <f>_xlfn.SINGLE(IF(ISNUMBER(IFERROR(_xlfn.XLOOKUP($E155&amp;$G$1&amp;":",Table1[QNUM],Table1[NOTES],"",0),""))*1,"",IFERROR(_xlfn.XLOOKUP($E155&amp;$G$1&amp;":",Table1[QNUM],Table1[NOTES],"",0),"")))</f>
        <v/>
      </c>
      <c r="H155" s="31"/>
      <c r="I155" s="31" t="str">
        <f>_xlfn.SINGLE(IF(ISNUMBER(IFERROR(_xlfn.XLOOKUP($E155&amp;$I$1,Table1[QNUM],Table1[NOTES],"",0),""))*1,"",IFERROR(_xlfn.XLOOKUP($E155&amp;$I$1,Table1[QNUM],Table1[NOTES],"",0),"")))</f>
        <v/>
      </c>
      <c r="J155" s="53" t="s">
        <v>1780</v>
      </c>
      <c r="K155" s="54"/>
      <c r="L155" s="54"/>
      <c r="M155" s="55"/>
      <c r="N155" s="54"/>
      <c r="O155" s="54"/>
      <c r="P155" s="54"/>
      <c r="Q155" s="54"/>
      <c r="R155" s="54"/>
      <c r="S155" s="54"/>
      <c r="T155" s="54"/>
      <c r="U155" s="54"/>
      <c r="V155" s="54"/>
      <c r="W155" s="54"/>
      <c r="X155" s="54"/>
      <c r="Y155" s="54"/>
      <c r="Z155" s="54"/>
      <c r="AA155" s="54"/>
      <c r="AB155" s="44"/>
      <c r="AC155" s="44"/>
      <c r="AD155" s="44"/>
      <c r="AE155" s="44"/>
      <c r="AF155" s="44"/>
      <c r="AG155" s="44"/>
      <c r="AH155" s="44"/>
      <c r="AI155" s="44"/>
      <c r="AJ155" s="44"/>
      <c r="AK155" s="44"/>
      <c r="AL155" s="44"/>
    </row>
    <row r="156" spans="1:38" ht="238.5" x14ac:dyDescent="0.35">
      <c r="A156" s="30" t="s">
        <v>1787</v>
      </c>
      <c r="B156" s="30" t="s">
        <v>1788</v>
      </c>
      <c r="C156" s="30" t="s">
        <v>13</v>
      </c>
      <c r="D156" s="32" t="s">
        <v>1185</v>
      </c>
      <c r="E156" s="30" t="s">
        <v>506</v>
      </c>
      <c r="F156" s="30" t="str">
        <f>_xlfn.SINGLE(IF(ISNUMBER(IFERROR(_xlfn.XLOOKUP($E156,Table1[QNUM],Table1[Answer],"",0),""))*1,"",IFERROR(_xlfn.XLOOKUP($E156,Table1[QNUM],Table1[Answer],"",0),"")))</f>
        <v/>
      </c>
      <c r="G156" s="31" t="str">
        <f>_xlfn.SINGLE(IF(ISNUMBER(IFERROR(_xlfn.XLOOKUP($E156&amp;$G$1&amp;":",Table1[QNUM],Table1[NOTES],"",0),""))*1,"",IFERROR(_xlfn.XLOOKUP($E156&amp;$G$1&amp;":",Table1[QNUM],Table1[NOTES],"",0),"")))</f>
        <v/>
      </c>
      <c r="H156" s="31"/>
      <c r="I156" s="31" t="str">
        <f>_xlfn.SINGLE(IF(ISNUMBER(IFERROR(_xlfn.XLOOKUP($E156&amp;$I$1,Table1[QNUM],Table1[NOTES],"",0),""))*1,"",IFERROR(_xlfn.XLOOKUP($E156&amp;$I$1,Table1[QNUM],Table1[NOTES],"",0),"")))</f>
        <v/>
      </c>
      <c r="J156" s="53" t="s">
        <v>1780</v>
      </c>
      <c r="K156" s="54"/>
      <c r="L156" s="54"/>
      <c r="M156" s="55"/>
      <c r="N156" s="54"/>
      <c r="O156" s="54"/>
      <c r="P156" s="54"/>
      <c r="Q156" s="54"/>
      <c r="R156" s="54"/>
      <c r="S156" s="54"/>
      <c r="T156" s="54"/>
      <c r="U156" s="54"/>
      <c r="V156" s="54"/>
      <c r="W156" s="54"/>
      <c r="X156" s="54"/>
      <c r="Y156" s="54"/>
      <c r="Z156" s="54"/>
      <c r="AA156" s="54"/>
      <c r="AB156" s="44"/>
      <c r="AC156" s="44"/>
      <c r="AD156" s="44"/>
      <c r="AE156" s="44"/>
      <c r="AF156" s="44"/>
      <c r="AG156" s="44"/>
      <c r="AH156" s="44"/>
      <c r="AI156" s="44"/>
      <c r="AJ156" s="44"/>
      <c r="AK156" s="44"/>
      <c r="AL156" s="44"/>
    </row>
    <row r="157" spans="1:38" ht="266.5" x14ac:dyDescent="0.35">
      <c r="A157" s="30" t="s">
        <v>1789</v>
      </c>
      <c r="B157" s="30" t="s">
        <v>1790</v>
      </c>
      <c r="C157" s="30" t="s">
        <v>13</v>
      </c>
      <c r="D157" s="32" t="s">
        <v>1187</v>
      </c>
      <c r="E157" s="30" t="s">
        <v>507</v>
      </c>
      <c r="F157" s="30" t="str">
        <f>_xlfn.SINGLE(IF(ISNUMBER(IFERROR(_xlfn.XLOOKUP($E157,Table1[QNUM],Table1[Answer],"",0),""))*1,"",IFERROR(_xlfn.XLOOKUP($E157,Table1[QNUM],Table1[Answer],"",0),"")))</f>
        <v/>
      </c>
      <c r="G157" s="31" t="str">
        <f>_xlfn.SINGLE(IF(ISNUMBER(IFERROR(_xlfn.XLOOKUP($E157&amp;$G$1&amp;":",Table1[QNUM],Table1[NOTES],"",0),""))*1,"",IFERROR(_xlfn.XLOOKUP($E157&amp;$G$1&amp;":",Table1[QNUM],Table1[NOTES],"",0),"")))</f>
        <v/>
      </c>
      <c r="H157" s="31"/>
      <c r="I157" s="31" t="str">
        <f>_xlfn.SINGLE(IF(ISNUMBER(IFERROR(_xlfn.XLOOKUP($E157&amp;$I$1,Table1[QNUM],Table1[NOTES],"",0),""))*1,"",IFERROR(_xlfn.XLOOKUP($E157&amp;$I$1,Table1[QNUM],Table1[NOTES],"",0),"")))</f>
        <v/>
      </c>
      <c r="J157" s="53" t="s">
        <v>1791</v>
      </c>
      <c r="K157" s="54"/>
      <c r="L157" s="54"/>
      <c r="M157" s="55"/>
      <c r="N157" s="54"/>
      <c r="O157" s="54"/>
      <c r="P157" s="54"/>
      <c r="Q157" s="54"/>
      <c r="R157" s="54"/>
      <c r="S157" s="54"/>
      <c r="T157" s="54"/>
      <c r="U157" s="54"/>
      <c r="V157" s="54"/>
      <c r="W157" s="54"/>
      <c r="X157" s="54"/>
      <c r="Y157" s="54"/>
      <c r="Z157" s="54"/>
      <c r="AA157" s="54"/>
      <c r="AB157" s="44"/>
      <c r="AC157" s="44"/>
      <c r="AD157" s="44"/>
      <c r="AE157" s="44"/>
      <c r="AF157" s="44"/>
      <c r="AG157" s="44"/>
      <c r="AH157" s="44"/>
      <c r="AI157" s="44"/>
      <c r="AJ157" s="44"/>
      <c r="AK157" s="44"/>
      <c r="AL157" s="44"/>
    </row>
    <row r="158" spans="1:38" ht="238.5" x14ac:dyDescent="0.35">
      <c r="A158" s="30" t="s">
        <v>1792</v>
      </c>
      <c r="B158" s="30" t="s">
        <v>1793</v>
      </c>
      <c r="C158" s="30" t="s">
        <v>13</v>
      </c>
      <c r="D158" s="32" t="s">
        <v>1189</v>
      </c>
      <c r="E158" s="30" t="s">
        <v>508</v>
      </c>
      <c r="F158" s="30" t="str">
        <f>_xlfn.SINGLE(IF(ISNUMBER(IFERROR(_xlfn.XLOOKUP($E158,Table1[QNUM],Table1[Answer],"",0),""))*1,"",IFERROR(_xlfn.XLOOKUP($E158,Table1[QNUM],Table1[Answer],"",0),"")))</f>
        <v/>
      </c>
      <c r="G158" s="31" t="str">
        <f>_xlfn.SINGLE(IF(ISNUMBER(IFERROR(_xlfn.XLOOKUP($E158&amp;$G$1&amp;":",Table1[QNUM],Table1[NOTES],"",0),""))*1,"",IFERROR(_xlfn.XLOOKUP($E158&amp;$G$1&amp;":",Table1[QNUM],Table1[NOTES],"",0),"")))</f>
        <v/>
      </c>
      <c r="H158" s="31"/>
      <c r="I158" s="31" t="str">
        <f>_xlfn.SINGLE(IF(ISNUMBER(IFERROR(_xlfn.XLOOKUP($E158&amp;$I$1,Table1[QNUM],Table1[NOTES],"",0),""))*1,"",IFERROR(_xlfn.XLOOKUP($E158&amp;$I$1,Table1[QNUM],Table1[NOTES],"",0),"")))</f>
        <v/>
      </c>
      <c r="J158" s="53" t="s">
        <v>1780</v>
      </c>
      <c r="K158" s="54"/>
      <c r="L158" s="54"/>
      <c r="M158" s="55"/>
      <c r="N158" s="54"/>
      <c r="O158" s="54"/>
      <c r="P158" s="54"/>
      <c r="Q158" s="54"/>
      <c r="R158" s="54"/>
      <c r="S158" s="54"/>
      <c r="T158" s="54"/>
      <c r="U158" s="54"/>
      <c r="V158" s="54"/>
      <c r="W158" s="54"/>
      <c r="X158" s="54"/>
      <c r="Y158" s="54"/>
      <c r="Z158" s="54"/>
      <c r="AA158" s="54"/>
      <c r="AB158" s="44"/>
      <c r="AC158" s="44"/>
      <c r="AD158" s="44"/>
      <c r="AE158" s="44"/>
      <c r="AF158" s="44"/>
      <c r="AG158" s="44"/>
      <c r="AH158" s="44"/>
      <c r="AI158" s="44"/>
      <c r="AJ158" s="44"/>
      <c r="AK158" s="44"/>
      <c r="AL158" s="44"/>
    </row>
    <row r="159" spans="1:38" ht="196.5" x14ac:dyDescent="0.35">
      <c r="A159" s="30" t="s">
        <v>1794</v>
      </c>
      <c r="B159" s="30" t="s">
        <v>1795</v>
      </c>
      <c r="C159" s="30" t="s">
        <v>13</v>
      </c>
      <c r="D159" s="32" t="s">
        <v>1191</v>
      </c>
      <c r="E159" s="30" t="s">
        <v>509</v>
      </c>
      <c r="F159" s="30" t="str">
        <f>_xlfn.SINGLE(IF(ISNUMBER(IFERROR(_xlfn.XLOOKUP($E159,Table1[QNUM],Table1[Answer],"",0),""))*1,"",IFERROR(_xlfn.XLOOKUP($E159,Table1[QNUM],Table1[Answer],"",0),"")))</f>
        <v/>
      </c>
      <c r="G159" s="31" t="str">
        <f>_xlfn.SINGLE(IF(ISNUMBER(IFERROR(_xlfn.XLOOKUP($E159&amp;$G$1&amp;":",Table1[QNUM],Table1[NOTES],"",0),""))*1,"",IFERROR(_xlfn.XLOOKUP($E159&amp;$G$1&amp;":",Table1[QNUM],Table1[NOTES],"",0),"")))</f>
        <v/>
      </c>
      <c r="H159" s="31"/>
      <c r="I159" s="31" t="str">
        <f>_xlfn.SINGLE(IF(ISNUMBER(IFERROR(_xlfn.XLOOKUP($E159&amp;$I$1,Table1[QNUM],Table1[NOTES],"",0),""))*1,"",IFERROR(_xlfn.XLOOKUP($E159&amp;$I$1,Table1[QNUM],Table1[NOTES],"",0),"")))</f>
        <v/>
      </c>
      <c r="J159" s="53" t="s">
        <v>1796</v>
      </c>
      <c r="K159" s="54"/>
      <c r="L159" s="54"/>
      <c r="M159" s="55"/>
      <c r="N159" s="54"/>
      <c r="O159" s="54"/>
      <c r="P159" s="54"/>
      <c r="Q159" s="54"/>
      <c r="R159" s="54"/>
      <c r="S159" s="54"/>
      <c r="T159" s="54"/>
      <c r="U159" s="54"/>
      <c r="V159" s="54"/>
      <c r="W159" s="54"/>
      <c r="X159" s="54"/>
      <c r="Y159" s="54"/>
      <c r="Z159" s="54"/>
      <c r="AA159" s="54"/>
      <c r="AB159" s="44"/>
      <c r="AC159" s="44"/>
      <c r="AD159" s="44"/>
      <c r="AE159" s="44"/>
      <c r="AF159" s="44"/>
      <c r="AG159" s="44"/>
      <c r="AH159" s="44"/>
      <c r="AI159" s="44"/>
      <c r="AJ159" s="44"/>
      <c r="AK159" s="44"/>
      <c r="AL159" s="44"/>
    </row>
    <row r="160" spans="1:38" ht="56.5" x14ac:dyDescent="0.35">
      <c r="A160" s="30" t="s">
        <v>1797</v>
      </c>
      <c r="B160" s="30" t="s">
        <v>1798</v>
      </c>
      <c r="C160" s="30" t="s">
        <v>13</v>
      </c>
      <c r="D160" s="32" t="s">
        <v>1193</v>
      </c>
      <c r="E160" s="30" t="s">
        <v>510</v>
      </c>
      <c r="F160" s="30" t="str">
        <f>_xlfn.SINGLE(IF(ISNUMBER(IFERROR(_xlfn.XLOOKUP($E160,Table1[QNUM],Table1[Answer],"",0),""))*1,"",IFERROR(_xlfn.XLOOKUP($E160,Table1[QNUM],Table1[Answer],"",0),"")))</f>
        <v/>
      </c>
      <c r="G160" s="31" t="str">
        <f>_xlfn.SINGLE(IF(ISNUMBER(IFERROR(_xlfn.XLOOKUP($E160&amp;$G$1&amp;":",Table1[QNUM],Table1[NOTES],"",0),""))*1,"",IFERROR(_xlfn.XLOOKUP($E160&amp;$G$1&amp;":",Table1[QNUM],Table1[NOTES],"",0),"")))</f>
        <v/>
      </c>
      <c r="H160" s="31"/>
      <c r="I160" s="31" t="str">
        <f>_xlfn.SINGLE(IF(ISNUMBER(IFERROR(_xlfn.XLOOKUP($E160&amp;$I$1,Table1[QNUM],Table1[NOTES],"",0),""))*1,"",IFERROR(_xlfn.XLOOKUP($E160&amp;$I$1,Table1[QNUM],Table1[NOTES],"",0),"")))</f>
        <v/>
      </c>
      <c r="J160" s="53" t="s">
        <v>1799</v>
      </c>
      <c r="K160" s="54"/>
      <c r="L160" s="54"/>
      <c r="M160" s="55"/>
      <c r="N160" s="54"/>
      <c r="O160" s="54"/>
      <c r="P160" s="54"/>
      <c r="Q160" s="54"/>
      <c r="R160" s="54"/>
      <c r="S160" s="54"/>
      <c r="T160" s="54"/>
      <c r="U160" s="54"/>
      <c r="V160" s="54"/>
      <c r="W160" s="54"/>
      <c r="X160" s="54"/>
      <c r="Y160" s="54"/>
      <c r="Z160" s="54"/>
      <c r="AA160" s="54"/>
      <c r="AB160" s="44"/>
      <c r="AC160" s="44"/>
      <c r="AD160" s="44"/>
      <c r="AE160" s="44"/>
      <c r="AF160" s="44"/>
      <c r="AG160" s="44"/>
      <c r="AH160" s="44"/>
      <c r="AI160" s="44"/>
      <c r="AJ160" s="44"/>
      <c r="AK160" s="44"/>
      <c r="AL160" s="44"/>
    </row>
    <row r="161" spans="1:38" ht="28.5" x14ac:dyDescent="0.35">
      <c r="A161" s="30" t="s">
        <v>1800</v>
      </c>
      <c r="B161" s="30" t="s">
        <v>1801</v>
      </c>
      <c r="C161" s="30" t="s">
        <v>13</v>
      </c>
      <c r="D161" s="32" t="s">
        <v>1195</v>
      </c>
      <c r="E161" s="30" t="s">
        <v>511</v>
      </c>
      <c r="F161" s="30" t="str">
        <f>_xlfn.SINGLE(IF(ISNUMBER(IFERROR(_xlfn.XLOOKUP($E161,Table1[QNUM],Table1[Answer],"",0),""))*1,"",IFERROR(_xlfn.XLOOKUP($E161,Table1[QNUM],Table1[Answer],"",0),"")))</f>
        <v/>
      </c>
      <c r="G161" s="31" t="str">
        <f>_xlfn.SINGLE(IF(ISNUMBER(IFERROR(_xlfn.XLOOKUP($E161&amp;$G$1&amp;":",Table1[QNUM],Table1[NOTES],"",0),""))*1,"",IFERROR(_xlfn.XLOOKUP($E161&amp;$G$1&amp;":",Table1[QNUM],Table1[NOTES],"",0),"")))</f>
        <v/>
      </c>
      <c r="H161" s="31"/>
      <c r="I161" s="31" t="str">
        <f>_xlfn.SINGLE(IF(ISNUMBER(IFERROR(_xlfn.XLOOKUP($E161&amp;$I$1,Table1[QNUM],Table1[NOTES],"",0),""))*1,"",IFERROR(_xlfn.XLOOKUP($E161&amp;$I$1,Table1[QNUM],Table1[NOTES],"",0),"")))</f>
        <v/>
      </c>
      <c r="J161" s="53" t="s">
        <v>1802</v>
      </c>
      <c r="K161" s="54"/>
      <c r="L161" s="54"/>
      <c r="M161" s="55"/>
      <c r="N161" s="54"/>
      <c r="O161" s="54"/>
      <c r="P161" s="54"/>
      <c r="Q161" s="54"/>
      <c r="R161" s="54"/>
      <c r="S161" s="54"/>
      <c r="T161" s="54"/>
      <c r="U161" s="54"/>
      <c r="V161" s="54"/>
      <c r="W161" s="54"/>
      <c r="X161" s="54"/>
      <c r="Y161" s="54"/>
      <c r="Z161" s="54"/>
      <c r="AA161" s="54"/>
      <c r="AB161" s="44"/>
      <c r="AC161" s="44"/>
      <c r="AD161" s="44"/>
      <c r="AE161" s="44"/>
      <c r="AF161" s="44"/>
      <c r="AG161" s="44"/>
      <c r="AH161" s="44"/>
      <c r="AI161" s="44"/>
      <c r="AJ161" s="44"/>
      <c r="AK161" s="44"/>
      <c r="AL161" s="44"/>
    </row>
    <row r="162" spans="1:38" ht="56" x14ac:dyDescent="0.35">
      <c r="A162" s="30" t="s">
        <v>1803</v>
      </c>
      <c r="B162" s="30"/>
      <c r="C162" s="30" t="s">
        <v>15</v>
      </c>
      <c r="D162" s="32" t="s">
        <v>1804</v>
      </c>
      <c r="E162" s="30" t="s">
        <v>568</v>
      </c>
      <c r="F162" s="30" t="str">
        <f>_xlfn.SINGLE(IF(ISNUMBER(IFERROR(_xlfn.XLOOKUP($E162,Table1[QNUM],Table1[Answer],"",0),""))*1,"",IFERROR(_xlfn.XLOOKUP($E162,Table1[QNUM],Table1[Answer],"",0),"")))</f>
        <v/>
      </c>
      <c r="G162" s="31" t="str">
        <f>_xlfn.SINGLE(IF(ISNUMBER(IFERROR(_xlfn.XLOOKUP($E162&amp;$G$1&amp;":",Table1[QNUM],Table1[NOTES],"",0),""))*1,"",IFERROR(_xlfn.XLOOKUP($E162&amp;$G$1&amp;":",Table1[QNUM],Table1[NOTES],"",0),"")))</f>
        <v/>
      </c>
      <c r="H162" s="31"/>
      <c r="I162" s="31" t="str">
        <f>_xlfn.SINGLE(IF(ISNUMBER(IFERROR(_xlfn.XLOOKUP($E162&amp;$I$1,Table1[QNUM],Table1[NOTES],"",0),""))*1,"",IFERROR(_xlfn.XLOOKUP($E162&amp;$I$1,Table1[QNUM],Table1[NOTES],"",0),"")))</f>
        <v/>
      </c>
      <c r="J162" s="53" t="s">
        <v>1805</v>
      </c>
      <c r="K162" s="54"/>
      <c r="L162" s="54"/>
      <c r="M162" s="55"/>
      <c r="N162" s="54"/>
      <c r="O162" s="54"/>
      <c r="P162" s="54"/>
      <c r="Q162" s="54"/>
      <c r="R162" s="54"/>
      <c r="S162" s="54"/>
      <c r="T162" s="54"/>
      <c r="U162" s="54"/>
      <c r="V162" s="54"/>
      <c r="W162" s="54"/>
      <c r="X162" s="54"/>
      <c r="Y162" s="54"/>
      <c r="Z162" s="54"/>
      <c r="AA162" s="54"/>
      <c r="AB162" s="44"/>
      <c r="AC162" s="44"/>
      <c r="AD162" s="44"/>
      <c r="AE162" s="44"/>
      <c r="AF162" s="44"/>
      <c r="AG162" s="44"/>
      <c r="AH162" s="44"/>
      <c r="AI162" s="44"/>
      <c r="AJ162" s="44"/>
      <c r="AK162" s="44"/>
      <c r="AL162" s="44"/>
    </row>
    <row r="163" spans="1:38" ht="14.5" x14ac:dyDescent="0.35">
      <c r="A163" s="30" t="s">
        <v>1806</v>
      </c>
      <c r="B163" s="30"/>
      <c r="C163" s="30" t="s">
        <v>15</v>
      </c>
      <c r="D163" s="32" t="s">
        <v>863</v>
      </c>
      <c r="E163" s="30" t="s">
        <v>569</v>
      </c>
      <c r="F163" s="30" t="str">
        <f>_xlfn.SINGLE(IF(ISNUMBER(IFERROR(_xlfn.XLOOKUP($E163,Table1[QNUM],Table1[Answer],"",0),""))*1,"",IFERROR(_xlfn.XLOOKUP($E163,Table1[QNUM],Table1[Answer],"",0),"")))</f>
        <v/>
      </c>
      <c r="G163" s="31" t="str">
        <f>_xlfn.SINGLE(IF(ISNUMBER(IFERROR(_xlfn.XLOOKUP($E163&amp;$G$1&amp;":",Table1[QNUM],Table1[NOTES],"",0),""))*1,"",IFERROR(_xlfn.XLOOKUP($E163&amp;$G$1&amp;":",Table1[QNUM],Table1[NOTES],"",0),"")))</f>
        <v/>
      </c>
      <c r="H163" s="31"/>
      <c r="I163" s="31" t="str">
        <f>_xlfn.SINGLE(IF(ISNUMBER(IFERROR(_xlfn.XLOOKUP($E163&amp;$I$1,Table1[QNUM],Table1[NOTES],"",0),""))*1,"",IFERROR(_xlfn.XLOOKUP($E163&amp;$I$1,Table1[QNUM],Table1[NOTES],"",0),"")))</f>
        <v/>
      </c>
      <c r="J163" s="53" t="s">
        <v>1390</v>
      </c>
      <c r="K163" s="54"/>
      <c r="L163" s="54"/>
      <c r="M163" s="55"/>
      <c r="N163" s="54"/>
      <c r="O163" s="54"/>
      <c r="P163" s="54"/>
      <c r="Q163" s="54"/>
      <c r="R163" s="54"/>
      <c r="S163" s="54"/>
      <c r="T163" s="54"/>
      <c r="U163" s="54"/>
      <c r="V163" s="54"/>
      <c r="W163" s="54"/>
      <c r="X163" s="54"/>
      <c r="Y163" s="54"/>
      <c r="Z163" s="54"/>
      <c r="AA163" s="54"/>
      <c r="AB163" s="44"/>
      <c r="AC163" s="44"/>
      <c r="AD163" s="44"/>
      <c r="AE163" s="44"/>
      <c r="AF163" s="44"/>
      <c r="AG163" s="44"/>
      <c r="AH163" s="44"/>
      <c r="AI163" s="44"/>
      <c r="AJ163" s="44"/>
      <c r="AK163" s="44"/>
      <c r="AL163" s="44"/>
    </row>
    <row r="164" spans="1:38" ht="84" x14ac:dyDescent="0.35">
      <c r="A164" s="30" t="s">
        <v>1807</v>
      </c>
      <c r="B164" s="30"/>
      <c r="C164" s="30" t="s">
        <v>15</v>
      </c>
      <c r="D164" s="32" t="s">
        <v>1199</v>
      </c>
      <c r="E164" s="30" t="s">
        <v>570</v>
      </c>
      <c r="F164" s="30" t="str">
        <f>_xlfn.SINGLE(IF(ISNUMBER(IFERROR(_xlfn.XLOOKUP($E164,Table1[QNUM],Table1[Answer],"",0),""))*1,"",IFERROR(_xlfn.XLOOKUP($E164,Table1[QNUM],Table1[Answer],"",0),"")))</f>
        <v/>
      </c>
      <c r="G164" s="31" t="str">
        <f>_xlfn.SINGLE(IF(ISNUMBER(IFERROR(_xlfn.XLOOKUP($E164&amp;$G$1&amp;":",Table1[QNUM],Table1[NOTES],"",0),""))*1,"",IFERROR(_xlfn.XLOOKUP($E164&amp;$G$1&amp;":",Table1[QNUM],Table1[NOTES],"",0),"")))</f>
        <v/>
      </c>
      <c r="H164" s="31"/>
      <c r="I164" s="31" t="str">
        <f>_xlfn.SINGLE(IF(ISNUMBER(IFERROR(_xlfn.XLOOKUP($E164&amp;$I$1,Table1[QNUM],Table1[NOTES],"",0),""))*1,"",IFERROR(_xlfn.XLOOKUP($E164&amp;$I$1,Table1[QNUM],Table1[NOTES],"",0),"")))</f>
        <v/>
      </c>
      <c r="J164" s="53" t="s">
        <v>1390</v>
      </c>
      <c r="K164" s="54" t="str">
        <f>TRIM('New to AmeriCorps'!C16)</f>
        <v/>
      </c>
      <c r="L164" s="54" t="str">
        <f>TRIM('New to AmeriCorps'!C17)</f>
        <v/>
      </c>
      <c r="M164" s="55" t="str">
        <f>TRIM('New to AmeriCorps'!C18)</f>
        <v/>
      </c>
      <c r="N164" s="54"/>
      <c r="O164" s="54"/>
      <c r="P164" s="54"/>
      <c r="Q164" s="54"/>
      <c r="R164" s="54"/>
      <c r="S164" s="54"/>
      <c r="T164" s="54"/>
      <c r="U164" s="54"/>
      <c r="V164" s="54"/>
      <c r="W164" s="54"/>
      <c r="X164" s="54"/>
      <c r="Y164" s="54"/>
      <c r="Z164" s="54"/>
      <c r="AA164" s="54"/>
      <c r="AB164" s="44"/>
      <c r="AC164" s="44"/>
      <c r="AD164" s="44"/>
      <c r="AE164" s="44"/>
      <c r="AF164" s="44"/>
      <c r="AG164" s="44"/>
      <c r="AH164" s="44"/>
      <c r="AI164" s="44"/>
      <c r="AJ164" s="44"/>
      <c r="AK164" s="44"/>
      <c r="AL164" s="44"/>
    </row>
    <row r="165" spans="1:38" ht="56" x14ac:dyDescent="0.35">
      <c r="A165" s="30" t="s">
        <v>1808</v>
      </c>
      <c r="B165" s="30"/>
      <c r="C165" s="30" t="s">
        <v>15</v>
      </c>
      <c r="D165" s="32" t="s">
        <v>1809</v>
      </c>
      <c r="E165" s="30" t="s">
        <v>573</v>
      </c>
      <c r="F165" s="30" t="str">
        <f>_xlfn.SINGLE(IF(ISNUMBER(IFERROR(_xlfn.XLOOKUP($E165,Table1[QNUM],Table1[Answer],"",0),""))*1,"",IFERROR(_xlfn.XLOOKUP($E165,Table1[QNUM],Table1[Answer],"",0),"")))</f>
        <v/>
      </c>
      <c r="G165" s="31" t="str">
        <f>_xlfn.SINGLE(IF(ISNUMBER(IFERROR(_xlfn.XLOOKUP($E165&amp;$G$1&amp;":",Table1[QNUM],Table1[NOTES],"",0),""))*1,"",IFERROR(_xlfn.XLOOKUP($E165&amp;$G$1&amp;":",Table1[QNUM],Table1[NOTES],"",0),"")))</f>
        <v/>
      </c>
      <c r="H165" s="31"/>
      <c r="I165" s="31" t="str">
        <f>_xlfn.SINGLE(IF(ISNUMBER(IFERROR(_xlfn.XLOOKUP($E165&amp;$I$1,Table1[QNUM],Table1[NOTES],"",0),""))*1,"",IFERROR(_xlfn.XLOOKUP($E165&amp;$I$1,Table1[QNUM],Table1[NOTES],"",0),"")))</f>
        <v/>
      </c>
      <c r="J165" s="53" t="s">
        <v>1406</v>
      </c>
      <c r="K165" s="54"/>
      <c r="L165" s="54"/>
      <c r="M165" s="55"/>
      <c r="N165" s="54"/>
      <c r="O165" s="54"/>
      <c r="P165" s="54"/>
      <c r="Q165" s="54"/>
      <c r="R165" s="54"/>
      <c r="S165" s="54"/>
      <c r="T165" s="54"/>
      <c r="U165" s="54"/>
      <c r="V165" s="54"/>
      <c r="W165" s="54"/>
      <c r="X165" s="54"/>
      <c r="Y165" s="54"/>
      <c r="Z165" s="54"/>
      <c r="AA165" s="54"/>
      <c r="AB165" s="44"/>
      <c r="AC165" s="44"/>
      <c r="AD165" s="44"/>
      <c r="AE165" s="44"/>
      <c r="AF165" s="44"/>
      <c r="AG165" s="44"/>
      <c r="AH165" s="44"/>
      <c r="AI165" s="44"/>
      <c r="AJ165" s="44"/>
      <c r="AK165" s="44"/>
      <c r="AL165" s="44"/>
    </row>
    <row r="166" spans="1:38" ht="28" x14ac:dyDescent="0.35">
      <c r="A166" s="30" t="s">
        <v>1810</v>
      </c>
      <c r="B166" s="30"/>
      <c r="C166" s="30" t="s">
        <v>15</v>
      </c>
      <c r="D166" s="32" t="s">
        <v>1811</v>
      </c>
      <c r="E166" s="30" t="s">
        <v>574</v>
      </c>
      <c r="F166" s="30" t="str">
        <f>_xlfn.SINGLE(IF(ISNUMBER(IFERROR(_xlfn.XLOOKUP($E166,Table1[QNUM],Table1[Answer],"",0),""))*1,"",IFERROR(_xlfn.XLOOKUP($E166,Table1[QNUM],Table1[Answer],"",0),"")))</f>
        <v/>
      </c>
      <c r="G166" s="31" t="str">
        <f>_xlfn.SINGLE(IF(ISNUMBER(IFERROR(_xlfn.XLOOKUP($E166&amp;$G$1&amp;":",Table1[QNUM],Table1[NOTES],"",0),""))*1,"",IFERROR(_xlfn.XLOOKUP($E166&amp;$G$1&amp;":",Table1[QNUM],Table1[NOTES],"",0),"")))</f>
        <v/>
      </c>
      <c r="H166" s="31"/>
      <c r="I166" s="31" t="str">
        <f>_xlfn.SINGLE(IF(ISNUMBER(IFERROR(_xlfn.XLOOKUP($E166&amp;$I$1,Table1[QNUM],Table1[NOTES],"",0),""))*1,"",IFERROR(_xlfn.XLOOKUP($E166&amp;$I$1,Table1[QNUM],Table1[NOTES],"",0),"")))</f>
        <v/>
      </c>
      <c r="J166" s="53" t="s">
        <v>1406</v>
      </c>
      <c r="K166" s="54"/>
      <c r="L166" s="54"/>
      <c r="M166" s="55"/>
      <c r="N166" s="54"/>
      <c r="O166" s="54"/>
      <c r="P166" s="54"/>
      <c r="Q166" s="54"/>
      <c r="R166" s="54"/>
      <c r="S166" s="54"/>
      <c r="T166" s="54"/>
      <c r="U166" s="54"/>
      <c r="V166" s="54"/>
      <c r="W166" s="54"/>
      <c r="X166" s="54"/>
      <c r="Y166" s="54"/>
      <c r="Z166" s="54"/>
      <c r="AA166" s="54"/>
      <c r="AB166" s="44"/>
      <c r="AC166" s="44"/>
      <c r="AD166" s="44"/>
      <c r="AE166" s="44"/>
      <c r="AF166" s="44"/>
      <c r="AG166" s="44"/>
      <c r="AH166" s="44"/>
      <c r="AI166" s="44"/>
      <c r="AJ166" s="44"/>
      <c r="AK166" s="44"/>
      <c r="AL166" s="44"/>
    </row>
    <row r="167" spans="1:38" ht="224" x14ac:dyDescent="0.35">
      <c r="A167" s="30" t="s">
        <v>1812</v>
      </c>
      <c r="B167" s="30"/>
      <c r="C167" s="30" t="s">
        <v>15</v>
      </c>
      <c r="D167" s="32" t="s">
        <v>1813</v>
      </c>
      <c r="E167" s="30" t="s">
        <v>575</v>
      </c>
      <c r="F167" s="30" t="str">
        <f>_xlfn.SINGLE(IF(ISNUMBER(IFERROR(_xlfn.XLOOKUP($E167,Table1[QNUM],Table1[Answer],"",0),""))*1,"",IFERROR(_xlfn.XLOOKUP($E167,Table1[QNUM],Table1[Answer],"",0),"")))</f>
        <v/>
      </c>
      <c r="G167" s="31" t="str">
        <f>_xlfn.SINGLE(IF(ISNUMBER(IFERROR(_xlfn.XLOOKUP($E167&amp;$G$1&amp;":",Table1[QNUM],Table1[NOTES],"",0),""))*1,"",IFERROR(_xlfn.XLOOKUP($E167&amp;$G$1&amp;":",Table1[QNUM],Table1[NOTES],"",0),"")))</f>
        <v/>
      </c>
      <c r="H167" s="31"/>
      <c r="I167" s="31" t="str">
        <f>_xlfn.SINGLE(IF(ISNUMBER(IFERROR(_xlfn.XLOOKUP($E167&amp;$I$1,Table1[QNUM],Table1[NOTES],"",0),""))*1,"",IFERROR(_xlfn.XLOOKUP($E167&amp;$I$1,Table1[QNUM],Table1[NOTES],"",0),"")))</f>
        <v/>
      </c>
      <c r="J167" s="53" t="s">
        <v>1814</v>
      </c>
      <c r="K167" s="54" t="str">
        <f>TRIM('New to AmeriCorps'!C32)</f>
        <v/>
      </c>
      <c r="L167" s="54" t="str">
        <f>TRIM('New to AmeriCorps'!C33)</f>
        <v/>
      </c>
      <c r="M167" s="54" t="str">
        <f>TRIM('New to AmeriCorps'!C34)</f>
        <v/>
      </c>
      <c r="N167" s="54" t="str">
        <f>TRIM('New to AmeriCorps'!C35)</f>
        <v/>
      </c>
      <c r="O167" s="54" t="str">
        <f>TRIM('New to AmeriCorps'!C36)</f>
        <v/>
      </c>
      <c r="P167" s="54"/>
      <c r="Q167" s="54"/>
      <c r="R167" s="54"/>
      <c r="S167" s="54"/>
      <c r="T167" s="54"/>
      <c r="U167" s="54"/>
      <c r="V167" s="54"/>
      <c r="W167" s="54"/>
      <c r="X167" s="54"/>
      <c r="Y167" s="54"/>
      <c r="Z167" s="54"/>
      <c r="AA167" s="54"/>
      <c r="AB167" s="44"/>
      <c r="AC167" s="44"/>
      <c r="AD167" s="44"/>
      <c r="AE167" s="44"/>
      <c r="AF167" s="44"/>
      <c r="AG167" s="44"/>
      <c r="AH167" s="44"/>
      <c r="AI167" s="44"/>
      <c r="AJ167" s="44"/>
      <c r="AK167" s="44"/>
      <c r="AL167" s="44"/>
    </row>
    <row r="168" spans="1:38" ht="14.5" x14ac:dyDescent="0.35">
      <c r="A168" s="30" t="s">
        <v>1815</v>
      </c>
      <c r="B168" s="30"/>
      <c r="C168" s="30" t="s">
        <v>15</v>
      </c>
      <c r="D168" s="32" t="s">
        <v>887</v>
      </c>
      <c r="E168" s="30" t="s">
        <v>577</v>
      </c>
      <c r="F168" s="30" t="str">
        <f>_xlfn.SINGLE(IF(ISNUMBER(IFERROR(_xlfn.XLOOKUP($E168,Table1[QNUM],Table1[Answer],"",0),""))*1,"",IFERROR(_xlfn.XLOOKUP($E168,Table1[QNUM],Table1[Answer],"",0),"")))</f>
        <v/>
      </c>
      <c r="G168" s="31" t="str">
        <f>_xlfn.SINGLE(IF(ISNUMBER(IFERROR(_xlfn.XLOOKUP($E168&amp;$G$1&amp;":",Table1[QNUM],Table1[NOTES],"",0),""))*1,"",IFERROR(_xlfn.XLOOKUP($E168&amp;$G$1&amp;":",Table1[QNUM],Table1[NOTES],"",0),"")))</f>
        <v/>
      </c>
      <c r="H168" s="31"/>
      <c r="I168" s="31" t="str">
        <f>_xlfn.SINGLE(IF(ISNUMBER(IFERROR(_xlfn.XLOOKUP($E168&amp;$I$1,Table1[QNUM],Table1[NOTES],"",0),""))*1,"",IFERROR(_xlfn.XLOOKUP($E168&amp;$I$1,Table1[QNUM],Table1[NOTES],"",0),"")))</f>
        <v/>
      </c>
      <c r="J168" s="53" t="s">
        <v>1420</v>
      </c>
      <c r="K168" s="54"/>
      <c r="L168" s="54"/>
      <c r="M168" s="55"/>
      <c r="N168" s="54"/>
      <c r="O168" s="54"/>
      <c r="P168" s="54"/>
      <c r="Q168" s="54"/>
      <c r="R168" s="54"/>
      <c r="S168" s="54"/>
      <c r="T168" s="54"/>
      <c r="U168" s="54"/>
      <c r="V168" s="54"/>
      <c r="W168" s="54"/>
      <c r="X168" s="54"/>
      <c r="Y168" s="54"/>
      <c r="Z168" s="54"/>
      <c r="AA168" s="54"/>
      <c r="AB168" s="44"/>
      <c r="AC168" s="44"/>
      <c r="AD168" s="44"/>
      <c r="AE168" s="44"/>
      <c r="AF168" s="44"/>
      <c r="AG168" s="44"/>
      <c r="AH168" s="44"/>
      <c r="AI168" s="44"/>
      <c r="AJ168" s="44"/>
      <c r="AK168" s="44"/>
      <c r="AL168" s="44"/>
    </row>
    <row r="169" spans="1:38" ht="140" x14ac:dyDescent="0.35">
      <c r="A169" s="30" t="s">
        <v>1816</v>
      </c>
      <c r="B169" s="30"/>
      <c r="C169" s="30" t="s">
        <v>15</v>
      </c>
      <c r="D169" s="32" t="s">
        <v>1817</v>
      </c>
      <c r="E169" s="30" t="s">
        <v>578</v>
      </c>
      <c r="F169" s="30" t="str">
        <f>_xlfn.SINGLE(IF(ISNUMBER(IFERROR(_xlfn.XLOOKUP($E169,Table1[QNUM],Table1[Answer],"",0),""))*1,"",IFERROR(_xlfn.XLOOKUP($E169,Table1[QNUM],Table1[Answer],"",0),"")))</f>
        <v/>
      </c>
      <c r="G169" s="31" t="str">
        <f>_xlfn.SINGLE(IF(ISNUMBER(IFERROR(_xlfn.XLOOKUP($E169&amp;$G$1&amp;":",Table1[QNUM],Table1[NOTES],"",0),""))*1,"",IFERROR(_xlfn.XLOOKUP($E169&amp;$G$1&amp;":",Table1[QNUM],Table1[NOTES],"",0),"")))</f>
        <v/>
      </c>
      <c r="H169" s="31"/>
      <c r="I169" s="31" t="str">
        <f>_xlfn.SINGLE(IF(ISNUMBER(IFERROR(_xlfn.XLOOKUP($E169&amp;$I$1,Table1[QNUM],Table1[NOTES],"",0),""))*1,"",IFERROR(_xlfn.XLOOKUP($E169&amp;$I$1,Table1[QNUM],Table1[NOTES],"",0),"")))</f>
        <v/>
      </c>
      <c r="J169" s="53" t="s">
        <v>1420</v>
      </c>
      <c r="K169" s="54" t="str">
        <f>TRIM('New to AmeriCorps'!C45)</f>
        <v/>
      </c>
      <c r="L169" s="54" t="str">
        <f>TRIM('New to AmeriCorps'!C46)</f>
        <v/>
      </c>
      <c r="M169" s="55" t="str">
        <f>TRIM('New to AmeriCorps'!C47)</f>
        <v/>
      </c>
      <c r="N169" s="54" t="str">
        <f>TRIM('New to AmeriCorps'!C48)</f>
        <v/>
      </c>
      <c r="O169" s="54"/>
      <c r="P169" s="54"/>
      <c r="Q169" s="54"/>
      <c r="R169" s="54"/>
      <c r="S169" s="54"/>
      <c r="T169" s="54"/>
      <c r="U169" s="54"/>
      <c r="V169" s="54"/>
      <c r="W169" s="54"/>
      <c r="X169" s="54"/>
      <c r="Y169" s="54"/>
      <c r="Z169" s="54"/>
      <c r="AA169" s="54"/>
      <c r="AB169" s="44"/>
      <c r="AC169" s="44"/>
      <c r="AD169" s="44"/>
      <c r="AE169" s="44"/>
      <c r="AF169" s="44"/>
      <c r="AG169" s="44"/>
      <c r="AH169" s="44"/>
      <c r="AI169" s="44"/>
      <c r="AJ169" s="44"/>
      <c r="AK169" s="44"/>
      <c r="AL169" s="44"/>
    </row>
    <row r="170" spans="1:38" ht="42" x14ac:dyDescent="0.35">
      <c r="A170" s="30" t="s">
        <v>1818</v>
      </c>
      <c r="B170" s="30"/>
      <c r="C170" s="30" t="s">
        <v>15</v>
      </c>
      <c r="D170" s="32" t="s">
        <v>1214</v>
      </c>
      <c r="E170" s="30" t="s">
        <v>579</v>
      </c>
      <c r="F170" s="30" t="str">
        <f>_xlfn.SINGLE(IF(ISNUMBER(IFERROR(_xlfn.XLOOKUP($E170,Table1[QNUM],Table1[Answer],"",0),""))*1,"",IFERROR(_xlfn.XLOOKUP($E170,Table1[QNUM],Table1[Answer],"",0),"")))</f>
        <v/>
      </c>
      <c r="G170" s="31" t="str">
        <f>_xlfn.SINGLE(IF(ISNUMBER(IFERROR(_xlfn.XLOOKUP($E170&amp;$G$1&amp;":",Table1[QNUM],Table1[NOTES],"",0),""))*1,"",IFERROR(_xlfn.XLOOKUP($E170&amp;$G$1&amp;":",Table1[QNUM],Table1[NOTES],"",0),"")))</f>
        <v/>
      </c>
      <c r="H170" s="31"/>
      <c r="I170" s="31" t="str">
        <f>_xlfn.SINGLE(IF(ISNUMBER(IFERROR(_xlfn.XLOOKUP($E170&amp;$I$1,Table1[QNUM],Table1[NOTES],"",0),""))*1,"",IFERROR(_xlfn.XLOOKUP($E170&amp;$I$1,Table1[QNUM],Table1[NOTES],"",0),"")))</f>
        <v/>
      </c>
      <c r="J170" s="53" t="s">
        <v>1819</v>
      </c>
      <c r="K170" s="54"/>
      <c r="L170" s="54"/>
      <c r="M170" s="55"/>
      <c r="N170" s="54"/>
      <c r="O170" s="54"/>
      <c r="P170" s="54"/>
      <c r="Q170" s="54"/>
      <c r="R170" s="54"/>
      <c r="S170" s="54"/>
      <c r="T170" s="54"/>
      <c r="U170" s="54"/>
      <c r="V170" s="54"/>
      <c r="W170" s="54"/>
      <c r="X170" s="54"/>
      <c r="Y170" s="54"/>
      <c r="Z170" s="54"/>
      <c r="AA170" s="54"/>
      <c r="AB170" s="44"/>
      <c r="AC170" s="44"/>
      <c r="AD170" s="44"/>
      <c r="AE170" s="44"/>
      <c r="AF170" s="44"/>
      <c r="AG170" s="44"/>
      <c r="AH170" s="44"/>
      <c r="AI170" s="44"/>
      <c r="AJ170" s="44"/>
      <c r="AK170" s="44"/>
      <c r="AL170" s="44"/>
    </row>
    <row r="171" spans="1:38" ht="126" x14ac:dyDescent="0.35">
      <c r="A171" s="30" t="s">
        <v>1820</v>
      </c>
      <c r="B171" s="30"/>
      <c r="C171" s="30" t="s">
        <v>15</v>
      </c>
      <c r="D171" s="32" t="s">
        <v>1821</v>
      </c>
      <c r="E171" s="30" t="s">
        <v>580</v>
      </c>
      <c r="F171" s="30" t="str">
        <f>_xlfn.SINGLE(IF(ISNUMBER(IFERROR(_xlfn.XLOOKUP($E171,Table1[QNUM],Table1[Answer],"",0),""))*1,"",IFERROR(_xlfn.XLOOKUP($E171,Table1[QNUM],Table1[Answer],"",0),"")))</f>
        <v/>
      </c>
      <c r="G171" s="31" t="str">
        <f>_xlfn.SINGLE(IF(ISNUMBER(IFERROR(_xlfn.XLOOKUP($E171&amp;$G$1&amp;":",Table1[QNUM],Table1[NOTES],"",0),""))*1,"",IFERROR(_xlfn.XLOOKUP($E171&amp;$G$1&amp;":",Table1[QNUM],Table1[NOTES],"",0),"")))</f>
        <v/>
      </c>
      <c r="H171" s="31"/>
      <c r="I171" s="31" t="str">
        <f>_xlfn.SINGLE(IF(ISNUMBER(IFERROR(_xlfn.XLOOKUP($E171&amp;$I$1,Table1[QNUM],Table1[NOTES],"",0),""))*1,"",IFERROR(_xlfn.XLOOKUP($E171&amp;$I$1,Table1[QNUM],Table1[NOTES],"",0),"")))</f>
        <v/>
      </c>
      <c r="J171" s="53" t="s">
        <v>1822</v>
      </c>
      <c r="K171" s="54" t="str">
        <f>TRIM('New to AmeriCorps'!C57)</f>
        <v/>
      </c>
      <c r="L171" s="54" t="str">
        <f>TRIM('New to AmeriCorps'!C58)</f>
        <v/>
      </c>
      <c r="M171" s="55" t="str">
        <f>TRIM('New to AmeriCorps'!C59)</f>
        <v/>
      </c>
      <c r="N171" s="54"/>
      <c r="O171" s="54"/>
      <c r="P171" s="54"/>
      <c r="Q171" s="54"/>
      <c r="R171" s="54"/>
      <c r="S171" s="54"/>
      <c r="T171" s="54"/>
      <c r="U171" s="54"/>
      <c r="V171" s="54"/>
      <c r="W171" s="54"/>
      <c r="X171" s="54"/>
      <c r="Y171" s="54"/>
      <c r="Z171" s="54"/>
      <c r="AA171" s="54"/>
      <c r="AB171" s="44"/>
      <c r="AC171" s="44"/>
      <c r="AD171" s="44"/>
      <c r="AE171" s="44"/>
      <c r="AF171" s="44"/>
      <c r="AG171" s="44"/>
      <c r="AH171" s="44"/>
      <c r="AI171" s="44"/>
      <c r="AJ171" s="44"/>
      <c r="AK171" s="44"/>
      <c r="AL171" s="44"/>
    </row>
    <row r="172" spans="1:38" ht="182" x14ac:dyDescent="0.35">
      <c r="A172" s="30" t="s">
        <v>1823</v>
      </c>
      <c r="B172" s="30"/>
      <c r="C172" s="30" t="s">
        <v>15</v>
      </c>
      <c r="D172" s="32" t="s">
        <v>1824</v>
      </c>
      <c r="E172" s="30" t="s">
        <v>584</v>
      </c>
      <c r="F172" s="30" t="str">
        <f>_xlfn.SINGLE(IF(ISNUMBER(IFERROR(_xlfn.XLOOKUP($E172,Table1[QNUM],Table1[Answer],"",0),""))*1,"",IFERROR(_xlfn.XLOOKUP($E172,Table1[QNUM],Table1[Answer],"",0),"")))</f>
        <v/>
      </c>
      <c r="G172" s="31" t="str">
        <f>_xlfn.SINGLE(IF(ISNUMBER(IFERROR(_xlfn.XLOOKUP($E172&amp;$G$1&amp;":",Table1[QNUM],Table1[NOTES],"",0),""))*1,"",IFERROR(_xlfn.XLOOKUP($E172&amp;$G$1&amp;":",Table1[QNUM],Table1[NOTES],"",0),"")))</f>
        <v/>
      </c>
      <c r="H172" s="31"/>
      <c r="I172" s="31" t="str">
        <f>_xlfn.SINGLE(IF(ISNUMBER(IFERROR(_xlfn.XLOOKUP($E172&amp;$I$1,Table1[QNUM],Table1[NOTES],"",0),""))*1,"",IFERROR(_xlfn.XLOOKUP($E172&amp;$I$1,Table1[QNUM],Table1[NOTES],"",0),"")))</f>
        <v/>
      </c>
      <c r="J172" s="53" t="s">
        <v>1825</v>
      </c>
      <c r="K172" s="54" t="str">
        <f>TRIM('New to AmeriCorps'!C65)</f>
        <v/>
      </c>
      <c r="L172" s="54" t="str">
        <f>TRIM('New to AmeriCorps'!C66)</f>
        <v/>
      </c>
      <c r="M172" s="55" t="str">
        <f>TRIM('New to AmeriCorps'!C67)</f>
        <v/>
      </c>
      <c r="N172" s="54" t="str">
        <f>TRIM('New to AmeriCorps'!C68)</f>
        <v/>
      </c>
      <c r="O172" s="54" t="str">
        <f>TRIM('New to AmeriCorps'!C69)</f>
        <v/>
      </c>
      <c r="P172" s="54" t="str">
        <f>TRIM('New to AmeriCorps'!C70)</f>
        <v/>
      </c>
      <c r="Q172" s="54"/>
      <c r="R172" s="54"/>
      <c r="S172" s="54"/>
      <c r="T172" s="54"/>
      <c r="U172" s="54"/>
      <c r="V172" s="54"/>
      <c r="W172" s="54"/>
      <c r="X172" s="54"/>
      <c r="Y172" s="54"/>
      <c r="Z172" s="54"/>
      <c r="AA172" s="54"/>
      <c r="AB172" s="44"/>
      <c r="AC172" s="44"/>
      <c r="AD172" s="44"/>
      <c r="AE172" s="44"/>
      <c r="AF172" s="44"/>
      <c r="AG172" s="44"/>
      <c r="AH172" s="44"/>
      <c r="AI172" s="44"/>
      <c r="AJ172" s="44"/>
      <c r="AK172" s="44"/>
      <c r="AL172" s="44"/>
    </row>
    <row r="173" spans="1:38" ht="322" x14ac:dyDescent="0.35">
      <c r="A173" s="30" t="s">
        <v>1826</v>
      </c>
      <c r="B173" s="30"/>
      <c r="C173" s="30" t="s">
        <v>15</v>
      </c>
      <c r="D173" s="32" t="s">
        <v>975</v>
      </c>
      <c r="E173" s="30" t="s">
        <v>587</v>
      </c>
      <c r="F173" s="30" t="str">
        <f>_xlfn.SINGLE(IF(ISNUMBER(IFERROR(_xlfn.XLOOKUP($E173,Table1[QNUM],Table1[Answer],"",0),""))*1,"",IFERROR(_xlfn.XLOOKUP($E173,Table1[QNUM],Table1[Answer],"",0),"")))</f>
        <v/>
      </c>
      <c r="G173" s="31" t="str">
        <f>_xlfn.SINGLE(IF(ISNUMBER(IFERROR(_xlfn.XLOOKUP($E173&amp;$G$1&amp;":",Table1[QNUM],Table1[NOTES],"",0),""))*1,"",IFERROR(_xlfn.XLOOKUP($E173&amp;$G$1&amp;":",Table1[QNUM],Table1[NOTES],"",0),"")))</f>
        <v/>
      </c>
      <c r="H173" s="31"/>
      <c r="I173" s="31" t="str">
        <f>_xlfn.SINGLE(IF(ISNUMBER(IFERROR(_xlfn.XLOOKUP($E173&amp;$I$1,Table1[QNUM],Table1[NOTES],"",0),""))*1,"",IFERROR(_xlfn.XLOOKUP($E173&amp;$I$1,Table1[QNUM],Table1[NOTES],"",0),"")))</f>
        <v/>
      </c>
      <c r="J173" s="53" t="s">
        <v>1497</v>
      </c>
      <c r="K173" s="54" t="str">
        <f>TRIM('New to AmeriCorps'!C75)</f>
        <v/>
      </c>
      <c r="L173" s="54" t="str">
        <f>TRIM('New to AmeriCorps'!C76)</f>
        <v/>
      </c>
      <c r="M173" s="55" t="str">
        <f>TRIM('New to AmeriCorps'!C77)</f>
        <v/>
      </c>
      <c r="N173" s="54" t="str">
        <f>TRIM('New to AmeriCorps'!C78)</f>
        <v/>
      </c>
      <c r="O173" s="54" t="str">
        <f>TRIM('New to AmeriCorps'!C79)</f>
        <v/>
      </c>
      <c r="P173" s="54" t="str">
        <f>TRIM('New to AmeriCorps'!C80)</f>
        <v/>
      </c>
      <c r="Q173" s="54" t="str">
        <f>TRIM('New to AmeriCorps'!C81)</f>
        <v/>
      </c>
      <c r="R173" s="54" t="str">
        <f>TRIM('New to AmeriCorps'!C82)</f>
        <v/>
      </c>
      <c r="S173" s="54" t="str">
        <f>TRIM('New to AmeriCorps'!C83)</f>
        <v/>
      </c>
      <c r="T173" s="54" t="str">
        <f>TRIM('New to AmeriCorps'!C84)</f>
        <v/>
      </c>
      <c r="U173" s="54" t="str">
        <f>TRIM('New to AmeriCorps'!C85)</f>
        <v/>
      </c>
      <c r="V173" s="54" t="str">
        <f>TRIM('New to AmeriCorps'!C86)</f>
        <v/>
      </c>
      <c r="W173" s="54" t="str">
        <f>TRIM('New to AmeriCorps'!C87)</f>
        <v/>
      </c>
      <c r="X173" s="54" t="str">
        <f>TRIM('New to AmeriCorps'!C88)</f>
        <v/>
      </c>
      <c r="Y173" s="54" t="str">
        <f>TRIM('New to AmeriCorps'!C89)</f>
        <v/>
      </c>
      <c r="Z173" s="54"/>
      <c r="AA173" s="54"/>
      <c r="AB173" s="44"/>
      <c r="AC173" s="44"/>
      <c r="AD173" s="44"/>
      <c r="AE173" s="44"/>
      <c r="AF173" s="44"/>
      <c r="AG173" s="44"/>
      <c r="AH173" s="44"/>
      <c r="AI173" s="44"/>
      <c r="AJ173" s="44"/>
      <c r="AK173" s="44"/>
      <c r="AL173" s="44"/>
    </row>
    <row r="174" spans="1:38" ht="168" x14ac:dyDescent="0.35">
      <c r="A174" s="30" t="s">
        <v>1827</v>
      </c>
      <c r="B174" s="30"/>
      <c r="C174" s="30" t="s">
        <v>15</v>
      </c>
      <c r="D174" s="32" t="s">
        <v>1828</v>
      </c>
      <c r="E174" s="30" t="s">
        <v>589</v>
      </c>
      <c r="F174" s="30" t="str">
        <f>_xlfn.SINGLE(IF(ISNUMBER(IFERROR(_xlfn.XLOOKUP($E174,Table1[QNUM],Table1[Answer],"",0),""))*1,"",IFERROR(_xlfn.XLOOKUP($E174,Table1[QNUM],Table1[Answer],"",0),"")))</f>
        <v/>
      </c>
      <c r="G174" s="31" t="str">
        <f>_xlfn.SINGLE(IF(ISNUMBER(IFERROR(_xlfn.XLOOKUP($E174&amp;$G$1&amp;":",Table1[QNUM],Table1[NOTES],"",0),""))*1,"",IFERROR(_xlfn.XLOOKUP($E174&amp;$G$1&amp;":",Table1[QNUM],Table1[NOTES],"",0),"")))</f>
        <v/>
      </c>
      <c r="H174" s="31"/>
      <c r="I174" s="31" t="str">
        <f>_xlfn.SINGLE(IF(ISNUMBER(IFERROR(_xlfn.XLOOKUP($E174&amp;$I$1,Table1[QNUM],Table1[NOTES],"",0),""))*1,"",IFERROR(_xlfn.XLOOKUP($E174&amp;$I$1,Table1[QNUM],Table1[NOTES],"",0),"")))</f>
        <v/>
      </c>
      <c r="J174" s="53" t="s">
        <v>1829</v>
      </c>
      <c r="K174" s="54" t="str">
        <f>TRIM('New to AmeriCorps'!C94)</f>
        <v/>
      </c>
      <c r="L174" s="54" t="str">
        <f>TRIM('New to AmeriCorps'!C95)</f>
        <v/>
      </c>
      <c r="M174" s="55" t="str">
        <f>TRIM('New to AmeriCorps'!C96)</f>
        <v/>
      </c>
      <c r="N174" s="54"/>
      <c r="O174" s="54"/>
      <c r="P174" s="54"/>
      <c r="Q174" s="54"/>
      <c r="R174" s="54"/>
      <c r="S174" s="54"/>
      <c r="T174" s="54"/>
      <c r="U174" s="54"/>
      <c r="V174" s="54"/>
      <c r="W174" s="54"/>
      <c r="X174" s="54"/>
      <c r="Y174" s="54"/>
      <c r="Z174" s="54"/>
      <c r="AA174" s="54"/>
      <c r="AB174" s="44"/>
      <c r="AC174" s="44"/>
      <c r="AD174" s="44"/>
      <c r="AE174" s="44"/>
      <c r="AF174" s="44"/>
      <c r="AG174" s="44"/>
      <c r="AH174" s="44"/>
      <c r="AI174" s="44"/>
      <c r="AJ174" s="44"/>
      <c r="AK174" s="44"/>
      <c r="AL174" s="44"/>
    </row>
    <row r="175" spans="1:38" ht="350" x14ac:dyDescent="0.35">
      <c r="A175" s="30" t="s">
        <v>1830</v>
      </c>
      <c r="B175" s="30"/>
      <c r="C175" s="30" t="s">
        <v>15</v>
      </c>
      <c r="D175" s="32" t="s">
        <v>1219</v>
      </c>
      <c r="E175" s="30" t="s">
        <v>594</v>
      </c>
      <c r="F175" s="30" t="str">
        <f>_xlfn.SINGLE(IF(ISNUMBER(IFERROR(_xlfn.XLOOKUP($E175,Table1[QNUM],Table1[Answer],"",0),""))*1,"",IFERROR(_xlfn.XLOOKUP($E175,Table1[QNUM],Table1[Answer],"",0),"")))</f>
        <v/>
      </c>
      <c r="G175" s="31" t="str">
        <f>_xlfn.SINGLE(IF(ISNUMBER(IFERROR(_xlfn.XLOOKUP($E175&amp;$G$1&amp;":",Table1[QNUM],Table1[NOTES],"",0),""))*1,"",IFERROR(_xlfn.XLOOKUP($E175&amp;$G$1&amp;":",Table1[QNUM],Table1[NOTES],"",0),"")))</f>
        <v/>
      </c>
      <c r="H175" s="31"/>
      <c r="I175" s="31" t="str">
        <f>_xlfn.SINGLE(IF(ISNUMBER(IFERROR(_xlfn.XLOOKUP($E175&amp;$I$1,Table1[QNUM],Table1[NOTES],"",0),""))*1,"",IFERROR(_xlfn.XLOOKUP($E175&amp;$I$1,Table1[QNUM],Table1[NOTES],"",0),"")))</f>
        <v/>
      </c>
      <c r="J175" s="53" t="s">
        <v>1831</v>
      </c>
      <c r="K175" s="54" t="str">
        <f>TRIM('New to AmeriCorps'!C102)</f>
        <v/>
      </c>
      <c r="L175" s="54" t="str">
        <f>TRIM('New to AmeriCorps'!C103)</f>
        <v/>
      </c>
      <c r="M175" s="55" t="str">
        <f>TRIM('New to AmeriCorps'!C105)</f>
        <v/>
      </c>
      <c r="N175" s="54" t="str">
        <f>TRIM('New to AmeriCorps'!C106)</f>
        <v/>
      </c>
      <c r="O175" s="54" t="str">
        <f>TRIM('New to AmeriCorps'!C108)</f>
        <v/>
      </c>
      <c r="P175" s="54" t="str">
        <f>TRIM('New to AmeriCorps'!C109)</f>
        <v/>
      </c>
      <c r="Q175" s="54"/>
      <c r="R175" s="54"/>
      <c r="S175" s="54"/>
      <c r="T175" s="54"/>
      <c r="U175" s="54"/>
      <c r="V175" s="54"/>
      <c r="W175" s="54"/>
      <c r="X175" s="54"/>
      <c r="Y175" s="54"/>
      <c r="Z175" s="54"/>
      <c r="AA175" s="54"/>
      <c r="AB175" s="44"/>
      <c r="AC175" s="44"/>
      <c r="AD175" s="44"/>
      <c r="AE175" s="44"/>
      <c r="AF175" s="44"/>
      <c r="AG175" s="44"/>
      <c r="AH175" s="44"/>
      <c r="AI175" s="44"/>
      <c r="AJ175" s="44"/>
      <c r="AK175" s="44"/>
      <c r="AL175" s="44"/>
    </row>
    <row r="176" spans="1:38" ht="42.5" x14ac:dyDescent="0.35">
      <c r="A176" s="30" t="s">
        <v>1832</v>
      </c>
      <c r="B176" s="30"/>
      <c r="C176" s="30" t="s">
        <v>15</v>
      </c>
      <c r="D176" s="32" t="s">
        <v>1225</v>
      </c>
      <c r="E176" s="30" t="s">
        <v>605</v>
      </c>
      <c r="F176" s="30" t="str">
        <f>_xlfn.SINGLE(IF(ISNUMBER(IFERROR(_xlfn.XLOOKUP($E176,Table1[QNUM],Table1[Answer],"",0),""))*1,"",IFERROR(_xlfn.XLOOKUP($E176,Table1[QNUM],Table1[Answer],"",0),"")))</f>
        <v/>
      </c>
      <c r="G176" s="31" t="str">
        <f>_xlfn.SINGLE(IF(ISNUMBER(IFERROR(_xlfn.XLOOKUP($E176&amp;$G$1&amp;":",Table1[QNUM],Table1[NOTES],"",0),""))*1,"",IFERROR(_xlfn.XLOOKUP($E176&amp;$G$1&amp;":",Table1[QNUM],Table1[NOTES],"",0),"")))</f>
        <v/>
      </c>
      <c r="H176" s="31"/>
      <c r="I176" s="31" t="str">
        <f>_xlfn.SINGLE(IF(ISNUMBER(IFERROR(_xlfn.XLOOKUP($E176&amp;$I$1,Table1[QNUM],Table1[NOTES],"",0),""))*1,"",IFERROR(_xlfn.XLOOKUP($E176&amp;$I$1,Table1[QNUM],Table1[NOTES],"",0),"")))</f>
        <v/>
      </c>
      <c r="J176" s="53" t="s">
        <v>1833</v>
      </c>
      <c r="K176" s="54"/>
      <c r="L176" s="54"/>
      <c r="M176" s="55"/>
      <c r="N176" s="54"/>
      <c r="O176" s="54"/>
      <c r="P176" s="54"/>
      <c r="Q176" s="54"/>
      <c r="R176" s="54"/>
      <c r="S176" s="54"/>
      <c r="T176" s="54"/>
      <c r="U176" s="54"/>
      <c r="V176" s="54"/>
      <c r="W176" s="54"/>
      <c r="X176" s="54"/>
      <c r="Y176" s="54"/>
      <c r="Z176" s="54"/>
      <c r="AA176" s="54"/>
      <c r="AB176" s="44"/>
      <c r="AC176" s="44"/>
      <c r="AD176" s="44"/>
      <c r="AE176" s="44"/>
      <c r="AF176" s="44"/>
      <c r="AG176" s="44"/>
      <c r="AH176" s="44"/>
      <c r="AI176" s="44"/>
      <c r="AJ176" s="44"/>
      <c r="AK176" s="44"/>
      <c r="AL176" s="44"/>
    </row>
    <row r="177" spans="1:38" ht="14.5" x14ac:dyDescent="0.35">
      <c r="A177" s="30" t="s">
        <v>1834</v>
      </c>
      <c r="B177" s="30"/>
      <c r="C177" s="30" t="s">
        <v>15</v>
      </c>
      <c r="D177" s="32" t="s">
        <v>1223</v>
      </c>
      <c r="E177" s="30" t="s">
        <v>607</v>
      </c>
      <c r="F177" s="30" t="str">
        <f>_xlfn.SINGLE(IF(ISNUMBER(IFERROR(_xlfn.XLOOKUP($E177,Table1[QNUM],Table1[Answer],"",0),""))*1,"",IFERROR(_xlfn.XLOOKUP($E177,Table1[QNUM],Table1[Answer],"",0),"")))</f>
        <v/>
      </c>
      <c r="G177" s="31" t="str">
        <f>_xlfn.SINGLE(IF(ISNUMBER(IFERROR(_xlfn.XLOOKUP($E177&amp;$G$1&amp;":",Table1[QNUM],Table1[NOTES],"",0),""))*1,"",IFERROR(_xlfn.XLOOKUP($E177&amp;$G$1&amp;":",Table1[QNUM],Table1[NOTES],"",0),"")))</f>
        <v/>
      </c>
      <c r="H177" s="31"/>
      <c r="I177" s="31" t="str">
        <f>_xlfn.SINGLE(IF(ISNUMBER(IFERROR(_xlfn.XLOOKUP($E177&amp;$I$1,Table1[QNUM],Table1[NOTES],"",0),""))*1,"",IFERROR(_xlfn.XLOOKUP($E177&amp;$I$1,Table1[QNUM],Table1[NOTES],"",0),"")))</f>
        <v/>
      </c>
      <c r="J177" s="53" t="s">
        <v>1835</v>
      </c>
      <c r="K177" s="54"/>
      <c r="L177" s="54"/>
      <c r="M177" s="55"/>
      <c r="N177" s="54"/>
      <c r="O177" s="54"/>
      <c r="P177" s="54"/>
      <c r="Q177" s="54"/>
      <c r="R177" s="54"/>
      <c r="S177" s="54"/>
      <c r="T177" s="54"/>
      <c r="U177" s="54"/>
      <c r="V177" s="54"/>
      <c r="W177" s="54"/>
      <c r="X177" s="54"/>
      <c r="Y177" s="54"/>
      <c r="Z177" s="54"/>
      <c r="AA177" s="54"/>
      <c r="AB177" s="44"/>
      <c r="AC177" s="44"/>
      <c r="AD177" s="44"/>
      <c r="AE177" s="44"/>
      <c r="AF177" s="44"/>
      <c r="AG177" s="44"/>
      <c r="AH177" s="44"/>
      <c r="AI177" s="44"/>
      <c r="AJ177" s="44"/>
      <c r="AK177" s="44"/>
      <c r="AL177" s="44"/>
    </row>
    <row r="178" spans="1:38" ht="238" x14ac:dyDescent="0.35">
      <c r="A178" s="30" t="s">
        <v>1836</v>
      </c>
      <c r="B178" s="30"/>
      <c r="C178" s="30" t="s">
        <v>15</v>
      </c>
      <c r="D178" s="32" t="s">
        <v>1837</v>
      </c>
      <c r="E178" s="30" t="s">
        <v>608</v>
      </c>
      <c r="F178" s="30" t="str">
        <f>_xlfn.SINGLE(IF(ISNUMBER(IFERROR(_xlfn.XLOOKUP($E178,Table1[QNUM],Table1[Answer],"",0),""))*1,"",IFERROR(_xlfn.XLOOKUP($E178,Table1[QNUM],Table1[Answer],"",0),"")))</f>
        <v/>
      </c>
      <c r="G178" s="31" t="str">
        <f>_xlfn.SINGLE(IF(ISNUMBER(IFERROR(_xlfn.XLOOKUP($E178&amp;$G$1&amp;":",Table1[QNUM],Table1[NOTES],"",0),""))*1,"",IFERROR(_xlfn.XLOOKUP($E178&amp;$G$1&amp;":",Table1[QNUM],Table1[NOTES],"",0),"")))</f>
        <v/>
      </c>
      <c r="H178" s="31"/>
      <c r="I178" s="31" t="str">
        <f>_xlfn.SINGLE(IF(ISNUMBER(IFERROR(_xlfn.XLOOKUP($E178&amp;$I$1,Table1[QNUM],Table1[NOTES],"",0),""))*1,"",IFERROR(_xlfn.XLOOKUP($E178&amp;$I$1,Table1[QNUM],Table1[NOTES],"",0),"")))</f>
        <v/>
      </c>
      <c r="J178" s="53" t="s">
        <v>1838</v>
      </c>
      <c r="K178" s="54" t="str">
        <f>TRIM('New to AmeriCorps'!C122)</f>
        <v/>
      </c>
      <c r="L178" s="54" t="str">
        <f>TRIM('New to AmeriCorps'!C123)</f>
        <v/>
      </c>
      <c r="M178" s="55" t="str">
        <f>TRIM('New to AmeriCorps'!C124)</f>
        <v/>
      </c>
      <c r="N178" s="54" t="str">
        <f>TRIM('New to AmeriCorps'!C125)</f>
        <v/>
      </c>
      <c r="O178" s="54" t="str">
        <f>TRIM('New to AmeriCorps'!C126)</f>
        <v/>
      </c>
      <c r="P178" s="54" t="str">
        <f>TRIM('New to AmeriCorps'!C127)</f>
        <v/>
      </c>
      <c r="Q178" s="54" t="str">
        <f>TRIM('New to AmeriCorps'!C128)</f>
        <v/>
      </c>
      <c r="R178" s="54"/>
      <c r="S178" s="54"/>
      <c r="T178" s="54"/>
      <c r="U178" s="54"/>
      <c r="V178" s="54"/>
      <c r="W178" s="54"/>
      <c r="X178" s="54"/>
      <c r="Y178" s="54"/>
      <c r="Z178" s="54"/>
      <c r="AA178" s="54"/>
      <c r="AB178" s="44"/>
      <c r="AC178" s="44"/>
      <c r="AD178" s="44"/>
      <c r="AE178" s="44"/>
      <c r="AF178" s="44"/>
      <c r="AG178" s="44"/>
      <c r="AH178" s="44"/>
      <c r="AI178" s="44"/>
      <c r="AJ178" s="44"/>
      <c r="AK178" s="44"/>
      <c r="AL178" s="44"/>
    </row>
    <row r="179" spans="1:38" ht="42.5" x14ac:dyDescent="0.35">
      <c r="A179" s="30" t="s">
        <v>1839</v>
      </c>
      <c r="B179" s="30"/>
      <c r="C179" s="30" t="s">
        <v>15</v>
      </c>
      <c r="D179" s="32" t="s">
        <v>1840</v>
      </c>
      <c r="E179" s="30" t="s">
        <v>617</v>
      </c>
      <c r="F179" s="30" t="str">
        <f>_xlfn.SINGLE(IF(ISNUMBER(IFERROR(_xlfn.XLOOKUP($E179,Table1[QNUM],Table1[Answer],"",0),""))*1,"",IFERROR(_xlfn.XLOOKUP($E179,Table1[QNUM],Table1[Answer],"",0),"")))</f>
        <v/>
      </c>
      <c r="G179" s="31" t="str">
        <f>_xlfn.SINGLE(IF(ISNUMBER(IFERROR(_xlfn.XLOOKUP($E179&amp;$G$1&amp;":",Table1[QNUM],Table1[NOTES],"",0),""))*1,"",IFERROR(_xlfn.XLOOKUP($E179&amp;$G$1&amp;":",Table1[QNUM],Table1[NOTES],"",0),"")))</f>
        <v/>
      </c>
      <c r="H179" s="31"/>
      <c r="I179" s="31" t="str">
        <f>_xlfn.SINGLE(IF(ISNUMBER(IFERROR(_xlfn.XLOOKUP($E179&amp;$I$1,Table1[QNUM],Table1[NOTES],"",0),""))*1,"",IFERROR(_xlfn.XLOOKUP($E179&amp;$I$1,Table1[QNUM],Table1[NOTES],"",0),"")))</f>
        <v/>
      </c>
      <c r="J179" s="53" t="s">
        <v>1841</v>
      </c>
      <c r="K179" s="54"/>
      <c r="L179" s="54"/>
      <c r="M179" s="55"/>
      <c r="N179" s="54"/>
      <c r="O179" s="54"/>
      <c r="P179" s="54"/>
      <c r="Q179" s="54"/>
      <c r="R179" s="54"/>
      <c r="S179" s="54"/>
      <c r="T179" s="54"/>
      <c r="U179" s="54"/>
      <c r="V179" s="54"/>
      <c r="W179" s="54"/>
      <c r="X179" s="54"/>
      <c r="Y179" s="54"/>
      <c r="Z179" s="54"/>
      <c r="AA179" s="54"/>
      <c r="AB179" s="44"/>
      <c r="AC179" s="44"/>
      <c r="AD179" s="44"/>
      <c r="AE179" s="44"/>
      <c r="AF179" s="44"/>
      <c r="AG179" s="44"/>
      <c r="AH179" s="44"/>
      <c r="AI179" s="44"/>
      <c r="AJ179" s="44"/>
      <c r="AK179" s="44"/>
      <c r="AL179" s="44"/>
    </row>
    <row r="180" spans="1:38" ht="70" x14ac:dyDescent="0.35">
      <c r="A180" s="30" t="s">
        <v>1842</v>
      </c>
      <c r="B180" s="30"/>
      <c r="C180" s="30" t="s">
        <v>15</v>
      </c>
      <c r="D180" s="32" t="s">
        <v>1843</v>
      </c>
      <c r="E180" s="30" t="s">
        <v>618</v>
      </c>
      <c r="F180" s="30" t="str">
        <f>_xlfn.SINGLE(IF(ISNUMBER(IFERROR(_xlfn.XLOOKUP($E180,Table1[QNUM],Table1[Answer],"",0),""))*1,"",IFERROR(_xlfn.XLOOKUP($E180,Table1[QNUM],Table1[Answer],"",0),"")))</f>
        <v/>
      </c>
      <c r="G180" s="31" t="str">
        <f>_xlfn.SINGLE(IF(ISNUMBER(IFERROR(_xlfn.XLOOKUP($E180&amp;$G$1&amp;":",Table1[QNUM],Table1[NOTES],"",0),""))*1,"",IFERROR(_xlfn.XLOOKUP($E180&amp;$G$1&amp;":",Table1[QNUM],Table1[NOTES],"",0),"")))</f>
        <v/>
      </c>
      <c r="H180" s="31"/>
      <c r="I180" s="31" t="str">
        <f>_xlfn.SINGLE(IF(ISNUMBER(IFERROR(_xlfn.XLOOKUP($E180&amp;$I$1,Table1[QNUM],Table1[NOTES],"",0),""))*1,"",IFERROR(_xlfn.XLOOKUP($E180&amp;$I$1,Table1[QNUM],Table1[NOTES],"",0),"")))</f>
        <v/>
      </c>
      <c r="J180" s="53" t="s">
        <v>1844</v>
      </c>
      <c r="K180" s="54"/>
      <c r="L180" s="54"/>
      <c r="M180" s="55"/>
      <c r="N180" s="54"/>
      <c r="O180" s="54"/>
      <c r="P180" s="54"/>
      <c r="Q180" s="54"/>
      <c r="R180" s="54"/>
      <c r="S180" s="54"/>
      <c r="T180" s="54"/>
      <c r="U180" s="54"/>
      <c r="V180" s="54"/>
      <c r="W180" s="54"/>
      <c r="X180" s="54"/>
      <c r="Y180" s="54"/>
      <c r="Z180" s="54"/>
      <c r="AA180" s="54"/>
      <c r="AB180" s="44"/>
      <c r="AC180" s="44"/>
      <c r="AD180" s="44"/>
      <c r="AE180" s="44"/>
      <c r="AF180" s="44"/>
      <c r="AG180" s="44"/>
      <c r="AH180" s="44"/>
      <c r="AI180" s="44"/>
      <c r="AJ180" s="44"/>
      <c r="AK180" s="44"/>
      <c r="AL180" s="44"/>
    </row>
    <row r="181" spans="1:38" ht="14.5" x14ac:dyDescent="0.35">
      <c r="A181" s="30" t="s">
        <v>1845</v>
      </c>
      <c r="B181" s="30"/>
      <c r="C181" s="30" t="s">
        <v>15</v>
      </c>
      <c r="D181" s="32" t="s">
        <v>1846</v>
      </c>
      <c r="E181" s="30" t="s">
        <v>619</v>
      </c>
      <c r="F181" s="30" t="str">
        <f>_xlfn.SINGLE(IF(ISNUMBER(IFERROR(_xlfn.XLOOKUP($E181,Table1[QNUM],Table1[Answer],"",0),""))*1,"",IFERROR(_xlfn.XLOOKUP($E181,Table1[QNUM],Table1[Answer],"",0),"")))</f>
        <v/>
      </c>
      <c r="G181" s="31" t="str">
        <f>_xlfn.SINGLE(IF(ISNUMBER(IFERROR(_xlfn.XLOOKUP($E181&amp;$G$1&amp;":",Table1[QNUM],Table1[NOTES],"",0),""))*1,"",IFERROR(_xlfn.XLOOKUP($E181&amp;$G$1&amp;":",Table1[QNUM],Table1[NOTES],"",0),"")))</f>
        <v/>
      </c>
      <c r="H181" s="31"/>
      <c r="I181" s="31" t="str">
        <f>_xlfn.SINGLE(IF(ISNUMBER(IFERROR(_xlfn.XLOOKUP($E181&amp;$I$1,Table1[QNUM],Table1[NOTES],"",0),""))*1,"",IFERROR(_xlfn.XLOOKUP($E181&amp;$I$1,Table1[QNUM],Table1[NOTES],"",0),"")))</f>
        <v/>
      </c>
      <c r="J181" s="53" t="s">
        <v>1847</v>
      </c>
      <c r="K181" s="54"/>
      <c r="L181" s="54"/>
      <c r="M181" s="55"/>
      <c r="N181" s="54"/>
      <c r="O181" s="54"/>
      <c r="P181" s="54"/>
      <c r="Q181" s="54"/>
      <c r="R181" s="54"/>
      <c r="S181" s="54"/>
      <c r="T181" s="54"/>
      <c r="U181" s="54"/>
      <c r="V181" s="54"/>
      <c r="W181" s="54"/>
      <c r="X181" s="54"/>
      <c r="Y181" s="54"/>
      <c r="Z181" s="54"/>
      <c r="AA181" s="54"/>
      <c r="AB181" s="44"/>
      <c r="AC181" s="44"/>
      <c r="AD181" s="44"/>
      <c r="AE181" s="44"/>
      <c r="AF181" s="44"/>
      <c r="AG181" s="44"/>
      <c r="AH181" s="44"/>
      <c r="AI181" s="44"/>
      <c r="AJ181" s="44"/>
      <c r="AK181" s="44"/>
      <c r="AL181" s="44"/>
    </row>
    <row r="182" spans="1:38" ht="280" x14ac:dyDescent="0.35">
      <c r="A182" s="30" t="s">
        <v>1848</v>
      </c>
      <c r="B182" s="30"/>
      <c r="C182" s="30" t="s">
        <v>15</v>
      </c>
      <c r="D182" s="32" t="s">
        <v>1849</v>
      </c>
      <c r="E182" s="30" t="s">
        <v>620</v>
      </c>
      <c r="F182" s="30" t="str">
        <f>_xlfn.SINGLE(IF(ISNUMBER(IFERROR(_xlfn.XLOOKUP($E182,Table1[QNUM],Table1[Answer],"",0),""))*1,"",IFERROR(_xlfn.XLOOKUP($E182,Table1[QNUM],Table1[Answer],"",0),"")))</f>
        <v/>
      </c>
      <c r="G182" s="31" t="str">
        <f>_xlfn.SINGLE(IF(ISNUMBER(IFERROR(_xlfn.XLOOKUP($E182&amp;$G$1&amp;":",Table1[QNUM],Table1[NOTES],"",0),""))*1,"",IFERROR(_xlfn.XLOOKUP($E182&amp;$G$1&amp;":",Table1[QNUM],Table1[NOTES],"",0),"")))</f>
        <v/>
      </c>
      <c r="H182" s="31"/>
      <c r="I182" s="31" t="str">
        <f>_xlfn.SINGLE(IF(ISNUMBER(IFERROR(_xlfn.XLOOKUP($E182&amp;$I$1,Table1[QNUM],Table1[NOTES],"",0),""))*1,"",IFERROR(_xlfn.XLOOKUP($E182&amp;$I$1,Table1[QNUM],Table1[NOTES],"",0),"")))</f>
        <v/>
      </c>
      <c r="J182" s="53" t="s">
        <v>1847</v>
      </c>
      <c r="K182" s="54" t="str">
        <f>TRIM('New to AmeriCorps'!C145)</f>
        <v/>
      </c>
      <c r="L182" s="54" t="str">
        <f>TRIM('New to AmeriCorps'!C146)</f>
        <v/>
      </c>
      <c r="M182" s="55" t="str">
        <f>TRIM('New to AmeriCorps'!C147)</f>
        <v/>
      </c>
      <c r="N182" s="54" t="str">
        <f>TRIM('New to AmeriCorps'!C148)</f>
        <v/>
      </c>
      <c r="O182" s="54" t="str">
        <f>TRIM('New to AmeriCorps'!C149)</f>
        <v/>
      </c>
      <c r="P182" s="54" t="str">
        <f>TRIM('New to AmeriCorps'!C150)</f>
        <v/>
      </c>
      <c r="Q182" s="54" t="str">
        <f>TRIM('New to AmeriCorps'!C151)</f>
        <v/>
      </c>
      <c r="R182" s="54" t="str">
        <f>TRIM('New to AmeriCorps'!C152)</f>
        <v/>
      </c>
      <c r="S182" s="54" t="str">
        <f>TRIM('New to AmeriCorps'!C153)</f>
        <v/>
      </c>
      <c r="T182" s="54" t="str">
        <f>TRIM('New to AmeriCorps'!C154)</f>
        <v/>
      </c>
      <c r="U182" s="54" t="str">
        <f>TRIM('New to AmeriCorps'!C155)</f>
        <v/>
      </c>
      <c r="V182" s="54" t="str">
        <f>TRIM('New to AmeriCorps'!C156)</f>
        <v/>
      </c>
      <c r="W182" s="54" t="str">
        <f>TRIM('New to AmeriCorps'!C157)</f>
        <v/>
      </c>
      <c r="X182" s="54"/>
      <c r="Y182" s="54"/>
      <c r="Z182" s="54"/>
      <c r="AA182" s="54"/>
      <c r="AB182" s="44"/>
      <c r="AC182" s="44"/>
      <c r="AD182" s="44"/>
      <c r="AE182" s="44"/>
      <c r="AF182" s="44"/>
      <c r="AG182" s="44"/>
      <c r="AH182" s="44"/>
      <c r="AI182" s="44"/>
      <c r="AJ182" s="44"/>
      <c r="AK182" s="44"/>
      <c r="AL182" s="44"/>
    </row>
    <row r="183" spans="1:38" ht="112" x14ac:dyDescent="0.35">
      <c r="A183" s="30" t="s">
        <v>1850</v>
      </c>
      <c r="B183" s="30"/>
      <c r="C183" s="30" t="s">
        <v>15</v>
      </c>
      <c r="D183" s="32" t="s">
        <v>1235</v>
      </c>
      <c r="E183" s="30" t="s">
        <v>635</v>
      </c>
      <c r="F183" s="30" t="str">
        <f>_xlfn.SINGLE(IF(ISNUMBER(IFERROR(_xlfn.XLOOKUP($E183,Table1[QNUM],Table1[Answer],"",0),""))*1,"",IFERROR(_xlfn.XLOOKUP($E183,Table1[QNUM],Table1[Answer],"",0),"")))</f>
        <v/>
      </c>
      <c r="G183" s="31"/>
      <c r="H183" s="31"/>
      <c r="I183" s="31"/>
      <c r="J183" s="57" t="s">
        <v>1483</v>
      </c>
      <c r="K183" s="54" t="str">
        <f>TRIM('New to AmeriCorps'!C162)</f>
        <v/>
      </c>
      <c r="L183" s="54" t="str">
        <f>TRIM('New to AmeriCorps'!C163)</f>
        <v/>
      </c>
      <c r="M183" s="55" t="str">
        <f>TRIM('New to AmeriCorps'!C164)</f>
        <v/>
      </c>
      <c r="N183" s="54" t="str">
        <f>TRIM('New to AmeriCorps'!C165)</f>
        <v/>
      </c>
      <c r="O183" s="54"/>
      <c r="P183" s="54"/>
      <c r="Q183" s="54"/>
      <c r="R183" s="54"/>
      <c r="S183" s="54"/>
      <c r="T183" s="54"/>
      <c r="U183" s="54"/>
      <c r="V183" s="54"/>
      <c r="W183" s="54"/>
      <c r="X183" s="54"/>
      <c r="Y183" s="54"/>
      <c r="Z183" s="54"/>
      <c r="AA183" s="54"/>
      <c r="AB183" s="44"/>
      <c r="AC183" s="44"/>
      <c r="AD183" s="44"/>
      <c r="AE183" s="44"/>
      <c r="AF183" s="44"/>
      <c r="AG183" s="44"/>
      <c r="AH183" s="44"/>
      <c r="AI183" s="44"/>
      <c r="AJ183" s="44"/>
      <c r="AK183" s="44"/>
      <c r="AL183" s="44"/>
    </row>
    <row r="184" spans="1:38" ht="56" x14ac:dyDescent="0.35">
      <c r="A184" s="30" t="s">
        <v>1851</v>
      </c>
      <c r="B184" s="30"/>
      <c r="C184" s="30" t="s">
        <v>15</v>
      </c>
      <c r="D184" s="32" t="s">
        <v>1236</v>
      </c>
      <c r="E184" s="30" t="s">
        <v>638</v>
      </c>
      <c r="F184" s="30" t="str">
        <f>_xlfn.SINGLE(IF(ISNUMBER(IFERROR(_xlfn.XLOOKUP($E184,Table1[QNUM],Table1[Answer],"",0),""))*1,"",IFERROR(_xlfn.XLOOKUP($E184,Table1[QNUM],Table1[Answer],"",0),"")))</f>
        <v/>
      </c>
      <c r="G184" s="31"/>
      <c r="H184" s="31"/>
      <c r="I184" s="31"/>
      <c r="J184" s="53" t="s">
        <v>1545</v>
      </c>
      <c r="K184" s="54"/>
      <c r="L184" s="54"/>
      <c r="M184" s="55"/>
      <c r="N184" s="54"/>
      <c r="O184" s="54"/>
      <c r="P184" s="54"/>
      <c r="Q184" s="54"/>
      <c r="R184" s="54"/>
      <c r="S184" s="54"/>
      <c r="T184" s="54"/>
      <c r="U184" s="54"/>
      <c r="V184" s="54"/>
      <c r="W184" s="54"/>
      <c r="X184" s="54"/>
      <c r="Y184" s="54"/>
      <c r="Z184" s="54"/>
      <c r="AA184" s="54"/>
      <c r="AB184" s="44"/>
      <c r="AC184" s="44"/>
      <c r="AD184" s="44"/>
      <c r="AE184" s="44"/>
      <c r="AF184" s="44"/>
      <c r="AG184" s="44"/>
      <c r="AH184" s="44"/>
      <c r="AI184" s="44"/>
      <c r="AJ184" s="44"/>
      <c r="AK184" s="44"/>
      <c r="AL184" s="44"/>
    </row>
    <row r="185" spans="1:38" ht="42.5" x14ac:dyDescent="0.35">
      <c r="A185" s="30" t="s">
        <v>1852</v>
      </c>
      <c r="B185" s="30"/>
      <c r="C185" s="30" t="s">
        <v>15</v>
      </c>
      <c r="D185" s="32" t="s">
        <v>1237</v>
      </c>
      <c r="E185" s="30" t="s">
        <v>639</v>
      </c>
      <c r="F185" s="30" t="str">
        <f>_xlfn.SINGLE(IF(ISNUMBER(IFERROR(_xlfn.XLOOKUP($E185,Table1[QNUM],Table1[Answer],"",0),""))*1,"",IFERROR(_xlfn.XLOOKUP($E185,Table1[QNUM],Table1[Answer],"",0),"")))</f>
        <v/>
      </c>
      <c r="G185" s="31"/>
      <c r="H185" s="31"/>
      <c r="I185" s="31"/>
      <c r="J185" s="53" t="s">
        <v>1853</v>
      </c>
      <c r="K185" s="54"/>
      <c r="L185" s="54"/>
      <c r="M185" s="55"/>
      <c r="N185" s="54"/>
      <c r="O185" s="54"/>
      <c r="P185" s="54"/>
      <c r="Q185" s="54"/>
      <c r="R185" s="54"/>
      <c r="S185" s="54"/>
      <c r="T185" s="54"/>
      <c r="U185" s="54"/>
      <c r="V185" s="54"/>
      <c r="W185" s="54"/>
      <c r="X185" s="54"/>
      <c r="Y185" s="54"/>
      <c r="Z185" s="54"/>
      <c r="AA185" s="54"/>
      <c r="AB185" s="44"/>
      <c r="AC185" s="44"/>
      <c r="AD185" s="44"/>
      <c r="AE185" s="44"/>
      <c r="AF185" s="44"/>
      <c r="AG185" s="44"/>
      <c r="AH185" s="44"/>
      <c r="AI185" s="44"/>
      <c r="AJ185" s="44"/>
      <c r="AK185" s="44"/>
      <c r="AL185" s="44"/>
    </row>
    <row r="186" spans="1:38" ht="42.5" x14ac:dyDescent="0.35">
      <c r="A186" s="30" t="s">
        <v>1854</v>
      </c>
      <c r="B186" s="30"/>
      <c r="C186" s="30"/>
      <c r="D186" s="32" t="s">
        <v>996</v>
      </c>
      <c r="E186" s="30" t="s">
        <v>640</v>
      </c>
      <c r="F186" s="30" t="str">
        <f>_xlfn.SINGLE(IF(ISNUMBER(IFERROR(_xlfn.XLOOKUP($E186,Table1[QNUM],Table1[Answer],"",0),""))*1,"",IFERROR(_xlfn.XLOOKUP($E186,Table1[QNUM],Table1[Answer],"",0),"")))</f>
        <v/>
      </c>
      <c r="G186" s="31"/>
      <c r="H186" s="31"/>
      <c r="I186" s="31"/>
      <c r="J186" s="53" t="s">
        <v>1855</v>
      </c>
      <c r="K186" s="54"/>
      <c r="L186" s="54"/>
      <c r="M186" s="55"/>
      <c r="N186" s="54"/>
      <c r="O186" s="54"/>
      <c r="P186" s="54"/>
      <c r="Q186" s="54"/>
      <c r="R186" s="54"/>
      <c r="S186" s="54"/>
      <c r="T186" s="54"/>
      <c r="U186" s="54"/>
      <c r="V186" s="54"/>
      <c r="W186" s="54"/>
      <c r="X186" s="54"/>
      <c r="Y186" s="54"/>
      <c r="Z186" s="54"/>
      <c r="AA186" s="54"/>
      <c r="AB186" s="44"/>
      <c r="AC186" s="44"/>
      <c r="AD186" s="44"/>
      <c r="AE186" s="44"/>
      <c r="AF186" s="44"/>
      <c r="AG186" s="44"/>
      <c r="AH186" s="44"/>
      <c r="AI186" s="44"/>
      <c r="AJ186" s="44"/>
      <c r="AK186" s="44"/>
      <c r="AL186" s="44"/>
    </row>
    <row r="187" spans="1:38" ht="28" x14ac:dyDescent="0.35">
      <c r="A187" s="30" t="s">
        <v>1856</v>
      </c>
      <c r="B187" s="30"/>
      <c r="C187" s="30" t="s">
        <v>15</v>
      </c>
      <c r="D187" s="32" t="s">
        <v>1172</v>
      </c>
      <c r="E187" s="30" t="s">
        <v>642</v>
      </c>
      <c r="F187" s="30" t="str">
        <f>_xlfn.SINGLE(IF(ISNUMBER(IFERROR(_xlfn.XLOOKUP($E187,Table1[QNUM],Table1[Answer],"",0),""))*1,"",IFERROR(_xlfn.XLOOKUP($E187,Table1[QNUM],Table1[Answer],"",0),"")))</f>
        <v/>
      </c>
      <c r="G187" s="31" t="str">
        <f>_xlfn.SINGLE(IF(ISNUMBER(IFERROR(_xlfn.XLOOKUP($E187&amp;$G$1&amp;":",Table1[QNUM],Table1[NOTES],"",0),""))*1,"",IFERROR(_xlfn.XLOOKUP($E187&amp;$G$1&amp;":",Table1[QNUM],Table1[NOTES],"",0),"")))</f>
        <v/>
      </c>
      <c r="H187" s="31"/>
      <c r="I187" s="31" t="str">
        <f>_xlfn.SINGLE(IF(ISNUMBER(IFERROR(_xlfn.XLOOKUP($E187&amp;$I$1,Table1[QNUM],Table1[NOTES],"",0),""))*1,"",IFERROR(_xlfn.XLOOKUP($E187&amp;$I$1,Table1[QNUM],Table1[NOTES],"",0),"")))</f>
        <v/>
      </c>
      <c r="J187" s="53"/>
      <c r="K187" s="54"/>
      <c r="L187" s="54"/>
      <c r="M187" s="55"/>
      <c r="N187" s="54"/>
      <c r="O187" s="54"/>
      <c r="P187" s="54"/>
      <c r="Q187" s="54"/>
      <c r="R187" s="54"/>
      <c r="S187" s="54"/>
      <c r="T187" s="54"/>
      <c r="U187" s="54"/>
      <c r="V187" s="54"/>
      <c r="W187" s="54"/>
      <c r="X187" s="54"/>
      <c r="Y187" s="54"/>
      <c r="Z187" s="54"/>
      <c r="AA187" s="54"/>
      <c r="AB187" s="44"/>
      <c r="AC187" s="44"/>
      <c r="AD187" s="44"/>
      <c r="AE187" s="44"/>
      <c r="AF187" s="44"/>
      <c r="AG187" s="44"/>
      <c r="AH187" s="44"/>
      <c r="AI187" s="44"/>
      <c r="AJ187" s="44"/>
      <c r="AK187" s="44"/>
      <c r="AL187" s="44"/>
    </row>
    <row r="188" spans="1:38" ht="14.5" x14ac:dyDescent="0.35">
      <c r="A188" s="30" t="s">
        <v>1857</v>
      </c>
      <c r="B188" s="30"/>
      <c r="C188" s="30" t="s">
        <v>15</v>
      </c>
      <c r="D188" s="32" t="s">
        <v>1173</v>
      </c>
      <c r="E188" s="30" t="s">
        <v>643</v>
      </c>
      <c r="F188" s="30" t="str">
        <f>_xlfn.SINGLE(IF(ISNUMBER(IFERROR(_xlfn.XLOOKUP($E188,Table1[QNUM],Table1[Answer],"",0),""))*1,"",IFERROR(_xlfn.XLOOKUP($E188,Table1[QNUM],Table1[Answer],"",0),"")))</f>
        <v/>
      </c>
      <c r="G188" s="31" t="str">
        <f>_xlfn.SINGLE(IF(ISNUMBER(IFERROR(_xlfn.XLOOKUP($E188&amp;$G$1&amp;":",Table1[QNUM],Table1[NOTES],"",0),""))*1,"",IFERROR(_xlfn.XLOOKUP($E188&amp;$G$1&amp;":",Table1[QNUM],Table1[NOTES],"",0),"")))</f>
        <v/>
      </c>
      <c r="H188" s="31"/>
      <c r="I188" s="31" t="str">
        <f>_xlfn.SINGLE(IF(ISNUMBER(IFERROR(_xlfn.XLOOKUP($E188&amp;$I$1,Table1[QNUM],Table1[NOTES],"",0),""))*1,"",IFERROR(_xlfn.XLOOKUP($E188&amp;$I$1,Table1[QNUM],Table1[NOTES],"",0),"")))</f>
        <v/>
      </c>
      <c r="J188" s="53"/>
      <c r="K188" s="54" t="str">
        <f>TRIM('New to AmeriCorps'!C187)</f>
        <v/>
      </c>
      <c r="L188" s="54" t="str">
        <f>TRIM('New to AmeriCorps'!C188)</f>
        <v/>
      </c>
      <c r="M188" s="55" t="str">
        <f>TRIM('New to AmeriCorps'!C189)</f>
        <v/>
      </c>
      <c r="N188" s="54" t="str">
        <f>TRIM('New to AmeriCorps'!C190)</f>
        <v/>
      </c>
      <c r="O188" s="54" t="str">
        <f>TRIM('New to AmeriCorps'!C191)</f>
        <v/>
      </c>
      <c r="P188" s="54" t="str">
        <f>TRIM('New to AmeriCorps'!C192)</f>
        <v/>
      </c>
      <c r="Q188" s="54" t="str">
        <f>TRIM('New to AmeriCorps'!C193)</f>
        <v/>
      </c>
      <c r="R188" s="54" t="str">
        <f>TRIM('New to AmeriCorps'!C194)</f>
        <v/>
      </c>
      <c r="S188" s="54" t="str">
        <f>TRIM('New to AmeriCorps'!C195)</f>
        <v/>
      </c>
      <c r="T188" s="54" t="str">
        <f>TRIM('New to AmeriCorps'!C196)</f>
        <v/>
      </c>
      <c r="U188" s="54" t="str">
        <f>TRIM('New to AmeriCorps'!C197)</f>
        <v/>
      </c>
      <c r="V188" s="54" t="str">
        <f>TRIM('New to AmeriCorps'!C198)</f>
        <v/>
      </c>
      <c r="W188" s="54" t="str">
        <f>TRIM('New to AmeriCorps'!C199)</f>
        <v/>
      </c>
      <c r="X188" s="54" t="str">
        <f>TRIM('New to AmeriCorps'!C200)</f>
        <v/>
      </c>
      <c r="Y188" s="54" t="str">
        <f>TRIM('New to AmeriCorps'!C201)</f>
        <v/>
      </c>
      <c r="Z188" s="54" t="str">
        <f>TRIM('New to AmeriCorps'!C202)</f>
        <v/>
      </c>
      <c r="AA188" s="54" t="str">
        <f>TRIM('New to AmeriCorps'!C203)</f>
        <v/>
      </c>
      <c r="AB188" s="44" t="str">
        <f>TRIM('New to AmeriCorps'!C204)</f>
        <v/>
      </c>
      <c r="AC188" s="44" t="str">
        <f>TRIM('New to AmeriCorps'!C205)</f>
        <v/>
      </c>
      <c r="AD188" s="44" t="str">
        <f>TRIM('New to AmeriCorps'!C206)</f>
        <v/>
      </c>
      <c r="AE188" s="44" t="str">
        <f>TRIM('New to AmeriCorps'!C207)</f>
        <v/>
      </c>
      <c r="AF188" s="44" t="str">
        <f>TRIM('New to AmeriCorps'!C208)</f>
        <v/>
      </c>
      <c r="AG188" s="44" t="str">
        <f>TRIM('New to AmeriCorps'!C209)</f>
        <v/>
      </c>
      <c r="AH188" s="44" t="str">
        <f>TRIM('New to AmeriCorps'!C210)</f>
        <v/>
      </c>
      <c r="AI188" s="44" t="str">
        <f>TRIM('New to AmeriCorps'!C211)</f>
        <v/>
      </c>
      <c r="AJ188" s="44" t="str">
        <f>TRIM('New to AmeriCorps'!C212)</f>
        <v/>
      </c>
      <c r="AK188" s="44" t="str">
        <f>TRIM('New to AmeriCorps'!C213)</f>
        <v/>
      </c>
      <c r="AL188" s="44"/>
    </row>
    <row r="189" spans="1:38" ht="70" x14ac:dyDescent="0.35">
      <c r="A189" s="30" t="s">
        <v>1858</v>
      </c>
      <c r="B189" s="30"/>
      <c r="C189" s="30" t="s">
        <v>15</v>
      </c>
      <c r="D189" s="32" t="s">
        <v>1241</v>
      </c>
      <c r="E189" s="30" t="s">
        <v>671</v>
      </c>
      <c r="F189" s="30" t="str">
        <f>_xlfn.SINGLE(IF(ISNUMBER(IFERROR(_xlfn.XLOOKUP($E189,Table1[QNUM],Table1[Answer],"",0),""))*1,"",IFERROR(_xlfn.XLOOKUP($E189,Table1[QNUM],Table1[Answer],"",0),"")))</f>
        <v/>
      </c>
      <c r="G189" s="31" t="str">
        <f>_xlfn.SINGLE(IF(ISNUMBER(IFERROR(_xlfn.XLOOKUP($E189&amp;$G$1&amp;":",Table1[QNUM],Table1[NOTES],"",0),""))*1,"",IFERROR(_xlfn.XLOOKUP($E189&amp;$G$1&amp;":",Table1[QNUM],Table1[NOTES],"",0),"")))</f>
        <v/>
      </c>
      <c r="H189" s="31"/>
      <c r="I189" s="31" t="str">
        <f>_xlfn.SINGLE(IF(ISNUMBER(IFERROR(_xlfn.XLOOKUP($E189&amp;$I$1,Table1[QNUM],Table1[NOTES],"",0),""))*1,"",IFERROR(_xlfn.XLOOKUP($E189&amp;$I$1,Table1[QNUM],Table1[NOTES],"",0),"")))</f>
        <v/>
      </c>
      <c r="J189" s="53"/>
      <c r="K189" s="54" t="str">
        <f>TRIM('New to AmeriCorps'!C218)</f>
        <v/>
      </c>
      <c r="L189" s="54" t="str">
        <f>TRIM('New to AmeriCorps'!C219)</f>
        <v/>
      </c>
      <c r="M189" s="55" t="str">
        <f>TRIM('New to AmeriCorps'!C220)</f>
        <v/>
      </c>
      <c r="N189" s="54"/>
      <c r="O189" s="54"/>
      <c r="P189" s="54"/>
      <c r="Q189" s="54"/>
      <c r="R189" s="54"/>
      <c r="S189" s="54"/>
      <c r="T189" s="54"/>
      <c r="U189" s="54"/>
      <c r="V189" s="54"/>
      <c r="W189" s="54"/>
      <c r="X189" s="54"/>
      <c r="Y189" s="54"/>
      <c r="Z189" s="54"/>
      <c r="AA189" s="54"/>
      <c r="AB189" s="44"/>
      <c r="AC189" s="44"/>
      <c r="AD189" s="44"/>
      <c r="AE189" s="44"/>
      <c r="AF189" s="44"/>
      <c r="AG189" s="44"/>
      <c r="AH189" s="44"/>
      <c r="AI189" s="44"/>
      <c r="AJ189" s="44"/>
      <c r="AK189" s="44"/>
      <c r="AL189" s="44"/>
    </row>
    <row r="190" spans="1:38" ht="70" x14ac:dyDescent="0.35">
      <c r="A190" s="30" t="s">
        <v>1859</v>
      </c>
      <c r="B190" s="30"/>
      <c r="C190" s="30" t="s">
        <v>15</v>
      </c>
      <c r="D190" s="32" t="s">
        <v>1246</v>
      </c>
      <c r="E190" s="30" t="s">
        <v>676</v>
      </c>
      <c r="F190" s="30" t="str">
        <f>_xlfn.SINGLE(IF(ISNUMBER(IFERROR(_xlfn.XLOOKUP($E190,Table1[QNUM],Table1[Answer],"",0),""))*1,"",IFERROR(_xlfn.XLOOKUP($E190,Table1[QNUM],Table1[Answer],"",0),"")))</f>
        <v/>
      </c>
      <c r="G190" s="31" t="str">
        <f>_xlfn.SINGLE(IF(ISNUMBER(IFERROR(_xlfn.XLOOKUP($E190&amp;$G$1&amp;":",Table1[QNUM],Table1[NOTES],"",0),""))*1,"",IFERROR(_xlfn.XLOOKUP($E190&amp;$G$1&amp;":",Table1[QNUM],Table1[NOTES],"",0),"")))</f>
        <v/>
      </c>
      <c r="H190" s="31"/>
      <c r="I190" s="31" t="str">
        <f>_xlfn.SINGLE(IF(ISNUMBER(IFERROR(_xlfn.XLOOKUP($E190&amp;$I$1,Table1[QNUM],Table1[NOTES],"",0),""))*1,"",IFERROR(_xlfn.XLOOKUP($E190&amp;$I$1,Table1[QNUM],Table1[NOTES],"",0),"")))</f>
        <v/>
      </c>
      <c r="J190" s="53"/>
      <c r="K190" s="54" t="str">
        <f>TRIM('New to AmeriCorps'!C225)</f>
        <v/>
      </c>
      <c r="L190" s="54" t="str">
        <f>TRIM('New to AmeriCorps'!C226)</f>
        <v/>
      </c>
      <c r="M190" s="55" t="str">
        <f>TRIM('New to AmeriCorps'!C227)</f>
        <v/>
      </c>
      <c r="N190" s="54"/>
      <c r="O190" s="54"/>
      <c r="P190" s="54"/>
      <c r="Q190" s="54"/>
      <c r="R190" s="54"/>
      <c r="S190" s="54"/>
      <c r="T190" s="54"/>
      <c r="U190" s="54"/>
      <c r="V190" s="54"/>
      <c r="W190" s="54"/>
      <c r="X190" s="54"/>
      <c r="Y190" s="54"/>
      <c r="Z190" s="54"/>
      <c r="AA190" s="54"/>
      <c r="AB190" s="44"/>
      <c r="AC190" s="44"/>
      <c r="AD190" s="44"/>
      <c r="AE190" s="44"/>
      <c r="AF190" s="44"/>
      <c r="AG190" s="44"/>
      <c r="AH190" s="44"/>
      <c r="AI190" s="44"/>
      <c r="AJ190" s="44"/>
      <c r="AK190" s="44"/>
      <c r="AL190" s="44"/>
    </row>
    <row r="191" spans="1:38" ht="14.5" x14ac:dyDescent="0.35">
      <c r="A191" s="30" t="s">
        <v>1860</v>
      </c>
      <c r="B191" s="30"/>
      <c r="C191" s="30" t="s">
        <v>15</v>
      </c>
      <c r="D191" s="32" t="s">
        <v>1249</v>
      </c>
      <c r="E191" s="30" t="s">
        <v>678</v>
      </c>
      <c r="F191" s="30" t="str">
        <f>_xlfn.SINGLE(IF(ISNUMBER(IFERROR(_xlfn.XLOOKUP($E191,Table1[QNUM],Table1[Answer],"",0),""))*1,"",IFERROR(_xlfn.XLOOKUP($E191,Table1[QNUM],Table1[Answer],"",0),"")))</f>
        <v/>
      </c>
      <c r="G191" s="31" t="str">
        <f>_xlfn.SINGLE(IF(ISNUMBER(IFERROR(_xlfn.XLOOKUP($E191&amp;$G$1&amp;":",Table1[QNUM],Table1[NOTES],"",0),""))*1,"",IFERROR(_xlfn.XLOOKUP($E191&amp;$G$1&amp;":",Table1[QNUM],Table1[NOTES],"",0),"")))</f>
        <v/>
      </c>
      <c r="H191" s="31"/>
      <c r="I191" s="31" t="str">
        <f>_xlfn.SINGLE(IF(ISNUMBER(IFERROR(_xlfn.XLOOKUP($E191&amp;$I$1,Table1[QNUM],Table1[NOTES],"",0),""))*1,"",IFERROR(_xlfn.XLOOKUP($E191&amp;$I$1,Table1[QNUM],Table1[NOTES],"",0),"")))</f>
        <v/>
      </c>
      <c r="J191" s="53" t="s">
        <v>1861</v>
      </c>
      <c r="K191" s="54" t="str">
        <f>TRIM('New to AmeriCorps'!C232)</f>
        <v/>
      </c>
      <c r="L191" s="54" t="str">
        <f>TRIM('New to AmeriCorps'!C233)</f>
        <v/>
      </c>
      <c r="M191" s="55" t="str">
        <f>TRIM('New to AmeriCorps'!C234)</f>
        <v/>
      </c>
      <c r="N191" s="54" t="str">
        <f>TRIM('New to AmeriCorps'!C235)</f>
        <v/>
      </c>
      <c r="O191" s="54" t="str">
        <f>TRIM('New to AmeriCorps'!C236)</f>
        <v/>
      </c>
      <c r="P191" s="54" t="str">
        <f>TRIM('New to AmeriCorps'!C237)</f>
        <v/>
      </c>
      <c r="Q191" s="54" t="str">
        <f>TRIM('New to AmeriCorps'!C238)</f>
        <v/>
      </c>
      <c r="R191" s="54" t="str">
        <f>TRIM('New to AmeriCorps'!C239)</f>
        <v/>
      </c>
      <c r="S191" s="54" t="str">
        <f>TRIM('New to AmeriCorps'!C240)</f>
        <v/>
      </c>
      <c r="T191" s="54" t="str">
        <f>TRIM('New to AmeriCorps'!C241)</f>
        <v/>
      </c>
      <c r="U191" s="54" t="str">
        <f>TRIM('New to AmeriCorps'!C242)</f>
        <v/>
      </c>
      <c r="V191" s="54" t="str">
        <f>TRIM('New to AmeriCorps'!C243)</f>
        <v/>
      </c>
      <c r="W191" s="54" t="str">
        <f>TRIM('New to AmeriCorps'!C244)</f>
        <v/>
      </c>
      <c r="X191" s="54" t="str">
        <f>TRIM('New to AmeriCorps'!C245)</f>
        <v/>
      </c>
      <c r="Y191" s="54" t="str">
        <f>TRIM('New to AmeriCorps'!C246)</f>
        <v/>
      </c>
      <c r="Z191" s="54" t="str">
        <f>TRIM('New to AmeriCorps'!C247)</f>
        <v/>
      </c>
      <c r="AA191" s="54" t="str">
        <f>TRIM('New to AmeriCorps'!C248)</f>
        <v/>
      </c>
      <c r="AB191" s="44" t="str">
        <f>TRIM('New to AmeriCorps'!C249)</f>
        <v/>
      </c>
      <c r="AC191" s="44" t="str">
        <f>TRIM('New to AmeriCorps'!C250)</f>
        <v/>
      </c>
      <c r="AD191" s="44" t="str">
        <f>TRIM('New to AmeriCorps'!C251)</f>
        <v/>
      </c>
      <c r="AE191" s="44" t="str">
        <f>TRIM('New to AmeriCorps'!C252)</f>
        <v/>
      </c>
      <c r="AF191" s="44" t="str">
        <f>TRIM('New to AmeriCorps'!C253)</f>
        <v/>
      </c>
      <c r="AG191" s="44" t="str">
        <f>TRIM('New to AmeriCorps'!C254)</f>
        <v/>
      </c>
      <c r="AH191" s="44" t="str">
        <f>TRIM('New to AmeriCorps'!C255)</f>
        <v/>
      </c>
      <c r="AI191" s="44" t="str">
        <f>TRIM('New to AmeriCorps'!C256)</f>
        <v/>
      </c>
      <c r="AJ191" s="44" t="str">
        <f>TRIM('New to AmeriCorps'!C257)</f>
        <v/>
      </c>
      <c r="AK191" s="44" t="str">
        <f>TRIM('New to AmeriCorps'!C258)</f>
        <v/>
      </c>
      <c r="AL191" s="44" t="str">
        <f>TRIM('New to AmeriCorps'!C259)</f>
        <v/>
      </c>
    </row>
    <row r="192" spans="1:38" ht="84" x14ac:dyDescent="0.35">
      <c r="A192" s="30" t="s">
        <v>1862</v>
      </c>
      <c r="B192" s="30"/>
      <c r="C192" s="30" t="s">
        <v>15</v>
      </c>
      <c r="D192" s="32" t="s">
        <v>1174</v>
      </c>
      <c r="E192" s="30" t="s">
        <v>707</v>
      </c>
      <c r="F192" s="30"/>
      <c r="G192" s="31"/>
      <c r="H192" s="31"/>
      <c r="I192" s="31"/>
      <c r="J192" s="53" t="s">
        <v>1863</v>
      </c>
      <c r="K192" s="54"/>
      <c r="L192" s="54"/>
      <c r="M192" s="55"/>
      <c r="N192" s="54"/>
      <c r="O192" s="54"/>
      <c r="P192" s="54"/>
      <c r="Q192" s="54"/>
      <c r="R192" s="54"/>
      <c r="S192" s="54"/>
      <c r="T192" s="54"/>
      <c r="U192" s="54"/>
      <c r="V192" s="54"/>
      <c r="W192" s="54"/>
      <c r="X192" s="54"/>
      <c r="Y192" s="54"/>
      <c r="Z192" s="54"/>
      <c r="AA192" s="54"/>
      <c r="AB192" s="44"/>
      <c r="AC192" s="44"/>
      <c r="AD192" s="44"/>
      <c r="AE192" s="44"/>
      <c r="AF192" s="44"/>
      <c r="AG192" s="44"/>
      <c r="AH192" s="44"/>
      <c r="AI192" s="44"/>
      <c r="AJ192" s="44"/>
      <c r="AK192" s="44"/>
      <c r="AL192" s="44"/>
    </row>
    <row r="193" spans="1:38" ht="14.5" x14ac:dyDescent="0.35">
      <c r="A193" s="30" t="s">
        <v>1864</v>
      </c>
      <c r="B193" s="30"/>
      <c r="C193" s="30" t="s">
        <v>15</v>
      </c>
      <c r="D193" s="32" t="s">
        <v>1251</v>
      </c>
      <c r="E193" s="30" t="s">
        <v>708</v>
      </c>
      <c r="F193" s="30"/>
      <c r="G193" s="31"/>
      <c r="H193" s="31"/>
      <c r="I193" s="31"/>
      <c r="J193" s="53"/>
      <c r="K193" s="54"/>
      <c r="L193" s="54"/>
      <c r="M193" s="55"/>
      <c r="N193" s="54"/>
      <c r="O193" s="54"/>
      <c r="P193" s="54"/>
      <c r="Q193" s="54"/>
      <c r="R193" s="54"/>
      <c r="S193" s="54"/>
      <c r="T193" s="54"/>
      <c r="U193" s="54"/>
      <c r="V193" s="54"/>
      <c r="W193" s="54"/>
      <c r="X193" s="54"/>
      <c r="Y193" s="54"/>
      <c r="Z193" s="54"/>
      <c r="AA193" s="54"/>
      <c r="AB193" s="44"/>
      <c r="AC193" s="44"/>
      <c r="AD193" s="44"/>
      <c r="AE193" s="44"/>
      <c r="AF193" s="44"/>
      <c r="AG193" s="44"/>
      <c r="AH193" s="44"/>
      <c r="AI193" s="44"/>
      <c r="AJ193" s="44"/>
      <c r="AK193" s="44"/>
      <c r="AL193" s="44"/>
    </row>
    <row r="194" spans="1:38" ht="56" x14ac:dyDescent="0.35">
      <c r="A194" s="30" t="s">
        <v>1865</v>
      </c>
      <c r="B194" s="30"/>
      <c r="C194" s="30" t="s">
        <v>1866</v>
      </c>
      <c r="D194" s="32" t="s">
        <v>1253</v>
      </c>
      <c r="E194" s="30" t="s">
        <v>712</v>
      </c>
      <c r="F194" s="30" t="str">
        <f>_xlfn.SINGLE(IF(ISNUMBER(IFERROR(_xlfn.XLOOKUP($E194,Table1[QNUM],Table1[Answer],"",0),""))*1,"",IFERROR(_xlfn.XLOOKUP($E194,Table1[QNUM],Table1[Answer],"",0),"")))</f>
        <v/>
      </c>
      <c r="G194" s="31" t="str">
        <f>_xlfn.SINGLE(IF(ISNUMBER(IFERROR(_xlfn.XLOOKUP($E194&amp;$G$1&amp;":",Table1[QNUM],Table1[NOTES],"",0),""))*1,"",IFERROR(_xlfn.XLOOKUP($E194&amp;$G$1&amp;":",Table1[QNUM],Table1[NOTES],"",0),"")))</f>
        <v/>
      </c>
      <c r="H194" s="31"/>
      <c r="I194" s="31" t="str">
        <f>_xlfn.SINGLE(IF(ISNUMBER(IFERROR(_xlfn.XLOOKUP($E194&amp;$I$1,Table1[QNUM],Table1[NOTES],"",0),""))*1,"",IFERROR(_xlfn.XLOOKUP($E194&amp;$I$1,Table1[QNUM],Table1[NOTES],"",0),"")))</f>
        <v/>
      </c>
      <c r="J194" s="53" t="s">
        <v>1483</v>
      </c>
      <c r="K194" s="54"/>
      <c r="L194" s="54"/>
      <c r="M194" s="55"/>
      <c r="N194" s="54"/>
      <c r="O194" s="54"/>
      <c r="P194" s="54"/>
      <c r="Q194" s="54"/>
      <c r="R194" s="54"/>
      <c r="S194" s="54"/>
      <c r="T194" s="54"/>
      <c r="U194" s="54"/>
      <c r="V194" s="54"/>
      <c r="W194" s="54"/>
      <c r="X194" s="54"/>
      <c r="Y194" s="54"/>
      <c r="Z194" s="54"/>
      <c r="AA194" s="54"/>
      <c r="AB194" s="44"/>
      <c r="AC194" s="44"/>
      <c r="AD194" s="44"/>
      <c r="AE194" s="44"/>
      <c r="AF194" s="44"/>
      <c r="AG194" s="44"/>
      <c r="AH194" s="44"/>
      <c r="AI194" s="44"/>
      <c r="AJ194" s="44"/>
      <c r="AK194" s="44"/>
      <c r="AL194" s="44"/>
    </row>
    <row r="195" spans="1:38" ht="98" x14ac:dyDescent="0.35">
      <c r="A195" s="30" t="s">
        <v>1867</v>
      </c>
      <c r="B195" s="30"/>
      <c r="C195" s="30" t="s">
        <v>1866</v>
      </c>
      <c r="D195" s="32" t="s">
        <v>1255</v>
      </c>
      <c r="E195" s="30" t="s">
        <v>713</v>
      </c>
      <c r="F195" s="30" t="str">
        <f>_xlfn.SINGLE(IF(ISNUMBER(IFERROR(_xlfn.XLOOKUP($E195,Table1[QNUM],Table1[Answer],"",0),""))*1,"",IFERROR(_xlfn.XLOOKUP($E195,Table1[QNUM],Table1[Answer],"",0),"")))</f>
        <v/>
      </c>
      <c r="G195" s="31" t="str">
        <f>_xlfn.SINGLE(IF(ISNUMBER(IFERROR(_xlfn.XLOOKUP($E195&amp;$G$1&amp;":",Table1[QNUM],Table1[NOTES],"",0),""))*1,"",IFERROR(_xlfn.XLOOKUP($E195&amp;$G$1&amp;":",Table1[QNUM],Table1[NOTES],"",0),"")))</f>
        <v/>
      </c>
      <c r="H195" s="31"/>
      <c r="I195" s="31" t="str">
        <f>_xlfn.SINGLE(IF(ISNUMBER(IFERROR(_xlfn.XLOOKUP($E195&amp;$I$1,Table1[QNUM],Table1[NOTES],"",0),""))*1,"",IFERROR(_xlfn.XLOOKUP($E195&amp;$I$1,Table1[QNUM],Table1[NOTES],"",0),"")))</f>
        <v/>
      </c>
      <c r="J195" s="53" t="s">
        <v>1868</v>
      </c>
      <c r="K195" s="54"/>
      <c r="L195" s="54"/>
      <c r="M195" s="55"/>
      <c r="N195" s="54"/>
      <c r="O195" s="54"/>
      <c r="P195" s="54"/>
      <c r="Q195" s="54"/>
      <c r="R195" s="54"/>
      <c r="S195" s="54"/>
      <c r="T195" s="54"/>
      <c r="U195" s="54"/>
      <c r="V195" s="54"/>
      <c r="W195" s="54"/>
      <c r="X195" s="54"/>
      <c r="Y195" s="54"/>
      <c r="Z195" s="54"/>
      <c r="AA195" s="54"/>
      <c r="AB195" s="44"/>
      <c r="AC195" s="44"/>
      <c r="AD195" s="44"/>
      <c r="AE195" s="44"/>
      <c r="AF195" s="44"/>
      <c r="AG195" s="44"/>
      <c r="AH195" s="44"/>
      <c r="AI195" s="44"/>
      <c r="AJ195" s="44"/>
      <c r="AK195" s="44"/>
      <c r="AL195" s="44"/>
    </row>
    <row r="196" spans="1:38" ht="42" x14ac:dyDescent="0.35">
      <c r="A196" s="30" t="s">
        <v>1869</v>
      </c>
      <c r="B196" s="30"/>
      <c r="C196" s="30" t="s">
        <v>1866</v>
      </c>
      <c r="D196" s="32" t="s">
        <v>1257</v>
      </c>
      <c r="E196" s="30" t="s">
        <v>715</v>
      </c>
      <c r="F196" s="30" t="str">
        <f>_xlfn.SINGLE(IF(ISNUMBER(IFERROR(_xlfn.XLOOKUP($E196,Table1[QNUM],Table1[Answer],"",0),""))*1,"",IFERROR(_xlfn.XLOOKUP($E196,Table1[QNUM],Table1[Answer],"",0),"")))</f>
        <v/>
      </c>
      <c r="G196" s="31" t="str">
        <f>_xlfn.SINGLE(IF(ISNUMBER(IFERROR(_xlfn.XLOOKUP($E196&amp;$G$1&amp;":",Table1[QNUM],Table1[NOTES],"",0),""))*1,"",IFERROR(_xlfn.XLOOKUP($E196&amp;$G$1&amp;":",Table1[QNUM],Table1[NOTES],"",0),"")))</f>
        <v/>
      </c>
      <c r="H196" s="31"/>
      <c r="I196" s="31" t="str">
        <f>_xlfn.SINGLE(IF(ISNUMBER(IFERROR(_xlfn.XLOOKUP($E196&amp;$I$1,Table1[QNUM],Table1[NOTES],"",0),""))*1,"",IFERROR(_xlfn.XLOOKUP($E196&amp;$I$1,Table1[QNUM],Table1[NOTES],"",0),"")))</f>
        <v/>
      </c>
      <c r="J196" s="53" t="s">
        <v>1870</v>
      </c>
      <c r="K196" s="54"/>
      <c r="L196" s="54"/>
      <c r="M196" s="55"/>
      <c r="N196" s="54"/>
      <c r="O196" s="54"/>
      <c r="P196" s="54"/>
      <c r="Q196" s="54"/>
      <c r="R196" s="54"/>
      <c r="S196" s="54"/>
      <c r="T196" s="54"/>
      <c r="U196" s="54"/>
      <c r="V196" s="54"/>
      <c r="W196" s="54"/>
      <c r="X196" s="54"/>
      <c r="Y196" s="54"/>
      <c r="Z196" s="54"/>
      <c r="AA196" s="54"/>
      <c r="AB196" s="44"/>
      <c r="AC196" s="44"/>
      <c r="AD196" s="44"/>
      <c r="AE196" s="44"/>
      <c r="AF196" s="44"/>
      <c r="AG196" s="44"/>
      <c r="AH196" s="44"/>
      <c r="AI196" s="44"/>
      <c r="AJ196" s="44"/>
      <c r="AK196" s="44"/>
      <c r="AL196" s="44"/>
    </row>
    <row r="197" spans="1:38" ht="56" x14ac:dyDescent="0.35">
      <c r="A197" s="30" t="s">
        <v>1871</v>
      </c>
      <c r="B197" s="30"/>
      <c r="C197" s="30" t="s">
        <v>1866</v>
      </c>
      <c r="D197" s="32" t="s">
        <v>1259</v>
      </c>
      <c r="E197" s="30" t="s">
        <v>716</v>
      </c>
      <c r="F197" s="30" t="str">
        <f>_xlfn.SINGLE(IF(ISNUMBER(IFERROR(_xlfn.XLOOKUP($E197,Table1[QNUM],Table1[Answer],"",0),""))*1,"",IFERROR(_xlfn.XLOOKUP($E197,Table1[QNUM],Table1[Answer],"",0),"")))</f>
        <v/>
      </c>
      <c r="G197" s="31" t="str">
        <f>_xlfn.SINGLE(IF(ISNUMBER(IFERROR(_xlfn.XLOOKUP($E197&amp;$G$1&amp;":",Table1[QNUM],Table1[NOTES],"",0),""))*1,"",IFERROR(_xlfn.XLOOKUP($E197&amp;$G$1&amp;":",Table1[QNUM],Table1[NOTES],"",0),"")))</f>
        <v/>
      </c>
      <c r="H197" s="31"/>
      <c r="I197" s="31" t="str">
        <f>_xlfn.SINGLE(IF(ISNUMBER(IFERROR(_xlfn.XLOOKUP($E197&amp;$I$1,Table1[QNUM],Table1[NOTES],"",0),""))*1,"",IFERROR(_xlfn.XLOOKUP($E197&amp;$I$1,Table1[QNUM],Table1[NOTES],"",0),"")))</f>
        <v/>
      </c>
      <c r="J197" s="53" t="s">
        <v>1872</v>
      </c>
      <c r="K197" s="54"/>
      <c r="L197" s="54"/>
      <c r="M197" s="55"/>
      <c r="N197" s="54"/>
      <c r="O197" s="54"/>
      <c r="P197" s="54"/>
      <c r="Q197" s="54"/>
      <c r="R197" s="54"/>
      <c r="S197" s="54"/>
      <c r="T197" s="54"/>
      <c r="U197" s="54"/>
      <c r="V197" s="54"/>
      <c r="W197" s="54"/>
      <c r="X197" s="54"/>
      <c r="Y197" s="54"/>
      <c r="Z197" s="54"/>
      <c r="AA197" s="54"/>
      <c r="AB197" s="44"/>
      <c r="AC197" s="44"/>
      <c r="AD197" s="44"/>
      <c r="AE197" s="44"/>
      <c r="AF197" s="44"/>
      <c r="AG197" s="44"/>
      <c r="AH197" s="44"/>
      <c r="AI197" s="44"/>
      <c r="AJ197" s="44"/>
      <c r="AK197" s="44"/>
      <c r="AL197" s="44"/>
    </row>
    <row r="198" spans="1:38" ht="140" x14ac:dyDescent="0.35">
      <c r="A198" s="30" t="s">
        <v>1873</v>
      </c>
      <c r="B198" s="30"/>
      <c r="C198" s="30" t="s">
        <v>1866</v>
      </c>
      <c r="D198" s="32" t="s">
        <v>1261</v>
      </c>
      <c r="E198" s="30" t="s">
        <v>717</v>
      </c>
      <c r="F198" s="30" t="str">
        <f>_xlfn.SINGLE(IF(ISNUMBER(IFERROR(_xlfn.XLOOKUP($E198,Table1[QNUM],Table1[Answer],"",0),""))*1,"",IFERROR(_xlfn.XLOOKUP($E198,Table1[QNUM],Table1[Answer],"",0),"")))</f>
        <v/>
      </c>
      <c r="G198" s="31" t="str">
        <f>_xlfn.SINGLE(IF(ISNUMBER(IFERROR(_xlfn.XLOOKUP($E198&amp;$G$1&amp;":",Table1[QNUM],Table1[NOTES],"",0),""))*1,"",IFERROR(_xlfn.XLOOKUP($E198&amp;$G$1&amp;":",Table1[QNUM],Table1[NOTES],"",0),"")))</f>
        <v/>
      </c>
      <c r="H198" s="31"/>
      <c r="I198" s="31" t="str">
        <f>_xlfn.SINGLE(IF(ISNUMBER(IFERROR(_xlfn.XLOOKUP($E198&amp;$I$1,Table1[QNUM],Table1[NOTES],"",0),""))*1,"",IFERROR(_xlfn.XLOOKUP($E198&amp;$I$1,Table1[QNUM],Table1[NOTES],"",0),"")))</f>
        <v/>
      </c>
      <c r="J198" s="53" t="s">
        <v>1483</v>
      </c>
      <c r="K198" s="54" t="str">
        <f>TRIM('Days of Service'!C24)</f>
        <v/>
      </c>
      <c r="L198" s="54" t="str">
        <f>TRIM('Days of Service'!C25)</f>
        <v/>
      </c>
      <c r="M198" s="55" t="str">
        <f>TRIM('Days of Service'!C26)</f>
        <v/>
      </c>
      <c r="N198" s="54" t="str">
        <f>TRIM('Days of Service'!C27)</f>
        <v/>
      </c>
      <c r="O198" s="54"/>
      <c r="P198" s="54"/>
      <c r="Q198" s="54"/>
      <c r="R198" s="54"/>
      <c r="S198" s="54"/>
      <c r="T198" s="54"/>
      <c r="U198" s="54"/>
      <c r="V198" s="54"/>
      <c r="W198" s="54"/>
      <c r="X198" s="54"/>
      <c r="Y198" s="54"/>
      <c r="Z198" s="54"/>
      <c r="AA198" s="54"/>
      <c r="AB198" s="44"/>
      <c r="AC198" s="44"/>
      <c r="AD198" s="44"/>
      <c r="AE198" s="44"/>
      <c r="AF198" s="44"/>
      <c r="AG198" s="44"/>
      <c r="AH198" s="44"/>
      <c r="AI198" s="44"/>
      <c r="AJ198" s="44"/>
      <c r="AK198" s="44"/>
      <c r="AL198" s="44"/>
    </row>
    <row r="199" spans="1:38" ht="56" x14ac:dyDescent="0.35">
      <c r="A199" s="30" t="s">
        <v>1874</v>
      </c>
      <c r="B199" s="30"/>
      <c r="C199" s="30" t="s">
        <v>1866</v>
      </c>
      <c r="D199" s="32" t="s">
        <v>1262</v>
      </c>
      <c r="E199" s="30" t="s">
        <v>720</v>
      </c>
      <c r="F199" s="30" t="str">
        <f>_xlfn.SINGLE(IF(ISNUMBER(IFERROR(_xlfn.XLOOKUP($E199,Table1[QNUM],Table1[Answer],"",0),""))*1,"",IFERROR(_xlfn.XLOOKUP($E199,Table1[QNUM],Table1[Answer],"",0),"")))</f>
        <v/>
      </c>
      <c r="G199" s="31" t="str">
        <f>_xlfn.SINGLE(IF(ISNUMBER(IFERROR(_xlfn.XLOOKUP($E199&amp;$G$1&amp;":",Table1[QNUM],Table1[NOTES],"",0),""))*1,"",IFERROR(_xlfn.XLOOKUP($E199&amp;$G$1&amp;":",Table1[QNUM],Table1[NOTES],"",0),"")))</f>
        <v/>
      </c>
      <c r="H199" s="31"/>
      <c r="I199" s="31" t="str">
        <f>_xlfn.SINGLE(IF(ISNUMBER(IFERROR(_xlfn.XLOOKUP($E199&amp;$I$1,Table1[QNUM],Table1[NOTES],"",0),""))*1,"",IFERROR(_xlfn.XLOOKUP($E199&amp;$I$1,Table1[QNUM],Table1[NOTES],"",0),"")))</f>
        <v/>
      </c>
      <c r="J199" s="53" t="s">
        <v>1870</v>
      </c>
      <c r="K199" s="54"/>
      <c r="L199" s="54"/>
      <c r="M199" s="55"/>
      <c r="N199" s="54"/>
      <c r="O199" s="54"/>
      <c r="P199" s="54"/>
      <c r="Q199" s="54"/>
      <c r="R199" s="54"/>
      <c r="S199" s="54"/>
      <c r="T199" s="54"/>
      <c r="U199" s="54"/>
      <c r="V199" s="54"/>
      <c r="W199" s="54"/>
      <c r="X199" s="54"/>
      <c r="Y199" s="54"/>
      <c r="Z199" s="54"/>
      <c r="AA199" s="54"/>
      <c r="AB199" s="44"/>
      <c r="AC199" s="44"/>
      <c r="AD199" s="44"/>
      <c r="AE199" s="44"/>
      <c r="AF199" s="44"/>
      <c r="AG199" s="44"/>
      <c r="AH199" s="44"/>
      <c r="AI199" s="44"/>
      <c r="AJ199" s="44"/>
      <c r="AK199" s="44"/>
      <c r="AL199" s="44"/>
    </row>
    <row r="200" spans="1:38" ht="42" x14ac:dyDescent="0.35">
      <c r="A200" s="30" t="s">
        <v>1875</v>
      </c>
      <c r="B200" s="30"/>
      <c r="C200" s="30" t="s">
        <v>1866</v>
      </c>
      <c r="D200" s="32" t="s">
        <v>1264</v>
      </c>
      <c r="E200" s="30" t="s">
        <v>722</v>
      </c>
      <c r="F200" s="30" t="str">
        <f>_xlfn.SINGLE(IF(ISNUMBER(IFERROR(_xlfn.XLOOKUP($E200,Table1[QNUM],Table1[Answer],"",0),""))*1,"",IFERROR(_xlfn.XLOOKUP($E200,Table1[QNUM],Table1[Answer],"",0),"")))</f>
        <v/>
      </c>
      <c r="G200" s="31" t="str">
        <f>_xlfn.SINGLE(IF(ISNUMBER(IFERROR(_xlfn.XLOOKUP($E200&amp;$G$1&amp;":",Table1[QNUM],Table1[NOTES],"",0),""))*1,"",IFERROR(_xlfn.XLOOKUP($E200&amp;$G$1&amp;":",Table1[QNUM],Table1[NOTES],"",0),"")))</f>
        <v/>
      </c>
      <c r="H200" s="31"/>
      <c r="I200" s="31" t="str">
        <f>_xlfn.SINGLE(IF(ISNUMBER(IFERROR(_xlfn.XLOOKUP($E200&amp;$I$1,Table1[QNUM],Table1[NOTES],"",0),""))*1,"",IFERROR(_xlfn.XLOOKUP($E200&amp;$I$1,Table1[QNUM],Table1[NOTES],"",0),"")))</f>
        <v/>
      </c>
      <c r="J200" s="53" t="s">
        <v>1870</v>
      </c>
      <c r="K200" s="54"/>
      <c r="L200" s="54"/>
      <c r="M200" s="55"/>
      <c r="N200" s="54"/>
      <c r="O200" s="54"/>
      <c r="P200" s="54"/>
      <c r="Q200" s="54"/>
      <c r="R200" s="54"/>
      <c r="S200" s="54"/>
      <c r="T200" s="54"/>
      <c r="U200" s="54"/>
      <c r="V200" s="54"/>
      <c r="W200" s="54"/>
      <c r="X200" s="54"/>
      <c r="Y200" s="54"/>
      <c r="Z200" s="54"/>
      <c r="AA200" s="54"/>
      <c r="AB200" s="44"/>
      <c r="AC200" s="44"/>
      <c r="AD200" s="44"/>
      <c r="AE200" s="44"/>
      <c r="AF200" s="44"/>
      <c r="AG200" s="44"/>
      <c r="AH200" s="44"/>
      <c r="AI200" s="44"/>
      <c r="AJ200" s="44"/>
      <c r="AK200" s="44"/>
      <c r="AL200" s="44"/>
    </row>
    <row r="201" spans="1:38" ht="42" x14ac:dyDescent="0.35">
      <c r="A201" s="30" t="s">
        <v>1876</v>
      </c>
      <c r="B201" s="30"/>
      <c r="C201" s="30" t="s">
        <v>1866</v>
      </c>
      <c r="D201" s="32" t="s">
        <v>1266</v>
      </c>
      <c r="E201" s="30" t="s">
        <v>723</v>
      </c>
      <c r="F201" s="30" t="str">
        <f>_xlfn.SINGLE(IF(ISNUMBER(IFERROR(_xlfn.XLOOKUP($E201,Table1[QNUM],Table1[Answer],"",0),""))*1,"",IFERROR(_xlfn.XLOOKUP($E201,Table1[QNUM],Table1[Answer],"",0),"")))</f>
        <v/>
      </c>
      <c r="G201" s="31" t="str">
        <f>_xlfn.SINGLE(IF(ISNUMBER(IFERROR(_xlfn.XLOOKUP($E201&amp;$G$1&amp;":",Table1[QNUM],Table1[NOTES],"",0),""))*1,"",IFERROR(_xlfn.XLOOKUP($E201&amp;$G$1&amp;":",Table1[QNUM],Table1[NOTES],"",0),"")))</f>
        <v/>
      </c>
      <c r="H201" s="31"/>
      <c r="I201" s="31" t="str">
        <f>_xlfn.SINGLE(IF(ISNUMBER(IFERROR(_xlfn.XLOOKUP($E201&amp;$I$1,Table1[QNUM],Table1[NOTES],"",0),""))*1,"",IFERROR(_xlfn.XLOOKUP($E201&amp;$I$1,Table1[QNUM],Table1[NOTES],"",0),"")))</f>
        <v/>
      </c>
      <c r="J201" s="53" t="s">
        <v>1870</v>
      </c>
      <c r="K201" s="54"/>
      <c r="L201" s="54"/>
      <c r="M201" s="55"/>
      <c r="N201" s="54"/>
      <c r="O201" s="54"/>
      <c r="P201" s="54"/>
      <c r="Q201" s="54"/>
      <c r="R201" s="54"/>
      <c r="S201" s="54"/>
      <c r="T201" s="54"/>
      <c r="U201" s="54"/>
      <c r="V201" s="54"/>
      <c r="W201" s="54"/>
      <c r="X201" s="54"/>
      <c r="Y201" s="54"/>
      <c r="Z201" s="54"/>
      <c r="AA201" s="54"/>
      <c r="AB201" s="44"/>
      <c r="AC201" s="44"/>
      <c r="AD201" s="44"/>
      <c r="AE201" s="44"/>
      <c r="AF201" s="44"/>
      <c r="AG201" s="44"/>
      <c r="AH201" s="44"/>
      <c r="AI201" s="44"/>
      <c r="AJ201" s="44"/>
      <c r="AK201" s="44"/>
      <c r="AL201" s="44"/>
    </row>
    <row r="202" spans="1:38" ht="182" x14ac:dyDescent="0.35">
      <c r="A202" s="30" t="s">
        <v>1877</v>
      </c>
      <c r="B202" s="30"/>
      <c r="C202" s="30" t="s">
        <v>1866</v>
      </c>
      <c r="D202" s="32" t="s">
        <v>973</v>
      </c>
      <c r="E202" s="30" t="s">
        <v>725</v>
      </c>
      <c r="F202" s="30" t="str">
        <f>_xlfn.SINGLE(IF(ISNUMBER(IFERROR(_xlfn.XLOOKUP($E202,Table1[QNUM],Table1[Answer],"",0),""))*1,"",IFERROR(_xlfn.XLOOKUP($E202,Table1[QNUM],Table1[Answer],"",0),"")))</f>
        <v/>
      </c>
      <c r="G202" s="31" t="str">
        <f>_xlfn.SINGLE(IF(ISNUMBER(IFERROR(_xlfn.XLOOKUP($E202&amp;$G$1&amp;":",Table1[QNUM],Table1[NOTES],"",0),""))*1,"",IFERROR(_xlfn.XLOOKUP($E202&amp;$G$1&amp;":",Table1[QNUM],Table1[NOTES],"",0),"")))</f>
        <v/>
      </c>
      <c r="H202" s="31"/>
      <c r="I202" s="31" t="str">
        <f>_xlfn.SINGLE(IF(ISNUMBER(IFERROR(_xlfn.XLOOKUP($E202&amp;$I$1,Table1[QNUM],Table1[NOTES],"",0),""))*1,"",IFERROR(_xlfn.XLOOKUP($E202&amp;$I$1,Table1[QNUM],Table1[NOTES],"",0),"")))</f>
        <v/>
      </c>
      <c r="J202" s="53" t="s">
        <v>1494</v>
      </c>
      <c r="K202" s="54" t="str">
        <f>TRIM('Days of Service'!C46)</f>
        <v/>
      </c>
      <c r="L202" s="54" t="str">
        <f>TRIM('Days of Service'!C47)</f>
        <v/>
      </c>
      <c r="M202" s="55" t="str">
        <f>TRIM('Days of Service'!C48)</f>
        <v/>
      </c>
      <c r="N202" s="54" t="str">
        <f>TRIM('Days of Service'!C49)</f>
        <v/>
      </c>
      <c r="O202" s="54" t="str">
        <f>TRIM('Days of Service'!C50)</f>
        <v/>
      </c>
      <c r="P202" s="54" t="str">
        <f>TRIM('Days of Service'!C51)</f>
        <v/>
      </c>
      <c r="Q202" s="54"/>
      <c r="R202" s="54"/>
      <c r="S202" s="54"/>
      <c r="T202" s="54"/>
      <c r="U202" s="54"/>
      <c r="V202" s="54"/>
      <c r="W202" s="54"/>
      <c r="X202" s="54"/>
      <c r="Y202" s="54"/>
      <c r="Z202" s="54"/>
      <c r="AA202" s="54"/>
      <c r="AB202" s="44"/>
      <c r="AC202" s="44"/>
      <c r="AD202" s="44"/>
      <c r="AE202" s="44"/>
      <c r="AF202" s="44"/>
      <c r="AG202" s="44"/>
      <c r="AH202" s="44"/>
      <c r="AI202" s="44"/>
      <c r="AJ202" s="44"/>
      <c r="AK202" s="44"/>
      <c r="AL202" s="44"/>
    </row>
    <row r="203" spans="1:38" ht="322" x14ac:dyDescent="0.35">
      <c r="A203" s="30" t="s">
        <v>1878</v>
      </c>
      <c r="B203" s="30"/>
      <c r="C203" s="30" t="s">
        <v>1866</v>
      </c>
      <c r="D203" s="32" t="s">
        <v>975</v>
      </c>
      <c r="E203" s="30" t="s">
        <v>726</v>
      </c>
      <c r="F203" s="30" t="str">
        <f>_xlfn.SINGLE(IF(ISNUMBER(IFERROR(_xlfn.XLOOKUP($E203,Table1[QNUM],Table1[Answer],"",0),""))*1,"",IFERROR(_xlfn.XLOOKUP($E203,Table1[QNUM],Table1[Answer],"",0),"")))</f>
        <v/>
      </c>
      <c r="G203" s="31" t="str">
        <f>_xlfn.SINGLE(IF(ISNUMBER(IFERROR(_xlfn.XLOOKUP($E203&amp;$G$1&amp;":",Table1[QNUM],Table1[NOTES],"",0),""))*1,"",IFERROR(_xlfn.XLOOKUP($E203&amp;$G$1&amp;":",Table1[QNUM],Table1[NOTES],"",0),"")))</f>
        <v/>
      </c>
      <c r="H203" s="31"/>
      <c r="I203" s="31" t="str">
        <f>_xlfn.SINGLE(IF(ISNUMBER(IFERROR(_xlfn.XLOOKUP($E203&amp;$I$1,Table1[QNUM],Table1[NOTES],"",0),""))*1,"",IFERROR(_xlfn.XLOOKUP($E203&amp;$I$1,Table1[QNUM],Table1[NOTES],"",0),"")))</f>
        <v/>
      </c>
      <c r="J203" s="53" t="s">
        <v>1497</v>
      </c>
      <c r="K203" s="54" t="str">
        <f>TRIM('Days of Service'!C56)</f>
        <v/>
      </c>
      <c r="L203" s="54" t="str">
        <f>TRIM('Days of Service'!C57)</f>
        <v/>
      </c>
      <c r="M203" s="55" t="str">
        <f>TRIM('Days of Service'!C58)</f>
        <v/>
      </c>
      <c r="N203" s="54" t="str">
        <f>TRIM('Days of Service'!C59)</f>
        <v/>
      </c>
      <c r="O203" s="54" t="str">
        <f>TRIM('Days of Service'!C60)</f>
        <v/>
      </c>
      <c r="P203" s="54" t="str">
        <f>TRIM('Days of Service'!C61)</f>
        <v/>
      </c>
      <c r="Q203" s="54" t="str">
        <f>TRIM('Days of Service'!C62)</f>
        <v/>
      </c>
      <c r="R203" s="54" t="str">
        <f>TRIM('Days of Service'!C63)</f>
        <v/>
      </c>
      <c r="S203" s="54" t="str">
        <f>TRIM('Days of Service'!C64)</f>
        <v/>
      </c>
      <c r="T203" s="54" t="str">
        <f>TRIM('Days of Service'!C65)</f>
        <v/>
      </c>
      <c r="U203" s="54" t="str">
        <f>TRIM('Days of Service'!C66)</f>
        <v/>
      </c>
      <c r="V203" s="54" t="str">
        <f>TRIM('Days of Service'!C67)</f>
        <v/>
      </c>
      <c r="W203" s="54" t="str">
        <f>TRIM('Days of Service'!C68)</f>
        <v/>
      </c>
      <c r="X203" s="54" t="str">
        <f>TRIM('Days of Service'!C69)</f>
        <v/>
      </c>
      <c r="Y203" s="54" t="str">
        <f>TRIM('Days of Service'!C70)</f>
        <v/>
      </c>
      <c r="Z203" s="54"/>
      <c r="AA203" s="54"/>
      <c r="AB203" s="44"/>
      <c r="AC203" s="44"/>
      <c r="AD203" s="44"/>
      <c r="AE203" s="44"/>
      <c r="AF203" s="44"/>
      <c r="AG203" s="44"/>
      <c r="AH203" s="44"/>
      <c r="AI203" s="44"/>
      <c r="AJ203" s="44"/>
      <c r="AK203" s="44"/>
      <c r="AL203" s="44"/>
    </row>
    <row r="204" spans="1:38" ht="159.9" customHeight="1" x14ac:dyDescent="0.35">
      <c r="A204" s="30" t="s">
        <v>1879</v>
      </c>
      <c r="B204" s="30"/>
      <c r="C204" s="30" t="s">
        <v>1866</v>
      </c>
      <c r="D204" s="32" t="s">
        <v>1500</v>
      </c>
      <c r="E204" s="30" t="s">
        <v>728</v>
      </c>
      <c r="F204" s="30" t="str">
        <f>_xlfn.SINGLE(IF(ISNUMBER(IFERROR(_xlfn.XLOOKUP($E204,Table1[QNUM],Table1[Answer],"",0),""))*1,"",IFERROR(_xlfn.XLOOKUP($E204,Table1[QNUM],Table1[Answer],"",0),"")))</f>
        <v/>
      </c>
      <c r="G204" s="31" t="str">
        <f>_xlfn.SINGLE(IF(ISNUMBER(IFERROR(_xlfn.XLOOKUP($E204&amp;$G$1&amp;":",Table1[QNUM],Table1[NOTES],"",0),""))*1,"",IFERROR(_xlfn.XLOOKUP($E204&amp;$G$1&amp;":",Table1[QNUM],Table1[NOTES],"",0),"")))</f>
        <v/>
      </c>
      <c r="H204" s="31"/>
      <c r="I204" s="31" t="str">
        <f>_xlfn.SINGLE(IF(ISNUMBER(IFERROR(_xlfn.XLOOKUP($E204&amp;$I$1,Table1[QNUM],Table1[NOTES],"",0),""))*1,"",IFERROR(_xlfn.XLOOKUP($E204&amp;$I$1,Table1[QNUM],Table1[NOTES],"",0),"")))</f>
        <v/>
      </c>
      <c r="J204" s="53" t="s">
        <v>1880</v>
      </c>
      <c r="K204" s="54" t="str">
        <f>TRIM('Days of Service'!C75)</f>
        <v/>
      </c>
      <c r="L204" s="54" t="str">
        <f>TRIM('Days of Service'!C76)</f>
        <v/>
      </c>
      <c r="M204" s="55" t="str">
        <f>TRIM('Days of Service'!C78)</f>
        <v/>
      </c>
      <c r="N204" s="54" t="str">
        <f>TRIM('Days of Service'!C79)</f>
        <v/>
      </c>
      <c r="O204" s="54"/>
      <c r="P204" s="54"/>
      <c r="Q204" s="54"/>
      <c r="R204" s="54"/>
      <c r="S204" s="54"/>
      <c r="T204" s="54"/>
      <c r="U204" s="54"/>
      <c r="V204" s="54"/>
      <c r="W204" s="54"/>
      <c r="X204" s="54"/>
      <c r="Y204" s="54"/>
      <c r="Z204" s="54"/>
      <c r="AA204" s="54"/>
      <c r="AB204" s="44"/>
      <c r="AC204" s="44"/>
      <c r="AD204" s="44"/>
      <c r="AE204" s="44"/>
      <c r="AF204" s="44"/>
      <c r="AG204" s="44"/>
      <c r="AH204" s="44"/>
      <c r="AI204" s="44"/>
      <c r="AJ204" s="44"/>
      <c r="AK204" s="44"/>
      <c r="AL204" s="44"/>
    </row>
    <row r="205" spans="1:38" ht="42" x14ac:dyDescent="0.35">
      <c r="A205" s="30" t="s">
        <v>1881</v>
      </c>
      <c r="B205" s="30"/>
      <c r="C205" s="30" t="s">
        <v>1866</v>
      </c>
      <c r="D205" s="32" t="s">
        <v>1159</v>
      </c>
      <c r="E205" s="30" t="s">
        <v>733</v>
      </c>
      <c r="F205" s="30" t="str">
        <f>_xlfn.SINGLE(IF(ISNUMBER(IFERROR(_xlfn.XLOOKUP($E205,Table1[QNUM],Table1[Answer],"",0),""))*1,"",IFERROR(_xlfn.XLOOKUP($E205,Table1[QNUM],Table1[Answer],"",0),"")))</f>
        <v/>
      </c>
      <c r="G205" s="31" t="str">
        <f>_xlfn.SINGLE(IF(ISNUMBER(IFERROR(_xlfn.XLOOKUP($E205&amp;$G$1&amp;":",Table1[QNUM],Table1[NOTES],"",0),""))*1,"",IFERROR(_xlfn.XLOOKUP($E205&amp;$G$1&amp;":",Table1[QNUM],Table1[NOTES],"",0),"")))</f>
        <v/>
      </c>
      <c r="H205" s="31"/>
      <c r="I205" s="31" t="str">
        <f>_xlfn.SINGLE(IF(ISNUMBER(IFERROR(_xlfn.XLOOKUP($E205&amp;$I$1,Table1[QNUM],Table1[NOTES],"",0),""))*1,"",IFERROR(_xlfn.XLOOKUP($E205&amp;$I$1,Table1[QNUM],Table1[NOTES],"",0),"")))</f>
        <v/>
      </c>
      <c r="J205" s="53" t="s">
        <v>1504</v>
      </c>
      <c r="K205" s="54"/>
      <c r="L205" s="54"/>
      <c r="M205" s="55"/>
      <c r="N205" s="54"/>
      <c r="O205" s="54"/>
      <c r="P205" s="54"/>
      <c r="Q205" s="54"/>
      <c r="R205" s="54"/>
      <c r="S205" s="54"/>
      <c r="T205" s="54"/>
      <c r="U205" s="54"/>
      <c r="V205" s="54"/>
      <c r="W205" s="54"/>
      <c r="X205" s="54"/>
      <c r="Y205" s="54"/>
      <c r="Z205" s="54"/>
      <c r="AA205" s="54"/>
      <c r="AB205" s="44"/>
      <c r="AC205" s="44"/>
      <c r="AD205" s="44"/>
      <c r="AE205" s="44"/>
      <c r="AF205" s="44"/>
      <c r="AG205" s="44"/>
      <c r="AH205" s="44"/>
      <c r="AI205" s="44"/>
      <c r="AJ205" s="44"/>
      <c r="AK205" s="44"/>
      <c r="AL205" s="44"/>
    </row>
    <row r="206" spans="1:38" ht="56.5" x14ac:dyDescent="0.35">
      <c r="A206" s="30" t="s">
        <v>1882</v>
      </c>
      <c r="B206" s="30"/>
      <c r="C206" s="30" t="s">
        <v>1866</v>
      </c>
      <c r="D206" s="32" t="s">
        <v>996</v>
      </c>
      <c r="E206" s="30" t="s">
        <v>734</v>
      </c>
      <c r="F206" s="30" t="str">
        <f>_xlfn.SINGLE(IF(ISNUMBER(IFERROR(_xlfn.XLOOKUP($E206,Table1[QNUM],Table1[Answer],"",0),""))*1,"",IFERROR(_xlfn.XLOOKUP($E206,Table1[QNUM],Table1[Answer],"",0),"")))</f>
        <v/>
      </c>
      <c r="G206" s="31" t="str">
        <f>_xlfn.SINGLE(IF(ISNUMBER(IFERROR(_xlfn.XLOOKUP($E206&amp;$G$1&amp;":",Table1[QNUM],Table1[NOTES],"",0),""))*1,"",IFERROR(_xlfn.XLOOKUP($E206&amp;$G$1&amp;":",Table1[QNUM],Table1[NOTES],"",0),"")))</f>
        <v/>
      </c>
      <c r="H206" s="31"/>
      <c r="I206" s="31" t="str">
        <f>_xlfn.SINGLE(IF(ISNUMBER(IFERROR(_xlfn.XLOOKUP($E206&amp;$I$1,Table1[QNUM],Table1[NOTES],"",0),""))*1,"",IFERROR(_xlfn.XLOOKUP($E206&amp;$I$1,Table1[QNUM],Table1[NOTES],"",0),"")))</f>
        <v/>
      </c>
      <c r="J206" s="53" t="s">
        <v>1507</v>
      </c>
      <c r="K206" s="54"/>
      <c r="L206" s="54"/>
      <c r="M206" s="55"/>
      <c r="N206" s="54"/>
      <c r="O206" s="54"/>
      <c r="P206" s="54"/>
      <c r="Q206" s="54"/>
      <c r="R206" s="54"/>
      <c r="S206" s="54"/>
      <c r="T206" s="54"/>
      <c r="U206" s="54"/>
      <c r="V206" s="54"/>
      <c r="W206" s="54"/>
      <c r="X206" s="54"/>
      <c r="Y206" s="54"/>
      <c r="Z206" s="54"/>
      <c r="AA206" s="54"/>
      <c r="AB206" s="44"/>
      <c r="AC206" s="44"/>
      <c r="AD206" s="44"/>
      <c r="AE206" s="44"/>
      <c r="AF206" s="44"/>
      <c r="AG206" s="44"/>
      <c r="AH206" s="44"/>
      <c r="AI206" s="44"/>
      <c r="AJ206" s="44"/>
      <c r="AK206" s="44"/>
      <c r="AL206" s="44"/>
    </row>
    <row r="207" spans="1:38" ht="154" x14ac:dyDescent="0.35">
      <c r="A207" s="30" t="s">
        <v>1883</v>
      </c>
      <c r="B207" s="30"/>
      <c r="C207" s="30" t="s">
        <v>1866</v>
      </c>
      <c r="D207" s="32" t="s">
        <v>1884</v>
      </c>
      <c r="E207" s="30" t="s">
        <v>735</v>
      </c>
      <c r="F207" s="30" t="str">
        <f>_xlfn.SINGLE(IF(ISNUMBER(IFERROR(_xlfn.XLOOKUP($E207,Table1[QNUM],Table1[Answer],"",0),""))*1,"",IFERROR(_xlfn.XLOOKUP($E207,Table1[QNUM],Table1[Answer],"",0),"")))</f>
        <v/>
      </c>
      <c r="G207" s="31" t="str">
        <f>_xlfn.SINGLE(IF(ISNUMBER(IFERROR(_xlfn.XLOOKUP($E207&amp;$G$1&amp;":",Table1[QNUM],Table1[NOTES],"",0),""))*1,"",IFERROR(_xlfn.XLOOKUP($E207&amp;$G$1&amp;":",Table1[QNUM],Table1[NOTES],"",0),"")))</f>
        <v/>
      </c>
      <c r="H207" s="31"/>
      <c r="I207" s="31" t="str">
        <f>_xlfn.SINGLE(IF(ISNUMBER(IFERROR(_xlfn.XLOOKUP($E207&amp;$I$1,Table1[QNUM],Table1[NOTES],"",0),""))*1,"",IFERROR(_xlfn.XLOOKUP($E207&amp;$I$1,Table1[QNUM],Table1[NOTES],"",0),"")))</f>
        <v/>
      </c>
      <c r="J207" s="53" t="s">
        <v>1829</v>
      </c>
      <c r="K207" s="54" t="str">
        <f>TRIM('Days of Service'!C92)</f>
        <v/>
      </c>
      <c r="L207" s="54" t="str">
        <f>TRIM('Days of Service'!C93)</f>
        <v/>
      </c>
      <c r="M207" s="55" t="str">
        <f>TRIM('Days of Service'!C94)</f>
        <v/>
      </c>
      <c r="N207" s="54"/>
      <c r="O207" s="54"/>
      <c r="P207" s="54"/>
      <c r="Q207" s="54"/>
      <c r="R207" s="54"/>
      <c r="S207" s="54"/>
      <c r="T207" s="54"/>
      <c r="U207" s="54"/>
      <c r="V207" s="54"/>
      <c r="W207" s="54"/>
      <c r="X207" s="54"/>
      <c r="Y207" s="54"/>
      <c r="Z207" s="54"/>
      <c r="AA207" s="54"/>
      <c r="AB207" s="44"/>
      <c r="AC207" s="44"/>
      <c r="AD207" s="44"/>
      <c r="AE207" s="44"/>
      <c r="AF207" s="44"/>
      <c r="AG207" s="44"/>
      <c r="AH207" s="44"/>
      <c r="AI207" s="44"/>
      <c r="AJ207" s="44"/>
      <c r="AK207" s="44"/>
      <c r="AL207" s="44"/>
    </row>
    <row r="208" spans="1:38" ht="70" x14ac:dyDescent="0.35">
      <c r="A208" s="30" t="s">
        <v>1885</v>
      </c>
      <c r="B208" s="30"/>
      <c r="C208" s="30" t="s">
        <v>1866</v>
      </c>
      <c r="D208" s="32" t="s">
        <v>1886</v>
      </c>
      <c r="E208" s="30" t="s">
        <v>740</v>
      </c>
      <c r="F208" s="30" t="str">
        <f>_xlfn.SINGLE(IF(ISNUMBER(IFERROR(_xlfn.XLOOKUP($E208,Table1[QNUM],Table1[Answer],"",0),""))*1,"",IFERROR(_xlfn.XLOOKUP($E208,Table1[QNUM],Table1[Answer],"",0),"")))</f>
        <v/>
      </c>
      <c r="G208" s="31" t="str">
        <f>_xlfn.SINGLE(IF(ISNUMBER(IFERROR(_xlfn.XLOOKUP($E208&amp;$G$1&amp;":",Table1[QNUM],Table1[NOTES],"",0),""))*1,"",IFERROR(_xlfn.XLOOKUP($E208&amp;$G$1&amp;":",Table1[QNUM],Table1[NOTES],"",0),"")))</f>
        <v/>
      </c>
      <c r="H208" s="31"/>
      <c r="I208" s="31" t="str">
        <f>_xlfn.SINGLE(IF(ISNUMBER(IFERROR(_xlfn.XLOOKUP($E208&amp;$I$1,Table1[QNUM],Table1[NOTES],"",0),""))*1,"",IFERROR(_xlfn.XLOOKUP($E208&amp;$I$1,Table1[QNUM],Table1[NOTES],"",0),"")))</f>
        <v/>
      </c>
      <c r="J208" s="53"/>
      <c r="K208" s="54" t="str">
        <f>TRIM('Days of Service'!C100)</f>
        <v/>
      </c>
      <c r="L208" s="54" t="str">
        <f>TRIM('Days of Service'!C101)</f>
        <v/>
      </c>
      <c r="M208" s="55"/>
      <c r="N208" s="54"/>
      <c r="O208" s="54"/>
      <c r="P208" s="54"/>
      <c r="Q208" s="54"/>
      <c r="R208" s="54"/>
      <c r="S208" s="54"/>
      <c r="T208" s="54"/>
      <c r="U208" s="54"/>
      <c r="V208" s="54"/>
      <c r="W208" s="54"/>
      <c r="X208" s="54"/>
      <c r="Y208" s="54"/>
      <c r="Z208" s="54"/>
      <c r="AA208" s="54"/>
      <c r="AB208" s="44"/>
      <c r="AC208" s="44"/>
      <c r="AD208" s="44"/>
      <c r="AE208" s="44"/>
      <c r="AF208" s="44"/>
      <c r="AG208" s="44"/>
      <c r="AH208" s="44"/>
      <c r="AI208" s="44"/>
      <c r="AJ208" s="44"/>
      <c r="AK208" s="44"/>
      <c r="AL208" s="44"/>
    </row>
    <row r="209" spans="1:38" ht="28" x14ac:dyDescent="0.35">
      <c r="A209" s="30" t="str">
        <f>E209&amp;"-"&amp;C209</f>
        <v>13.01.01-Commission Operations</v>
      </c>
      <c r="B209" s="30"/>
      <c r="C209" s="30" t="s">
        <v>19</v>
      </c>
      <c r="D209" s="41" t="s">
        <v>1276</v>
      </c>
      <c r="E209" s="30" t="s">
        <v>22</v>
      </c>
      <c r="F209" s="30" t="str">
        <f>_xlfn.SINGLE(IF(ISNUMBER(IFERROR(_xlfn.XLOOKUP($E209,Table1[QNUM],Table1[Answer],"",0),""))*1,"",IFERROR(_xlfn.XLOOKUP($E209,Table1[QNUM],Table1[Answer],"",0),"")))</f>
        <v/>
      </c>
      <c r="G209" s="31" t="str">
        <f>_xlfn.SINGLE(IF(ISNUMBER(IFERROR(_xlfn.XLOOKUP($E209&amp;$G$1&amp;":",Table1[QNUM],Table1[NOTES],"",0),""))*1,"",IFERROR(_xlfn.XLOOKUP($E209&amp;$G$1&amp;":",Table1[QNUM],Table1[NOTES],"",0),"")))</f>
        <v/>
      </c>
      <c r="H209" s="31"/>
      <c r="I209" s="31" t="str">
        <f>_xlfn.SINGLE(IF(ISNUMBER(IFERROR(_xlfn.XLOOKUP($E209&amp;$I$1,Table1[QNUM],Table1[NOTES],"",0),""))*1,"",IFERROR(_xlfn.XLOOKUP($E209&amp;$I$1,Table1[QNUM],Table1[NOTES],"",0),"")))</f>
        <v/>
      </c>
      <c r="J209" s="53" t="s">
        <v>1887</v>
      </c>
      <c r="K209" s="54"/>
      <c r="L209" s="54"/>
      <c r="M209" s="55"/>
      <c r="N209" s="54"/>
      <c r="O209" s="54"/>
      <c r="P209" s="54"/>
      <c r="Q209" s="54"/>
      <c r="R209" s="54"/>
      <c r="S209" s="54"/>
      <c r="T209" s="54"/>
      <c r="U209" s="54"/>
      <c r="V209" s="54"/>
      <c r="W209" s="54"/>
      <c r="X209" s="54"/>
      <c r="Y209" s="54"/>
      <c r="Z209" s="54"/>
      <c r="AA209" s="54"/>
      <c r="AB209" s="44"/>
      <c r="AC209" s="44"/>
      <c r="AD209" s="44"/>
      <c r="AE209" s="44"/>
      <c r="AF209" s="44"/>
      <c r="AG209" s="44"/>
      <c r="AH209" s="44"/>
      <c r="AI209" s="44"/>
      <c r="AJ209" s="44"/>
      <c r="AK209" s="44"/>
      <c r="AL209" s="44"/>
    </row>
    <row r="210" spans="1:38" ht="21.65" customHeight="1" x14ac:dyDescent="0.35">
      <c r="A210" s="30" t="str">
        <f t="shared" ref="A210:A265" si="0">E210&amp;"-"&amp;C210</f>
        <v>13.01.02-Commission Operations</v>
      </c>
      <c r="B210" s="30"/>
      <c r="C210" s="30" t="s">
        <v>19</v>
      </c>
      <c r="D210" s="41" t="s">
        <v>1278</v>
      </c>
      <c r="E210" s="30" t="s">
        <v>26</v>
      </c>
      <c r="F210" s="30" t="str">
        <f>_xlfn.SINGLE(IF(ISNUMBER(IFERROR(_xlfn.XLOOKUP($E210,Table1[QNUM],Table1[Answer],"",0),""))*1,"",IFERROR(_xlfn.XLOOKUP($E210,Table1[QNUM],Table1[Answer],"",0),"")))</f>
        <v/>
      </c>
      <c r="G210" s="31" t="str">
        <f>_xlfn.SINGLE(IF(ISNUMBER(IFERROR(_xlfn.XLOOKUP($E210&amp;$G$1&amp;":",Table1[QNUM],Table1[NOTES],"",0),""))*1,"",IFERROR(_xlfn.XLOOKUP($E210&amp;$G$1&amp;":",Table1[QNUM],Table1[NOTES],"",0),"")))</f>
        <v/>
      </c>
      <c r="H210" s="31"/>
      <c r="I210" s="31" t="str">
        <f>_xlfn.SINGLE(IF(ISNUMBER(IFERROR(_xlfn.XLOOKUP($E210&amp;$I$1,Table1[QNUM],Table1[NOTES],"",0),""))*1,"",IFERROR(_xlfn.XLOOKUP($E210&amp;$I$1,Table1[QNUM],Table1[NOTES],"",0),"")))</f>
        <v/>
      </c>
      <c r="J210" s="53" t="s">
        <v>1888</v>
      </c>
      <c r="K210" s="54" t="str">
        <f>TRIM('Commission Operations'!C12)</f>
        <v/>
      </c>
      <c r="L210" s="54" t="str">
        <f>TRIM('Commission Operations'!C13)</f>
        <v/>
      </c>
      <c r="M210" s="55" t="str">
        <f>TRIM('Commission Operations'!C14)</f>
        <v/>
      </c>
      <c r="N210" s="54" t="str">
        <f>TRIM('Commission Operations'!C15)</f>
        <v/>
      </c>
      <c r="O210" s="54" t="str">
        <f>TRIM('Commission Operations'!C16)</f>
        <v/>
      </c>
      <c r="P210" s="54" t="str">
        <f>TRIM('Commission Operations'!C17)</f>
        <v/>
      </c>
      <c r="Q210" s="54" t="str">
        <f>TRIM('Commission Operations'!C18)</f>
        <v/>
      </c>
      <c r="R210" s="54" t="str">
        <f>TRIM('Commission Operations'!C19)</f>
        <v/>
      </c>
      <c r="S210" s="54" t="str">
        <f>TRIM('Commission Operations'!C20)</f>
        <v/>
      </c>
      <c r="T210" s="54" t="str">
        <f>TRIM('Commission Operations'!C21)</f>
        <v/>
      </c>
      <c r="U210" s="54" t="str">
        <f>TRIM('Commission Operations'!C22)</f>
        <v/>
      </c>
      <c r="V210" s="54" t="str">
        <f>TRIM('Commission Operations'!C23)</f>
        <v/>
      </c>
      <c r="W210" s="54"/>
      <c r="X210" s="54"/>
      <c r="Y210" s="54"/>
      <c r="Z210" s="54"/>
      <c r="AA210" s="54"/>
      <c r="AB210" s="44"/>
      <c r="AC210" s="44"/>
      <c r="AD210" s="44"/>
      <c r="AE210" s="44"/>
      <c r="AF210" s="44"/>
      <c r="AG210" s="44"/>
      <c r="AH210" s="44"/>
      <c r="AI210" s="44"/>
      <c r="AJ210" s="44"/>
      <c r="AK210" s="44"/>
      <c r="AL210" s="44"/>
    </row>
    <row r="211" spans="1:38" ht="28" x14ac:dyDescent="0.35">
      <c r="A211" s="30" t="str">
        <f t="shared" si="0"/>
        <v>13.01.03-Commission Operations</v>
      </c>
      <c r="B211" s="30"/>
      <c r="C211" s="30" t="s">
        <v>19</v>
      </c>
      <c r="D211" s="41" t="s">
        <v>1292</v>
      </c>
      <c r="E211" s="30" t="s">
        <v>40</v>
      </c>
      <c r="F211" s="30" t="str">
        <f>_xlfn.SINGLE(IF(ISNUMBER(IFERROR(_xlfn.XLOOKUP($E211,Table1[QNUM],Table1[Answer],"",0),""))*1,"",IFERROR(_xlfn.XLOOKUP($E211,Table1[QNUM],Table1[Answer],"",0),"")))</f>
        <v/>
      </c>
      <c r="G211" s="31" t="str">
        <f>_xlfn.SINGLE(IF(ISNUMBER(IFERROR(_xlfn.XLOOKUP($E211&amp;$G$1&amp;":",Table1[QNUM],Table1[NOTES],"",0),""))*1,"",IFERROR(_xlfn.XLOOKUP($E211&amp;$G$1&amp;":",Table1[QNUM],Table1[NOTES],"",0),"")))</f>
        <v/>
      </c>
      <c r="H211" s="31"/>
      <c r="I211" s="31" t="str">
        <f>_xlfn.SINGLE(IF(ISNUMBER(IFERROR(_xlfn.XLOOKUP($E211&amp;$I$1,Table1[QNUM],Table1[NOTES],"",0),""))*1,"",IFERROR(_xlfn.XLOOKUP($E211&amp;$I$1,Table1[QNUM],Table1[NOTES],"",0),"")))</f>
        <v/>
      </c>
      <c r="J211" s="53" t="s">
        <v>1434</v>
      </c>
      <c r="K211" s="54" t="str">
        <f>TRIM('Commission Operations'!C28)</f>
        <v/>
      </c>
      <c r="L211" s="54" t="str">
        <f>TRIM('Commission Operations'!C29)</f>
        <v/>
      </c>
      <c r="M211" s="55"/>
      <c r="N211" s="54"/>
      <c r="O211" s="54"/>
      <c r="P211" s="54"/>
      <c r="Q211" s="54"/>
      <c r="R211" s="54"/>
      <c r="S211" s="54"/>
      <c r="T211" s="54"/>
      <c r="U211" s="54"/>
      <c r="V211" s="54"/>
      <c r="W211" s="54"/>
      <c r="X211" s="54"/>
      <c r="Y211" s="54"/>
      <c r="Z211" s="54"/>
      <c r="AA211" s="54"/>
      <c r="AB211" s="44"/>
      <c r="AC211" s="44"/>
      <c r="AD211" s="44"/>
      <c r="AE211" s="44"/>
      <c r="AF211" s="44"/>
      <c r="AG211" s="44"/>
      <c r="AH211" s="44"/>
      <c r="AI211" s="44"/>
      <c r="AJ211" s="44"/>
      <c r="AK211" s="44"/>
      <c r="AL211" s="44"/>
    </row>
    <row r="212" spans="1:38" ht="28" x14ac:dyDescent="0.35">
      <c r="A212" s="30" t="str">
        <f t="shared" si="0"/>
        <v>13.01.04-Commission Operations</v>
      </c>
      <c r="B212" s="30"/>
      <c r="C212" s="30" t="s">
        <v>19</v>
      </c>
      <c r="D212" s="41" t="s">
        <v>45</v>
      </c>
      <c r="E212" s="30" t="s">
        <v>44</v>
      </c>
      <c r="F212" s="30" t="str">
        <f>_xlfn.SINGLE(IF(ISNUMBER(IFERROR(_xlfn.XLOOKUP($E212,Table1[QNUM],Table1[Answer],"",0),""))*1,"",IFERROR(_xlfn.XLOOKUP($E212,Table1[QNUM],Table1[Answer],"",0),"")))</f>
        <v/>
      </c>
      <c r="G212" s="31" t="str">
        <f>_xlfn.SINGLE(IF(ISNUMBER(IFERROR(_xlfn.XLOOKUP($E212&amp;$G$1&amp;":",Table1[QNUM],Table1[NOTES],"",0),""))*1,"",IFERROR(_xlfn.XLOOKUP($E212&amp;$G$1&amp;":",Table1[QNUM],Table1[NOTES],"",0),"")))</f>
        <v/>
      </c>
      <c r="H212" s="31"/>
      <c r="I212" s="31" t="str">
        <f>_xlfn.SINGLE(IF(ISNUMBER(IFERROR(_xlfn.XLOOKUP($E212&amp;$I$1,Table1[QNUM],Table1[NOTES],"",0),""))*1,"",IFERROR(_xlfn.XLOOKUP($E212&amp;$I$1,Table1[QNUM],Table1[NOTES],"",0),"")))</f>
        <v/>
      </c>
      <c r="J212" s="53" t="s">
        <v>1889</v>
      </c>
      <c r="K212" s="54" t="str">
        <f>TRIM('Commission Operations'!C34)</f>
        <v/>
      </c>
      <c r="L212" s="54" t="str">
        <f>TRIM('Commission Operations'!C35)</f>
        <v/>
      </c>
      <c r="M212" s="55" t="str">
        <f>TRIM('Commission Operations'!C36)</f>
        <v/>
      </c>
      <c r="N212" s="54" t="str">
        <f>TRIM('Commission Operations'!C37)</f>
        <v/>
      </c>
      <c r="O212" s="54"/>
      <c r="P212" s="54"/>
      <c r="Q212" s="54"/>
      <c r="R212" s="54"/>
      <c r="S212" s="54"/>
      <c r="T212" s="54"/>
      <c r="U212" s="54"/>
      <c r="V212" s="54"/>
      <c r="W212" s="54"/>
      <c r="X212" s="54"/>
      <c r="Y212" s="54"/>
      <c r="Z212" s="54"/>
      <c r="AA212" s="54"/>
      <c r="AB212" s="44"/>
      <c r="AC212" s="44"/>
      <c r="AD212" s="44"/>
      <c r="AE212" s="44"/>
      <c r="AF212" s="44"/>
      <c r="AG212" s="44"/>
      <c r="AH212" s="44"/>
      <c r="AI212" s="44"/>
      <c r="AJ212" s="44"/>
      <c r="AK212" s="44"/>
      <c r="AL212" s="44"/>
    </row>
    <row r="213" spans="1:38" ht="14.5" x14ac:dyDescent="0.35">
      <c r="A213" s="30" t="str">
        <f t="shared" si="0"/>
        <v>13.01.05-Commission Operations</v>
      </c>
      <c r="B213" s="30"/>
      <c r="C213" s="30" t="s">
        <v>19</v>
      </c>
      <c r="D213" s="43" t="s">
        <v>1301</v>
      </c>
      <c r="E213" s="30" t="s">
        <v>50</v>
      </c>
      <c r="F213" s="30" t="str">
        <f>_xlfn.SINGLE(IF(ISNUMBER(IFERROR(_xlfn.XLOOKUP($E213,Table1[QNUM],Table1[Answer],"",0),""))*1,"",IFERROR(_xlfn.XLOOKUP($E213,Table1[QNUM],Table1[Answer],"",0),"")))</f>
        <v/>
      </c>
      <c r="G213" s="31" t="str">
        <f>_xlfn.SINGLE(IF(ISNUMBER(IFERROR(_xlfn.XLOOKUP($E213&amp;$G$1&amp;":",Table1[QNUM],Table1[NOTES],"",0),""))*1,"",IFERROR(_xlfn.XLOOKUP($E213&amp;$G$1&amp;":",Table1[QNUM],Table1[NOTES],"",0),"")))</f>
        <v/>
      </c>
      <c r="H213" s="31"/>
      <c r="I213" s="31" t="str">
        <f>_xlfn.SINGLE(IF(ISNUMBER(IFERROR(_xlfn.XLOOKUP($E213&amp;$I$1,Table1[QNUM],Table1[NOTES],"",0),""))*1,"",IFERROR(_xlfn.XLOOKUP($E213&amp;$I$1,Table1[QNUM],Table1[NOTES],"",0),"")))</f>
        <v/>
      </c>
      <c r="J213" s="53" t="s">
        <v>1890</v>
      </c>
      <c r="K213" s="54"/>
      <c r="L213" s="54"/>
      <c r="M213" s="55"/>
      <c r="N213" s="54"/>
      <c r="O213" s="54"/>
      <c r="P213" s="54"/>
      <c r="Q213" s="54"/>
      <c r="R213" s="54"/>
      <c r="S213" s="54"/>
      <c r="T213" s="54"/>
      <c r="U213" s="54"/>
      <c r="V213" s="54"/>
      <c r="W213" s="54"/>
      <c r="X213" s="54"/>
      <c r="Y213" s="54"/>
      <c r="Z213" s="54"/>
      <c r="AA213" s="54"/>
      <c r="AB213" s="44"/>
      <c r="AC213" s="44"/>
      <c r="AD213" s="44"/>
      <c r="AE213" s="44"/>
      <c r="AF213" s="44"/>
      <c r="AG213" s="44"/>
      <c r="AH213" s="44"/>
      <c r="AI213" s="44"/>
      <c r="AJ213" s="44"/>
      <c r="AK213" s="44"/>
      <c r="AL213" s="44"/>
    </row>
    <row r="214" spans="1:38" ht="42" x14ac:dyDescent="0.35">
      <c r="A214" s="30" t="str">
        <f t="shared" si="0"/>
        <v>13.01.06-Commission Operations</v>
      </c>
      <c r="B214" s="30"/>
      <c r="C214" s="30" t="s">
        <v>19</v>
      </c>
      <c r="D214" s="43" t="s">
        <v>1303</v>
      </c>
      <c r="E214" s="30" t="s">
        <v>51</v>
      </c>
      <c r="F214" s="30" t="str">
        <f>_xlfn.SINGLE(IF(ISNUMBER(IFERROR(_xlfn.XLOOKUP($E214,Table1[QNUM],Table1[Answer],"",0),""))*1,"",IFERROR(_xlfn.XLOOKUP($E214,Table1[QNUM],Table1[Answer],"",0),"")))</f>
        <v/>
      </c>
      <c r="G214" s="31" t="str">
        <f>_xlfn.SINGLE(IF(ISNUMBER(IFERROR(_xlfn.XLOOKUP($E214&amp;$G$1&amp;":",Table1[QNUM],Table1[NOTES],"",0),""))*1,"",IFERROR(_xlfn.XLOOKUP($E214&amp;$G$1&amp;":",Table1[QNUM],Table1[NOTES],"",0),"")))</f>
        <v/>
      </c>
      <c r="H214" s="31"/>
      <c r="I214" s="31" t="str">
        <f>_xlfn.SINGLE(IF(ISNUMBER(IFERROR(_xlfn.XLOOKUP($E214&amp;$I$1,Table1[QNUM],Table1[NOTES],"",0),""))*1,"",IFERROR(_xlfn.XLOOKUP($E214&amp;$I$1,Table1[QNUM],Table1[NOTES],"",0),"")))</f>
        <v/>
      </c>
      <c r="J214" s="53" t="s">
        <v>1891</v>
      </c>
      <c r="K214" s="54"/>
      <c r="L214" s="54"/>
      <c r="M214" s="55"/>
      <c r="N214" s="54"/>
      <c r="O214" s="54"/>
      <c r="P214" s="54"/>
      <c r="Q214" s="54"/>
      <c r="R214" s="54"/>
      <c r="S214" s="54"/>
      <c r="T214" s="54"/>
      <c r="U214" s="54"/>
      <c r="V214" s="54"/>
      <c r="W214" s="54"/>
      <c r="X214" s="54"/>
      <c r="Y214" s="54"/>
      <c r="Z214" s="54"/>
      <c r="AA214" s="54"/>
      <c r="AB214" s="44"/>
      <c r="AC214" s="44"/>
      <c r="AD214" s="44"/>
      <c r="AE214" s="44"/>
      <c r="AF214" s="44"/>
      <c r="AG214" s="44"/>
      <c r="AH214" s="44"/>
      <c r="AI214" s="44"/>
      <c r="AJ214" s="44"/>
      <c r="AK214" s="44"/>
      <c r="AL214" s="44"/>
    </row>
    <row r="215" spans="1:38" ht="14.5" x14ac:dyDescent="0.35">
      <c r="A215" s="30" t="str">
        <f t="shared" si="0"/>
        <v>13.01.07-Commission Operations</v>
      </c>
      <c r="B215" s="30"/>
      <c r="C215" s="30" t="s">
        <v>19</v>
      </c>
      <c r="D215" s="43" t="s">
        <v>1305</v>
      </c>
      <c r="E215" s="30" t="s">
        <v>52</v>
      </c>
      <c r="F215" s="30" t="str">
        <f>_xlfn.SINGLE(IF(ISNUMBER(IFERROR(_xlfn.XLOOKUP($E215,Table1[QNUM],Table1[Answer],"",0),""))*1,"",IFERROR(_xlfn.XLOOKUP($E215,Table1[QNUM],Table1[Answer],"",0),"")))</f>
        <v/>
      </c>
      <c r="G215" s="31" t="str">
        <f>_xlfn.SINGLE(IF(ISNUMBER(IFERROR(_xlfn.XLOOKUP($E215&amp;$G$1&amp;":",Table1[QNUM],Table1[NOTES],"",0),""))*1,"",IFERROR(_xlfn.XLOOKUP($E215&amp;$G$1&amp;":",Table1[QNUM],Table1[NOTES],"",0),"")))</f>
        <v/>
      </c>
      <c r="H215" s="31"/>
      <c r="I215" s="31" t="str">
        <f>_xlfn.SINGLE(IF(ISNUMBER(IFERROR(_xlfn.XLOOKUP($E215&amp;$I$1,Table1[QNUM],Table1[NOTES],"",0),""))*1,"",IFERROR(_xlfn.XLOOKUP($E215&amp;$I$1,Table1[QNUM],Table1[NOTES],"",0),"")))</f>
        <v/>
      </c>
      <c r="J215" s="53" t="s">
        <v>1892</v>
      </c>
      <c r="K215" s="54"/>
      <c r="L215" s="54"/>
      <c r="M215" s="55"/>
      <c r="N215" s="54"/>
      <c r="O215" s="54"/>
      <c r="P215" s="54"/>
      <c r="Q215" s="54"/>
      <c r="R215" s="54"/>
      <c r="S215" s="54"/>
      <c r="T215" s="54"/>
      <c r="U215" s="54"/>
      <c r="V215" s="54"/>
      <c r="W215" s="54"/>
      <c r="X215" s="54"/>
      <c r="Y215" s="54"/>
      <c r="Z215" s="54"/>
      <c r="AA215" s="54"/>
      <c r="AB215" s="44"/>
      <c r="AC215" s="44"/>
      <c r="AD215" s="44"/>
      <c r="AE215" s="44"/>
      <c r="AF215" s="44"/>
      <c r="AG215" s="44"/>
      <c r="AH215" s="44"/>
      <c r="AI215" s="44"/>
      <c r="AJ215" s="44"/>
      <c r="AK215" s="44"/>
      <c r="AL215" s="44"/>
    </row>
    <row r="216" spans="1:38" ht="28" x14ac:dyDescent="0.35">
      <c r="A216" s="30" t="str">
        <f t="shared" si="0"/>
        <v>13.01.08-Commission Operations</v>
      </c>
      <c r="B216" s="30"/>
      <c r="C216" s="30" t="s">
        <v>19</v>
      </c>
      <c r="D216" s="43" t="s">
        <v>1306</v>
      </c>
      <c r="E216" s="30" t="s">
        <v>53</v>
      </c>
      <c r="F216" s="30" t="str">
        <f>_xlfn.SINGLE(IF(ISNUMBER(IFERROR(_xlfn.XLOOKUP($E216,Table1[QNUM],Table1[Answer],"",0),""))*1,"",IFERROR(_xlfn.XLOOKUP($E216,Table1[QNUM],Table1[Answer],"",0),"")))</f>
        <v/>
      </c>
      <c r="G216" s="31" t="str">
        <f>_xlfn.SINGLE(IF(ISNUMBER(IFERROR(_xlfn.XLOOKUP($E216&amp;$G$1&amp;":",Table1[QNUM],Table1[NOTES],"",0),""))*1,"",IFERROR(_xlfn.XLOOKUP($E216&amp;$G$1&amp;":",Table1[QNUM],Table1[NOTES],"",0),"")))</f>
        <v/>
      </c>
      <c r="H216" s="31"/>
      <c r="I216" s="31" t="str">
        <f>_xlfn.SINGLE(IF(ISNUMBER(IFERROR(_xlfn.XLOOKUP($E216&amp;$I$1,Table1[QNUM],Table1[NOTES],"",0),""))*1,"",IFERROR(_xlfn.XLOOKUP($E216&amp;$I$1,Table1[QNUM],Table1[NOTES],"",0),"")))</f>
        <v/>
      </c>
      <c r="J216" s="53" t="s">
        <v>1892</v>
      </c>
      <c r="K216" s="54"/>
      <c r="L216" s="54"/>
      <c r="M216" s="55"/>
      <c r="N216" s="54"/>
      <c r="O216" s="54"/>
      <c r="P216" s="54"/>
      <c r="Q216" s="54"/>
      <c r="R216" s="54"/>
      <c r="S216" s="54"/>
      <c r="T216" s="54"/>
      <c r="U216" s="54"/>
      <c r="V216" s="54"/>
      <c r="W216" s="54"/>
      <c r="X216" s="54"/>
      <c r="Y216" s="54"/>
      <c r="Z216" s="54"/>
      <c r="AA216" s="54"/>
      <c r="AB216" s="44"/>
      <c r="AC216" s="44"/>
      <c r="AD216" s="44"/>
      <c r="AE216" s="44"/>
      <c r="AF216" s="44"/>
      <c r="AG216" s="44"/>
      <c r="AH216" s="44"/>
      <c r="AI216" s="44"/>
      <c r="AJ216" s="44"/>
      <c r="AK216" s="44"/>
      <c r="AL216" s="44"/>
    </row>
    <row r="217" spans="1:38" ht="28" x14ac:dyDescent="0.35">
      <c r="A217" s="30" t="str">
        <f t="shared" si="0"/>
        <v>13.01.09-Commission Operations</v>
      </c>
      <c r="B217" s="30"/>
      <c r="C217" s="30" t="s">
        <v>19</v>
      </c>
      <c r="D217" s="43" t="s">
        <v>1308</v>
      </c>
      <c r="E217" s="30" t="s">
        <v>1893</v>
      </c>
      <c r="F217" s="30" t="str">
        <f>_xlfn.SINGLE(IF(ISNUMBER(IFERROR(_xlfn.XLOOKUP($E217,Table1[QNUM],Table1[Answer],"",0),""))*1,"",IFERROR(_xlfn.XLOOKUP($E217,Table1[QNUM],Table1[Answer],"",0),"")))</f>
        <v/>
      </c>
      <c r="G217" s="31" t="str">
        <f>_xlfn.SINGLE(IF(ISNUMBER(IFERROR(_xlfn.XLOOKUP($E217&amp;$G$1&amp;":",Table1[QNUM],Table1[NOTES],"",0),""))*1,"",IFERROR(_xlfn.XLOOKUP($E217&amp;$G$1&amp;":",Table1[QNUM],Table1[NOTES],"",0),"")))</f>
        <v/>
      </c>
      <c r="H217" s="31"/>
      <c r="I217" s="31" t="str">
        <f>_xlfn.SINGLE(IF(ISNUMBER(IFERROR(_xlfn.XLOOKUP($E217&amp;$I$1,Table1[QNUM],Table1[NOTES],"",0),""))*1,"",IFERROR(_xlfn.XLOOKUP($E217&amp;$I$1,Table1[QNUM],Table1[NOTES],"",0),"")))</f>
        <v/>
      </c>
      <c r="J217" s="53"/>
      <c r="K217" s="54"/>
      <c r="L217" s="54"/>
      <c r="M217" s="55"/>
      <c r="N217" s="54"/>
      <c r="O217" s="54"/>
      <c r="P217" s="54"/>
      <c r="Q217" s="54"/>
      <c r="R217" s="54"/>
      <c r="S217" s="54"/>
      <c r="T217" s="54"/>
      <c r="U217" s="54"/>
      <c r="V217" s="54"/>
      <c r="W217" s="54"/>
      <c r="X217" s="54"/>
      <c r="Y217" s="54"/>
      <c r="Z217" s="54"/>
      <c r="AA217" s="54"/>
      <c r="AB217" s="44"/>
      <c r="AC217" s="44"/>
      <c r="AD217" s="44"/>
      <c r="AE217" s="44"/>
      <c r="AF217" s="44"/>
      <c r="AG217" s="44"/>
      <c r="AH217" s="44"/>
      <c r="AI217" s="44"/>
      <c r="AJ217" s="44"/>
      <c r="AK217" s="44"/>
      <c r="AL217" s="44"/>
    </row>
    <row r="218" spans="1:38" ht="14.5" x14ac:dyDescent="0.35">
      <c r="A218" s="30" t="str">
        <f t="shared" si="0"/>
        <v>13.01.10-Commission Operations</v>
      </c>
      <c r="B218" s="30"/>
      <c r="C218" s="30" t="s">
        <v>19</v>
      </c>
      <c r="D218" s="43" t="s">
        <v>57</v>
      </c>
      <c r="E218" s="30" t="s">
        <v>1894</v>
      </c>
      <c r="F218" s="30" t="str">
        <f>_xlfn.SINGLE(IF(ISNUMBER(IFERROR(_xlfn.XLOOKUP($E218,Table1[QNUM],Table1[Answer],"",0),""))*1,"",IFERROR(_xlfn.XLOOKUP($E218,Table1[QNUM],Table1[Answer],"",0),"")))</f>
        <v/>
      </c>
      <c r="G218" s="31" t="str">
        <f>_xlfn.SINGLE(IF(ISNUMBER(IFERROR(_xlfn.XLOOKUP($E218&amp;$G$1&amp;":",Table1[QNUM],Table1[NOTES],"",0),""))*1,"",IFERROR(_xlfn.XLOOKUP($E218&amp;$G$1&amp;":",Table1[QNUM],Table1[NOTES],"",0),"")))</f>
        <v/>
      </c>
      <c r="H218" s="31"/>
      <c r="I218" s="31" t="str">
        <f>_xlfn.SINGLE(IF(ISNUMBER(IFERROR(_xlfn.XLOOKUP($E218&amp;$I$1,Table1[QNUM],Table1[NOTES],"",0),""))*1,"",IFERROR(_xlfn.XLOOKUP($E218&amp;$I$1,Table1[QNUM],Table1[NOTES],"",0),"")))</f>
        <v/>
      </c>
      <c r="J218" s="53"/>
      <c r="K218" s="54"/>
      <c r="L218" s="54"/>
      <c r="M218" s="55"/>
      <c r="N218" s="54"/>
      <c r="O218" s="54"/>
      <c r="P218" s="54"/>
      <c r="Q218" s="54"/>
      <c r="R218" s="54"/>
      <c r="S218" s="54"/>
      <c r="T218" s="54"/>
      <c r="U218" s="54"/>
      <c r="V218" s="54"/>
      <c r="W218" s="54"/>
      <c r="X218" s="54"/>
      <c r="Y218" s="54"/>
      <c r="Z218" s="54"/>
      <c r="AA218" s="54"/>
      <c r="AB218" s="44"/>
      <c r="AC218" s="44"/>
      <c r="AD218" s="44"/>
      <c r="AE218" s="44"/>
      <c r="AF218" s="44"/>
      <c r="AG218" s="44"/>
      <c r="AH218" s="44"/>
      <c r="AI218" s="44"/>
      <c r="AJ218" s="44"/>
      <c r="AK218" s="44"/>
      <c r="AL218" s="44"/>
    </row>
    <row r="219" spans="1:38" ht="28" x14ac:dyDescent="0.35">
      <c r="A219" s="30" t="str">
        <f t="shared" si="0"/>
        <v>13.02.01-Commission Operations</v>
      </c>
      <c r="B219" s="30"/>
      <c r="C219" s="30" t="s">
        <v>19</v>
      </c>
      <c r="D219" s="43" t="s">
        <v>1308</v>
      </c>
      <c r="E219" s="30" t="s">
        <v>55</v>
      </c>
      <c r="F219" s="30" t="str">
        <f>_xlfn.SINGLE(IF(ISNUMBER(IFERROR(_xlfn.XLOOKUP($E219,Table1[QNUM],Table1[Answer],"",0),""))*1,"",IFERROR(_xlfn.XLOOKUP($E219,Table1[QNUM],Table1[Answer],"",0),"")))</f>
        <v/>
      </c>
      <c r="G219" s="31" t="str">
        <f>_xlfn.SINGLE(IF(ISNUMBER(IFERROR(_xlfn.XLOOKUP($E219&amp;$G$1&amp;":",Table1[QNUM],Table1[NOTES],"",0),""))*1,"",IFERROR(_xlfn.XLOOKUP($E219&amp;$G$1&amp;":",Table1[QNUM],Table1[NOTES],"",0),"")))</f>
        <v/>
      </c>
      <c r="H219" s="31"/>
      <c r="I219" s="31" t="str">
        <f>_xlfn.SINGLE(IF(ISNUMBER(IFERROR(_xlfn.XLOOKUP($E219&amp;$I$1,Table1[QNUM],Table1[NOTES],"",0),""))*1,"",IFERROR(_xlfn.XLOOKUP($E219&amp;$I$1,Table1[QNUM],Table1[NOTES],"",0),"")))</f>
        <v/>
      </c>
      <c r="J219" s="53" t="s">
        <v>1895</v>
      </c>
      <c r="K219" s="54"/>
      <c r="L219" s="54"/>
      <c r="M219" s="55"/>
      <c r="N219" s="54"/>
      <c r="O219" s="54"/>
      <c r="P219" s="54"/>
      <c r="Q219" s="54"/>
      <c r="R219" s="54"/>
      <c r="S219" s="54"/>
      <c r="T219" s="54"/>
      <c r="U219" s="54"/>
      <c r="V219" s="54"/>
      <c r="W219" s="54"/>
      <c r="X219" s="54"/>
      <c r="Y219" s="54"/>
      <c r="Z219" s="54"/>
      <c r="AA219" s="54"/>
      <c r="AB219" s="44"/>
      <c r="AC219" s="44"/>
      <c r="AD219" s="44"/>
      <c r="AE219" s="44"/>
      <c r="AF219" s="44"/>
      <c r="AG219" s="44"/>
      <c r="AH219" s="44"/>
      <c r="AI219" s="44"/>
      <c r="AJ219" s="44"/>
      <c r="AK219" s="44"/>
      <c r="AL219" s="44"/>
    </row>
    <row r="220" spans="1:38" ht="14.5" x14ac:dyDescent="0.35">
      <c r="A220" s="30" t="str">
        <f t="shared" si="0"/>
        <v>13.02.02-Commission Operations</v>
      </c>
      <c r="B220" s="30"/>
      <c r="C220" s="30" t="s">
        <v>19</v>
      </c>
      <c r="D220" s="43" t="s">
        <v>57</v>
      </c>
      <c r="E220" s="30" t="s">
        <v>56</v>
      </c>
      <c r="F220" s="30" t="str">
        <f>_xlfn.SINGLE(IF(ISNUMBER(IFERROR(_xlfn.XLOOKUP($E220,Table1[QNUM],Table1[Answer],"",0),""))*1,"",IFERROR(_xlfn.XLOOKUP($E220,Table1[QNUM],Table1[Answer],"",0),"")))</f>
        <v/>
      </c>
      <c r="G220" s="31" t="str">
        <f>_xlfn.SINGLE(IF(ISNUMBER(IFERROR(_xlfn.XLOOKUP($E220&amp;$G$1&amp;":",Table1[QNUM],Table1[NOTES],"",0),""))*1,"",IFERROR(_xlfn.XLOOKUP($E220&amp;$G$1&amp;":",Table1[QNUM],Table1[NOTES],"",0),"")))</f>
        <v/>
      </c>
      <c r="H220" s="31"/>
      <c r="I220" s="31" t="str">
        <f>_xlfn.SINGLE(IF(ISNUMBER(IFERROR(_xlfn.XLOOKUP($E220&amp;$I$1,Table1[QNUM],Table1[NOTES],"",0),""))*1,"",IFERROR(_xlfn.XLOOKUP($E220&amp;$I$1,Table1[QNUM],Table1[NOTES],"",0),"")))</f>
        <v/>
      </c>
      <c r="J220" s="53" t="s">
        <v>1896</v>
      </c>
      <c r="K220" s="54" t="str">
        <f>TRIM('Commission Operations'!C63)</f>
        <v/>
      </c>
      <c r="L220" s="54" t="str">
        <f>TRIM('Commission Operations'!C64)</f>
        <v/>
      </c>
      <c r="M220" s="55" t="str">
        <f>TRIM('Commission Operations'!C65)</f>
        <v/>
      </c>
      <c r="N220" s="54" t="str">
        <f>TRIM('Commission Operations'!C66)</f>
        <v/>
      </c>
      <c r="O220" s="54" t="str">
        <f>TRIM('Commission Operations'!C67)</f>
        <v/>
      </c>
      <c r="P220" s="54"/>
      <c r="Q220" s="54"/>
      <c r="R220" s="54"/>
      <c r="S220" s="54"/>
      <c r="T220" s="54"/>
      <c r="U220" s="54"/>
      <c r="V220" s="54"/>
      <c r="W220" s="54"/>
      <c r="X220" s="54"/>
      <c r="Y220" s="54"/>
      <c r="Z220" s="54"/>
      <c r="AA220" s="54"/>
      <c r="AB220" s="44"/>
      <c r="AC220" s="44"/>
      <c r="AD220" s="44"/>
      <c r="AE220" s="44"/>
      <c r="AF220" s="44"/>
      <c r="AG220" s="44"/>
      <c r="AH220" s="44"/>
      <c r="AI220" s="44"/>
      <c r="AJ220" s="44"/>
      <c r="AK220" s="44"/>
      <c r="AL220" s="44"/>
    </row>
    <row r="221" spans="1:38" ht="42" x14ac:dyDescent="0.35">
      <c r="A221" s="30" t="str">
        <f t="shared" si="0"/>
        <v>13.02.03-Commission Operations</v>
      </c>
      <c r="B221" s="30"/>
      <c r="C221" s="30" t="s">
        <v>19</v>
      </c>
      <c r="D221" s="59" t="s">
        <v>1316</v>
      </c>
      <c r="E221" s="30" t="s">
        <v>63</v>
      </c>
      <c r="F221" s="30" t="str">
        <f>_xlfn.SINGLE(IF(ISNUMBER(IFERROR(_xlfn.XLOOKUP($E221,Table1[QNUM],Table1[Answer],"",0),""))*1,"",IFERROR(_xlfn.XLOOKUP($E221,Table1[QNUM],Table1[Answer],"",0),"")))</f>
        <v/>
      </c>
      <c r="G221" s="31" t="str">
        <f>_xlfn.SINGLE(IF(ISNUMBER(IFERROR(_xlfn.XLOOKUP($E221&amp;$G$1&amp;":",Table1[QNUM],Table1[NOTES],"",0),""))*1,"",IFERROR(_xlfn.XLOOKUP($E221&amp;$G$1&amp;":",Table1[QNUM],Table1[NOTES],"",0),"")))</f>
        <v/>
      </c>
      <c r="H221" s="31"/>
      <c r="I221" s="31" t="str">
        <f>_xlfn.SINGLE(IF(ISNUMBER(IFERROR(_xlfn.XLOOKUP($E221&amp;$I$1,Table1[QNUM],Table1[NOTES],"",0),""))*1,"",IFERROR(_xlfn.XLOOKUP($E221&amp;$I$1,Table1[QNUM],Table1[NOTES],"",0),"")))</f>
        <v/>
      </c>
      <c r="J221" s="53" t="s">
        <v>1897</v>
      </c>
      <c r="K221" s="54"/>
      <c r="L221" s="54"/>
      <c r="M221" s="55"/>
      <c r="N221" s="54"/>
      <c r="O221" s="54"/>
      <c r="P221" s="54"/>
      <c r="Q221" s="54"/>
      <c r="R221" s="54"/>
      <c r="S221" s="54"/>
      <c r="T221" s="54"/>
      <c r="U221" s="54"/>
      <c r="V221" s="54"/>
      <c r="W221" s="54"/>
      <c r="X221" s="54"/>
      <c r="Y221" s="54"/>
      <c r="Z221" s="54"/>
      <c r="AA221" s="54"/>
      <c r="AB221" s="44"/>
      <c r="AC221" s="44"/>
      <c r="AD221" s="44"/>
      <c r="AE221" s="44"/>
      <c r="AF221" s="44"/>
      <c r="AG221" s="44"/>
      <c r="AH221" s="44"/>
      <c r="AI221" s="44"/>
      <c r="AJ221" s="44"/>
      <c r="AK221" s="44"/>
      <c r="AL221" s="44"/>
    </row>
    <row r="222" spans="1:38" ht="42" x14ac:dyDescent="0.35">
      <c r="A222" s="30" t="str">
        <f t="shared" si="0"/>
        <v>13.02.04-Commission Operations</v>
      </c>
      <c r="B222" s="30"/>
      <c r="C222" s="30" t="s">
        <v>19</v>
      </c>
      <c r="D222" s="59" t="s">
        <v>1318</v>
      </c>
      <c r="E222" s="30" t="s">
        <v>64</v>
      </c>
      <c r="F222" s="30" t="str">
        <f>_xlfn.SINGLE(IF(ISNUMBER(IFERROR(_xlfn.XLOOKUP($E222,Table1[QNUM],Table1[Answer],"",0),""))*1,"",IFERROR(_xlfn.XLOOKUP($E222,Table1[QNUM],Table1[Answer],"",0),"")))</f>
        <v/>
      </c>
      <c r="G222" s="31" t="str">
        <f>_xlfn.SINGLE(IF(ISNUMBER(IFERROR(_xlfn.XLOOKUP($E222&amp;$G$1&amp;":",Table1[QNUM],Table1[NOTES],"",0),""))*1,"",IFERROR(_xlfn.XLOOKUP($E222&amp;$G$1&amp;":",Table1[QNUM],Table1[NOTES],"",0),"")))</f>
        <v/>
      </c>
      <c r="H222" s="31"/>
      <c r="I222" s="31" t="str">
        <f>_xlfn.SINGLE(IF(ISNUMBER(IFERROR(_xlfn.XLOOKUP($E222&amp;$I$1,Table1[QNUM],Table1[NOTES],"",0),""))*1,"",IFERROR(_xlfn.XLOOKUP($E222&amp;$I$1,Table1[QNUM],Table1[NOTES],"",0),"")))</f>
        <v/>
      </c>
      <c r="J222" s="53" t="s">
        <v>1898</v>
      </c>
      <c r="K222" s="54"/>
      <c r="L222" s="54"/>
      <c r="M222" s="55"/>
      <c r="N222" s="54"/>
      <c r="O222" s="54"/>
      <c r="P222" s="54"/>
      <c r="Q222" s="54"/>
      <c r="R222" s="54"/>
      <c r="S222" s="54"/>
      <c r="T222" s="54"/>
      <c r="U222" s="54"/>
      <c r="V222" s="54"/>
      <c r="W222" s="54"/>
      <c r="X222" s="54"/>
      <c r="Y222" s="54"/>
      <c r="Z222" s="54"/>
      <c r="AA222" s="54"/>
      <c r="AB222" s="44"/>
      <c r="AC222" s="44"/>
      <c r="AD222" s="44"/>
      <c r="AE222" s="44"/>
      <c r="AF222" s="44"/>
      <c r="AG222" s="44"/>
      <c r="AH222" s="44"/>
      <c r="AI222" s="44"/>
      <c r="AJ222" s="44"/>
      <c r="AK222" s="44"/>
      <c r="AL222" s="44"/>
    </row>
    <row r="223" spans="1:38" ht="42" x14ac:dyDescent="0.35">
      <c r="A223" s="30" t="str">
        <f t="shared" si="0"/>
        <v>13.02.05-Commission Operations</v>
      </c>
      <c r="B223" s="30"/>
      <c r="C223" s="30" t="s">
        <v>19</v>
      </c>
      <c r="D223" s="60" t="s">
        <v>1320</v>
      </c>
      <c r="E223" s="30" t="s">
        <v>65</v>
      </c>
      <c r="F223" s="30" t="str">
        <f>_xlfn.SINGLE(IF(ISNUMBER(IFERROR(_xlfn.XLOOKUP($E223,Table1[QNUM],Table1[Answer],"",0),""))*1,"",IFERROR(_xlfn.XLOOKUP($E223,Table1[QNUM],Table1[Answer],"",0),"")))</f>
        <v/>
      </c>
      <c r="G223" s="31" t="str">
        <f>_xlfn.SINGLE(IF(ISNUMBER(IFERROR(_xlfn.XLOOKUP($E223&amp;$G$1&amp;":",Table1[QNUM],Table1[NOTES],"",0),""))*1,"",IFERROR(_xlfn.XLOOKUP($E223&amp;$G$1&amp;":",Table1[QNUM],Table1[NOTES],"",0),"")))</f>
        <v/>
      </c>
      <c r="H223" s="31"/>
      <c r="I223" s="31" t="str">
        <f>_xlfn.SINGLE(IF(ISNUMBER(IFERROR(_xlfn.XLOOKUP($E223&amp;$I$1,Table1[QNUM],Table1[NOTES],"",0),""))*1,"",IFERROR(_xlfn.XLOOKUP($E223&amp;$I$1,Table1[QNUM],Table1[NOTES],"",0),"")))</f>
        <v/>
      </c>
      <c r="J223" s="53" t="s">
        <v>1898</v>
      </c>
      <c r="K223" s="54"/>
      <c r="L223" s="54"/>
      <c r="M223" s="55"/>
      <c r="N223" s="54"/>
      <c r="O223" s="54"/>
      <c r="P223" s="54"/>
      <c r="Q223" s="54"/>
      <c r="R223" s="54"/>
      <c r="S223" s="54"/>
      <c r="T223" s="54"/>
      <c r="U223" s="54"/>
      <c r="V223" s="54"/>
      <c r="W223" s="54"/>
      <c r="X223" s="54"/>
      <c r="Y223" s="54"/>
      <c r="Z223" s="54"/>
      <c r="AA223" s="54"/>
      <c r="AB223" s="44"/>
      <c r="AC223" s="44"/>
      <c r="AD223" s="44"/>
      <c r="AE223" s="44"/>
      <c r="AF223" s="44"/>
      <c r="AG223" s="44"/>
      <c r="AH223" s="44"/>
      <c r="AI223" s="44"/>
      <c r="AJ223" s="44"/>
      <c r="AK223" s="44"/>
      <c r="AL223" s="44"/>
    </row>
    <row r="224" spans="1:38" ht="42" x14ac:dyDescent="0.35">
      <c r="A224" s="30" t="str">
        <f t="shared" si="0"/>
        <v>13.02.06-Commission Operations</v>
      </c>
      <c r="B224" s="30"/>
      <c r="C224" s="30" t="s">
        <v>19</v>
      </c>
      <c r="D224" s="60" t="s">
        <v>1322</v>
      </c>
      <c r="E224" s="30" t="s">
        <v>66</v>
      </c>
      <c r="F224" s="30" t="str">
        <f>_xlfn.SINGLE(IF(ISNUMBER(IFERROR(_xlfn.XLOOKUP($E224,Table1[QNUM],Table1[Answer],"",0),""))*1,"",IFERROR(_xlfn.XLOOKUP($E224,Table1[QNUM],Table1[Answer],"",0),"")))</f>
        <v/>
      </c>
      <c r="G224" s="31" t="str">
        <f>_xlfn.SINGLE(IF(ISNUMBER(IFERROR(_xlfn.XLOOKUP($E224&amp;$G$1&amp;":",Table1[QNUM],Table1[NOTES],"",0),""))*1,"",IFERROR(_xlfn.XLOOKUP($E224&amp;$G$1&amp;":",Table1[QNUM],Table1[NOTES],"",0),"")))</f>
        <v/>
      </c>
      <c r="H224" s="31"/>
      <c r="I224" s="31" t="str">
        <f>_xlfn.SINGLE(IF(ISNUMBER(IFERROR(_xlfn.XLOOKUP($E224&amp;$I$1,Table1[QNUM],Table1[NOTES],"",0),""))*1,"",IFERROR(_xlfn.XLOOKUP($E224&amp;$I$1,Table1[QNUM],Table1[NOTES],"",0),"")))</f>
        <v/>
      </c>
      <c r="J224" s="53" t="s">
        <v>1899</v>
      </c>
      <c r="K224" s="54"/>
      <c r="L224" s="54"/>
      <c r="M224" s="55"/>
      <c r="N224" s="54"/>
      <c r="O224" s="54"/>
      <c r="P224" s="54"/>
      <c r="Q224" s="54"/>
      <c r="R224" s="54"/>
      <c r="S224" s="54"/>
      <c r="T224" s="54"/>
      <c r="U224" s="54"/>
      <c r="V224" s="54"/>
      <c r="W224" s="54"/>
      <c r="X224" s="54"/>
      <c r="Y224" s="54"/>
      <c r="Z224" s="54"/>
      <c r="AA224" s="54"/>
      <c r="AB224" s="44"/>
      <c r="AC224" s="44"/>
      <c r="AD224" s="44"/>
      <c r="AE224" s="44"/>
      <c r="AF224" s="44"/>
      <c r="AG224" s="44"/>
      <c r="AH224" s="44"/>
      <c r="AI224" s="44"/>
      <c r="AJ224" s="44"/>
      <c r="AK224" s="44"/>
      <c r="AL224" s="44"/>
    </row>
    <row r="225" spans="1:38" ht="28" x14ac:dyDescent="0.35">
      <c r="A225" s="30" t="str">
        <f t="shared" si="0"/>
        <v>13.03.01-Commission Operations</v>
      </c>
      <c r="B225" s="30"/>
      <c r="C225" s="30" t="s">
        <v>19</v>
      </c>
      <c r="D225" s="59" t="s">
        <v>69</v>
      </c>
      <c r="E225" s="30" t="s">
        <v>68</v>
      </c>
      <c r="F225" s="30" t="str">
        <f>_xlfn.SINGLE(IF(ISNUMBER(IFERROR(_xlfn.XLOOKUP($E225,Table1[QNUM],Table1[Answer],"",0),""))*1,"",IFERROR(_xlfn.XLOOKUP($E225,Table1[QNUM],Table1[Answer],"",0),"")))</f>
        <v/>
      </c>
      <c r="G225" s="31" t="str">
        <f>_xlfn.SINGLE(IF(ISNUMBER(IFERROR(_xlfn.XLOOKUP($E225&amp;$G$1&amp;":",Table1[QNUM],Table1[NOTES],"",0),""))*1,"",IFERROR(_xlfn.XLOOKUP($E225&amp;$G$1&amp;":",Table1[QNUM],Table1[NOTES],"",0),"")))</f>
        <v/>
      </c>
      <c r="H225" s="31"/>
      <c r="I225" s="31" t="str">
        <f>_xlfn.SINGLE(IF(ISNUMBER(IFERROR(_xlfn.XLOOKUP($E225&amp;$I$1,Table1[QNUM],Table1[NOTES],"",0),""))*1,"",IFERROR(_xlfn.XLOOKUP($E225&amp;$I$1,Table1[QNUM],Table1[NOTES],"",0),"")))</f>
        <v/>
      </c>
      <c r="J225" s="53" t="s">
        <v>1900</v>
      </c>
      <c r="K225" s="54" t="str">
        <f>TRIM('Commission Operations'!C89)</f>
        <v/>
      </c>
      <c r="L225" s="54" t="str">
        <f>TRIM('Commission Operations'!C90)</f>
        <v/>
      </c>
      <c r="M225" s="55" t="str">
        <f>TRIM('Commission Operations'!C91)</f>
        <v/>
      </c>
      <c r="N225" s="54"/>
      <c r="O225" s="54"/>
      <c r="P225" s="54"/>
      <c r="Q225" s="54"/>
      <c r="R225" s="54"/>
      <c r="S225" s="54"/>
      <c r="T225" s="54"/>
      <c r="U225" s="54"/>
      <c r="V225" s="54"/>
      <c r="W225" s="54"/>
      <c r="X225" s="54"/>
      <c r="Y225" s="54"/>
      <c r="Z225" s="54"/>
      <c r="AA225" s="54"/>
      <c r="AB225" s="44"/>
      <c r="AC225" s="44"/>
      <c r="AD225" s="44"/>
      <c r="AE225" s="44"/>
      <c r="AF225" s="44"/>
      <c r="AG225" s="44"/>
      <c r="AH225" s="44"/>
      <c r="AI225" s="44"/>
      <c r="AJ225" s="44"/>
      <c r="AK225" s="44"/>
      <c r="AL225" s="44"/>
    </row>
    <row r="226" spans="1:38" ht="28" x14ac:dyDescent="0.35">
      <c r="A226" s="30" t="str">
        <f t="shared" si="0"/>
        <v>13.03.02-Commission Operations</v>
      </c>
      <c r="B226" s="30"/>
      <c r="C226" s="30" t="s">
        <v>19</v>
      </c>
      <c r="D226" s="59" t="s">
        <v>1328</v>
      </c>
      <c r="E226" s="30" t="s">
        <v>772</v>
      </c>
      <c r="F226" s="30" t="str">
        <f>_xlfn.SINGLE(IF(ISNUMBER(IFERROR(_xlfn.XLOOKUP($E226,Table1[QNUM],Table1[Answer],"",0),""))*1,"",IFERROR(_xlfn.XLOOKUP($E226,Table1[QNUM],Table1[Answer],"",0),"")))</f>
        <v/>
      </c>
      <c r="G226" s="31" t="str">
        <f>_xlfn.SINGLE(IF(ISNUMBER(IFERROR(_xlfn.XLOOKUP($E226&amp;$G$1&amp;":",Table1[QNUM],Table1[NOTES],"",0),""))*1,"",IFERROR(_xlfn.XLOOKUP($E226&amp;$G$1&amp;":",Table1[QNUM],Table1[NOTES],"",0),"")))</f>
        <v/>
      </c>
      <c r="H226" s="31"/>
      <c r="I226" s="31" t="str">
        <f>_xlfn.SINGLE(IF(ISNUMBER(IFERROR(_xlfn.XLOOKUP($E226&amp;$I$1,Table1[QNUM],Table1[NOTES],"",0),""))*1,"",IFERROR(_xlfn.XLOOKUP($E226&amp;$I$1,Table1[QNUM],Table1[NOTES],"",0),"")))</f>
        <v/>
      </c>
      <c r="J226" s="53" t="s">
        <v>1901</v>
      </c>
      <c r="K226" s="54"/>
      <c r="L226" s="54"/>
      <c r="M226" s="55"/>
      <c r="N226" s="54"/>
      <c r="O226" s="54"/>
      <c r="P226" s="54"/>
      <c r="Q226" s="54"/>
      <c r="R226" s="54"/>
      <c r="S226" s="54"/>
      <c r="T226" s="54"/>
      <c r="U226" s="54"/>
      <c r="V226" s="54"/>
      <c r="W226" s="54"/>
      <c r="X226" s="54"/>
      <c r="Y226" s="54"/>
      <c r="Z226" s="54"/>
      <c r="AA226" s="54"/>
      <c r="AB226" s="44"/>
      <c r="AC226" s="44"/>
      <c r="AD226" s="44"/>
      <c r="AE226" s="44"/>
      <c r="AF226" s="44"/>
      <c r="AG226" s="44"/>
      <c r="AH226" s="44"/>
      <c r="AI226" s="44"/>
      <c r="AJ226" s="44"/>
      <c r="AK226" s="44"/>
      <c r="AL226" s="44"/>
    </row>
    <row r="227" spans="1:38" ht="14.5" x14ac:dyDescent="0.35">
      <c r="A227" s="30" t="str">
        <f t="shared" si="0"/>
        <v>13.03.03-Commission Operations</v>
      </c>
      <c r="B227" s="30"/>
      <c r="C227" s="30" t="s">
        <v>19</v>
      </c>
      <c r="D227" s="59" t="s">
        <v>1330</v>
      </c>
      <c r="E227" s="30" t="s">
        <v>73</v>
      </c>
      <c r="F227" s="30" t="str">
        <f>_xlfn.SINGLE(IF(ISNUMBER(IFERROR(_xlfn.XLOOKUP($E227,Table1[QNUM],Table1[Answer],"",0),""))*1,"",IFERROR(_xlfn.XLOOKUP($E227,Table1[QNUM],Table1[Answer],"",0),"")))</f>
        <v/>
      </c>
      <c r="G227" s="31" t="str">
        <f>_xlfn.SINGLE(IF(ISNUMBER(IFERROR(_xlfn.XLOOKUP($E227&amp;$G$1&amp;":",Table1[QNUM],Table1[NOTES],"",0),""))*1,"",IFERROR(_xlfn.XLOOKUP($E227&amp;$G$1&amp;":",Table1[QNUM],Table1[NOTES],"",0),"")))</f>
        <v/>
      </c>
      <c r="H227" s="31"/>
      <c r="I227" s="31" t="str">
        <f>_xlfn.SINGLE(IF(ISNUMBER(IFERROR(_xlfn.XLOOKUP($E227&amp;$I$1,Table1[QNUM],Table1[NOTES],"",0),""))*1,"",IFERROR(_xlfn.XLOOKUP($E227&amp;$I$1,Table1[QNUM],Table1[NOTES],"",0),"")))</f>
        <v/>
      </c>
      <c r="J227" s="53" t="s">
        <v>1902</v>
      </c>
      <c r="K227" s="54"/>
      <c r="L227" s="54"/>
      <c r="M227" s="55"/>
      <c r="N227" s="54"/>
      <c r="O227" s="54"/>
      <c r="P227" s="54"/>
      <c r="Q227" s="54"/>
      <c r="R227" s="54"/>
      <c r="S227" s="54"/>
      <c r="T227" s="54"/>
      <c r="U227" s="54"/>
      <c r="V227" s="54"/>
      <c r="W227" s="54"/>
      <c r="X227" s="54"/>
      <c r="Y227" s="54"/>
      <c r="Z227" s="54"/>
      <c r="AA227" s="54"/>
      <c r="AB227" s="44"/>
      <c r="AC227" s="44"/>
      <c r="AD227" s="44"/>
      <c r="AE227" s="44"/>
      <c r="AF227" s="44"/>
      <c r="AG227" s="44"/>
      <c r="AH227" s="44"/>
      <c r="AI227" s="44"/>
      <c r="AJ227" s="44"/>
      <c r="AK227" s="44"/>
      <c r="AL227" s="44"/>
    </row>
    <row r="228" spans="1:38" ht="28" x14ac:dyDescent="0.35">
      <c r="A228" s="30" t="str">
        <f t="shared" si="0"/>
        <v>13.03.04-Commission Operations</v>
      </c>
      <c r="B228" s="30"/>
      <c r="C228" s="30" t="s">
        <v>19</v>
      </c>
      <c r="D228" s="59" t="s">
        <v>1332</v>
      </c>
      <c r="E228" s="30" t="s">
        <v>74</v>
      </c>
      <c r="F228" s="30" t="str">
        <f>_xlfn.SINGLE(IF(ISNUMBER(IFERROR(_xlfn.XLOOKUP($E228,Table1[QNUM],Table1[Answer],"",0),""))*1,"",IFERROR(_xlfn.XLOOKUP($E228,Table1[QNUM],Table1[Answer],"",0),"")))</f>
        <v/>
      </c>
      <c r="G228" s="31" t="str">
        <f>_xlfn.SINGLE(IF(ISNUMBER(IFERROR(_xlfn.XLOOKUP($E228&amp;$G$1&amp;":",Table1[QNUM],Table1[NOTES],"",0),""))*1,"",IFERROR(_xlfn.XLOOKUP($E228&amp;$G$1&amp;":",Table1[QNUM],Table1[NOTES],"",0),"")))</f>
        <v/>
      </c>
      <c r="H228" s="31"/>
      <c r="I228" s="31" t="str">
        <f>_xlfn.SINGLE(IF(ISNUMBER(IFERROR(_xlfn.XLOOKUP($E228&amp;$I$1,Table1[QNUM],Table1[NOTES],"",0),""))*1,"",IFERROR(_xlfn.XLOOKUP($E228&amp;$I$1,Table1[QNUM],Table1[NOTES],"",0),"")))</f>
        <v/>
      </c>
      <c r="J228" s="53" t="s">
        <v>1903</v>
      </c>
      <c r="K228" s="54"/>
      <c r="L228" s="54"/>
      <c r="M228" s="55"/>
      <c r="N228" s="54"/>
      <c r="O228" s="54"/>
      <c r="P228" s="54"/>
      <c r="Q228" s="54"/>
      <c r="R228" s="54"/>
      <c r="S228" s="54"/>
      <c r="T228" s="54"/>
      <c r="U228" s="54"/>
      <c r="V228" s="54"/>
      <c r="W228" s="54"/>
      <c r="X228" s="54"/>
      <c r="Y228" s="54"/>
      <c r="Z228" s="54"/>
      <c r="AA228" s="54"/>
      <c r="AB228" s="44"/>
      <c r="AC228" s="44"/>
      <c r="AD228" s="44"/>
      <c r="AE228" s="44"/>
      <c r="AF228" s="44"/>
      <c r="AG228" s="44"/>
      <c r="AH228" s="44"/>
      <c r="AI228" s="44"/>
      <c r="AJ228" s="44"/>
      <c r="AK228" s="44"/>
      <c r="AL228" s="44"/>
    </row>
    <row r="229" spans="1:38" ht="28" x14ac:dyDescent="0.35">
      <c r="A229" s="30" t="str">
        <f t="shared" si="0"/>
        <v>13.03.05-Commission Operations</v>
      </c>
      <c r="B229" s="30"/>
      <c r="C229" s="30" t="s">
        <v>19</v>
      </c>
      <c r="D229" s="60" t="s">
        <v>1334</v>
      </c>
      <c r="E229" s="30" t="s">
        <v>75</v>
      </c>
      <c r="F229" s="30" t="str">
        <f>_xlfn.SINGLE(IF(ISNUMBER(IFERROR(_xlfn.XLOOKUP($E229,Table1[QNUM],Table1[Answer],"",0),""))*1,"",IFERROR(_xlfn.XLOOKUP($E229,Table1[QNUM],Table1[Answer],"",0),"")))</f>
        <v/>
      </c>
      <c r="G229" s="31" t="str">
        <f>_xlfn.SINGLE(IF(ISNUMBER(IFERROR(_xlfn.XLOOKUP($E229&amp;$G$1&amp;":",Table1[QNUM],Table1[NOTES],"",0),""))*1,"",IFERROR(_xlfn.XLOOKUP($E229&amp;$G$1&amp;":",Table1[QNUM],Table1[NOTES],"",0),"")))</f>
        <v/>
      </c>
      <c r="H229" s="31"/>
      <c r="I229" s="31" t="str">
        <f>_xlfn.SINGLE(IF(ISNUMBER(IFERROR(_xlfn.XLOOKUP($E229&amp;$I$1,Table1[QNUM],Table1[NOTES],"",0),""))*1,"",IFERROR(_xlfn.XLOOKUP($E229&amp;$I$1,Table1[QNUM],Table1[NOTES],"",0),"")))</f>
        <v/>
      </c>
      <c r="J229" s="53" t="s">
        <v>1903</v>
      </c>
      <c r="K229" s="54"/>
      <c r="L229" s="54"/>
      <c r="M229" s="55"/>
      <c r="N229" s="54"/>
      <c r="O229" s="54"/>
      <c r="P229" s="54"/>
      <c r="Q229" s="54"/>
      <c r="R229" s="54"/>
      <c r="S229" s="54"/>
      <c r="T229" s="54"/>
      <c r="U229" s="54"/>
      <c r="V229" s="54"/>
      <c r="W229" s="54"/>
      <c r="X229" s="54"/>
      <c r="Y229" s="54"/>
      <c r="Z229" s="54"/>
      <c r="AA229" s="54"/>
      <c r="AB229" s="44"/>
      <c r="AC229" s="44"/>
      <c r="AD229" s="44"/>
      <c r="AE229" s="44"/>
      <c r="AF229" s="44"/>
      <c r="AG229" s="44"/>
      <c r="AH229" s="44"/>
      <c r="AI229" s="44"/>
      <c r="AJ229" s="44"/>
      <c r="AK229" s="44"/>
      <c r="AL229" s="44"/>
    </row>
    <row r="230" spans="1:38" ht="42.5" x14ac:dyDescent="0.35">
      <c r="A230" s="30" t="str">
        <f t="shared" si="0"/>
        <v>13.03.06-Commission Operations</v>
      </c>
      <c r="B230" s="30"/>
      <c r="C230" s="30" t="s">
        <v>19</v>
      </c>
      <c r="D230" s="59" t="s">
        <v>77</v>
      </c>
      <c r="E230" s="30" t="s">
        <v>76</v>
      </c>
      <c r="F230" s="30" t="str">
        <f>_xlfn.SINGLE(IF(ISNUMBER(IFERROR(_xlfn.XLOOKUP($E230,Table1[QNUM],Table1[Answer],"",0),""))*1,"",IFERROR(_xlfn.XLOOKUP($E230,Table1[QNUM],Table1[Answer],"",0),"")))</f>
        <v/>
      </c>
      <c r="G230" s="31" t="str">
        <f>_xlfn.SINGLE(IF(ISNUMBER(IFERROR(_xlfn.XLOOKUP($E230&amp;$G$1&amp;":",Table1[QNUM],Table1[NOTES],"",0),""))*1,"",IFERROR(_xlfn.XLOOKUP($E230&amp;$G$1&amp;":",Table1[QNUM],Table1[NOTES],"",0),"")))</f>
        <v/>
      </c>
      <c r="H230" s="31"/>
      <c r="I230" s="31" t="str">
        <f>_xlfn.SINGLE(IF(ISNUMBER(IFERROR(_xlfn.XLOOKUP($E230&amp;$I$1,Table1[QNUM],Table1[NOTES],"",0),""))*1,"",IFERROR(_xlfn.XLOOKUP($E230&amp;$I$1,Table1[QNUM],Table1[NOTES],"",0),"")))</f>
        <v/>
      </c>
      <c r="J230" s="53" t="s">
        <v>1904</v>
      </c>
      <c r="K230" s="54"/>
      <c r="L230" s="54"/>
      <c r="M230" s="55"/>
      <c r="N230" s="54"/>
      <c r="O230" s="54"/>
      <c r="P230" s="54"/>
      <c r="Q230" s="54"/>
      <c r="R230" s="54"/>
      <c r="S230" s="54"/>
      <c r="T230" s="54"/>
      <c r="U230" s="54"/>
      <c r="V230" s="54"/>
      <c r="W230" s="54"/>
      <c r="X230" s="54"/>
      <c r="Y230" s="54"/>
      <c r="Z230" s="54"/>
      <c r="AA230" s="54"/>
      <c r="AB230" s="44"/>
      <c r="AC230" s="44"/>
      <c r="AD230" s="44"/>
      <c r="AE230" s="44"/>
      <c r="AF230" s="44"/>
      <c r="AG230" s="44"/>
      <c r="AH230" s="44"/>
      <c r="AI230" s="44"/>
      <c r="AJ230" s="44"/>
      <c r="AK230" s="44"/>
      <c r="AL230" s="44"/>
    </row>
    <row r="231" spans="1:38" ht="14.5" x14ac:dyDescent="0.35">
      <c r="A231" s="30" t="str">
        <f t="shared" si="0"/>
        <v>13.03.07-Commission Operations</v>
      </c>
      <c r="B231" s="30"/>
      <c r="C231" s="30" t="s">
        <v>19</v>
      </c>
      <c r="D231" s="59" t="s">
        <v>1341</v>
      </c>
      <c r="E231" s="30" t="s">
        <v>82</v>
      </c>
      <c r="F231" s="30" t="str">
        <f>_xlfn.SINGLE(IF(ISNUMBER(IFERROR(_xlfn.XLOOKUP($E231,Table1[QNUM],Table1[Answer],"",0),""))*1,"",IFERROR(_xlfn.XLOOKUP($E231,Table1[QNUM],Table1[Answer],"",0),"")))</f>
        <v/>
      </c>
      <c r="G231" s="31" t="str">
        <f>_xlfn.SINGLE(IF(ISNUMBER(IFERROR(_xlfn.XLOOKUP($E231&amp;$G$1&amp;":",Table1[QNUM],Table1[NOTES],"",0),""))*1,"",IFERROR(_xlfn.XLOOKUP($E231&amp;$G$1&amp;":",Table1[QNUM],Table1[NOTES],"",0),"")))</f>
        <v/>
      </c>
      <c r="H231" s="31"/>
      <c r="I231" s="31" t="str">
        <f>_xlfn.SINGLE(IF(ISNUMBER(IFERROR(_xlfn.XLOOKUP($E231&amp;$I$1,Table1[QNUM],Table1[NOTES],"",0),""))*1,"",IFERROR(_xlfn.XLOOKUP($E231&amp;$I$1,Table1[QNUM],Table1[NOTES],"",0),"")))</f>
        <v/>
      </c>
      <c r="J231" s="53" t="s">
        <v>1905</v>
      </c>
      <c r="K231" s="54"/>
      <c r="L231" s="54"/>
      <c r="M231" s="55"/>
      <c r="N231" s="54"/>
      <c r="O231" s="54"/>
      <c r="P231" s="54"/>
      <c r="Q231" s="54"/>
      <c r="R231" s="54"/>
      <c r="S231" s="54"/>
      <c r="T231" s="54"/>
      <c r="U231" s="54"/>
      <c r="V231" s="54"/>
      <c r="W231" s="54"/>
      <c r="X231" s="54"/>
      <c r="Y231" s="54"/>
      <c r="Z231" s="54"/>
      <c r="AA231" s="54"/>
      <c r="AB231" s="44"/>
      <c r="AC231" s="44"/>
      <c r="AD231" s="44"/>
      <c r="AE231" s="44"/>
      <c r="AF231" s="44"/>
      <c r="AG231" s="44"/>
      <c r="AH231" s="44"/>
      <c r="AI231" s="44"/>
      <c r="AJ231" s="44"/>
      <c r="AK231" s="44"/>
      <c r="AL231" s="44"/>
    </row>
    <row r="232" spans="1:38" ht="28" x14ac:dyDescent="0.35">
      <c r="A232" s="30" t="str">
        <f t="shared" si="0"/>
        <v>13.03.08-Commission Operations</v>
      </c>
      <c r="B232" s="30"/>
      <c r="C232" s="30" t="s">
        <v>19</v>
      </c>
      <c r="D232" s="59" t="s">
        <v>1343</v>
      </c>
      <c r="E232" s="30" t="s">
        <v>83</v>
      </c>
      <c r="F232" s="30" t="str">
        <f>_xlfn.SINGLE(IF(ISNUMBER(IFERROR(_xlfn.XLOOKUP($E232,Table1[QNUM],Table1[Answer],"",0),""))*1,"",IFERROR(_xlfn.XLOOKUP($E232,Table1[QNUM],Table1[Answer],"",0),"")))</f>
        <v/>
      </c>
      <c r="G232" s="31" t="str">
        <f>_xlfn.SINGLE(IF(ISNUMBER(IFERROR(_xlfn.XLOOKUP($E232&amp;$G$1&amp;":",Table1[QNUM],Table1[NOTES],"",0),""))*1,"",IFERROR(_xlfn.XLOOKUP($E232&amp;$G$1&amp;":",Table1[QNUM],Table1[NOTES],"",0),"")))</f>
        <v/>
      </c>
      <c r="H232" s="31"/>
      <c r="I232" s="31" t="str">
        <f>_xlfn.SINGLE(IF(ISNUMBER(IFERROR(_xlfn.XLOOKUP($E232&amp;$I$1,Table1[QNUM],Table1[NOTES],"",0),""))*1,"",IFERROR(_xlfn.XLOOKUP($E232&amp;$I$1,Table1[QNUM],Table1[NOTES],"",0),"")))</f>
        <v/>
      </c>
      <c r="J232" s="53" t="s">
        <v>1905</v>
      </c>
      <c r="K232" s="54"/>
      <c r="L232" s="54"/>
      <c r="M232" s="55"/>
      <c r="N232" s="54"/>
      <c r="O232" s="54"/>
      <c r="P232" s="54"/>
      <c r="Q232" s="54"/>
      <c r="R232" s="54"/>
      <c r="S232" s="54"/>
      <c r="T232" s="54"/>
      <c r="U232" s="54"/>
      <c r="V232" s="54"/>
      <c r="W232" s="54"/>
      <c r="X232" s="54"/>
      <c r="Y232" s="54"/>
      <c r="Z232" s="54"/>
      <c r="AA232" s="54"/>
      <c r="AB232" s="44"/>
      <c r="AC232" s="44"/>
      <c r="AD232" s="44"/>
      <c r="AE232" s="44"/>
      <c r="AF232" s="44"/>
      <c r="AG232" s="44"/>
      <c r="AH232" s="44"/>
      <c r="AI232" s="44"/>
      <c r="AJ232" s="44"/>
      <c r="AK232" s="44"/>
      <c r="AL232" s="44"/>
    </row>
    <row r="233" spans="1:38" ht="28" x14ac:dyDescent="0.35">
      <c r="A233" s="30" t="str">
        <f t="shared" si="0"/>
        <v>13.03.09-Commission Operations</v>
      </c>
      <c r="B233" s="30"/>
      <c r="C233" s="30" t="s">
        <v>19</v>
      </c>
      <c r="D233" s="59" t="s">
        <v>1345</v>
      </c>
      <c r="E233" s="30" t="s">
        <v>84</v>
      </c>
      <c r="F233" s="30" t="str">
        <f>_xlfn.SINGLE(IF(ISNUMBER(IFERROR(_xlfn.XLOOKUP($E233,Table1[QNUM],Table1[Answer],"",0),""))*1,"",IFERROR(_xlfn.XLOOKUP($E233,Table1[QNUM],Table1[Answer],"",0),"")))</f>
        <v/>
      </c>
      <c r="G233" s="31" t="str">
        <f>_xlfn.SINGLE(IF(ISNUMBER(IFERROR(_xlfn.XLOOKUP($E233&amp;$G$1&amp;":",Table1[QNUM],Table1[NOTES],"",0),""))*1,"",IFERROR(_xlfn.XLOOKUP($E233&amp;$G$1&amp;":",Table1[QNUM],Table1[NOTES],"",0),"")))</f>
        <v/>
      </c>
      <c r="H233" s="31"/>
      <c r="I233" s="31" t="str">
        <f>_xlfn.SINGLE(IF(ISNUMBER(IFERROR(_xlfn.XLOOKUP($E233&amp;$I$1,Table1[QNUM],Table1[NOTES],"",0),""))*1,"",IFERROR(_xlfn.XLOOKUP($E233&amp;$I$1,Table1[QNUM],Table1[NOTES],"",0),"")))</f>
        <v/>
      </c>
      <c r="J233" s="53" t="s">
        <v>1905</v>
      </c>
      <c r="K233" s="54"/>
      <c r="L233" s="54"/>
      <c r="M233" s="55"/>
      <c r="N233" s="54"/>
      <c r="O233" s="54"/>
      <c r="P233" s="54"/>
      <c r="Q233" s="54"/>
      <c r="R233" s="54"/>
      <c r="S233" s="54"/>
      <c r="T233" s="54"/>
      <c r="U233" s="54"/>
      <c r="V233" s="54"/>
      <c r="W233" s="54"/>
      <c r="X233" s="54"/>
      <c r="Y233" s="54"/>
      <c r="Z233" s="54"/>
      <c r="AA233" s="54"/>
      <c r="AB233" s="44"/>
      <c r="AC233" s="44"/>
      <c r="AD233" s="44"/>
      <c r="AE233" s="44"/>
      <c r="AF233" s="44"/>
      <c r="AG233" s="44"/>
      <c r="AH233" s="44"/>
      <c r="AI233" s="44"/>
      <c r="AJ233" s="44"/>
      <c r="AK233" s="44"/>
      <c r="AL233" s="44"/>
    </row>
    <row r="234" spans="1:38" ht="28" x14ac:dyDescent="0.35">
      <c r="A234" s="30" t="str">
        <f t="shared" si="0"/>
        <v>13.04.01-Commission Operations</v>
      </c>
      <c r="B234" s="30"/>
      <c r="C234" s="30" t="s">
        <v>19</v>
      </c>
      <c r="D234" s="59" t="s">
        <v>87</v>
      </c>
      <c r="E234" s="30" t="s">
        <v>86</v>
      </c>
      <c r="F234" s="30" t="str">
        <f>_xlfn.SINGLE(IF(ISNUMBER(IFERROR(_xlfn.XLOOKUP($E234,Table1[QNUM],Table1[Answer],"",0),""))*1,"",IFERROR(_xlfn.XLOOKUP($E234,Table1[QNUM],Table1[Answer],"",0),"")))</f>
        <v/>
      </c>
      <c r="G234" s="31" t="str">
        <f>_xlfn.SINGLE(IF(ISNUMBER(IFERROR(_xlfn.XLOOKUP($E234&amp;$G$1&amp;":",Table1[QNUM],Table1[NOTES],"",0),""))*1,"",IFERROR(_xlfn.XLOOKUP($E234&amp;$G$1&amp;":",Table1[QNUM],Table1[NOTES],"",0),"")))</f>
        <v/>
      </c>
      <c r="H234" s="31"/>
      <c r="I234" s="31" t="str">
        <f>_xlfn.SINGLE(IF(ISNUMBER(IFERROR(_xlfn.XLOOKUP($E234&amp;$I$1,Table1[QNUM],Table1[NOTES],"",0),""))*1,"",IFERROR(_xlfn.XLOOKUP($E234&amp;$I$1,Table1[QNUM],Table1[NOTES],"",0),"")))</f>
        <v/>
      </c>
      <c r="J234" s="53" t="s">
        <v>1406</v>
      </c>
      <c r="K234" s="54"/>
      <c r="L234" s="54"/>
      <c r="M234" s="55"/>
      <c r="N234" s="54"/>
      <c r="O234" s="54"/>
      <c r="P234" s="54"/>
      <c r="Q234" s="54"/>
      <c r="R234" s="54"/>
      <c r="S234" s="54"/>
      <c r="T234" s="54"/>
      <c r="U234" s="54"/>
      <c r="V234" s="54"/>
      <c r="W234" s="54"/>
      <c r="X234" s="54"/>
      <c r="Y234" s="54"/>
      <c r="Z234" s="54"/>
      <c r="AA234" s="54"/>
      <c r="AB234" s="44"/>
      <c r="AC234" s="44"/>
      <c r="AD234" s="44"/>
      <c r="AE234" s="44"/>
      <c r="AF234" s="44"/>
      <c r="AG234" s="44"/>
      <c r="AH234" s="44"/>
      <c r="AI234" s="44"/>
      <c r="AJ234" s="44"/>
      <c r="AK234" s="44"/>
      <c r="AL234" s="44"/>
    </row>
    <row r="235" spans="1:38" ht="14.5" x14ac:dyDescent="0.35">
      <c r="A235" s="30" t="str">
        <f t="shared" si="0"/>
        <v>13.04.02-Commission Operations</v>
      </c>
      <c r="B235" s="30"/>
      <c r="C235" s="30" t="s">
        <v>19</v>
      </c>
      <c r="D235" s="32"/>
      <c r="E235" s="30" t="s">
        <v>1906</v>
      </c>
      <c r="F235" s="30" t="str">
        <f>_xlfn.SINGLE(IF(ISNUMBER(IFERROR(_xlfn.XLOOKUP($E235,Table1[QNUM],Table1[Answer],"",0),""))*1,"",IFERROR(_xlfn.XLOOKUP($E235,Table1[QNUM],Table1[Answer],"",0),"")))</f>
        <v/>
      </c>
      <c r="G235" s="31" t="str">
        <f>_xlfn.SINGLE(IF(ISNUMBER(IFERROR(_xlfn.XLOOKUP($E235&amp;$G$1&amp;":",Table1[QNUM],Table1[NOTES],"",0),""))*1,"",IFERROR(_xlfn.XLOOKUP($E235&amp;$G$1&amp;":",Table1[QNUM],Table1[NOTES],"",0),"")))</f>
        <v/>
      </c>
      <c r="H235" s="31"/>
      <c r="I235" s="31" t="str">
        <f>_xlfn.SINGLE(IF(ISNUMBER(IFERROR(_xlfn.XLOOKUP($E235&amp;$I$1,Table1[QNUM],Table1[NOTES],"",0),""))*1,"",IFERROR(_xlfn.XLOOKUP($E235&amp;$I$1,Table1[QNUM],Table1[NOTES],"",0),"")))</f>
        <v/>
      </c>
      <c r="J235" s="53"/>
      <c r="K235" s="54"/>
      <c r="L235" s="54"/>
      <c r="M235" s="55"/>
      <c r="N235" s="54"/>
      <c r="O235" s="54"/>
      <c r="P235" s="54"/>
      <c r="Q235" s="54"/>
      <c r="R235" s="54"/>
      <c r="S235" s="54"/>
      <c r="T235" s="54"/>
      <c r="U235" s="54"/>
      <c r="V235" s="54"/>
      <c r="W235" s="54"/>
      <c r="X235" s="54"/>
      <c r="Y235" s="54"/>
      <c r="Z235" s="54"/>
      <c r="AA235" s="54"/>
      <c r="AB235" s="44"/>
      <c r="AC235" s="44"/>
      <c r="AD235" s="44"/>
      <c r="AE235" s="44"/>
      <c r="AF235" s="44"/>
      <c r="AG235" s="44"/>
      <c r="AH235" s="44"/>
      <c r="AI235" s="44"/>
      <c r="AJ235" s="44"/>
      <c r="AK235" s="44"/>
      <c r="AL235" s="44"/>
    </row>
    <row r="236" spans="1:38" ht="14.5" x14ac:dyDescent="0.35">
      <c r="A236" s="30" t="str">
        <f t="shared" si="0"/>
        <v>13.04.03-Commission Operations</v>
      </c>
      <c r="B236" s="30"/>
      <c r="C236" s="30" t="s">
        <v>19</v>
      </c>
      <c r="D236" s="32"/>
      <c r="E236" s="30" t="s">
        <v>1907</v>
      </c>
      <c r="F236" s="30" t="str">
        <f>_xlfn.SINGLE(IF(ISNUMBER(IFERROR(_xlfn.XLOOKUP($E236,Table1[QNUM],Table1[Answer],"",0),""))*1,"",IFERROR(_xlfn.XLOOKUP($E236,Table1[QNUM],Table1[Answer],"",0),"")))</f>
        <v/>
      </c>
      <c r="G236" s="31" t="str">
        <f>_xlfn.SINGLE(IF(ISNUMBER(IFERROR(_xlfn.XLOOKUP($E236&amp;$G$1&amp;":",Table1[QNUM],Table1[NOTES],"",0),""))*1,"",IFERROR(_xlfn.XLOOKUP($E236&amp;$G$1&amp;":",Table1[QNUM],Table1[NOTES],"",0),"")))</f>
        <v/>
      </c>
      <c r="H236" s="31"/>
      <c r="I236" s="31" t="str">
        <f>_xlfn.SINGLE(IF(ISNUMBER(IFERROR(_xlfn.XLOOKUP($E236&amp;$I$1,Table1[QNUM],Table1[NOTES],"",0),""))*1,"",IFERROR(_xlfn.XLOOKUP($E236&amp;$I$1,Table1[QNUM],Table1[NOTES],"",0),"")))</f>
        <v/>
      </c>
      <c r="J236" s="53"/>
      <c r="K236" s="54"/>
      <c r="L236" s="54"/>
      <c r="M236" s="55"/>
      <c r="N236" s="54"/>
      <c r="O236" s="54"/>
      <c r="P236" s="54"/>
      <c r="Q236" s="54"/>
      <c r="R236" s="54"/>
      <c r="S236" s="54"/>
      <c r="T236" s="54"/>
      <c r="U236" s="54"/>
      <c r="V236" s="54"/>
      <c r="W236" s="54"/>
      <c r="X236" s="54"/>
      <c r="Y236" s="54"/>
      <c r="Z236" s="54"/>
      <c r="AA236" s="54"/>
      <c r="AB236" s="44"/>
      <c r="AC236" s="44"/>
      <c r="AD236" s="44"/>
      <c r="AE236" s="44"/>
      <c r="AF236" s="44"/>
      <c r="AG236" s="44"/>
      <c r="AH236" s="44"/>
      <c r="AI236" s="44"/>
      <c r="AJ236" s="44"/>
      <c r="AK236" s="44"/>
      <c r="AL236" s="44"/>
    </row>
    <row r="237" spans="1:38" ht="14.5" x14ac:dyDescent="0.35">
      <c r="A237" s="30" t="str">
        <f t="shared" si="0"/>
        <v>13.04.04-Commission Operations</v>
      </c>
      <c r="B237" s="30"/>
      <c r="C237" s="30" t="s">
        <v>19</v>
      </c>
      <c r="D237" s="32"/>
      <c r="E237" s="30" t="s">
        <v>1908</v>
      </c>
      <c r="F237" s="30" t="str">
        <f>_xlfn.SINGLE(IF(ISNUMBER(IFERROR(_xlfn.XLOOKUP($E237,Table1[QNUM],Table1[Answer],"",0),""))*1,"",IFERROR(_xlfn.XLOOKUP($E237,Table1[QNUM],Table1[Answer],"",0),"")))</f>
        <v/>
      </c>
      <c r="G237" s="31" t="str">
        <f>_xlfn.SINGLE(IF(ISNUMBER(IFERROR(_xlfn.XLOOKUP($E237&amp;$G$1&amp;":",Table1[QNUM],Table1[NOTES],"",0),""))*1,"",IFERROR(_xlfn.XLOOKUP($E237&amp;$G$1&amp;":",Table1[QNUM],Table1[NOTES],"",0),"")))</f>
        <v/>
      </c>
      <c r="H237" s="31"/>
      <c r="I237" s="31" t="str">
        <f>_xlfn.SINGLE(IF(ISNUMBER(IFERROR(_xlfn.XLOOKUP($E237&amp;$I$1,Table1[QNUM],Table1[NOTES],"",0),""))*1,"",IFERROR(_xlfn.XLOOKUP($E237&amp;$I$1,Table1[QNUM],Table1[NOTES],"",0),"")))</f>
        <v/>
      </c>
      <c r="J237" s="53"/>
      <c r="K237" s="54"/>
      <c r="L237" s="54"/>
      <c r="M237" s="55"/>
      <c r="N237" s="54"/>
      <c r="O237" s="54"/>
      <c r="P237" s="54"/>
      <c r="Q237" s="54"/>
      <c r="R237" s="54"/>
      <c r="S237" s="54"/>
      <c r="T237" s="54"/>
      <c r="U237" s="54"/>
      <c r="V237" s="54"/>
      <c r="W237" s="54"/>
      <c r="X237" s="54"/>
      <c r="Y237" s="54"/>
      <c r="Z237" s="54"/>
      <c r="AA237" s="54"/>
      <c r="AB237" s="44"/>
      <c r="AC237" s="44"/>
      <c r="AD237" s="44"/>
      <c r="AE237" s="44"/>
      <c r="AF237" s="44"/>
      <c r="AG237" s="44"/>
      <c r="AH237" s="44"/>
      <c r="AI237" s="44"/>
      <c r="AJ237" s="44"/>
      <c r="AK237" s="44"/>
      <c r="AL237" s="44"/>
    </row>
    <row r="238" spans="1:38" ht="14.5" x14ac:dyDescent="0.35">
      <c r="A238" s="30" t="str">
        <f t="shared" si="0"/>
        <v>-Commission Operations</v>
      </c>
      <c r="B238" s="30"/>
      <c r="C238" s="30" t="s">
        <v>19</v>
      </c>
      <c r="D238" s="32"/>
      <c r="E238" s="30"/>
      <c r="F238" s="30" t="str">
        <f>_xlfn.SINGLE(IF(ISNUMBER(IFERROR(_xlfn.XLOOKUP($E238,Table1[QNUM],Table1[Answer],"",0),""))*1,"",IFERROR(_xlfn.XLOOKUP($E238,Table1[QNUM],Table1[Answer],"",0),"")))</f>
        <v/>
      </c>
      <c r="G238" s="31" t="str">
        <f>_xlfn.SINGLE(IF(ISNUMBER(IFERROR(_xlfn.XLOOKUP($E238&amp;$G$1&amp;":",Table1[QNUM],Table1[NOTES],"",0),""))*1,"",IFERROR(_xlfn.XLOOKUP($E238&amp;$G$1&amp;":",Table1[QNUM],Table1[NOTES],"",0),"")))</f>
        <v/>
      </c>
      <c r="H238" s="31"/>
      <c r="I238" s="31" t="str">
        <f>_xlfn.SINGLE(IF(ISNUMBER(IFERROR(_xlfn.XLOOKUP($E238&amp;$I$1,Table1[QNUM],Table1[NOTES],"",0),""))*1,"",IFERROR(_xlfn.XLOOKUP($E238&amp;$I$1,Table1[QNUM],Table1[NOTES],"",0),"")))</f>
        <v/>
      </c>
      <c r="J238" s="53"/>
      <c r="K238" s="54"/>
      <c r="L238" s="54"/>
      <c r="M238" s="55"/>
      <c r="N238" s="54"/>
      <c r="O238" s="54"/>
      <c r="P238" s="54"/>
      <c r="Q238" s="54"/>
      <c r="R238" s="54"/>
      <c r="S238" s="54"/>
      <c r="T238" s="54"/>
      <c r="U238" s="54"/>
      <c r="V238" s="54"/>
      <c r="W238" s="54"/>
      <c r="X238" s="54"/>
      <c r="Y238" s="54"/>
      <c r="Z238" s="54"/>
      <c r="AA238" s="54"/>
      <c r="AB238" s="44"/>
      <c r="AC238" s="44"/>
      <c r="AD238" s="44"/>
      <c r="AE238" s="44"/>
      <c r="AF238" s="44"/>
      <c r="AG238" s="44"/>
      <c r="AH238" s="44"/>
      <c r="AI238" s="44"/>
      <c r="AJ238" s="44"/>
      <c r="AK238" s="44"/>
      <c r="AL238" s="44"/>
    </row>
    <row r="239" spans="1:38" ht="14.5" x14ac:dyDescent="0.35">
      <c r="A239" s="30" t="str">
        <f t="shared" si="0"/>
        <v>-Commission Operations</v>
      </c>
      <c r="B239" s="30"/>
      <c r="C239" s="30" t="s">
        <v>19</v>
      </c>
      <c r="D239" s="32"/>
      <c r="E239" s="30"/>
      <c r="F239" s="30" t="str">
        <f>_xlfn.SINGLE(IF(ISNUMBER(IFERROR(_xlfn.XLOOKUP($E239,Table1[QNUM],Table1[Answer],"",0),""))*1,"",IFERROR(_xlfn.XLOOKUP($E239,Table1[QNUM],Table1[Answer],"",0),"")))</f>
        <v/>
      </c>
      <c r="G239" s="31" t="str">
        <f>_xlfn.SINGLE(IF(ISNUMBER(IFERROR(_xlfn.XLOOKUP($E239&amp;$G$1&amp;":",Table1[QNUM],Table1[NOTES],"",0),""))*1,"",IFERROR(_xlfn.XLOOKUP($E239&amp;$G$1&amp;":",Table1[QNUM],Table1[NOTES],"",0),"")))</f>
        <v/>
      </c>
      <c r="H239" s="31"/>
      <c r="I239" s="31" t="str">
        <f>_xlfn.SINGLE(IF(ISNUMBER(IFERROR(_xlfn.XLOOKUP($E239&amp;$I$1,Table1[QNUM],Table1[NOTES],"",0),""))*1,"",IFERROR(_xlfn.XLOOKUP($E239&amp;$I$1,Table1[QNUM],Table1[NOTES],"",0),"")))</f>
        <v/>
      </c>
      <c r="J239" s="53"/>
      <c r="K239" s="54"/>
      <c r="L239" s="54"/>
      <c r="M239" s="55"/>
      <c r="N239" s="54"/>
      <c r="O239" s="54"/>
      <c r="P239" s="54"/>
      <c r="Q239" s="54"/>
      <c r="R239" s="54"/>
      <c r="S239" s="54"/>
      <c r="T239" s="54"/>
      <c r="U239" s="54"/>
      <c r="V239" s="54"/>
      <c r="W239" s="54"/>
      <c r="X239" s="54"/>
      <c r="Y239" s="54"/>
      <c r="Z239" s="54"/>
      <c r="AA239" s="54"/>
      <c r="AB239" s="44"/>
      <c r="AC239" s="44"/>
      <c r="AD239" s="44"/>
      <c r="AE239" s="44"/>
      <c r="AF239" s="44"/>
      <c r="AG239" s="44"/>
      <c r="AH239" s="44"/>
      <c r="AI239" s="44"/>
      <c r="AJ239" s="44"/>
      <c r="AK239" s="44"/>
      <c r="AL239" s="44"/>
    </row>
    <row r="240" spans="1:38" ht="14.5" x14ac:dyDescent="0.35">
      <c r="A240" s="30" t="str">
        <f t="shared" si="0"/>
        <v>-Commission Operations</v>
      </c>
      <c r="B240" s="30"/>
      <c r="C240" s="30" t="s">
        <v>19</v>
      </c>
      <c r="D240" s="32"/>
      <c r="E240" s="30"/>
      <c r="F240" s="30" t="str">
        <f>_xlfn.SINGLE(IF(ISNUMBER(IFERROR(_xlfn.XLOOKUP($E240,Table1[QNUM],Table1[Answer],"",0),""))*1,"",IFERROR(_xlfn.XLOOKUP($E240,Table1[QNUM],Table1[Answer],"",0),"")))</f>
        <v/>
      </c>
      <c r="G240" s="31" t="str">
        <f>_xlfn.SINGLE(IF(ISNUMBER(IFERROR(_xlfn.XLOOKUP($E240&amp;$G$1&amp;":",Table1[QNUM],Table1[NOTES],"",0),""))*1,"",IFERROR(_xlfn.XLOOKUP($E240&amp;$G$1&amp;":",Table1[QNUM],Table1[NOTES],"",0),"")))</f>
        <v/>
      </c>
      <c r="H240" s="31"/>
      <c r="I240" s="31" t="str">
        <f>_xlfn.SINGLE(IF(ISNUMBER(IFERROR(_xlfn.XLOOKUP($E240&amp;$I$1,Table1[QNUM],Table1[NOTES],"",0),""))*1,"",IFERROR(_xlfn.XLOOKUP($E240&amp;$I$1,Table1[QNUM],Table1[NOTES],"",0),"")))</f>
        <v/>
      </c>
      <c r="J240" s="53"/>
      <c r="K240" s="54"/>
      <c r="L240" s="54"/>
      <c r="M240" s="55"/>
      <c r="N240" s="54"/>
      <c r="O240" s="54"/>
      <c r="P240" s="54"/>
      <c r="Q240" s="54"/>
      <c r="R240" s="54"/>
      <c r="S240" s="54"/>
      <c r="T240" s="54"/>
      <c r="U240" s="54"/>
      <c r="V240" s="54"/>
      <c r="W240" s="54"/>
      <c r="X240" s="54"/>
      <c r="Y240" s="54"/>
      <c r="Z240" s="54"/>
      <c r="AA240" s="54"/>
      <c r="AB240" s="44"/>
      <c r="AC240" s="44"/>
      <c r="AD240" s="44"/>
      <c r="AE240" s="44"/>
      <c r="AF240" s="44"/>
      <c r="AG240" s="44"/>
      <c r="AH240" s="44"/>
      <c r="AI240" s="44"/>
      <c r="AJ240" s="44"/>
      <c r="AK240" s="44"/>
      <c r="AL240" s="44"/>
    </row>
    <row r="241" spans="1:38" ht="14.5" x14ac:dyDescent="0.35">
      <c r="A241" s="30" t="str">
        <f t="shared" si="0"/>
        <v>-Commission Operations</v>
      </c>
      <c r="B241" s="30"/>
      <c r="C241" s="30" t="s">
        <v>19</v>
      </c>
      <c r="D241" s="32"/>
      <c r="E241" s="30"/>
      <c r="F241" s="30" t="str">
        <f>_xlfn.SINGLE(IF(ISNUMBER(IFERROR(_xlfn.XLOOKUP($E241,Table1[QNUM],Table1[Answer],"",0),""))*1,"",IFERROR(_xlfn.XLOOKUP($E241,Table1[QNUM],Table1[Answer],"",0),"")))</f>
        <v/>
      </c>
      <c r="G241" s="31" t="str">
        <f>_xlfn.SINGLE(IF(ISNUMBER(IFERROR(_xlfn.XLOOKUP($E241&amp;$G$1&amp;":",Table1[QNUM],Table1[NOTES],"",0),""))*1,"",IFERROR(_xlfn.XLOOKUP($E241&amp;$G$1&amp;":",Table1[QNUM],Table1[NOTES],"",0),"")))</f>
        <v/>
      </c>
      <c r="H241" s="31"/>
      <c r="I241" s="31" t="str">
        <f>_xlfn.SINGLE(IF(ISNUMBER(IFERROR(_xlfn.XLOOKUP($E241&amp;$I$1,Table1[QNUM],Table1[NOTES],"",0),""))*1,"",IFERROR(_xlfn.XLOOKUP($E241&amp;$I$1,Table1[QNUM],Table1[NOTES],"",0),"")))</f>
        <v/>
      </c>
      <c r="J241" s="53"/>
      <c r="K241" s="54"/>
      <c r="L241" s="54"/>
      <c r="M241" s="55"/>
      <c r="N241" s="54"/>
      <c r="O241" s="54"/>
      <c r="P241" s="54"/>
      <c r="Q241" s="54"/>
      <c r="R241" s="54"/>
      <c r="S241" s="54"/>
      <c r="T241" s="54"/>
      <c r="U241" s="54"/>
      <c r="V241" s="54"/>
      <c r="W241" s="54"/>
      <c r="X241" s="54"/>
      <c r="Y241" s="54"/>
      <c r="Z241" s="54"/>
      <c r="AA241" s="54"/>
      <c r="AB241" s="44"/>
      <c r="AC241" s="44"/>
      <c r="AD241" s="44"/>
      <c r="AE241" s="44"/>
      <c r="AF241" s="44"/>
      <c r="AG241" s="44"/>
      <c r="AH241" s="44"/>
      <c r="AI241" s="44"/>
      <c r="AJ241" s="44"/>
      <c r="AK241" s="44"/>
      <c r="AL241" s="44"/>
    </row>
    <row r="242" spans="1:38" ht="14.5" x14ac:dyDescent="0.35">
      <c r="A242" s="30" t="str">
        <f t="shared" si="0"/>
        <v>-Commission Operations</v>
      </c>
      <c r="B242" s="30"/>
      <c r="C242" s="30" t="s">
        <v>19</v>
      </c>
      <c r="D242" s="32"/>
      <c r="E242" s="30"/>
      <c r="F242" s="30" t="str">
        <f>_xlfn.SINGLE(IF(ISNUMBER(IFERROR(_xlfn.XLOOKUP($E242,Table1[QNUM],Table1[Answer],"",0),""))*1,"",IFERROR(_xlfn.XLOOKUP($E242,Table1[QNUM],Table1[Answer],"",0),"")))</f>
        <v/>
      </c>
      <c r="G242" s="31" t="str">
        <f>_xlfn.SINGLE(IF(ISNUMBER(IFERROR(_xlfn.XLOOKUP($E242&amp;$G$1&amp;":",Table1[QNUM],Table1[NOTES],"",0),""))*1,"",IFERROR(_xlfn.XLOOKUP($E242&amp;$G$1&amp;":",Table1[QNUM],Table1[NOTES],"",0),"")))</f>
        <v/>
      </c>
      <c r="H242" s="31"/>
      <c r="I242" s="31" t="str">
        <f>_xlfn.SINGLE(IF(ISNUMBER(IFERROR(_xlfn.XLOOKUP($E242&amp;$I$1,Table1[QNUM],Table1[NOTES],"",0),""))*1,"",IFERROR(_xlfn.XLOOKUP($E242&amp;$I$1,Table1[QNUM],Table1[NOTES],"",0),"")))</f>
        <v/>
      </c>
      <c r="J242" s="53"/>
      <c r="K242" s="54"/>
      <c r="L242" s="54"/>
      <c r="M242" s="55"/>
      <c r="N242" s="54"/>
      <c r="O242" s="54"/>
      <c r="P242" s="54"/>
      <c r="Q242" s="54"/>
      <c r="R242" s="54"/>
      <c r="S242" s="54"/>
      <c r="T242" s="54"/>
      <c r="U242" s="54"/>
      <c r="V242" s="54"/>
      <c r="W242" s="54"/>
      <c r="X242" s="54"/>
      <c r="Y242" s="54"/>
      <c r="Z242" s="54"/>
      <c r="AA242" s="54"/>
      <c r="AB242" s="44"/>
      <c r="AC242" s="44"/>
      <c r="AD242" s="44"/>
      <c r="AE242" s="44"/>
      <c r="AF242" s="44"/>
      <c r="AG242" s="44"/>
      <c r="AH242" s="44"/>
      <c r="AI242" s="44"/>
      <c r="AJ242" s="44"/>
      <c r="AK242" s="44"/>
      <c r="AL242" s="44"/>
    </row>
    <row r="243" spans="1:38" ht="14.5" x14ac:dyDescent="0.35">
      <c r="A243" s="30" t="str">
        <f t="shared" si="0"/>
        <v>-Commission Operations</v>
      </c>
      <c r="B243" s="30"/>
      <c r="C243" s="30" t="s">
        <v>19</v>
      </c>
      <c r="D243" s="32"/>
      <c r="E243" s="30"/>
      <c r="F243" s="30" t="str">
        <f>_xlfn.SINGLE(IF(ISNUMBER(IFERROR(_xlfn.XLOOKUP($E243,Table1[QNUM],Table1[Answer],"",0),""))*1,"",IFERROR(_xlfn.XLOOKUP($E243,Table1[QNUM],Table1[Answer],"",0),"")))</f>
        <v/>
      </c>
      <c r="G243" s="31" t="str">
        <f>_xlfn.SINGLE(IF(ISNUMBER(IFERROR(_xlfn.XLOOKUP($E243&amp;$G$1&amp;":",Table1[QNUM],Table1[NOTES],"",0),""))*1,"",IFERROR(_xlfn.XLOOKUP($E243&amp;$G$1&amp;":",Table1[QNUM],Table1[NOTES],"",0),"")))</f>
        <v/>
      </c>
      <c r="H243" s="31"/>
      <c r="I243" s="31" t="str">
        <f>_xlfn.SINGLE(IF(ISNUMBER(IFERROR(_xlfn.XLOOKUP($E243&amp;$I$1,Table1[QNUM],Table1[NOTES],"",0),""))*1,"",IFERROR(_xlfn.XLOOKUP($E243&amp;$I$1,Table1[QNUM],Table1[NOTES],"",0),"")))</f>
        <v/>
      </c>
      <c r="J243" s="53"/>
      <c r="K243" s="54"/>
      <c r="L243" s="54"/>
      <c r="M243" s="55"/>
      <c r="N243" s="54"/>
      <c r="O243" s="54"/>
      <c r="P243" s="54"/>
      <c r="Q243" s="54"/>
      <c r="R243" s="54"/>
      <c r="S243" s="54"/>
      <c r="T243" s="54"/>
      <c r="U243" s="54"/>
      <c r="V243" s="54"/>
      <c r="W243" s="54"/>
      <c r="X243" s="54"/>
      <c r="Y243" s="54"/>
      <c r="Z243" s="54"/>
      <c r="AA243" s="54"/>
      <c r="AB243" s="44"/>
      <c r="AC243" s="44"/>
      <c r="AD243" s="44"/>
      <c r="AE243" s="44"/>
      <c r="AF243" s="44"/>
      <c r="AG243" s="44"/>
      <c r="AH243" s="44"/>
      <c r="AI243" s="44"/>
      <c r="AJ243" s="44"/>
      <c r="AK243" s="44"/>
      <c r="AL243" s="44"/>
    </row>
    <row r="244" spans="1:38" ht="14.5" x14ac:dyDescent="0.35">
      <c r="A244" s="30" t="str">
        <f t="shared" si="0"/>
        <v>-Commission Operations</v>
      </c>
      <c r="B244" s="30"/>
      <c r="C244" s="30" t="s">
        <v>19</v>
      </c>
      <c r="D244" s="32"/>
      <c r="E244" s="30"/>
      <c r="F244" s="30" t="str">
        <f>_xlfn.SINGLE(IF(ISNUMBER(IFERROR(_xlfn.XLOOKUP($E244,Table1[QNUM],Table1[Answer],"",0),""))*1,"",IFERROR(_xlfn.XLOOKUP($E244,Table1[QNUM],Table1[Answer],"",0),"")))</f>
        <v/>
      </c>
      <c r="G244" s="31" t="str">
        <f>_xlfn.SINGLE(IF(ISNUMBER(IFERROR(_xlfn.XLOOKUP($E244&amp;$G$1&amp;":",Table1[QNUM],Table1[NOTES],"",0),""))*1,"",IFERROR(_xlfn.XLOOKUP($E244&amp;$G$1&amp;":",Table1[QNUM],Table1[NOTES],"",0),"")))</f>
        <v/>
      </c>
      <c r="H244" s="31"/>
      <c r="I244" s="31" t="str">
        <f>_xlfn.SINGLE(IF(ISNUMBER(IFERROR(_xlfn.XLOOKUP($E244&amp;$I$1,Table1[QNUM],Table1[NOTES],"",0),""))*1,"",IFERROR(_xlfn.XLOOKUP($E244&amp;$I$1,Table1[QNUM],Table1[NOTES],"",0),"")))</f>
        <v/>
      </c>
      <c r="J244" s="53"/>
      <c r="K244" s="54"/>
      <c r="L244" s="54"/>
      <c r="M244" s="55"/>
      <c r="N244" s="54"/>
      <c r="O244" s="54"/>
      <c r="P244" s="54"/>
      <c r="Q244" s="54"/>
      <c r="R244" s="54"/>
      <c r="S244" s="54"/>
      <c r="T244" s="54"/>
      <c r="U244" s="54"/>
      <c r="V244" s="54"/>
      <c r="W244" s="54"/>
      <c r="X244" s="54"/>
      <c r="Y244" s="54"/>
      <c r="Z244" s="54"/>
      <c r="AA244" s="54"/>
      <c r="AB244" s="44"/>
      <c r="AC244" s="44"/>
      <c r="AD244" s="44"/>
      <c r="AE244" s="44"/>
      <c r="AF244" s="44"/>
      <c r="AG244" s="44"/>
      <c r="AH244" s="44"/>
      <c r="AI244" s="44"/>
      <c r="AJ244" s="44"/>
      <c r="AK244" s="44"/>
      <c r="AL244" s="44"/>
    </row>
    <row r="245" spans="1:38" ht="14.5" x14ac:dyDescent="0.35">
      <c r="A245" s="30" t="str">
        <f t="shared" si="0"/>
        <v>-Commission Operations</v>
      </c>
      <c r="B245" s="30"/>
      <c r="C245" s="30" t="s">
        <v>19</v>
      </c>
      <c r="D245" s="32"/>
      <c r="E245" s="30"/>
      <c r="F245" s="30" t="str">
        <f>_xlfn.SINGLE(IF(ISNUMBER(IFERROR(_xlfn.XLOOKUP($E245,Table1[QNUM],Table1[Answer],"",0),""))*1,"",IFERROR(_xlfn.XLOOKUP($E245,Table1[QNUM],Table1[Answer],"",0),"")))</f>
        <v/>
      </c>
      <c r="G245" s="31" t="str">
        <f>_xlfn.SINGLE(IF(ISNUMBER(IFERROR(_xlfn.XLOOKUP($E245&amp;$G$1&amp;":",Table1[QNUM],Table1[NOTES],"",0),""))*1,"",IFERROR(_xlfn.XLOOKUP($E245&amp;$G$1&amp;":",Table1[QNUM],Table1[NOTES],"",0),"")))</f>
        <v/>
      </c>
      <c r="H245" s="31"/>
      <c r="I245" s="31" t="str">
        <f>_xlfn.SINGLE(IF(ISNUMBER(IFERROR(_xlfn.XLOOKUP($E245&amp;$I$1,Table1[QNUM],Table1[NOTES],"",0),""))*1,"",IFERROR(_xlfn.XLOOKUP($E245&amp;$I$1,Table1[QNUM],Table1[NOTES],"",0),"")))</f>
        <v/>
      </c>
      <c r="J245" s="53"/>
      <c r="K245" s="54"/>
      <c r="L245" s="54"/>
      <c r="M245" s="55"/>
      <c r="N245" s="54"/>
      <c r="O245" s="54"/>
      <c r="P245" s="54"/>
      <c r="Q245" s="54"/>
      <c r="R245" s="54"/>
      <c r="S245" s="54"/>
      <c r="T245" s="54"/>
      <c r="U245" s="54"/>
      <c r="V245" s="54"/>
      <c r="W245" s="54"/>
      <c r="X245" s="54"/>
      <c r="Y245" s="54"/>
      <c r="Z245" s="54"/>
      <c r="AA245" s="54"/>
      <c r="AB245" s="44"/>
      <c r="AC245" s="44"/>
      <c r="AD245" s="44"/>
      <c r="AE245" s="44"/>
      <c r="AF245" s="44"/>
      <c r="AG245" s="44"/>
      <c r="AH245" s="44"/>
      <c r="AI245" s="44"/>
      <c r="AJ245" s="44"/>
      <c r="AK245" s="44"/>
      <c r="AL245" s="44"/>
    </row>
    <row r="246" spans="1:38" ht="14.5" x14ac:dyDescent="0.35">
      <c r="A246" s="30" t="str">
        <f t="shared" si="0"/>
        <v>-Commission Operations</v>
      </c>
      <c r="B246" s="30"/>
      <c r="C246" s="30" t="s">
        <v>19</v>
      </c>
      <c r="D246" s="32"/>
      <c r="E246" s="30"/>
      <c r="F246" s="30" t="str">
        <f>_xlfn.SINGLE(IF(ISNUMBER(IFERROR(_xlfn.XLOOKUP($E246,Table1[QNUM],Table1[Answer],"",0),""))*1,"",IFERROR(_xlfn.XLOOKUP($E246,Table1[QNUM],Table1[Answer],"",0),"")))</f>
        <v/>
      </c>
      <c r="G246" s="31" t="str">
        <f>_xlfn.SINGLE(IF(ISNUMBER(IFERROR(_xlfn.XLOOKUP($E246&amp;$G$1&amp;":",Table1[QNUM],Table1[NOTES],"",0),""))*1,"",IFERROR(_xlfn.XLOOKUP($E246&amp;$G$1&amp;":",Table1[QNUM],Table1[NOTES],"",0),"")))</f>
        <v/>
      </c>
      <c r="H246" s="31"/>
      <c r="I246" s="31" t="str">
        <f>_xlfn.SINGLE(IF(ISNUMBER(IFERROR(_xlfn.XLOOKUP($E246&amp;$I$1,Table1[QNUM],Table1[NOTES],"",0),""))*1,"",IFERROR(_xlfn.XLOOKUP($E246&amp;$I$1,Table1[QNUM],Table1[NOTES],"",0),"")))</f>
        <v/>
      </c>
      <c r="J246" s="53"/>
      <c r="K246" s="54"/>
      <c r="L246" s="54"/>
      <c r="M246" s="55"/>
      <c r="N246" s="54"/>
      <c r="O246" s="54"/>
      <c r="P246" s="54"/>
      <c r="Q246" s="54"/>
      <c r="R246" s="54"/>
      <c r="S246" s="54"/>
      <c r="T246" s="54"/>
      <c r="U246" s="54"/>
      <c r="V246" s="54"/>
      <c r="W246" s="54"/>
      <c r="X246" s="54"/>
      <c r="Y246" s="54"/>
      <c r="Z246" s="54"/>
      <c r="AA246" s="54"/>
      <c r="AB246" s="44"/>
      <c r="AC246" s="44"/>
      <c r="AD246" s="44"/>
      <c r="AE246" s="44"/>
      <c r="AF246" s="44"/>
      <c r="AG246" s="44"/>
      <c r="AH246" s="44"/>
      <c r="AI246" s="44"/>
      <c r="AJ246" s="44"/>
      <c r="AK246" s="44"/>
      <c r="AL246" s="44"/>
    </row>
    <row r="247" spans="1:38" ht="14.5" x14ac:dyDescent="0.35">
      <c r="A247" s="30" t="str">
        <f t="shared" si="0"/>
        <v>-Commission Operations</v>
      </c>
      <c r="B247" s="30"/>
      <c r="C247" s="30" t="s">
        <v>19</v>
      </c>
      <c r="D247" s="32"/>
      <c r="E247" s="30"/>
      <c r="F247" s="30" t="str">
        <f>_xlfn.SINGLE(IF(ISNUMBER(IFERROR(_xlfn.XLOOKUP($E247,Table1[QNUM],Table1[Answer],"",0),""))*1,"",IFERROR(_xlfn.XLOOKUP($E247,Table1[QNUM],Table1[Answer],"",0),"")))</f>
        <v/>
      </c>
      <c r="G247" s="31" t="str">
        <f>_xlfn.SINGLE(IF(ISNUMBER(IFERROR(_xlfn.XLOOKUP($E247&amp;$G$1&amp;":",Table1[QNUM],Table1[NOTES],"",0),""))*1,"",IFERROR(_xlfn.XLOOKUP($E247&amp;$G$1&amp;":",Table1[QNUM],Table1[NOTES],"",0),"")))</f>
        <v/>
      </c>
      <c r="H247" s="31"/>
      <c r="I247" s="31" t="str">
        <f>_xlfn.SINGLE(IF(ISNUMBER(IFERROR(_xlfn.XLOOKUP($E247&amp;$I$1,Table1[QNUM],Table1[NOTES],"",0),""))*1,"",IFERROR(_xlfn.XLOOKUP($E247&amp;$I$1,Table1[QNUM],Table1[NOTES],"",0),"")))</f>
        <v/>
      </c>
      <c r="J247" s="53"/>
      <c r="K247" s="54"/>
      <c r="L247" s="54"/>
      <c r="M247" s="55"/>
      <c r="N247" s="54"/>
      <c r="O247" s="54"/>
      <c r="P247" s="54"/>
      <c r="Q247" s="54"/>
      <c r="R247" s="54"/>
      <c r="S247" s="54"/>
      <c r="T247" s="54"/>
      <c r="U247" s="54"/>
      <c r="V247" s="54"/>
      <c r="W247" s="54"/>
      <c r="X247" s="54"/>
      <c r="Y247" s="54"/>
      <c r="Z247" s="54"/>
      <c r="AA247" s="54"/>
      <c r="AB247" s="44"/>
      <c r="AC247" s="44"/>
      <c r="AD247" s="44"/>
      <c r="AE247" s="44"/>
      <c r="AF247" s="44"/>
      <c r="AG247" s="44"/>
      <c r="AH247" s="44"/>
      <c r="AI247" s="44"/>
      <c r="AJ247" s="44"/>
      <c r="AK247" s="44"/>
      <c r="AL247" s="44"/>
    </row>
    <row r="248" spans="1:38" ht="14.5" x14ac:dyDescent="0.35">
      <c r="A248" s="30" t="str">
        <f t="shared" si="0"/>
        <v>-Commission Operations</v>
      </c>
      <c r="B248" s="30"/>
      <c r="C248" s="30" t="s">
        <v>19</v>
      </c>
      <c r="D248" s="32"/>
      <c r="E248" s="30"/>
      <c r="F248" s="30" t="str">
        <f>_xlfn.SINGLE(IF(ISNUMBER(IFERROR(_xlfn.XLOOKUP($E248,Table1[QNUM],Table1[Answer],"",0),""))*1,"",IFERROR(_xlfn.XLOOKUP($E248,Table1[QNUM],Table1[Answer],"",0),"")))</f>
        <v/>
      </c>
      <c r="G248" s="31" t="str">
        <f>_xlfn.SINGLE(IF(ISNUMBER(IFERROR(_xlfn.XLOOKUP($E248&amp;$G$1&amp;":",Table1[QNUM],Table1[NOTES],"",0),""))*1,"",IFERROR(_xlfn.XLOOKUP($E248&amp;$G$1&amp;":",Table1[QNUM],Table1[NOTES],"",0),"")))</f>
        <v/>
      </c>
      <c r="H248" s="31"/>
      <c r="I248" s="31" t="str">
        <f>_xlfn.SINGLE(IF(ISNUMBER(IFERROR(_xlfn.XLOOKUP($E248&amp;$I$1,Table1[QNUM],Table1[NOTES],"",0),""))*1,"",IFERROR(_xlfn.XLOOKUP($E248&amp;$I$1,Table1[QNUM],Table1[NOTES],"",0),"")))</f>
        <v/>
      </c>
      <c r="J248" s="53"/>
      <c r="K248" s="54"/>
      <c r="L248" s="54"/>
      <c r="M248" s="55"/>
      <c r="N248" s="54"/>
      <c r="O248" s="54"/>
      <c r="P248" s="54"/>
      <c r="Q248" s="54"/>
      <c r="R248" s="54"/>
      <c r="S248" s="54"/>
      <c r="T248" s="54"/>
      <c r="U248" s="54"/>
      <c r="V248" s="54"/>
      <c r="W248" s="54"/>
      <c r="X248" s="54"/>
      <c r="Y248" s="54"/>
      <c r="Z248" s="54"/>
      <c r="AA248" s="54"/>
      <c r="AB248" s="44"/>
      <c r="AC248" s="44"/>
      <c r="AD248" s="44"/>
      <c r="AE248" s="44"/>
      <c r="AF248" s="44"/>
      <c r="AG248" s="44"/>
      <c r="AH248" s="44"/>
      <c r="AI248" s="44"/>
      <c r="AJ248" s="44"/>
      <c r="AK248" s="44"/>
      <c r="AL248" s="44"/>
    </row>
    <row r="249" spans="1:38" ht="14.5" x14ac:dyDescent="0.35">
      <c r="A249" s="30" t="str">
        <f t="shared" si="0"/>
        <v>-Commission Operations</v>
      </c>
      <c r="B249" s="30"/>
      <c r="C249" s="30" t="s">
        <v>19</v>
      </c>
      <c r="D249" s="32"/>
      <c r="E249" s="30"/>
      <c r="F249" s="30" t="str">
        <f>_xlfn.SINGLE(IF(ISNUMBER(IFERROR(_xlfn.XLOOKUP($E249,Table1[QNUM],Table1[Answer],"",0),""))*1,"",IFERROR(_xlfn.XLOOKUP($E249,Table1[QNUM],Table1[Answer],"",0),"")))</f>
        <v/>
      </c>
      <c r="G249" s="31" t="str">
        <f>_xlfn.SINGLE(IF(ISNUMBER(IFERROR(_xlfn.XLOOKUP($E249&amp;$G$1&amp;":",Table1[QNUM],Table1[NOTES],"",0),""))*1,"",IFERROR(_xlfn.XLOOKUP($E249&amp;$G$1&amp;":",Table1[QNUM],Table1[NOTES],"",0),"")))</f>
        <v/>
      </c>
      <c r="H249" s="31"/>
      <c r="I249" s="31" t="str">
        <f>_xlfn.SINGLE(IF(ISNUMBER(IFERROR(_xlfn.XLOOKUP($E249&amp;$I$1,Table1[QNUM],Table1[NOTES],"",0),""))*1,"",IFERROR(_xlfn.XLOOKUP($E249&amp;$I$1,Table1[QNUM],Table1[NOTES],"",0),"")))</f>
        <v/>
      </c>
      <c r="J249" s="53"/>
      <c r="K249" s="54"/>
      <c r="L249" s="54"/>
      <c r="M249" s="55"/>
      <c r="N249" s="54"/>
      <c r="O249" s="54"/>
      <c r="P249" s="54"/>
      <c r="Q249" s="54"/>
      <c r="R249" s="54"/>
      <c r="S249" s="54"/>
      <c r="T249" s="54"/>
      <c r="U249" s="54"/>
      <c r="V249" s="54"/>
      <c r="W249" s="54"/>
      <c r="X249" s="54"/>
      <c r="Y249" s="54"/>
      <c r="Z249" s="54"/>
      <c r="AA249" s="54"/>
      <c r="AB249" s="44"/>
      <c r="AC249" s="44"/>
      <c r="AD249" s="44"/>
      <c r="AE249" s="44"/>
      <c r="AF249" s="44"/>
      <c r="AG249" s="44"/>
      <c r="AH249" s="44"/>
      <c r="AI249" s="44"/>
      <c r="AJ249" s="44"/>
      <c r="AK249" s="44"/>
      <c r="AL249" s="44"/>
    </row>
    <row r="250" spans="1:38" ht="14.5" x14ac:dyDescent="0.35">
      <c r="A250" s="30" t="str">
        <f t="shared" si="0"/>
        <v>-Commission Operations</v>
      </c>
      <c r="B250" s="30"/>
      <c r="C250" s="30" t="s">
        <v>19</v>
      </c>
      <c r="D250" s="32"/>
      <c r="E250" s="30"/>
      <c r="F250" s="30" t="str">
        <f>_xlfn.SINGLE(IF(ISNUMBER(IFERROR(_xlfn.XLOOKUP($E250,Table1[QNUM],Table1[Answer],"",0),""))*1,"",IFERROR(_xlfn.XLOOKUP($E250,Table1[QNUM],Table1[Answer],"",0),"")))</f>
        <v/>
      </c>
      <c r="G250" s="31" t="str">
        <f>_xlfn.SINGLE(IF(ISNUMBER(IFERROR(_xlfn.XLOOKUP($E250&amp;$G$1&amp;":",Table1[QNUM],Table1[NOTES],"",0),""))*1,"",IFERROR(_xlfn.XLOOKUP($E250&amp;$G$1&amp;":",Table1[QNUM],Table1[NOTES],"",0),"")))</f>
        <v/>
      </c>
      <c r="H250" s="31"/>
      <c r="I250" s="31" t="str">
        <f>_xlfn.SINGLE(IF(ISNUMBER(IFERROR(_xlfn.XLOOKUP($E250&amp;$I$1,Table1[QNUM],Table1[NOTES],"",0),""))*1,"",IFERROR(_xlfn.XLOOKUP($E250&amp;$I$1,Table1[QNUM],Table1[NOTES],"",0),"")))</f>
        <v/>
      </c>
      <c r="J250" s="53"/>
      <c r="K250" s="54"/>
      <c r="L250" s="54"/>
      <c r="M250" s="55"/>
      <c r="N250" s="54"/>
      <c r="O250" s="54"/>
      <c r="P250" s="54"/>
      <c r="Q250" s="54"/>
      <c r="R250" s="54"/>
      <c r="S250" s="54"/>
      <c r="T250" s="54"/>
      <c r="U250" s="54"/>
      <c r="V250" s="54"/>
      <c r="W250" s="54"/>
      <c r="X250" s="54"/>
      <c r="Y250" s="54"/>
      <c r="Z250" s="54"/>
      <c r="AA250" s="54"/>
      <c r="AB250" s="44"/>
      <c r="AC250" s="44"/>
      <c r="AD250" s="44"/>
      <c r="AE250" s="44"/>
      <c r="AF250" s="44"/>
      <c r="AG250" s="44"/>
      <c r="AH250" s="44"/>
      <c r="AI250" s="44"/>
      <c r="AJ250" s="44"/>
      <c r="AK250" s="44"/>
      <c r="AL250" s="44"/>
    </row>
    <row r="251" spans="1:38" ht="14.5" x14ac:dyDescent="0.35">
      <c r="A251" s="30" t="str">
        <f t="shared" si="0"/>
        <v>-Commission Operations</v>
      </c>
      <c r="B251" s="30"/>
      <c r="C251" s="30" t="s">
        <v>19</v>
      </c>
      <c r="D251" s="32"/>
      <c r="E251" s="30"/>
      <c r="F251" s="30" t="str">
        <f>_xlfn.SINGLE(IF(ISNUMBER(IFERROR(_xlfn.XLOOKUP($E251,Table1[QNUM],Table1[Answer],"",0),""))*1,"",IFERROR(_xlfn.XLOOKUP($E251,Table1[QNUM],Table1[Answer],"",0),"")))</f>
        <v/>
      </c>
      <c r="G251" s="31" t="str">
        <f>_xlfn.SINGLE(IF(ISNUMBER(IFERROR(_xlfn.XLOOKUP($E251&amp;$G$1&amp;":",Table1[QNUM],Table1[NOTES],"",0),""))*1,"",IFERROR(_xlfn.XLOOKUP($E251&amp;$G$1&amp;":",Table1[QNUM],Table1[NOTES],"",0),"")))</f>
        <v/>
      </c>
      <c r="H251" s="31"/>
      <c r="I251" s="31" t="str">
        <f>_xlfn.SINGLE(IF(ISNUMBER(IFERROR(_xlfn.XLOOKUP($E251&amp;$I$1,Table1[QNUM],Table1[NOTES],"",0),""))*1,"",IFERROR(_xlfn.XLOOKUP($E251&amp;$I$1,Table1[QNUM],Table1[NOTES],"",0),"")))</f>
        <v/>
      </c>
      <c r="J251" s="53"/>
      <c r="K251" s="54"/>
      <c r="L251" s="54"/>
      <c r="M251" s="55"/>
      <c r="N251" s="54"/>
      <c r="O251" s="54"/>
      <c r="P251" s="54"/>
      <c r="Q251" s="54"/>
      <c r="R251" s="54"/>
      <c r="S251" s="54"/>
      <c r="T251" s="54"/>
      <c r="U251" s="54"/>
      <c r="V251" s="54"/>
      <c r="W251" s="54"/>
      <c r="X251" s="54"/>
      <c r="Y251" s="54"/>
      <c r="Z251" s="54"/>
      <c r="AA251" s="54"/>
      <c r="AB251" s="44"/>
      <c r="AC251" s="44"/>
      <c r="AD251" s="44"/>
      <c r="AE251" s="44"/>
      <c r="AF251" s="44"/>
      <c r="AG251" s="44"/>
      <c r="AH251" s="44"/>
      <c r="AI251" s="44"/>
      <c r="AJ251" s="44"/>
      <c r="AK251" s="44"/>
      <c r="AL251" s="44"/>
    </row>
    <row r="252" spans="1:38" ht="14.5" x14ac:dyDescent="0.35">
      <c r="A252" s="30" t="str">
        <f t="shared" si="0"/>
        <v>-Commission Operations</v>
      </c>
      <c r="B252" s="30"/>
      <c r="C252" s="30" t="s">
        <v>19</v>
      </c>
      <c r="D252" s="32"/>
      <c r="E252" s="30"/>
      <c r="F252" s="30" t="str">
        <f>_xlfn.SINGLE(IF(ISNUMBER(IFERROR(_xlfn.XLOOKUP($E252,Table1[QNUM],Table1[Answer],"",0),""))*1,"",IFERROR(_xlfn.XLOOKUP($E252,Table1[QNUM],Table1[Answer],"",0),"")))</f>
        <v/>
      </c>
      <c r="G252" s="31" t="str">
        <f>_xlfn.SINGLE(IF(ISNUMBER(IFERROR(_xlfn.XLOOKUP($E252&amp;$G$1&amp;":",Table1[QNUM],Table1[NOTES],"",0),""))*1,"",IFERROR(_xlfn.XLOOKUP($E252&amp;$G$1&amp;":",Table1[QNUM],Table1[NOTES],"",0),"")))</f>
        <v/>
      </c>
      <c r="H252" s="31"/>
      <c r="I252" s="31" t="str">
        <f>_xlfn.SINGLE(IF(ISNUMBER(IFERROR(_xlfn.XLOOKUP($E252&amp;$I$1,Table1[QNUM],Table1[NOTES],"",0),""))*1,"",IFERROR(_xlfn.XLOOKUP($E252&amp;$I$1,Table1[QNUM],Table1[NOTES],"",0),"")))</f>
        <v/>
      </c>
      <c r="J252" s="53"/>
      <c r="K252" s="54"/>
      <c r="L252" s="54"/>
      <c r="M252" s="55"/>
      <c r="N252" s="54"/>
      <c r="O252" s="54"/>
      <c r="P252" s="54"/>
      <c r="Q252" s="54"/>
      <c r="R252" s="54"/>
      <c r="S252" s="54"/>
      <c r="T252" s="54"/>
      <c r="U252" s="54"/>
      <c r="V252" s="54"/>
      <c r="W252" s="54"/>
      <c r="X252" s="54"/>
      <c r="Y252" s="54"/>
      <c r="Z252" s="54"/>
      <c r="AA252" s="54"/>
      <c r="AB252" s="44"/>
      <c r="AC252" s="44"/>
      <c r="AD252" s="44"/>
      <c r="AE252" s="44"/>
      <c r="AF252" s="44"/>
      <c r="AG252" s="44"/>
      <c r="AH252" s="44"/>
      <c r="AI252" s="44"/>
      <c r="AJ252" s="44"/>
      <c r="AK252" s="44"/>
      <c r="AL252" s="44"/>
    </row>
    <row r="253" spans="1:38" ht="14.5" x14ac:dyDescent="0.35">
      <c r="A253" s="30" t="str">
        <f t="shared" si="0"/>
        <v>-Commission Operations</v>
      </c>
      <c r="B253" s="30"/>
      <c r="C253" s="30" t="s">
        <v>19</v>
      </c>
      <c r="D253" s="32"/>
      <c r="E253" s="30"/>
      <c r="F253" s="30" t="str">
        <f>_xlfn.SINGLE(IF(ISNUMBER(IFERROR(_xlfn.XLOOKUP($E253,Table1[QNUM],Table1[Answer],"",0),""))*1,"",IFERROR(_xlfn.XLOOKUP($E253,Table1[QNUM],Table1[Answer],"",0),"")))</f>
        <v/>
      </c>
      <c r="G253" s="31" t="str">
        <f>_xlfn.SINGLE(IF(ISNUMBER(IFERROR(_xlfn.XLOOKUP($E253&amp;$G$1&amp;":",Table1[QNUM],Table1[NOTES],"",0),""))*1,"",IFERROR(_xlfn.XLOOKUP($E253&amp;$G$1&amp;":",Table1[QNUM],Table1[NOTES],"",0),"")))</f>
        <v/>
      </c>
      <c r="H253" s="31"/>
      <c r="I253" s="31" t="str">
        <f>_xlfn.SINGLE(IF(ISNUMBER(IFERROR(_xlfn.XLOOKUP($E253&amp;$I$1,Table1[QNUM],Table1[NOTES],"",0),""))*1,"",IFERROR(_xlfn.XLOOKUP($E253&amp;$I$1,Table1[QNUM],Table1[NOTES],"",0),"")))</f>
        <v/>
      </c>
      <c r="J253" s="53"/>
      <c r="K253" s="54"/>
      <c r="L253" s="54"/>
      <c r="M253" s="55"/>
      <c r="N253" s="54"/>
      <c r="O253" s="54"/>
      <c r="P253" s="54"/>
      <c r="Q253" s="54"/>
      <c r="R253" s="54"/>
      <c r="S253" s="54"/>
      <c r="T253" s="54"/>
      <c r="U253" s="54"/>
      <c r="V253" s="54"/>
      <c r="W253" s="54"/>
      <c r="X253" s="54"/>
      <c r="Y253" s="54"/>
      <c r="Z253" s="54"/>
      <c r="AA253" s="54"/>
      <c r="AB253" s="44"/>
      <c r="AC253" s="44"/>
      <c r="AD253" s="44"/>
      <c r="AE253" s="44"/>
      <c r="AF253" s="44"/>
      <c r="AG253" s="44"/>
      <c r="AH253" s="44"/>
      <c r="AI253" s="44"/>
      <c r="AJ253" s="44"/>
      <c r="AK253" s="44"/>
      <c r="AL253" s="44"/>
    </row>
    <row r="254" spans="1:38" ht="14.5" x14ac:dyDescent="0.35">
      <c r="A254" s="30" t="str">
        <f t="shared" si="0"/>
        <v>-Commission Operations</v>
      </c>
      <c r="B254" s="30"/>
      <c r="C254" s="30" t="s">
        <v>19</v>
      </c>
      <c r="D254" s="32"/>
      <c r="E254" s="30"/>
      <c r="F254" s="30" t="str">
        <f>_xlfn.SINGLE(IF(ISNUMBER(IFERROR(_xlfn.XLOOKUP($E254,Table1[QNUM],Table1[Answer],"",0),""))*1,"",IFERROR(_xlfn.XLOOKUP($E254,Table1[QNUM],Table1[Answer],"",0),"")))</f>
        <v/>
      </c>
      <c r="G254" s="31" t="str">
        <f>_xlfn.SINGLE(IF(ISNUMBER(IFERROR(_xlfn.XLOOKUP($E254&amp;$G$1&amp;":",Table1[QNUM],Table1[NOTES],"",0),""))*1,"",IFERROR(_xlfn.XLOOKUP($E254&amp;$G$1&amp;":",Table1[QNUM],Table1[NOTES],"",0),"")))</f>
        <v/>
      </c>
      <c r="H254" s="31"/>
      <c r="I254" s="31" t="str">
        <f>_xlfn.SINGLE(IF(ISNUMBER(IFERROR(_xlfn.XLOOKUP($E254&amp;$I$1,Table1[QNUM],Table1[NOTES],"",0),""))*1,"",IFERROR(_xlfn.XLOOKUP($E254&amp;$I$1,Table1[QNUM],Table1[NOTES],"",0),"")))</f>
        <v/>
      </c>
      <c r="J254" s="53"/>
      <c r="K254" s="54"/>
      <c r="L254" s="54"/>
      <c r="M254" s="55"/>
      <c r="N254" s="54"/>
      <c r="O254" s="54"/>
      <c r="P254" s="54"/>
      <c r="Q254" s="54"/>
      <c r="R254" s="54"/>
      <c r="S254" s="54"/>
      <c r="T254" s="54"/>
      <c r="U254" s="54"/>
      <c r="V254" s="54"/>
      <c r="W254" s="54"/>
      <c r="X254" s="54"/>
      <c r="Y254" s="54"/>
      <c r="Z254" s="54"/>
      <c r="AA254" s="54"/>
      <c r="AB254" s="44"/>
      <c r="AC254" s="44"/>
      <c r="AD254" s="44"/>
      <c r="AE254" s="44"/>
      <c r="AF254" s="44"/>
      <c r="AG254" s="44"/>
      <c r="AH254" s="44"/>
      <c r="AI254" s="44"/>
      <c r="AJ254" s="44"/>
      <c r="AK254" s="44"/>
      <c r="AL254" s="44"/>
    </row>
    <row r="255" spans="1:38" ht="14.5" x14ac:dyDescent="0.35">
      <c r="A255" s="30" t="str">
        <f t="shared" si="0"/>
        <v>-Commission Operations</v>
      </c>
      <c r="B255" s="30"/>
      <c r="C255" s="30" t="s">
        <v>19</v>
      </c>
      <c r="D255" s="32"/>
      <c r="E255" s="30"/>
      <c r="F255" s="30" t="str">
        <f>_xlfn.SINGLE(IF(ISNUMBER(IFERROR(_xlfn.XLOOKUP($E255,Table1[QNUM],Table1[Answer],"",0),""))*1,"",IFERROR(_xlfn.XLOOKUP($E255,Table1[QNUM],Table1[Answer],"",0),"")))</f>
        <v/>
      </c>
      <c r="G255" s="31" t="str">
        <f>_xlfn.SINGLE(IF(ISNUMBER(IFERROR(_xlfn.XLOOKUP($E255&amp;$G$1&amp;":",Table1[QNUM],Table1[NOTES],"",0),""))*1,"",IFERROR(_xlfn.XLOOKUP($E255&amp;$G$1&amp;":",Table1[QNUM],Table1[NOTES],"",0),"")))</f>
        <v/>
      </c>
      <c r="H255" s="31"/>
      <c r="I255" s="31" t="str">
        <f>_xlfn.SINGLE(IF(ISNUMBER(IFERROR(_xlfn.XLOOKUP($E255&amp;$I$1,Table1[QNUM],Table1[NOTES],"",0),""))*1,"",IFERROR(_xlfn.XLOOKUP($E255&amp;$I$1,Table1[QNUM],Table1[NOTES],"",0),"")))</f>
        <v/>
      </c>
      <c r="J255" s="53"/>
      <c r="K255" s="54"/>
      <c r="L255" s="54"/>
      <c r="M255" s="55"/>
      <c r="N255" s="54"/>
      <c r="O255" s="54"/>
      <c r="P255" s="54"/>
      <c r="Q255" s="54"/>
      <c r="R255" s="54"/>
      <c r="S255" s="54"/>
      <c r="T255" s="54"/>
      <c r="U255" s="54"/>
      <c r="V255" s="54"/>
      <c r="W255" s="54"/>
      <c r="X255" s="54"/>
      <c r="Y255" s="54"/>
      <c r="Z255" s="54"/>
      <c r="AA255" s="54"/>
      <c r="AB255" s="44"/>
      <c r="AC255" s="44"/>
      <c r="AD255" s="44"/>
      <c r="AE255" s="44"/>
      <c r="AF255" s="44"/>
      <c r="AG255" s="44"/>
      <c r="AH255" s="44"/>
      <c r="AI255" s="44"/>
      <c r="AJ255" s="44"/>
      <c r="AK255" s="44"/>
      <c r="AL255" s="44"/>
    </row>
    <row r="256" spans="1:38" ht="14.5" x14ac:dyDescent="0.35">
      <c r="A256" s="30" t="str">
        <f t="shared" si="0"/>
        <v>-Commission Operations</v>
      </c>
      <c r="B256" s="30"/>
      <c r="C256" s="30" t="s">
        <v>19</v>
      </c>
      <c r="D256" s="32"/>
      <c r="E256" s="30"/>
      <c r="F256" s="30" t="str">
        <f>_xlfn.SINGLE(IF(ISNUMBER(IFERROR(_xlfn.XLOOKUP($E256,Table1[QNUM],Table1[Answer],"",0),""))*1,"",IFERROR(_xlfn.XLOOKUP($E256,Table1[QNUM],Table1[Answer],"",0),"")))</f>
        <v/>
      </c>
      <c r="G256" s="31" t="str">
        <f>_xlfn.SINGLE(IF(ISNUMBER(IFERROR(_xlfn.XLOOKUP($E256&amp;$G$1&amp;":",Table1[QNUM],Table1[NOTES],"",0),""))*1,"",IFERROR(_xlfn.XLOOKUP($E256&amp;$G$1&amp;":",Table1[QNUM],Table1[NOTES],"",0),"")))</f>
        <v/>
      </c>
      <c r="H256" s="31"/>
      <c r="I256" s="31" t="str">
        <f>_xlfn.SINGLE(IF(ISNUMBER(IFERROR(_xlfn.XLOOKUP($E256&amp;$I$1,Table1[QNUM],Table1[NOTES],"",0),""))*1,"",IFERROR(_xlfn.XLOOKUP($E256&amp;$I$1,Table1[QNUM],Table1[NOTES],"",0),"")))</f>
        <v/>
      </c>
      <c r="J256" s="53"/>
      <c r="K256" s="54"/>
      <c r="L256" s="54"/>
      <c r="M256" s="55"/>
      <c r="N256" s="54"/>
      <c r="O256" s="54"/>
      <c r="P256" s="54"/>
      <c r="Q256" s="54"/>
      <c r="R256" s="54"/>
      <c r="S256" s="54"/>
      <c r="T256" s="54"/>
      <c r="U256" s="54"/>
      <c r="V256" s="54"/>
      <c r="W256" s="54"/>
      <c r="X256" s="54"/>
      <c r="Y256" s="54"/>
      <c r="Z256" s="54"/>
      <c r="AA256" s="54"/>
      <c r="AB256" s="44"/>
      <c r="AC256" s="44"/>
      <c r="AD256" s="44"/>
      <c r="AE256" s="44"/>
      <c r="AF256" s="44"/>
      <c r="AG256" s="44"/>
      <c r="AH256" s="44"/>
      <c r="AI256" s="44"/>
      <c r="AJ256" s="44"/>
      <c r="AK256" s="44"/>
      <c r="AL256" s="44"/>
    </row>
    <row r="257" spans="1:38" ht="14.5" x14ac:dyDescent="0.35">
      <c r="A257" s="30" t="str">
        <f t="shared" si="0"/>
        <v>-Commission Operations</v>
      </c>
      <c r="B257" s="30"/>
      <c r="C257" s="30" t="s">
        <v>19</v>
      </c>
      <c r="D257" s="32"/>
      <c r="E257" s="30"/>
      <c r="F257" s="30" t="str">
        <f>_xlfn.SINGLE(IF(ISNUMBER(IFERROR(_xlfn.XLOOKUP($E257,Table1[QNUM],Table1[Answer],"",0),""))*1,"",IFERROR(_xlfn.XLOOKUP($E257,Table1[QNUM],Table1[Answer],"",0),"")))</f>
        <v/>
      </c>
      <c r="G257" s="31" t="str">
        <f>_xlfn.SINGLE(IF(ISNUMBER(IFERROR(_xlfn.XLOOKUP($E257&amp;$G$1&amp;":",Table1[QNUM],Table1[NOTES],"",0),""))*1,"",IFERROR(_xlfn.XLOOKUP($E257&amp;$G$1&amp;":",Table1[QNUM],Table1[NOTES],"",0),"")))</f>
        <v/>
      </c>
      <c r="H257" s="31"/>
      <c r="I257" s="31" t="str">
        <f>_xlfn.SINGLE(IF(ISNUMBER(IFERROR(_xlfn.XLOOKUP($E257&amp;$I$1,Table1[QNUM],Table1[NOTES],"",0),""))*1,"",IFERROR(_xlfn.XLOOKUP($E257&amp;$I$1,Table1[QNUM],Table1[NOTES],"",0),"")))</f>
        <v/>
      </c>
      <c r="J257" s="53"/>
      <c r="K257" s="54"/>
      <c r="L257" s="54"/>
      <c r="M257" s="55"/>
      <c r="N257" s="54"/>
      <c r="O257" s="54"/>
      <c r="P257" s="54"/>
      <c r="Q257" s="54"/>
      <c r="R257" s="54"/>
      <c r="S257" s="54"/>
      <c r="T257" s="54"/>
      <c r="U257" s="54"/>
      <c r="V257" s="54"/>
      <c r="W257" s="54"/>
      <c r="X257" s="54"/>
      <c r="Y257" s="54"/>
      <c r="Z257" s="54"/>
      <c r="AA257" s="54"/>
      <c r="AB257" s="44"/>
      <c r="AC257" s="44"/>
      <c r="AD257" s="44"/>
      <c r="AE257" s="44"/>
      <c r="AF257" s="44"/>
      <c r="AG257" s="44"/>
      <c r="AH257" s="44"/>
      <c r="AI257" s="44"/>
      <c r="AJ257" s="44"/>
      <c r="AK257" s="44"/>
      <c r="AL257" s="44"/>
    </row>
    <row r="258" spans="1:38" ht="14.5" x14ac:dyDescent="0.35">
      <c r="A258" s="30" t="str">
        <f t="shared" si="0"/>
        <v>-Commission Operations</v>
      </c>
      <c r="B258" s="30"/>
      <c r="C258" s="30" t="s">
        <v>19</v>
      </c>
      <c r="D258" s="32"/>
      <c r="E258" s="30"/>
      <c r="F258" s="30" t="str">
        <f>_xlfn.SINGLE(IF(ISNUMBER(IFERROR(_xlfn.XLOOKUP($E258,Table1[QNUM],Table1[Answer],"",0),""))*1,"",IFERROR(_xlfn.XLOOKUP($E258,Table1[QNUM],Table1[Answer],"",0),"")))</f>
        <v/>
      </c>
      <c r="G258" s="31" t="str">
        <f>_xlfn.SINGLE(IF(ISNUMBER(IFERROR(_xlfn.XLOOKUP($E258&amp;$G$1&amp;":",Table1[QNUM],Table1[NOTES],"",0),""))*1,"",IFERROR(_xlfn.XLOOKUP($E258&amp;$G$1&amp;":",Table1[QNUM],Table1[NOTES],"",0),"")))</f>
        <v/>
      </c>
      <c r="H258" s="31"/>
      <c r="I258" s="31" t="str">
        <f>_xlfn.SINGLE(IF(ISNUMBER(IFERROR(_xlfn.XLOOKUP($E258&amp;$I$1,Table1[QNUM],Table1[NOTES],"",0),""))*1,"",IFERROR(_xlfn.XLOOKUP($E258&amp;$I$1,Table1[QNUM],Table1[NOTES],"",0),"")))</f>
        <v/>
      </c>
      <c r="J258" s="53"/>
      <c r="K258" s="54"/>
      <c r="L258" s="54"/>
      <c r="M258" s="55"/>
      <c r="N258" s="54"/>
      <c r="O258" s="54"/>
      <c r="P258" s="54"/>
      <c r="Q258" s="54"/>
      <c r="R258" s="54"/>
      <c r="S258" s="54"/>
      <c r="T258" s="54"/>
      <c r="U258" s="54"/>
      <c r="V258" s="54"/>
      <c r="W258" s="54"/>
      <c r="X258" s="54"/>
      <c r="Y258" s="54"/>
      <c r="Z258" s="54"/>
      <c r="AA258" s="54"/>
      <c r="AB258" s="44"/>
      <c r="AC258" s="44"/>
      <c r="AD258" s="44"/>
      <c r="AE258" s="44"/>
      <c r="AF258" s="44"/>
      <c r="AG258" s="44"/>
      <c r="AH258" s="44"/>
      <c r="AI258" s="44"/>
      <c r="AJ258" s="44"/>
      <c r="AK258" s="44"/>
      <c r="AL258" s="44"/>
    </row>
    <row r="259" spans="1:38" ht="14.5" x14ac:dyDescent="0.35">
      <c r="A259" s="30" t="str">
        <f t="shared" si="0"/>
        <v>-Commission Operations</v>
      </c>
      <c r="B259" s="30"/>
      <c r="C259" s="30" t="s">
        <v>19</v>
      </c>
      <c r="D259" s="32"/>
      <c r="E259" s="30"/>
      <c r="F259" s="30" t="str">
        <f>_xlfn.SINGLE(IF(ISNUMBER(IFERROR(_xlfn.XLOOKUP($E259,Table1[QNUM],Table1[Answer],"",0),""))*1,"",IFERROR(_xlfn.XLOOKUP($E259,Table1[QNUM],Table1[Answer],"",0),"")))</f>
        <v/>
      </c>
      <c r="G259" s="31" t="str">
        <f>_xlfn.SINGLE(IF(ISNUMBER(IFERROR(_xlfn.XLOOKUP($E259&amp;$G$1&amp;":",Table1[QNUM],Table1[NOTES],"",0),""))*1,"",IFERROR(_xlfn.XLOOKUP($E259&amp;$G$1&amp;":",Table1[QNUM],Table1[NOTES],"",0),"")))</f>
        <v/>
      </c>
      <c r="H259" s="31"/>
      <c r="I259" s="31" t="str">
        <f>_xlfn.SINGLE(IF(ISNUMBER(IFERROR(_xlfn.XLOOKUP($E259&amp;$I$1,Table1[QNUM],Table1[NOTES],"",0),""))*1,"",IFERROR(_xlfn.XLOOKUP($E259&amp;$I$1,Table1[QNUM],Table1[NOTES],"",0),"")))</f>
        <v/>
      </c>
      <c r="J259" s="53"/>
      <c r="K259" s="54"/>
      <c r="L259" s="54"/>
      <c r="M259" s="55"/>
      <c r="N259" s="54"/>
      <c r="O259" s="54"/>
      <c r="P259" s="54"/>
      <c r="Q259" s="54"/>
      <c r="R259" s="54"/>
      <c r="S259" s="54"/>
      <c r="T259" s="54"/>
      <c r="U259" s="54"/>
      <c r="V259" s="54"/>
      <c r="W259" s="54"/>
      <c r="X259" s="54"/>
      <c r="Y259" s="54"/>
      <c r="Z259" s="54"/>
      <c r="AA259" s="54"/>
      <c r="AB259" s="44"/>
      <c r="AC259" s="44"/>
      <c r="AD259" s="44"/>
      <c r="AE259" s="44"/>
      <c r="AF259" s="44"/>
      <c r="AG259" s="44"/>
      <c r="AH259" s="44"/>
      <c r="AI259" s="44"/>
      <c r="AJ259" s="44"/>
      <c r="AK259" s="44"/>
      <c r="AL259" s="44"/>
    </row>
    <row r="260" spans="1:38" ht="14.5" x14ac:dyDescent="0.35">
      <c r="A260" s="30" t="str">
        <f t="shared" si="0"/>
        <v>-Commission Operations</v>
      </c>
      <c r="B260" s="30"/>
      <c r="C260" s="30" t="s">
        <v>19</v>
      </c>
      <c r="D260" s="32"/>
      <c r="E260" s="30"/>
      <c r="F260" s="30" t="str">
        <f>_xlfn.SINGLE(IF(ISNUMBER(IFERROR(_xlfn.XLOOKUP($E260,Table1[QNUM],Table1[Answer],"",0),""))*1,"",IFERROR(_xlfn.XLOOKUP($E260,Table1[QNUM],Table1[Answer],"",0),"")))</f>
        <v/>
      </c>
      <c r="G260" s="31" t="str">
        <f>_xlfn.SINGLE(IF(ISNUMBER(IFERROR(_xlfn.XLOOKUP($E260&amp;$G$1&amp;":",Table1[QNUM],Table1[NOTES],"",0),""))*1,"",IFERROR(_xlfn.XLOOKUP($E260&amp;$G$1&amp;":",Table1[QNUM],Table1[NOTES],"",0),"")))</f>
        <v/>
      </c>
      <c r="H260" s="31"/>
      <c r="I260" s="31" t="str">
        <f>_xlfn.SINGLE(IF(ISNUMBER(IFERROR(_xlfn.XLOOKUP($E260&amp;$I$1,Table1[QNUM],Table1[NOTES],"",0),""))*1,"",IFERROR(_xlfn.XLOOKUP($E260&amp;$I$1,Table1[QNUM],Table1[NOTES],"",0),"")))</f>
        <v/>
      </c>
      <c r="J260" s="53"/>
      <c r="K260" s="54"/>
      <c r="L260" s="54"/>
      <c r="M260" s="55"/>
      <c r="N260" s="54"/>
      <c r="O260" s="54"/>
      <c r="P260" s="54"/>
      <c r="Q260" s="54"/>
      <c r="R260" s="54"/>
      <c r="S260" s="54"/>
      <c r="T260" s="54"/>
      <c r="U260" s="54"/>
      <c r="V260" s="54"/>
      <c r="W260" s="54"/>
      <c r="X260" s="54"/>
      <c r="Y260" s="54"/>
      <c r="Z260" s="54"/>
      <c r="AA260" s="54"/>
      <c r="AB260" s="44"/>
      <c r="AC260" s="44"/>
      <c r="AD260" s="44"/>
      <c r="AE260" s="44"/>
      <c r="AF260" s="44"/>
      <c r="AG260" s="44"/>
      <c r="AH260" s="44"/>
      <c r="AI260" s="44"/>
      <c r="AJ260" s="44"/>
      <c r="AK260" s="44"/>
      <c r="AL260" s="44"/>
    </row>
    <row r="261" spans="1:38" ht="14.5" x14ac:dyDescent="0.35">
      <c r="A261" s="30" t="str">
        <f t="shared" si="0"/>
        <v>-Commission Operations</v>
      </c>
      <c r="B261" s="30"/>
      <c r="C261" s="30" t="s">
        <v>19</v>
      </c>
      <c r="D261" s="32"/>
      <c r="E261" s="30"/>
      <c r="F261" s="30" t="str">
        <f>_xlfn.SINGLE(IF(ISNUMBER(IFERROR(_xlfn.XLOOKUP($E261,Table1[QNUM],Table1[Answer],"",0),""))*1,"",IFERROR(_xlfn.XLOOKUP($E261,Table1[QNUM],Table1[Answer],"",0),"")))</f>
        <v/>
      </c>
      <c r="G261" s="31" t="str">
        <f>_xlfn.SINGLE(IF(ISNUMBER(IFERROR(_xlfn.XLOOKUP($E261&amp;$G$1&amp;":",Table1[QNUM],Table1[NOTES],"",0),""))*1,"",IFERROR(_xlfn.XLOOKUP($E261&amp;$G$1&amp;":",Table1[QNUM],Table1[NOTES],"",0),"")))</f>
        <v/>
      </c>
      <c r="H261" s="31"/>
      <c r="I261" s="31" t="str">
        <f>_xlfn.SINGLE(IF(ISNUMBER(IFERROR(_xlfn.XLOOKUP($E261&amp;$I$1,Table1[QNUM],Table1[NOTES],"",0),""))*1,"",IFERROR(_xlfn.XLOOKUP($E261&amp;$I$1,Table1[QNUM],Table1[NOTES],"",0),"")))</f>
        <v/>
      </c>
      <c r="J261" s="53"/>
      <c r="K261" s="54"/>
      <c r="L261" s="54"/>
      <c r="M261" s="55"/>
      <c r="N261" s="54"/>
      <c r="O261" s="54"/>
      <c r="P261" s="54"/>
      <c r="Q261" s="54"/>
      <c r="R261" s="54"/>
      <c r="S261" s="54"/>
      <c r="T261" s="54"/>
      <c r="U261" s="54"/>
      <c r="V261" s="54"/>
      <c r="W261" s="54"/>
      <c r="X261" s="54"/>
      <c r="Y261" s="54"/>
      <c r="Z261" s="54"/>
      <c r="AA261" s="54"/>
      <c r="AB261" s="44"/>
      <c r="AC261" s="44"/>
      <c r="AD261" s="44"/>
      <c r="AE261" s="44"/>
      <c r="AF261" s="44"/>
      <c r="AG261" s="44"/>
      <c r="AH261" s="44"/>
      <c r="AI261" s="44"/>
      <c r="AJ261" s="44"/>
      <c r="AK261" s="44"/>
      <c r="AL261" s="44"/>
    </row>
    <row r="262" spans="1:38" ht="14.5" x14ac:dyDescent="0.35">
      <c r="A262" s="30" t="str">
        <f t="shared" si="0"/>
        <v>-Commission Operations</v>
      </c>
      <c r="B262" s="30"/>
      <c r="C262" s="30" t="s">
        <v>19</v>
      </c>
      <c r="D262" s="32"/>
      <c r="E262" s="30"/>
      <c r="F262" s="30" t="str">
        <f>_xlfn.SINGLE(IF(ISNUMBER(IFERROR(_xlfn.XLOOKUP($E262,Table1[QNUM],Table1[Answer],"",0),""))*1,"",IFERROR(_xlfn.XLOOKUP($E262,Table1[QNUM],Table1[Answer],"",0),"")))</f>
        <v/>
      </c>
      <c r="G262" s="31" t="str">
        <f>_xlfn.SINGLE(IF(ISNUMBER(IFERROR(_xlfn.XLOOKUP($E262&amp;$G$1&amp;":",Table1[QNUM],Table1[NOTES],"",0),""))*1,"",IFERROR(_xlfn.XLOOKUP($E262&amp;$G$1&amp;":",Table1[QNUM],Table1[NOTES],"",0),"")))</f>
        <v/>
      </c>
      <c r="H262" s="31"/>
      <c r="I262" s="31" t="str">
        <f>_xlfn.SINGLE(IF(ISNUMBER(IFERROR(_xlfn.XLOOKUP($E262&amp;$I$1,Table1[QNUM],Table1[NOTES],"",0),""))*1,"",IFERROR(_xlfn.XLOOKUP($E262&amp;$I$1,Table1[QNUM],Table1[NOTES],"",0),"")))</f>
        <v/>
      </c>
      <c r="J262" s="53"/>
      <c r="K262" s="54"/>
      <c r="L262" s="54"/>
      <c r="M262" s="55"/>
      <c r="N262" s="54"/>
      <c r="O262" s="54"/>
      <c r="P262" s="54"/>
      <c r="Q262" s="54"/>
      <c r="R262" s="54"/>
      <c r="S262" s="54"/>
      <c r="T262" s="54"/>
      <c r="U262" s="54"/>
      <c r="V262" s="54"/>
      <c r="W262" s="54"/>
      <c r="X262" s="54"/>
      <c r="Y262" s="54"/>
      <c r="Z262" s="54"/>
      <c r="AA262" s="54"/>
      <c r="AB262" s="44"/>
      <c r="AC262" s="44"/>
      <c r="AD262" s="44"/>
      <c r="AE262" s="44"/>
      <c r="AF262" s="44"/>
      <c r="AG262" s="44"/>
      <c r="AH262" s="44"/>
      <c r="AI262" s="44"/>
      <c r="AJ262" s="44"/>
      <c r="AK262" s="44"/>
      <c r="AL262" s="44"/>
    </row>
    <row r="263" spans="1:38" ht="14.5" x14ac:dyDescent="0.35">
      <c r="A263" s="30" t="str">
        <f t="shared" si="0"/>
        <v>-Commission Operations</v>
      </c>
      <c r="B263" s="30"/>
      <c r="C263" s="30" t="s">
        <v>19</v>
      </c>
      <c r="D263" s="32"/>
      <c r="E263" s="30"/>
      <c r="F263" s="30" t="str">
        <f>_xlfn.SINGLE(IF(ISNUMBER(IFERROR(_xlfn.XLOOKUP($E263,Table1[QNUM],Table1[Answer],"",0),""))*1,"",IFERROR(_xlfn.XLOOKUP($E263,Table1[QNUM],Table1[Answer],"",0),"")))</f>
        <v/>
      </c>
      <c r="G263" s="31" t="str">
        <f>_xlfn.SINGLE(IF(ISNUMBER(IFERROR(_xlfn.XLOOKUP($E263&amp;$G$1&amp;":",Table1[QNUM],Table1[NOTES],"",0),""))*1,"",IFERROR(_xlfn.XLOOKUP($E263&amp;$G$1&amp;":",Table1[QNUM],Table1[NOTES],"",0),"")))</f>
        <v/>
      </c>
      <c r="H263" s="31"/>
      <c r="I263" s="31" t="str">
        <f>_xlfn.SINGLE(IF(ISNUMBER(IFERROR(_xlfn.XLOOKUP($E263&amp;$I$1,Table1[QNUM],Table1[NOTES],"",0),""))*1,"",IFERROR(_xlfn.XLOOKUP($E263&amp;$I$1,Table1[QNUM],Table1[NOTES],"",0),"")))</f>
        <v/>
      </c>
      <c r="J263" s="53"/>
      <c r="K263" s="54"/>
      <c r="L263" s="54"/>
      <c r="M263" s="55"/>
      <c r="N263" s="54"/>
      <c r="O263" s="54"/>
      <c r="P263" s="54"/>
      <c r="Q263" s="54"/>
      <c r="R263" s="54"/>
      <c r="S263" s="54"/>
      <c r="T263" s="54"/>
      <c r="U263" s="54"/>
      <c r="V263" s="54"/>
      <c r="W263" s="54"/>
      <c r="X263" s="54"/>
      <c r="Y263" s="54"/>
      <c r="Z263" s="54"/>
      <c r="AA263" s="54"/>
      <c r="AB263" s="44"/>
      <c r="AC263" s="44"/>
      <c r="AD263" s="44"/>
      <c r="AE263" s="44"/>
      <c r="AF263" s="44"/>
      <c r="AG263" s="44"/>
      <c r="AH263" s="44"/>
      <c r="AI263" s="44"/>
      <c r="AJ263" s="44"/>
      <c r="AK263" s="44"/>
      <c r="AL263" s="44"/>
    </row>
    <row r="264" spans="1:38" ht="14.5" x14ac:dyDescent="0.35">
      <c r="A264" s="30" t="str">
        <f t="shared" si="0"/>
        <v>-Commission Operations</v>
      </c>
      <c r="B264" s="30"/>
      <c r="C264" s="30" t="s">
        <v>19</v>
      </c>
      <c r="D264" s="32"/>
      <c r="E264" s="30"/>
      <c r="F264" s="30" t="str">
        <f>_xlfn.SINGLE(IF(ISNUMBER(IFERROR(_xlfn.XLOOKUP($E264,Table1[QNUM],Table1[Answer],"",0),""))*1,"",IFERROR(_xlfn.XLOOKUP($E264,Table1[QNUM],Table1[Answer],"",0),"")))</f>
        <v/>
      </c>
      <c r="G264" s="31" t="str">
        <f>_xlfn.SINGLE(IF(ISNUMBER(IFERROR(_xlfn.XLOOKUP($E264&amp;$G$1&amp;":",Table1[QNUM],Table1[NOTES],"",0),""))*1,"",IFERROR(_xlfn.XLOOKUP($E264&amp;$G$1&amp;":",Table1[QNUM],Table1[NOTES],"",0),"")))</f>
        <v/>
      </c>
      <c r="H264" s="31"/>
      <c r="I264" s="31" t="str">
        <f>_xlfn.SINGLE(IF(ISNUMBER(IFERROR(_xlfn.XLOOKUP($E264&amp;$I$1,Table1[QNUM],Table1[NOTES],"",0),""))*1,"",IFERROR(_xlfn.XLOOKUP($E264&amp;$I$1,Table1[QNUM],Table1[NOTES],"",0),"")))</f>
        <v/>
      </c>
      <c r="J264" s="53"/>
      <c r="K264" s="54"/>
      <c r="L264" s="54"/>
      <c r="M264" s="55"/>
      <c r="N264" s="54"/>
      <c r="O264" s="54"/>
      <c r="P264" s="54"/>
      <c r="Q264" s="54"/>
      <c r="R264" s="54"/>
      <c r="S264" s="54"/>
      <c r="T264" s="54"/>
      <c r="U264" s="54"/>
      <c r="V264" s="54"/>
      <c r="W264" s="54"/>
      <c r="X264" s="54"/>
      <c r="Y264" s="54"/>
      <c r="Z264" s="54"/>
      <c r="AA264" s="54"/>
      <c r="AB264" s="44"/>
      <c r="AC264" s="44"/>
      <c r="AD264" s="44"/>
      <c r="AE264" s="44"/>
      <c r="AF264" s="44"/>
      <c r="AG264" s="44"/>
      <c r="AH264" s="44"/>
      <c r="AI264" s="44"/>
      <c r="AJ264" s="44"/>
      <c r="AK264" s="44"/>
      <c r="AL264" s="44"/>
    </row>
    <row r="265" spans="1:38" ht="14.5" x14ac:dyDescent="0.35">
      <c r="A265" s="30" t="str">
        <f t="shared" si="0"/>
        <v>-Commission Operations</v>
      </c>
      <c r="B265" s="30"/>
      <c r="C265" s="30" t="s">
        <v>19</v>
      </c>
      <c r="D265" s="32"/>
      <c r="E265" s="30"/>
      <c r="F265" s="30" t="str">
        <f>_xlfn.SINGLE(IF(ISNUMBER(IFERROR(_xlfn.XLOOKUP($E265,Table1[QNUM],Table1[Answer],"",0),""))*1,"",IFERROR(_xlfn.XLOOKUP($E265,Table1[QNUM],Table1[Answer],"",0),"")))</f>
        <v/>
      </c>
      <c r="G265" s="31" t="str">
        <f>_xlfn.SINGLE(IF(ISNUMBER(IFERROR(_xlfn.XLOOKUP($E265&amp;$G$1&amp;":",Table1[QNUM],Table1[NOTES],"",0),""))*1,"",IFERROR(_xlfn.XLOOKUP($E265&amp;$G$1&amp;":",Table1[QNUM],Table1[NOTES],"",0),"")))</f>
        <v/>
      </c>
      <c r="H265" s="31"/>
      <c r="I265" s="31" t="str">
        <f>_xlfn.SINGLE(IF(ISNUMBER(IFERROR(_xlfn.XLOOKUP($E265&amp;$I$1,Table1[QNUM],Table1[NOTES],"",0),""))*1,"",IFERROR(_xlfn.XLOOKUP($E265&amp;$I$1,Table1[QNUM],Table1[NOTES],"",0),"")))</f>
        <v/>
      </c>
      <c r="J265" s="53"/>
      <c r="K265" s="54"/>
      <c r="L265" s="54"/>
      <c r="M265" s="55"/>
      <c r="N265" s="54"/>
      <c r="O265" s="54"/>
      <c r="P265" s="54"/>
      <c r="Q265" s="54"/>
      <c r="R265" s="54"/>
      <c r="S265" s="54"/>
      <c r="T265" s="54"/>
      <c r="U265" s="54"/>
      <c r="V265" s="54"/>
      <c r="W265" s="54"/>
      <c r="X265" s="54"/>
      <c r="Y265" s="54"/>
      <c r="Z265" s="54"/>
      <c r="AA265" s="54"/>
      <c r="AB265" s="44"/>
      <c r="AC265" s="44"/>
      <c r="AD265" s="44"/>
      <c r="AE265" s="44"/>
      <c r="AF265" s="44"/>
      <c r="AG265" s="44"/>
      <c r="AH265" s="44"/>
      <c r="AI265" s="44"/>
      <c r="AJ265" s="44"/>
      <c r="AK265" s="44"/>
      <c r="AL265" s="44"/>
    </row>
    <row r="266" spans="1:38" ht="14.5" x14ac:dyDescent="0.35">
      <c r="A266" s="30" t="str">
        <f t="shared" ref="A266:A317" si="1">E266&amp;"-"&amp;C266</f>
        <v>-Commission Operations</v>
      </c>
      <c r="B266" s="30"/>
      <c r="C266" s="30" t="s">
        <v>19</v>
      </c>
      <c r="D266" s="32"/>
      <c r="E266" s="30"/>
      <c r="F266" s="30" t="str">
        <f>_xlfn.SINGLE(IF(ISNUMBER(IFERROR(_xlfn.XLOOKUP($E266,Table1[QNUM],Table1[Answer],"",0),""))*1,"",IFERROR(_xlfn.XLOOKUP($E266,Table1[QNUM],Table1[Answer],"",0),"")))</f>
        <v/>
      </c>
      <c r="G266" s="31" t="str">
        <f>_xlfn.SINGLE(IF(ISNUMBER(IFERROR(_xlfn.XLOOKUP($E266&amp;$G$1&amp;":",Table1[QNUM],Table1[NOTES],"",0),""))*1,"",IFERROR(_xlfn.XLOOKUP($E266&amp;$G$1&amp;":",Table1[QNUM],Table1[NOTES],"",0),"")))</f>
        <v/>
      </c>
      <c r="H266" s="31"/>
      <c r="I266" s="31" t="str">
        <f>_xlfn.SINGLE(IF(ISNUMBER(IFERROR(_xlfn.XLOOKUP($E266&amp;$I$1,Table1[QNUM],Table1[NOTES],"",0),""))*1,"",IFERROR(_xlfn.XLOOKUP($E266&amp;$I$1,Table1[QNUM],Table1[NOTES],"",0),"")))</f>
        <v/>
      </c>
      <c r="J266" s="53"/>
      <c r="K266" s="54"/>
      <c r="L266" s="54"/>
      <c r="M266" s="55"/>
      <c r="N266" s="54"/>
      <c r="O266" s="54"/>
      <c r="P266" s="54"/>
      <c r="Q266" s="54"/>
      <c r="R266" s="54"/>
      <c r="S266" s="54"/>
      <c r="T266" s="54"/>
      <c r="U266" s="54"/>
      <c r="V266" s="54"/>
      <c r="W266" s="54"/>
      <c r="X266" s="54"/>
      <c r="Y266" s="54"/>
      <c r="Z266" s="54"/>
      <c r="AA266" s="54"/>
      <c r="AB266" s="44"/>
      <c r="AC266" s="44"/>
      <c r="AD266" s="44"/>
      <c r="AE266" s="44"/>
      <c r="AF266" s="44"/>
      <c r="AG266" s="44"/>
      <c r="AH266" s="44"/>
      <c r="AI266" s="44"/>
      <c r="AJ266" s="44"/>
      <c r="AK266" s="44"/>
      <c r="AL266" s="44"/>
    </row>
    <row r="267" spans="1:38" ht="14.5" x14ac:dyDescent="0.35">
      <c r="A267" s="30" t="str">
        <f t="shared" si="1"/>
        <v>-Commission Operations</v>
      </c>
      <c r="B267" s="30"/>
      <c r="C267" s="30" t="s">
        <v>19</v>
      </c>
      <c r="D267" s="32"/>
      <c r="E267" s="30"/>
      <c r="F267" s="30" t="str">
        <f>_xlfn.SINGLE(IF(ISNUMBER(IFERROR(_xlfn.XLOOKUP($E267,Table1[QNUM],Table1[Answer],"",0),""))*1,"",IFERROR(_xlfn.XLOOKUP($E267,Table1[QNUM],Table1[Answer],"",0),"")))</f>
        <v/>
      </c>
      <c r="G267" s="31" t="str">
        <f>_xlfn.SINGLE(IF(ISNUMBER(IFERROR(_xlfn.XLOOKUP($E267&amp;$G$1&amp;":",Table1[QNUM],Table1[NOTES],"",0),""))*1,"",IFERROR(_xlfn.XLOOKUP($E267&amp;$G$1&amp;":",Table1[QNUM],Table1[NOTES],"",0),"")))</f>
        <v/>
      </c>
      <c r="H267" s="31"/>
      <c r="I267" s="31" t="str">
        <f>_xlfn.SINGLE(IF(ISNUMBER(IFERROR(_xlfn.XLOOKUP($E267&amp;$I$1,Table1[QNUM],Table1[NOTES],"",0),""))*1,"",IFERROR(_xlfn.XLOOKUP($E267&amp;$I$1,Table1[QNUM],Table1[NOTES],"",0),"")))</f>
        <v/>
      </c>
      <c r="J267" s="53"/>
      <c r="K267" s="54"/>
      <c r="L267" s="54"/>
      <c r="M267" s="55"/>
      <c r="N267" s="54"/>
      <c r="O267" s="54"/>
      <c r="P267" s="54"/>
      <c r="Q267" s="54"/>
      <c r="R267" s="54"/>
      <c r="S267" s="54"/>
      <c r="T267" s="54"/>
      <c r="U267" s="54"/>
      <c r="V267" s="54"/>
      <c r="W267" s="54"/>
      <c r="X267" s="54"/>
      <c r="Y267" s="54"/>
      <c r="Z267" s="54"/>
      <c r="AA267" s="54"/>
      <c r="AB267" s="44"/>
      <c r="AC267" s="44"/>
      <c r="AD267" s="44"/>
      <c r="AE267" s="44"/>
      <c r="AF267" s="44"/>
      <c r="AG267" s="44"/>
      <c r="AH267" s="44"/>
      <c r="AI267" s="44"/>
      <c r="AJ267" s="44"/>
      <c r="AK267" s="44"/>
      <c r="AL267" s="44"/>
    </row>
    <row r="268" spans="1:38" ht="14.5" x14ac:dyDescent="0.35">
      <c r="A268" s="30" t="str">
        <f t="shared" si="1"/>
        <v>-Commission Operations</v>
      </c>
      <c r="B268" s="30"/>
      <c r="C268" s="30" t="s">
        <v>19</v>
      </c>
      <c r="D268" s="32"/>
      <c r="E268" s="30"/>
      <c r="F268" s="30" t="str">
        <f>_xlfn.SINGLE(IF(ISNUMBER(IFERROR(_xlfn.XLOOKUP($E268,Table1[QNUM],Table1[Answer],"",0),""))*1,"",IFERROR(_xlfn.XLOOKUP($E268,Table1[QNUM],Table1[Answer],"",0),"")))</f>
        <v/>
      </c>
      <c r="G268" s="31" t="str">
        <f>_xlfn.SINGLE(IF(ISNUMBER(IFERROR(_xlfn.XLOOKUP($E268&amp;$G$1&amp;":",Table1[QNUM],Table1[NOTES],"",0),""))*1,"",IFERROR(_xlfn.XLOOKUP($E268&amp;$G$1&amp;":",Table1[QNUM],Table1[NOTES],"",0),"")))</f>
        <v/>
      </c>
      <c r="H268" s="31"/>
      <c r="I268" s="31" t="str">
        <f>_xlfn.SINGLE(IF(ISNUMBER(IFERROR(_xlfn.XLOOKUP($E268&amp;$I$1,Table1[QNUM],Table1[NOTES],"",0),""))*1,"",IFERROR(_xlfn.XLOOKUP($E268&amp;$I$1,Table1[QNUM],Table1[NOTES],"",0),"")))</f>
        <v/>
      </c>
      <c r="J268" s="53"/>
      <c r="K268" s="54"/>
      <c r="L268" s="54"/>
      <c r="M268" s="55"/>
      <c r="N268" s="54"/>
      <c r="O268" s="54"/>
      <c r="P268" s="54"/>
      <c r="Q268" s="54"/>
      <c r="R268" s="54"/>
      <c r="S268" s="54"/>
      <c r="T268" s="54"/>
      <c r="U268" s="54"/>
      <c r="V268" s="54"/>
      <c r="W268" s="54"/>
      <c r="X268" s="54"/>
      <c r="Y268" s="54"/>
      <c r="Z268" s="54"/>
      <c r="AA268" s="54"/>
      <c r="AB268" s="44"/>
      <c r="AC268" s="44"/>
      <c r="AD268" s="44"/>
      <c r="AE268" s="44"/>
      <c r="AF268" s="44"/>
      <c r="AG268" s="44"/>
      <c r="AH268" s="44"/>
      <c r="AI268" s="44"/>
      <c r="AJ268" s="44"/>
      <c r="AK268" s="44"/>
      <c r="AL268" s="44"/>
    </row>
    <row r="269" spans="1:38" ht="14.5" x14ac:dyDescent="0.35">
      <c r="A269" s="30" t="str">
        <f t="shared" si="1"/>
        <v>-Commission Operations</v>
      </c>
      <c r="B269" s="30"/>
      <c r="C269" s="30" t="s">
        <v>19</v>
      </c>
      <c r="D269" s="32"/>
      <c r="E269" s="30"/>
      <c r="F269" s="30" t="str">
        <f>_xlfn.SINGLE(IF(ISNUMBER(IFERROR(_xlfn.XLOOKUP($E269,Table1[QNUM],Table1[Answer],"",0),""))*1,"",IFERROR(_xlfn.XLOOKUP($E269,Table1[QNUM],Table1[Answer],"",0),"")))</f>
        <v/>
      </c>
      <c r="G269" s="31" t="str">
        <f>_xlfn.SINGLE(IF(ISNUMBER(IFERROR(_xlfn.XLOOKUP($E269&amp;$G$1&amp;":",Table1[QNUM],Table1[NOTES],"",0),""))*1,"",IFERROR(_xlfn.XLOOKUP($E269&amp;$G$1&amp;":",Table1[QNUM],Table1[NOTES],"",0),"")))</f>
        <v/>
      </c>
      <c r="H269" s="31"/>
      <c r="I269" s="31" t="str">
        <f>_xlfn.SINGLE(IF(ISNUMBER(IFERROR(_xlfn.XLOOKUP($E269&amp;$I$1,Table1[QNUM],Table1[NOTES],"",0),""))*1,"",IFERROR(_xlfn.XLOOKUP($E269&amp;$I$1,Table1[QNUM],Table1[NOTES],"",0),"")))</f>
        <v/>
      </c>
      <c r="J269" s="53"/>
      <c r="K269" s="54"/>
      <c r="L269" s="54"/>
      <c r="M269" s="55"/>
      <c r="N269" s="54"/>
      <c r="O269" s="54"/>
      <c r="P269" s="54"/>
      <c r="Q269" s="54"/>
      <c r="R269" s="54"/>
      <c r="S269" s="54"/>
      <c r="T269" s="54"/>
      <c r="U269" s="54"/>
      <c r="V269" s="54"/>
      <c r="W269" s="54"/>
      <c r="X269" s="54"/>
      <c r="Y269" s="54"/>
      <c r="Z269" s="54"/>
      <c r="AA269" s="54"/>
      <c r="AB269" s="44"/>
      <c r="AC269" s="44"/>
      <c r="AD269" s="44"/>
      <c r="AE269" s="44"/>
      <c r="AF269" s="44"/>
      <c r="AG269" s="44"/>
      <c r="AH269" s="44"/>
      <c r="AI269" s="44"/>
      <c r="AJ269" s="44"/>
      <c r="AK269" s="44"/>
      <c r="AL269" s="44"/>
    </row>
    <row r="270" spans="1:38" ht="14.5" x14ac:dyDescent="0.35">
      <c r="A270" s="30" t="str">
        <f t="shared" si="1"/>
        <v>-Commission Operations</v>
      </c>
      <c r="B270" s="30"/>
      <c r="C270" s="30" t="s">
        <v>19</v>
      </c>
      <c r="D270" s="32"/>
      <c r="E270" s="30"/>
      <c r="F270" s="30" t="str">
        <f>_xlfn.SINGLE(IF(ISNUMBER(IFERROR(_xlfn.XLOOKUP($E270,Table1[QNUM],Table1[Answer],"",0),""))*1,"",IFERROR(_xlfn.XLOOKUP($E270,Table1[QNUM],Table1[Answer],"",0),"")))</f>
        <v/>
      </c>
      <c r="G270" s="31" t="str">
        <f>_xlfn.SINGLE(IF(ISNUMBER(IFERROR(_xlfn.XLOOKUP($E270&amp;$G$1&amp;":",Table1[QNUM],Table1[NOTES],"",0),""))*1,"",IFERROR(_xlfn.XLOOKUP($E270&amp;$G$1&amp;":",Table1[QNUM],Table1[NOTES],"",0),"")))</f>
        <v/>
      </c>
      <c r="H270" s="31"/>
      <c r="I270" s="31" t="str">
        <f>_xlfn.SINGLE(IF(ISNUMBER(IFERROR(_xlfn.XLOOKUP($E270&amp;$I$1,Table1[QNUM],Table1[NOTES],"",0),""))*1,"",IFERROR(_xlfn.XLOOKUP($E270&amp;$I$1,Table1[QNUM],Table1[NOTES],"",0),"")))</f>
        <v/>
      </c>
      <c r="J270" s="53"/>
      <c r="K270" s="54"/>
      <c r="L270" s="54"/>
      <c r="M270" s="55"/>
      <c r="N270" s="54"/>
      <c r="O270" s="54"/>
      <c r="P270" s="54"/>
      <c r="Q270" s="54"/>
      <c r="R270" s="54"/>
      <c r="S270" s="54"/>
      <c r="T270" s="54"/>
      <c r="U270" s="54"/>
      <c r="V270" s="54"/>
      <c r="W270" s="54"/>
      <c r="X270" s="54"/>
      <c r="Y270" s="54"/>
      <c r="Z270" s="54"/>
      <c r="AA270" s="54"/>
      <c r="AB270" s="44"/>
      <c r="AC270" s="44"/>
      <c r="AD270" s="44"/>
      <c r="AE270" s="44"/>
      <c r="AF270" s="44"/>
      <c r="AG270" s="44"/>
      <c r="AH270" s="44"/>
      <c r="AI270" s="44"/>
      <c r="AJ270" s="44"/>
      <c r="AK270" s="44"/>
      <c r="AL270" s="44"/>
    </row>
    <row r="271" spans="1:38" ht="14.5" x14ac:dyDescent="0.35">
      <c r="A271" s="30" t="str">
        <f t="shared" si="1"/>
        <v>-Commission Operations</v>
      </c>
      <c r="B271" s="30"/>
      <c r="C271" s="30" t="s">
        <v>19</v>
      </c>
      <c r="D271" s="32"/>
      <c r="E271" s="30"/>
      <c r="F271" s="30" t="str">
        <f>_xlfn.SINGLE(IF(ISNUMBER(IFERROR(_xlfn.XLOOKUP($E271,Table1[QNUM],Table1[Answer],"",0),""))*1,"",IFERROR(_xlfn.XLOOKUP($E271,Table1[QNUM],Table1[Answer],"",0),"")))</f>
        <v/>
      </c>
      <c r="G271" s="31" t="str">
        <f>_xlfn.SINGLE(IF(ISNUMBER(IFERROR(_xlfn.XLOOKUP($E271&amp;$G$1&amp;":",Table1[QNUM],Table1[NOTES],"",0),""))*1,"",IFERROR(_xlfn.XLOOKUP($E271&amp;$G$1&amp;":",Table1[QNUM],Table1[NOTES],"",0),"")))</f>
        <v/>
      </c>
      <c r="H271" s="31"/>
      <c r="I271" s="31" t="str">
        <f>_xlfn.SINGLE(IF(ISNUMBER(IFERROR(_xlfn.XLOOKUP($E271&amp;$I$1,Table1[QNUM],Table1[NOTES],"",0),""))*1,"",IFERROR(_xlfn.XLOOKUP($E271&amp;$I$1,Table1[QNUM],Table1[NOTES],"",0),"")))</f>
        <v/>
      </c>
      <c r="J271" s="53"/>
      <c r="K271" s="54"/>
      <c r="L271" s="54"/>
      <c r="M271" s="55"/>
      <c r="N271" s="54"/>
      <c r="O271" s="54"/>
      <c r="P271" s="54"/>
      <c r="Q271" s="54"/>
      <c r="R271" s="54"/>
      <c r="S271" s="54"/>
      <c r="T271" s="54"/>
      <c r="U271" s="54"/>
      <c r="V271" s="54"/>
      <c r="W271" s="54"/>
      <c r="X271" s="54"/>
      <c r="Y271" s="54"/>
      <c r="Z271" s="54"/>
      <c r="AA271" s="54"/>
      <c r="AB271" s="44"/>
      <c r="AC271" s="44"/>
      <c r="AD271" s="44"/>
      <c r="AE271" s="44"/>
      <c r="AF271" s="44"/>
      <c r="AG271" s="44"/>
      <c r="AH271" s="44"/>
      <c r="AI271" s="44"/>
      <c r="AJ271" s="44"/>
      <c r="AK271" s="44"/>
      <c r="AL271" s="44"/>
    </row>
    <row r="272" spans="1:38" ht="14.5" x14ac:dyDescent="0.35">
      <c r="A272" s="30" t="str">
        <f t="shared" si="1"/>
        <v>-Commission Operations</v>
      </c>
      <c r="B272" s="30"/>
      <c r="C272" s="30" t="s">
        <v>19</v>
      </c>
      <c r="D272" s="32"/>
      <c r="E272" s="30"/>
      <c r="F272" s="30" t="str">
        <f>_xlfn.SINGLE(IF(ISNUMBER(IFERROR(_xlfn.XLOOKUP($E272,Table1[QNUM],Table1[Answer],"",0),""))*1,"",IFERROR(_xlfn.XLOOKUP($E272,Table1[QNUM],Table1[Answer],"",0),"")))</f>
        <v/>
      </c>
      <c r="G272" s="31" t="str">
        <f>_xlfn.SINGLE(IF(ISNUMBER(IFERROR(_xlfn.XLOOKUP($E272&amp;$G$1&amp;":",Table1[QNUM],Table1[NOTES],"",0),""))*1,"",IFERROR(_xlfn.XLOOKUP($E272&amp;$G$1&amp;":",Table1[QNUM],Table1[NOTES],"",0),"")))</f>
        <v/>
      </c>
      <c r="H272" s="31"/>
      <c r="I272" s="31" t="str">
        <f>_xlfn.SINGLE(IF(ISNUMBER(IFERROR(_xlfn.XLOOKUP($E272&amp;$I$1,Table1[QNUM],Table1[NOTES],"",0),""))*1,"",IFERROR(_xlfn.XLOOKUP($E272&amp;$I$1,Table1[QNUM],Table1[NOTES],"",0),"")))</f>
        <v/>
      </c>
      <c r="J272" s="53"/>
      <c r="K272" s="54"/>
      <c r="L272" s="54"/>
      <c r="M272" s="55"/>
      <c r="N272" s="54"/>
      <c r="O272" s="54"/>
      <c r="P272" s="54"/>
      <c r="Q272" s="54"/>
      <c r="R272" s="54"/>
      <c r="S272" s="54"/>
      <c r="T272" s="54"/>
      <c r="U272" s="54"/>
      <c r="V272" s="54"/>
      <c r="W272" s="54"/>
      <c r="X272" s="54"/>
      <c r="Y272" s="54"/>
      <c r="Z272" s="54"/>
      <c r="AA272" s="54"/>
      <c r="AB272" s="44"/>
      <c r="AC272" s="44"/>
      <c r="AD272" s="44"/>
      <c r="AE272" s="44"/>
      <c r="AF272" s="44"/>
      <c r="AG272" s="44"/>
      <c r="AH272" s="44"/>
      <c r="AI272" s="44"/>
      <c r="AJ272" s="44"/>
      <c r="AK272" s="44"/>
      <c r="AL272" s="44"/>
    </row>
    <row r="273" spans="1:38" ht="14.5" x14ac:dyDescent="0.35">
      <c r="A273" s="30" t="str">
        <f t="shared" si="1"/>
        <v>-Commission Operations</v>
      </c>
      <c r="B273" s="30"/>
      <c r="C273" s="30" t="s">
        <v>19</v>
      </c>
      <c r="D273" s="32"/>
      <c r="E273" s="30"/>
      <c r="F273" s="30" t="str">
        <f>_xlfn.SINGLE(IF(ISNUMBER(IFERROR(_xlfn.XLOOKUP($E273,Table1[QNUM],Table1[Answer],"",0),""))*1,"",IFERROR(_xlfn.XLOOKUP($E273,Table1[QNUM],Table1[Answer],"",0),"")))</f>
        <v/>
      </c>
      <c r="G273" s="31" t="str">
        <f>_xlfn.SINGLE(IF(ISNUMBER(IFERROR(_xlfn.XLOOKUP($E273&amp;$G$1&amp;":",Table1[QNUM],Table1[NOTES],"",0),""))*1,"",IFERROR(_xlfn.XLOOKUP($E273&amp;$G$1&amp;":",Table1[QNUM],Table1[NOTES],"",0),"")))</f>
        <v/>
      </c>
      <c r="H273" s="31"/>
      <c r="I273" s="31" t="str">
        <f>_xlfn.SINGLE(IF(ISNUMBER(IFERROR(_xlfn.XLOOKUP($E273&amp;$I$1,Table1[QNUM],Table1[NOTES],"",0),""))*1,"",IFERROR(_xlfn.XLOOKUP($E273&amp;$I$1,Table1[QNUM],Table1[NOTES],"",0),"")))</f>
        <v/>
      </c>
      <c r="J273" s="53"/>
      <c r="K273" s="54"/>
      <c r="L273" s="54"/>
      <c r="M273" s="55"/>
      <c r="N273" s="54"/>
      <c r="O273" s="54"/>
      <c r="P273" s="54"/>
      <c r="Q273" s="54"/>
      <c r="R273" s="54"/>
      <c r="S273" s="54"/>
      <c r="T273" s="54"/>
      <c r="U273" s="54"/>
      <c r="V273" s="54"/>
      <c r="W273" s="54"/>
      <c r="X273" s="54"/>
      <c r="Y273" s="54"/>
      <c r="Z273" s="54"/>
      <c r="AA273" s="54"/>
      <c r="AB273" s="44"/>
      <c r="AC273" s="44"/>
      <c r="AD273" s="44"/>
      <c r="AE273" s="44"/>
      <c r="AF273" s="44"/>
      <c r="AG273" s="44"/>
      <c r="AH273" s="44"/>
      <c r="AI273" s="44"/>
      <c r="AJ273" s="44"/>
      <c r="AK273" s="44"/>
      <c r="AL273" s="44"/>
    </row>
    <row r="274" spans="1:38" ht="14.5" x14ac:dyDescent="0.35">
      <c r="A274" s="30" t="str">
        <f t="shared" si="1"/>
        <v>-Commission Operations</v>
      </c>
      <c r="B274" s="30"/>
      <c r="C274" s="30" t="s">
        <v>19</v>
      </c>
      <c r="D274" s="32"/>
      <c r="E274" s="30"/>
      <c r="F274" s="30" t="str">
        <f>_xlfn.SINGLE(IF(ISNUMBER(IFERROR(_xlfn.XLOOKUP($E274,Table1[QNUM],Table1[Answer],"",0),""))*1,"",IFERROR(_xlfn.XLOOKUP($E274,Table1[QNUM],Table1[Answer],"",0),"")))</f>
        <v/>
      </c>
      <c r="G274" s="31" t="str">
        <f>_xlfn.SINGLE(IF(ISNUMBER(IFERROR(_xlfn.XLOOKUP($E274&amp;$G$1&amp;":",Table1[QNUM],Table1[NOTES],"",0),""))*1,"",IFERROR(_xlfn.XLOOKUP($E274&amp;$G$1&amp;":",Table1[QNUM],Table1[NOTES],"",0),"")))</f>
        <v/>
      </c>
      <c r="H274" s="31"/>
      <c r="I274" s="31" t="str">
        <f>_xlfn.SINGLE(IF(ISNUMBER(IFERROR(_xlfn.XLOOKUP($E274&amp;$I$1,Table1[QNUM],Table1[NOTES],"",0),""))*1,"",IFERROR(_xlfn.XLOOKUP($E274&amp;$I$1,Table1[QNUM],Table1[NOTES],"",0),"")))</f>
        <v/>
      </c>
      <c r="J274" s="53"/>
      <c r="K274" s="54"/>
      <c r="L274" s="54"/>
      <c r="M274" s="55"/>
      <c r="N274" s="54"/>
      <c r="O274" s="54"/>
      <c r="P274" s="54"/>
      <c r="Q274" s="54"/>
      <c r="R274" s="54"/>
      <c r="S274" s="54"/>
      <c r="T274" s="54"/>
      <c r="U274" s="54"/>
      <c r="V274" s="54"/>
      <c r="W274" s="54"/>
      <c r="X274" s="54"/>
      <c r="Y274" s="54"/>
      <c r="Z274" s="54"/>
      <c r="AA274" s="54"/>
      <c r="AB274" s="44"/>
      <c r="AC274" s="44"/>
      <c r="AD274" s="44"/>
      <c r="AE274" s="44"/>
      <c r="AF274" s="44"/>
      <c r="AG274" s="44"/>
      <c r="AH274" s="44"/>
      <c r="AI274" s="44"/>
      <c r="AJ274" s="44"/>
      <c r="AK274" s="44"/>
      <c r="AL274" s="44"/>
    </row>
    <row r="275" spans="1:38" ht="14.5" x14ac:dyDescent="0.35">
      <c r="A275" s="30" t="str">
        <f t="shared" si="1"/>
        <v>-Commission Operations</v>
      </c>
      <c r="B275" s="30"/>
      <c r="C275" s="30" t="s">
        <v>19</v>
      </c>
      <c r="D275" s="32"/>
      <c r="E275" s="30"/>
      <c r="F275" s="30" t="str">
        <f>_xlfn.SINGLE(IF(ISNUMBER(IFERROR(_xlfn.XLOOKUP($E275,Table1[QNUM],Table1[Answer],"",0),""))*1,"",IFERROR(_xlfn.XLOOKUP($E275,Table1[QNUM],Table1[Answer],"",0),"")))</f>
        <v/>
      </c>
      <c r="G275" s="31" t="str">
        <f>_xlfn.SINGLE(IF(ISNUMBER(IFERROR(_xlfn.XLOOKUP($E275&amp;$G$1&amp;":",Table1[QNUM],Table1[NOTES],"",0),""))*1,"",IFERROR(_xlfn.XLOOKUP($E275&amp;$G$1&amp;":",Table1[QNUM],Table1[NOTES],"",0),"")))</f>
        <v/>
      </c>
      <c r="H275" s="31"/>
      <c r="I275" s="31" t="str">
        <f>_xlfn.SINGLE(IF(ISNUMBER(IFERROR(_xlfn.XLOOKUP($E275&amp;$I$1,Table1[QNUM],Table1[NOTES],"",0),""))*1,"",IFERROR(_xlfn.XLOOKUP($E275&amp;$I$1,Table1[QNUM],Table1[NOTES],"",0),"")))</f>
        <v/>
      </c>
      <c r="J275" s="53"/>
      <c r="K275" s="54"/>
      <c r="L275" s="54"/>
      <c r="M275" s="55"/>
      <c r="N275" s="54"/>
      <c r="O275" s="54"/>
      <c r="P275" s="54"/>
      <c r="Q275" s="54"/>
      <c r="R275" s="54"/>
      <c r="S275" s="54"/>
      <c r="T275" s="54"/>
      <c r="U275" s="54"/>
      <c r="V275" s="54"/>
      <c r="W275" s="54"/>
      <c r="X275" s="54"/>
      <c r="Y275" s="54"/>
      <c r="Z275" s="54"/>
      <c r="AA275" s="54"/>
      <c r="AB275" s="44"/>
      <c r="AC275" s="44"/>
      <c r="AD275" s="44"/>
      <c r="AE275" s="44"/>
      <c r="AF275" s="44"/>
      <c r="AG275" s="44"/>
      <c r="AH275" s="44"/>
      <c r="AI275" s="44"/>
      <c r="AJ275" s="44"/>
      <c r="AK275" s="44"/>
      <c r="AL275" s="44"/>
    </row>
    <row r="276" spans="1:38" ht="14.5" x14ac:dyDescent="0.35">
      <c r="A276" s="30" t="str">
        <f t="shared" si="1"/>
        <v>-Commission Operations</v>
      </c>
      <c r="B276" s="30"/>
      <c r="C276" s="30" t="s">
        <v>19</v>
      </c>
      <c r="D276" s="32"/>
      <c r="E276" s="30"/>
      <c r="F276" s="30" t="str">
        <f>_xlfn.SINGLE(IF(ISNUMBER(IFERROR(_xlfn.XLOOKUP($E276,Table1[QNUM],Table1[Answer],"",0),""))*1,"",IFERROR(_xlfn.XLOOKUP($E276,Table1[QNUM],Table1[Answer],"",0),"")))</f>
        <v/>
      </c>
      <c r="G276" s="31" t="str">
        <f>_xlfn.SINGLE(IF(ISNUMBER(IFERROR(_xlfn.XLOOKUP($E276&amp;$G$1&amp;":",Table1[QNUM],Table1[NOTES],"",0),""))*1,"",IFERROR(_xlfn.XLOOKUP($E276&amp;$G$1&amp;":",Table1[QNUM],Table1[NOTES],"",0),"")))</f>
        <v/>
      </c>
      <c r="H276" s="31"/>
      <c r="I276" s="31" t="str">
        <f>_xlfn.SINGLE(IF(ISNUMBER(IFERROR(_xlfn.XLOOKUP($E276&amp;$I$1,Table1[QNUM],Table1[NOTES],"",0),""))*1,"",IFERROR(_xlfn.XLOOKUP($E276&amp;$I$1,Table1[QNUM],Table1[NOTES],"",0),"")))</f>
        <v/>
      </c>
      <c r="J276" s="53"/>
      <c r="K276" s="54"/>
      <c r="L276" s="54"/>
      <c r="M276" s="55"/>
      <c r="N276" s="54"/>
      <c r="O276" s="54"/>
      <c r="P276" s="54"/>
      <c r="Q276" s="54"/>
      <c r="R276" s="54"/>
      <c r="S276" s="54"/>
      <c r="T276" s="54"/>
      <c r="U276" s="54"/>
      <c r="V276" s="54"/>
      <c r="W276" s="54"/>
      <c r="X276" s="54"/>
      <c r="Y276" s="54"/>
      <c r="Z276" s="54"/>
      <c r="AA276" s="54"/>
      <c r="AB276" s="44"/>
      <c r="AC276" s="44"/>
      <c r="AD276" s="44"/>
      <c r="AE276" s="44"/>
      <c r="AF276" s="44"/>
      <c r="AG276" s="44"/>
      <c r="AH276" s="44"/>
      <c r="AI276" s="44"/>
      <c r="AJ276" s="44"/>
      <c r="AK276" s="44"/>
      <c r="AL276" s="44"/>
    </row>
    <row r="277" spans="1:38" ht="14.5" x14ac:dyDescent="0.35">
      <c r="A277" s="30" t="str">
        <f t="shared" si="1"/>
        <v>-Commission Operations</v>
      </c>
      <c r="B277" s="30"/>
      <c r="C277" s="30" t="s">
        <v>19</v>
      </c>
      <c r="D277" s="32"/>
      <c r="E277" s="30"/>
      <c r="F277" s="30" t="str">
        <f>_xlfn.SINGLE(IF(ISNUMBER(IFERROR(_xlfn.XLOOKUP($E277,Table1[QNUM],Table1[Answer],"",0),""))*1,"",IFERROR(_xlfn.XLOOKUP($E277,Table1[QNUM],Table1[Answer],"",0),"")))</f>
        <v/>
      </c>
      <c r="G277" s="31" t="str">
        <f>_xlfn.SINGLE(IF(ISNUMBER(IFERROR(_xlfn.XLOOKUP($E277&amp;$G$1&amp;":",Table1[QNUM],Table1[NOTES],"",0),""))*1,"",IFERROR(_xlfn.XLOOKUP($E277&amp;$G$1&amp;":",Table1[QNUM],Table1[NOTES],"",0),"")))</f>
        <v/>
      </c>
      <c r="H277" s="31"/>
      <c r="I277" s="31" t="str">
        <f>_xlfn.SINGLE(IF(ISNUMBER(IFERROR(_xlfn.XLOOKUP($E277&amp;$I$1,Table1[QNUM],Table1[NOTES],"",0),""))*1,"",IFERROR(_xlfn.XLOOKUP($E277&amp;$I$1,Table1[QNUM],Table1[NOTES],"",0),"")))</f>
        <v/>
      </c>
      <c r="J277" s="53"/>
      <c r="K277" s="54"/>
      <c r="L277" s="54"/>
      <c r="M277" s="55"/>
      <c r="N277" s="54"/>
      <c r="O277" s="54"/>
      <c r="P277" s="54"/>
      <c r="Q277" s="54"/>
      <c r="R277" s="54"/>
      <c r="S277" s="54"/>
      <c r="T277" s="54"/>
      <c r="U277" s="54"/>
      <c r="V277" s="54"/>
      <c r="W277" s="54"/>
      <c r="X277" s="54"/>
      <c r="Y277" s="54"/>
      <c r="Z277" s="54"/>
      <c r="AA277" s="54"/>
      <c r="AB277" s="44"/>
      <c r="AC277" s="44"/>
      <c r="AD277" s="44"/>
      <c r="AE277" s="44"/>
      <c r="AF277" s="44"/>
      <c r="AG277" s="44"/>
      <c r="AH277" s="44"/>
      <c r="AI277" s="44"/>
      <c r="AJ277" s="44"/>
      <c r="AK277" s="44"/>
      <c r="AL277" s="44"/>
    </row>
    <row r="278" spans="1:38" ht="14.5" x14ac:dyDescent="0.35">
      <c r="A278" s="30" t="str">
        <f t="shared" si="1"/>
        <v>-Commission Operations</v>
      </c>
      <c r="B278" s="30"/>
      <c r="C278" s="30" t="s">
        <v>19</v>
      </c>
      <c r="D278" s="32"/>
      <c r="E278" s="30"/>
      <c r="F278" s="30" t="str">
        <f>_xlfn.SINGLE(IF(ISNUMBER(IFERROR(_xlfn.XLOOKUP($E278,Table1[QNUM],Table1[Answer],"",0),""))*1,"",IFERROR(_xlfn.XLOOKUP($E278,Table1[QNUM],Table1[Answer],"",0),"")))</f>
        <v/>
      </c>
      <c r="G278" s="31" t="str">
        <f>_xlfn.SINGLE(IF(ISNUMBER(IFERROR(_xlfn.XLOOKUP($E278&amp;$G$1&amp;":",Table1[QNUM],Table1[NOTES],"",0),""))*1,"",IFERROR(_xlfn.XLOOKUP($E278&amp;$G$1&amp;":",Table1[QNUM],Table1[NOTES],"",0),"")))</f>
        <v/>
      </c>
      <c r="H278" s="31"/>
      <c r="I278" s="31" t="str">
        <f>_xlfn.SINGLE(IF(ISNUMBER(IFERROR(_xlfn.XLOOKUP($E278&amp;$I$1,Table1[QNUM],Table1[NOTES],"",0),""))*1,"",IFERROR(_xlfn.XLOOKUP($E278&amp;$I$1,Table1[QNUM],Table1[NOTES],"",0),"")))</f>
        <v/>
      </c>
      <c r="J278" s="53"/>
      <c r="K278" s="54"/>
      <c r="L278" s="54"/>
      <c r="M278" s="55"/>
      <c r="N278" s="54"/>
      <c r="O278" s="54"/>
      <c r="P278" s="54"/>
      <c r="Q278" s="54"/>
      <c r="R278" s="54"/>
      <c r="S278" s="54"/>
      <c r="T278" s="54"/>
      <c r="U278" s="54"/>
      <c r="V278" s="54"/>
      <c r="W278" s="54"/>
      <c r="X278" s="54"/>
      <c r="Y278" s="54"/>
      <c r="Z278" s="54"/>
      <c r="AA278" s="54"/>
      <c r="AB278" s="44"/>
      <c r="AC278" s="44"/>
      <c r="AD278" s="44"/>
      <c r="AE278" s="44"/>
      <c r="AF278" s="44"/>
      <c r="AG278" s="44"/>
      <c r="AH278" s="44"/>
      <c r="AI278" s="44"/>
      <c r="AJ278" s="44"/>
      <c r="AK278" s="44"/>
      <c r="AL278" s="44"/>
    </row>
    <row r="279" spans="1:38" ht="14.5" x14ac:dyDescent="0.35">
      <c r="A279" s="30" t="str">
        <f t="shared" si="1"/>
        <v>-Commission Operations</v>
      </c>
      <c r="B279" s="30"/>
      <c r="C279" s="30" t="s">
        <v>19</v>
      </c>
      <c r="D279" s="32"/>
      <c r="E279" s="30"/>
      <c r="F279" s="30" t="str">
        <f>_xlfn.SINGLE(IF(ISNUMBER(IFERROR(_xlfn.XLOOKUP($E279,Table1[QNUM],Table1[Answer],"",0),""))*1,"",IFERROR(_xlfn.XLOOKUP($E279,Table1[QNUM],Table1[Answer],"",0),"")))</f>
        <v/>
      </c>
      <c r="G279" s="31" t="str">
        <f>_xlfn.SINGLE(IF(ISNUMBER(IFERROR(_xlfn.XLOOKUP($E279&amp;$G$1&amp;":",Table1[QNUM],Table1[NOTES],"",0),""))*1,"",IFERROR(_xlfn.XLOOKUP($E279&amp;$G$1&amp;":",Table1[QNUM],Table1[NOTES],"",0),"")))</f>
        <v/>
      </c>
      <c r="H279" s="31"/>
      <c r="I279" s="31" t="str">
        <f>_xlfn.SINGLE(IF(ISNUMBER(IFERROR(_xlfn.XLOOKUP($E279&amp;$I$1,Table1[QNUM],Table1[NOTES],"",0),""))*1,"",IFERROR(_xlfn.XLOOKUP($E279&amp;$I$1,Table1[QNUM],Table1[NOTES],"",0),"")))</f>
        <v/>
      </c>
      <c r="J279" s="53"/>
      <c r="K279" s="54"/>
      <c r="L279" s="54"/>
      <c r="M279" s="55"/>
      <c r="N279" s="54"/>
      <c r="O279" s="54"/>
      <c r="P279" s="54"/>
      <c r="Q279" s="54"/>
      <c r="R279" s="54"/>
      <c r="S279" s="54"/>
      <c r="T279" s="54"/>
      <c r="U279" s="54"/>
      <c r="V279" s="54"/>
      <c r="W279" s="54"/>
      <c r="X279" s="54"/>
      <c r="Y279" s="54"/>
      <c r="Z279" s="54"/>
      <c r="AA279" s="54"/>
      <c r="AB279" s="44"/>
      <c r="AC279" s="44"/>
      <c r="AD279" s="44"/>
      <c r="AE279" s="44"/>
      <c r="AF279" s="44"/>
      <c r="AG279" s="44"/>
      <c r="AH279" s="44"/>
      <c r="AI279" s="44"/>
      <c r="AJ279" s="44"/>
      <c r="AK279" s="44"/>
      <c r="AL279" s="44"/>
    </row>
    <row r="280" spans="1:38" ht="14.5" x14ac:dyDescent="0.35">
      <c r="A280" s="30" t="str">
        <f t="shared" si="1"/>
        <v>-Commission Operations</v>
      </c>
      <c r="B280" s="30"/>
      <c r="C280" s="30" t="s">
        <v>19</v>
      </c>
      <c r="D280" s="32"/>
      <c r="E280" s="30"/>
      <c r="F280" s="30" t="str">
        <f>_xlfn.SINGLE(IF(ISNUMBER(IFERROR(_xlfn.XLOOKUP($E280,Table1[QNUM],Table1[Answer],"",0),""))*1,"",IFERROR(_xlfn.XLOOKUP($E280,Table1[QNUM],Table1[Answer],"",0),"")))</f>
        <v/>
      </c>
      <c r="G280" s="31" t="str">
        <f>_xlfn.SINGLE(IF(ISNUMBER(IFERROR(_xlfn.XLOOKUP($E280&amp;$G$1&amp;":",Table1[QNUM],Table1[NOTES],"",0),""))*1,"",IFERROR(_xlfn.XLOOKUP($E280&amp;$G$1&amp;":",Table1[QNUM],Table1[NOTES],"",0),"")))</f>
        <v/>
      </c>
      <c r="H280" s="31"/>
      <c r="I280" s="31" t="str">
        <f>_xlfn.SINGLE(IF(ISNUMBER(IFERROR(_xlfn.XLOOKUP($E280&amp;$I$1,Table1[QNUM],Table1[NOTES],"",0),""))*1,"",IFERROR(_xlfn.XLOOKUP($E280&amp;$I$1,Table1[QNUM],Table1[NOTES],"",0),"")))</f>
        <v/>
      </c>
      <c r="J280" s="53"/>
      <c r="K280" s="54"/>
      <c r="L280" s="54"/>
      <c r="M280" s="55"/>
      <c r="N280" s="54"/>
      <c r="O280" s="54"/>
      <c r="P280" s="54"/>
      <c r="Q280" s="54"/>
      <c r="R280" s="54"/>
      <c r="S280" s="54"/>
      <c r="T280" s="54"/>
      <c r="U280" s="54"/>
      <c r="V280" s="54"/>
      <c r="W280" s="54"/>
      <c r="X280" s="54"/>
      <c r="Y280" s="54"/>
      <c r="Z280" s="54"/>
      <c r="AA280" s="54"/>
      <c r="AB280" s="44"/>
      <c r="AC280" s="44"/>
      <c r="AD280" s="44"/>
      <c r="AE280" s="44"/>
      <c r="AF280" s="44"/>
      <c r="AG280" s="44"/>
      <c r="AH280" s="44"/>
      <c r="AI280" s="44"/>
      <c r="AJ280" s="44"/>
      <c r="AK280" s="44"/>
      <c r="AL280" s="44"/>
    </row>
    <row r="281" spans="1:38" ht="14.5" x14ac:dyDescent="0.35">
      <c r="A281" s="30" t="str">
        <f t="shared" si="1"/>
        <v>-Commission Operations</v>
      </c>
      <c r="B281" s="30"/>
      <c r="C281" s="30" t="s">
        <v>19</v>
      </c>
      <c r="D281" s="32"/>
      <c r="E281" s="30"/>
      <c r="F281" s="30" t="str">
        <f>_xlfn.SINGLE(IF(ISNUMBER(IFERROR(_xlfn.XLOOKUP($E281,Table1[QNUM],Table1[Answer],"",0),""))*1,"",IFERROR(_xlfn.XLOOKUP($E281,Table1[QNUM],Table1[Answer],"",0),"")))</f>
        <v/>
      </c>
      <c r="G281" s="31" t="str">
        <f>_xlfn.SINGLE(IF(ISNUMBER(IFERROR(_xlfn.XLOOKUP($E281&amp;$G$1&amp;":",Table1[QNUM],Table1[NOTES],"",0),""))*1,"",IFERROR(_xlfn.XLOOKUP($E281&amp;$G$1&amp;":",Table1[QNUM],Table1[NOTES],"",0),"")))</f>
        <v/>
      </c>
      <c r="H281" s="31"/>
      <c r="I281" s="31" t="str">
        <f>_xlfn.SINGLE(IF(ISNUMBER(IFERROR(_xlfn.XLOOKUP($E281&amp;$I$1,Table1[QNUM],Table1[NOTES],"",0),""))*1,"",IFERROR(_xlfn.XLOOKUP($E281&amp;$I$1,Table1[QNUM],Table1[NOTES],"",0),"")))</f>
        <v/>
      </c>
      <c r="J281" s="53"/>
      <c r="K281" s="54"/>
      <c r="L281" s="54"/>
      <c r="M281" s="55"/>
      <c r="N281" s="54"/>
      <c r="O281" s="54"/>
      <c r="P281" s="54"/>
      <c r="Q281" s="54"/>
      <c r="R281" s="54"/>
      <c r="S281" s="54"/>
      <c r="T281" s="54"/>
      <c r="U281" s="54"/>
      <c r="V281" s="54"/>
      <c r="W281" s="54"/>
      <c r="X281" s="54"/>
      <c r="Y281" s="54"/>
      <c r="Z281" s="54"/>
      <c r="AA281" s="54"/>
      <c r="AB281" s="44"/>
      <c r="AC281" s="44"/>
      <c r="AD281" s="44"/>
      <c r="AE281" s="44"/>
      <c r="AF281" s="44"/>
      <c r="AG281" s="44"/>
      <c r="AH281" s="44"/>
      <c r="AI281" s="44"/>
      <c r="AJ281" s="44"/>
      <c r="AK281" s="44"/>
      <c r="AL281" s="44"/>
    </row>
    <row r="282" spans="1:38" ht="14.5" x14ac:dyDescent="0.35">
      <c r="A282" s="30" t="str">
        <f t="shared" si="1"/>
        <v>-Commission Operations</v>
      </c>
      <c r="B282" s="30"/>
      <c r="C282" s="30" t="s">
        <v>19</v>
      </c>
      <c r="D282" s="32"/>
      <c r="E282" s="30"/>
      <c r="F282" s="30" t="str">
        <f>_xlfn.SINGLE(IF(ISNUMBER(IFERROR(_xlfn.XLOOKUP($E282,Table1[QNUM],Table1[Answer],"",0),""))*1,"",IFERROR(_xlfn.XLOOKUP($E282,Table1[QNUM],Table1[Answer],"",0),"")))</f>
        <v/>
      </c>
      <c r="G282" s="31" t="str">
        <f>_xlfn.SINGLE(IF(ISNUMBER(IFERROR(_xlfn.XLOOKUP($E282&amp;$G$1&amp;":",Table1[QNUM],Table1[NOTES],"",0),""))*1,"",IFERROR(_xlfn.XLOOKUP($E282&amp;$G$1&amp;":",Table1[QNUM],Table1[NOTES],"",0),"")))</f>
        <v/>
      </c>
      <c r="H282" s="31"/>
      <c r="I282" s="31" t="str">
        <f>_xlfn.SINGLE(IF(ISNUMBER(IFERROR(_xlfn.XLOOKUP($E282&amp;$I$1,Table1[QNUM],Table1[NOTES],"",0),""))*1,"",IFERROR(_xlfn.XLOOKUP($E282&amp;$I$1,Table1[QNUM],Table1[NOTES],"",0),"")))</f>
        <v/>
      </c>
      <c r="J282" s="53"/>
      <c r="K282" s="54"/>
      <c r="L282" s="54"/>
      <c r="M282" s="55"/>
      <c r="N282" s="54"/>
      <c r="O282" s="54"/>
      <c r="P282" s="54"/>
      <c r="Q282" s="54"/>
      <c r="R282" s="54"/>
      <c r="S282" s="54"/>
      <c r="T282" s="54"/>
      <c r="U282" s="54"/>
      <c r="V282" s="54"/>
      <c r="W282" s="54"/>
      <c r="X282" s="54"/>
      <c r="Y282" s="54"/>
      <c r="Z282" s="54"/>
      <c r="AA282" s="54"/>
      <c r="AB282" s="44"/>
      <c r="AC282" s="44"/>
      <c r="AD282" s="44"/>
      <c r="AE282" s="44"/>
      <c r="AF282" s="44"/>
      <c r="AG282" s="44"/>
      <c r="AH282" s="44"/>
      <c r="AI282" s="44"/>
      <c r="AJ282" s="44"/>
      <c r="AK282" s="44"/>
      <c r="AL282" s="44"/>
    </row>
    <row r="283" spans="1:38" ht="14.5" x14ac:dyDescent="0.35">
      <c r="A283" s="30" t="str">
        <f t="shared" si="1"/>
        <v>-Commission Operations</v>
      </c>
      <c r="B283" s="30"/>
      <c r="C283" s="30" t="s">
        <v>19</v>
      </c>
      <c r="D283" s="32"/>
      <c r="E283" s="30"/>
      <c r="F283" s="30" t="str">
        <f>_xlfn.SINGLE(IF(ISNUMBER(IFERROR(_xlfn.XLOOKUP($E283,Table1[QNUM],Table1[Answer],"",0),""))*1,"",IFERROR(_xlfn.XLOOKUP($E283,Table1[QNUM],Table1[Answer],"",0),"")))</f>
        <v/>
      </c>
      <c r="G283" s="31" t="str">
        <f>_xlfn.SINGLE(IF(ISNUMBER(IFERROR(_xlfn.XLOOKUP($E283&amp;$G$1&amp;":",Table1[QNUM],Table1[NOTES],"",0),""))*1,"",IFERROR(_xlfn.XLOOKUP($E283&amp;$G$1&amp;":",Table1[QNUM],Table1[NOTES],"",0),"")))</f>
        <v/>
      </c>
      <c r="H283" s="31"/>
      <c r="I283" s="31" t="str">
        <f>_xlfn.SINGLE(IF(ISNUMBER(IFERROR(_xlfn.XLOOKUP($E283&amp;$I$1,Table1[QNUM],Table1[NOTES],"",0),""))*1,"",IFERROR(_xlfn.XLOOKUP($E283&amp;$I$1,Table1[QNUM],Table1[NOTES],"",0),"")))</f>
        <v/>
      </c>
      <c r="J283" s="53"/>
      <c r="K283" s="54"/>
      <c r="L283" s="54"/>
      <c r="M283" s="55"/>
      <c r="N283" s="54"/>
      <c r="O283" s="54"/>
      <c r="P283" s="54"/>
      <c r="Q283" s="54"/>
      <c r="R283" s="54"/>
      <c r="S283" s="54"/>
      <c r="T283" s="54"/>
      <c r="U283" s="54"/>
      <c r="V283" s="54"/>
      <c r="W283" s="54"/>
      <c r="X283" s="54"/>
      <c r="Y283" s="54"/>
      <c r="Z283" s="54"/>
      <c r="AA283" s="54"/>
      <c r="AB283" s="44"/>
      <c r="AC283" s="44"/>
      <c r="AD283" s="44"/>
      <c r="AE283" s="44"/>
      <c r="AF283" s="44"/>
      <c r="AG283" s="44"/>
      <c r="AH283" s="44"/>
      <c r="AI283" s="44"/>
      <c r="AJ283" s="44"/>
      <c r="AK283" s="44"/>
      <c r="AL283" s="44"/>
    </row>
    <row r="284" spans="1:38" ht="14.5" x14ac:dyDescent="0.35">
      <c r="A284" s="30" t="str">
        <f t="shared" si="1"/>
        <v>-Commission Operations</v>
      </c>
      <c r="B284" s="30"/>
      <c r="C284" s="30" t="s">
        <v>19</v>
      </c>
      <c r="D284" s="32"/>
      <c r="E284" s="30"/>
      <c r="F284" s="30" t="str">
        <f>_xlfn.SINGLE(IF(ISNUMBER(IFERROR(_xlfn.XLOOKUP($E284,Table1[QNUM],Table1[Answer],"",0),""))*1,"",IFERROR(_xlfn.XLOOKUP($E284,Table1[QNUM],Table1[Answer],"",0),"")))</f>
        <v/>
      </c>
      <c r="G284" s="31" t="str">
        <f>_xlfn.SINGLE(IF(ISNUMBER(IFERROR(_xlfn.XLOOKUP($E284&amp;$G$1&amp;":",Table1[QNUM],Table1[NOTES],"",0),""))*1,"",IFERROR(_xlfn.XLOOKUP($E284&amp;$G$1&amp;":",Table1[QNUM],Table1[NOTES],"",0),"")))</f>
        <v/>
      </c>
      <c r="H284" s="31"/>
      <c r="I284" s="31" t="str">
        <f>_xlfn.SINGLE(IF(ISNUMBER(IFERROR(_xlfn.XLOOKUP($E284&amp;$I$1,Table1[QNUM],Table1[NOTES],"",0),""))*1,"",IFERROR(_xlfn.XLOOKUP($E284&amp;$I$1,Table1[QNUM],Table1[NOTES],"",0),"")))</f>
        <v/>
      </c>
      <c r="J284" s="53"/>
      <c r="K284" s="54"/>
      <c r="L284" s="54"/>
      <c r="M284" s="55"/>
      <c r="N284" s="54"/>
      <c r="O284" s="54"/>
      <c r="P284" s="54"/>
      <c r="Q284" s="54"/>
      <c r="R284" s="54"/>
      <c r="S284" s="54"/>
      <c r="T284" s="54"/>
      <c r="U284" s="54"/>
      <c r="V284" s="54"/>
      <c r="W284" s="54"/>
      <c r="X284" s="54"/>
      <c r="Y284" s="54"/>
      <c r="Z284" s="54"/>
      <c r="AA284" s="54"/>
      <c r="AB284" s="44"/>
      <c r="AC284" s="44"/>
      <c r="AD284" s="44"/>
      <c r="AE284" s="44"/>
      <c r="AF284" s="44"/>
      <c r="AG284" s="44"/>
      <c r="AH284" s="44"/>
      <c r="AI284" s="44"/>
      <c r="AJ284" s="44"/>
      <c r="AK284" s="44"/>
      <c r="AL284" s="44"/>
    </row>
    <row r="285" spans="1:38" ht="14.5" x14ac:dyDescent="0.35">
      <c r="A285" s="30" t="str">
        <f t="shared" si="1"/>
        <v>-Commission Operations</v>
      </c>
      <c r="B285" s="30"/>
      <c r="C285" s="30" t="s">
        <v>19</v>
      </c>
      <c r="D285" s="32"/>
      <c r="E285" s="30"/>
      <c r="F285" s="30" t="str">
        <f>_xlfn.SINGLE(IF(ISNUMBER(IFERROR(_xlfn.XLOOKUP($E285,Table1[QNUM],Table1[Answer],"",0),""))*1,"",IFERROR(_xlfn.XLOOKUP($E285,Table1[QNUM],Table1[Answer],"",0),"")))</f>
        <v/>
      </c>
      <c r="G285" s="31" t="str">
        <f>_xlfn.SINGLE(IF(ISNUMBER(IFERROR(_xlfn.XLOOKUP($E285&amp;$G$1&amp;":",Table1[QNUM],Table1[NOTES],"",0),""))*1,"",IFERROR(_xlfn.XLOOKUP($E285&amp;$G$1&amp;":",Table1[QNUM],Table1[NOTES],"",0),"")))</f>
        <v/>
      </c>
      <c r="H285" s="31"/>
      <c r="I285" s="31" t="str">
        <f>_xlfn.SINGLE(IF(ISNUMBER(IFERROR(_xlfn.XLOOKUP($E285&amp;$I$1,Table1[QNUM],Table1[NOTES],"",0),""))*1,"",IFERROR(_xlfn.XLOOKUP($E285&amp;$I$1,Table1[QNUM],Table1[NOTES],"",0),"")))</f>
        <v/>
      </c>
      <c r="J285" s="53"/>
      <c r="K285" s="54"/>
      <c r="L285" s="54"/>
      <c r="M285" s="55"/>
      <c r="N285" s="54"/>
      <c r="O285" s="54"/>
      <c r="P285" s="54"/>
      <c r="Q285" s="54"/>
      <c r="R285" s="54"/>
      <c r="S285" s="54"/>
      <c r="T285" s="54"/>
      <c r="U285" s="54"/>
      <c r="V285" s="54"/>
      <c r="W285" s="54"/>
      <c r="X285" s="54"/>
      <c r="Y285" s="54"/>
      <c r="Z285" s="54"/>
      <c r="AA285" s="54"/>
      <c r="AB285" s="44"/>
      <c r="AC285" s="44"/>
      <c r="AD285" s="44"/>
      <c r="AE285" s="44"/>
      <c r="AF285" s="44"/>
      <c r="AG285" s="44"/>
      <c r="AH285" s="44"/>
      <c r="AI285" s="44"/>
      <c r="AJ285" s="44"/>
      <c r="AK285" s="44"/>
      <c r="AL285" s="44"/>
    </row>
    <row r="286" spans="1:38" ht="14.5" x14ac:dyDescent="0.35">
      <c r="A286" s="30" t="str">
        <f t="shared" si="1"/>
        <v>-Commission Operations</v>
      </c>
      <c r="B286" s="30"/>
      <c r="C286" s="30" t="s">
        <v>19</v>
      </c>
      <c r="D286" s="32"/>
      <c r="E286" s="30"/>
      <c r="F286" s="30" t="str">
        <f>_xlfn.SINGLE(IF(ISNUMBER(IFERROR(_xlfn.XLOOKUP($E286,Table1[QNUM],Table1[Answer],"",0),""))*1,"",IFERROR(_xlfn.XLOOKUP($E286,Table1[QNUM],Table1[Answer],"",0),"")))</f>
        <v/>
      </c>
      <c r="G286" s="31" t="str">
        <f>_xlfn.SINGLE(IF(ISNUMBER(IFERROR(_xlfn.XLOOKUP($E286&amp;$G$1&amp;":",Table1[QNUM],Table1[NOTES],"",0),""))*1,"",IFERROR(_xlfn.XLOOKUP($E286&amp;$G$1&amp;":",Table1[QNUM],Table1[NOTES],"",0),"")))</f>
        <v/>
      </c>
      <c r="H286" s="31"/>
      <c r="I286" s="31" t="str">
        <f>_xlfn.SINGLE(IF(ISNUMBER(IFERROR(_xlfn.XLOOKUP($E286&amp;$I$1,Table1[QNUM],Table1[NOTES],"",0),""))*1,"",IFERROR(_xlfn.XLOOKUP($E286&amp;$I$1,Table1[QNUM],Table1[NOTES],"",0),"")))</f>
        <v/>
      </c>
      <c r="J286" s="53"/>
      <c r="K286" s="54"/>
      <c r="L286" s="54"/>
      <c r="M286" s="55"/>
      <c r="N286" s="54"/>
      <c r="O286" s="54"/>
      <c r="P286" s="54"/>
      <c r="Q286" s="54"/>
      <c r="R286" s="54"/>
      <c r="S286" s="54"/>
      <c r="T286" s="54"/>
      <c r="U286" s="54"/>
      <c r="V286" s="54"/>
      <c r="W286" s="54"/>
      <c r="X286" s="54"/>
      <c r="Y286" s="54"/>
      <c r="Z286" s="54"/>
      <c r="AA286" s="54"/>
      <c r="AB286" s="44"/>
      <c r="AC286" s="44"/>
      <c r="AD286" s="44"/>
      <c r="AE286" s="44"/>
      <c r="AF286" s="44"/>
      <c r="AG286" s="44"/>
      <c r="AH286" s="44"/>
      <c r="AI286" s="44"/>
      <c r="AJ286" s="44"/>
      <c r="AK286" s="44"/>
      <c r="AL286" s="44"/>
    </row>
    <row r="287" spans="1:38" ht="14.5" x14ac:dyDescent="0.35">
      <c r="A287" s="30" t="str">
        <f t="shared" si="1"/>
        <v>-Commission Operations</v>
      </c>
      <c r="B287" s="30"/>
      <c r="C287" s="30" t="s">
        <v>19</v>
      </c>
      <c r="D287" s="32"/>
      <c r="E287" s="30"/>
      <c r="F287" s="30" t="str">
        <f>_xlfn.SINGLE(IF(ISNUMBER(IFERROR(_xlfn.XLOOKUP($E287,Table1[QNUM],Table1[Answer],"",0),""))*1,"",IFERROR(_xlfn.XLOOKUP($E287,Table1[QNUM],Table1[Answer],"",0),"")))</f>
        <v/>
      </c>
      <c r="G287" s="31" t="str">
        <f>_xlfn.SINGLE(IF(ISNUMBER(IFERROR(_xlfn.XLOOKUP($E287&amp;$G$1&amp;":",Table1[QNUM],Table1[NOTES],"",0),""))*1,"",IFERROR(_xlfn.XLOOKUP($E287&amp;$G$1&amp;":",Table1[QNUM],Table1[NOTES],"",0),"")))</f>
        <v/>
      </c>
      <c r="H287" s="31"/>
      <c r="I287" s="31" t="str">
        <f>_xlfn.SINGLE(IF(ISNUMBER(IFERROR(_xlfn.XLOOKUP($E287&amp;$I$1,Table1[QNUM],Table1[NOTES],"",0),""))*1,"",IFERROR(_xlfn.XLOOKUP($E287&amp;$I$1,Table1[QNUM],Table1[NOTES],"",0),"")))</f>
        <v/>
      </c>
      <c r="J287" s="53"/>
      <c r="K287" s="54"/>
      <c r="L287" s="54"/>
      <c r="M287" s="55"/>
      <c r="N287" s="54"/>
      <c r="O287" s="54"/>
      <c r="P287" s="54"/>
      <c r="Q287" s="54"/>
      <c r="R287" s="54"/>
      <c r="S287" s="54"/>
      <c r="T287" s="54"/>
      <c r="U287" s="54"/>
      <c r="V287" s="54"/>
      <c r="W287" s="54"/>
      <c r="X287" s="54"/>
      <c r="Y287" s="54"/>
      <c r="Z287" s="54"/>
      <c r="AA287" s="54"/>
      <c r="AB287" s="44"/>
      <c r="AC287" s="44"/>
      <c r="AD287" s="44"/>
      <c r="AE287" s="44"/>
      <c r="AF287" s="44"/>
      <c r="AG287" s="44"/>
      <c r="AH287" s="44"/>
      <c r="AI287" s="44"/>
      <c r="AJ287" s="44"/>
      <c r="AK287" s="44"/>
      <c r="AL287" s="44"/>
    </row>
    <row r="288" spans="1:38" ht="14.5" x14ac:dyDescent="0.35">
      <c r="A288" s="30" t="str">
        <f t="shared" si="1"/>
        <v>-Commission Operations</v>
      </c>
      <c r="B288" s="30"/>
      <c r="C288" s="30" t="s">
        <v>19</v>
      </c>
      <c r="D288" s="32"/>
      <c r="E288" s="30"/>
      <c r="F288" s="30" t="str">
        <f>_xlfn.SINGLE(IF(ISNUMBER(IFERROR(_xlfn.XLOOKUP($E288,Table1[QNUM],Table1[Answer],"",0),""))*1,"",IFERROR(_xlfn.XLOOKUP($E288,Table1[QNUM],Table1[Answer],"",0),"")))</f>
        <v/>
      </c>
      <c r="G288" s="31" t="str">
        <f>_xlfn.SINGLE(IF(ISNUMBER(IFERROR(_xlfn.XLOOKUP($E288&amp;$G$1&amp;":",Table1[QNUM],Table1[NOTES],"",0),""))*1,"",IFERROR(_xlfn.XLOOKUP($E288&amp;$G$1&amp;":",Table1[QNUM],Table1[NOTES],"",0),"")))</f>
        <v/>
      </c>
      <c r="H288" s="31"/>
      <c r="I288" s="31" t="str">
        <f>_xlfn.SINGLE(IF(ISNUMBER(IFERROR(_xlfn.XLOOKUP($E288&amp;$I$1,Table1[QNUM],Table1[NOTES],"",0),""))*1,"",IFERROR(_xlfn.XLOOKUP($E288&amp;$I$1,Table1[QNUM],Table1[NOTES],"",0),"")))</f>
        <v/>
      </c>
      <c r="J288" s="53"/>
      <c r="K288" s="54"/>
      <c r="L288" s="54"/>
      <c r="M288" s="55"/>
      <c r="N288" s="54"/>
      <c r="O288" s="54"/>
      <c r="P288" s="54"/>
      <c r="Q288" s="54"/>
      <c r="R288" s="54"/>
      <c r="S288" s="54"/>
      <c r="T288" s="54"/>
      <c r="U288" s="54"/>
      <c r="V288" s="54"/>
      <c r="W288" s="54"/>
      <c r="X288" s="54"/>
      <c r="Y288" s="54"/>
      <c r="Z288" s="54"/>
      <c r="AA288" s="54"/>
      <c r="AB288" s="44"/>
      <c r="AC288" s="44"/>
      <c r="AD288" s="44"/>
      <c r="AE288" s="44"/>
      <c r="AF288" s="44"/>
      <c r="AG288" s="44"/>
      <c r="AH288" s="44"/>
      <c r="AI288" s="44"/>
      <c r="AJ288" s="44"/>
      <c r="AK288" s="44"/>
      <c r="AL288" s="44"/>
    </row>
    <row r="289" spans="1:38" ht="14.5" x14ac:dyDescent="0.35">
      <c r="A289" s="30" t="str">
        <f t="shared" si="1"/>
        <v>-Commission Operations</v>
      </c>
      <c r="B289" s="30"/>
      <c r="C289" s="30" t="s">
        <v>19</v>
      </c>
      <c r="D289" s="32"/>
      <c r="E289" s="30"/>
      <c r="F289" s="30" t="str">
        <f>_xlfn.SINGLE(IF(ISNUMBER(IFERROR(_xlfn.XLOOKUP($E289,Table1[QNUM],Table1[Answer],"",0),""))*1,"",IFERROR(_xlfn.XLOOKUP($E289,Table1[QNUM],Table1[Answer],"",0),"")))</f>
        <v/>
      </c>
      <c r="G289" s="31" t="str">
        <f>_xlfn.SINGLE(IF(ISNUMBER(IFERROR(_xlfn.XLOOKUP($E289&amp;$G$1&amp;":",Table1[QNUM],Table1[NOTES],"",0),""))*1,"",IFERROR(_xlfn.XLOOKUP($E289&amp;$G$1&amp;":",Table1[QNUM],Table1[NOTES],"",0),"")))</f>
        <v/>
      </c>
      <c r="H289" s="31"/>
      <c r="I289" s="31" t="str">
        <f>_xlfn.SINGLE(IF(ISNUMBER(IFERROR(_xlfn.XLOOKUP($E289&amp;$I$1,Table1[QNUM],Table1[NOTES],"",0),""))*1,"",IFERROR(_xlfn.XLOOKUP($E289&amp;$I$1,Table1[QNUM],Table1[NOTES],"",0),"")))</f>
        <v/>
      </c>
      <c r="J289" s="53"/>
      <c r="K289" s="54"/>
      <c r="L289" s="54"/>
      <c r="M289" s="55"/>
      <c r="N289" s="54"/>
      <c r="O289" s="54"/>
      <c r="P289" s="54"/>
      <c r="Q289" s="54"/>
      <c r="R289" s="54"/>
      <c r="S289" s="54"/>
      <c r="T289" s="54"/>
      <c r="U289" s="54"/>
      <c r="V289" s="54"/>
      <c r="W289" s="54"/>
      <c r="X289" s="54"/>
      <c r="Y289" s="54"/>
      <c r="Z289" s="54"/>
      <c r="AA289" s="54"/>
      <c r="AB289" s="44"/>
      <c r="AC289" s="44"/>
      <c r="AD289" s="44"/>
      <c r="AE289" s="44"/>
      <c r="AF289" s="44"/>
      <c r="AG289" s="44"/>
      <c r="AH289" s="44"/>
      <c r="AI289" s="44"/>
      <c r="AJ289" s="44"/>
      <c r="AK289" s="44"/>
      <c r="AL289" s="44"/>
    </row>
    <row r="290" spans="1:38" ht="14.5" x14ac:dyDescent="0.35">
      <c r="A290" s="30" t="str">
        <f t="shared" si="1"/>
        <v>-Commission Operations</v>
      </c>
      <c r="B290" s="30"/>
      <c r="C290" s="30" t="s">
        <v>19</v>
      </c>
      <c r="D290" s="32"/>
      <c r="E290" s="30"/>
      <c r="F290" s="30" t="str">
        <f>_xlfn.SINGLE(IF(ISNUMBER(IFERROR(_xlfn.XLOOKUP($E290,Table1[QNUM],Table1[Answer],"",0),""))*1,"",IFERROR(_xlfn.XLOOKUP($E290,Table1[QNUM],Table1[Answer],"",0),"")))</f>
        <v/>
      </c>
      <c r="G290" s="31" t="str">
        <f>_xlfn.SINGLE(IF(ISNUMBER(IFERROR(_xlfn.XLOOKUP($E290&amp;$G$1&amp;":",Table1[QNUM],Table1[NOTES],"",0),""))*1,"",IFERROR(_xlfn.XLOOKUP($E290&amp;$G$1&amp;":",Table1[QNUM],Table1[NOTES],"",0),"")))</f>
        <v/>
      </c>
      <c r="H290" s="31"/>
      <c r="I290" s="31" t="str">
        <f>_xlfn.SINGLE(IF(ISNUMBER(IFERROR(_xlfn.XLOOKUP($E290&amp;$I$1,Table1[QNUM],Table1[NOTES],"",0),""))*1,"",IFERROR(_xlfn.XLOOKUP($E290&amp;$I$1,Table1[QNUM],Table1[NOTES],"",0),"")))</f>
        <v/>
      </c>
      <c r="J290" s="53"/>
      <c r="K290" s="54"/>
      <c r="L290" s="54"/>
      <c r="M290" s="55"/>
      <c r="N290" s="54"/>
      <c r="O290" s="54"/>
      <c r="P290" s="54"/>
      <c r="Q290" s="54"/>
      <c r="R290" s="54"/>
      <c r="S290" s="54"/>
      <c r="T290" s="54"/>
      <c r="U290" s="54"/>
      <c r="V290" s="54"/>
      <c r="W290" s="54"/>
      <c r="X290" s="54"/>
      <c r="Y290" s="54"/>
      <c r="Z290" s="54"/>
      <c r="AA290" s="54"/>
      <c r="AB290" s="44"/>
      <c r="AC290" s="44"/>
      <c r="AD290" s="44"/>
      <c r="AE290" s="44"/>
      <c r="AF290" s="44"/>
      <c r="AG290" s="44"/>
      <c r="AH290" s="44"/>
      <c r="AI290" s="44"/>
      <c r="AJ290" s="44"/>
      <c r="AK290" s="44"/>
      <c r="AL290" s="44"/>
    </row>
    <row r="291" spans="1:38" ht="14.5" x14ac:dyDescent="0.35">
      <c r="A291" s="30" t="str">
        <f t="shared" si="1"/>
        <v>-Commission Operations</v>
      </c>
      <c r="B291" s="30"/>
      <c r="C291" s="30" t="s">
        <v>19</v>
      </c>
      <c r="D291" s="32"/>
      <c r="E291" s="30"/>
      <c r="F291" s="30" t="str">
        <f>_xlfn.SINGLE(IF(ISNUMBER(IFERROR(_xlfn.XLOOKUP($E291,Table1[QNUM],Table1[Answer],"",0),""))*1,"",IFERROR(_xlfn.XLOOKUP($E291,Table1[QNUM],Table1[Answer],"",0),"")))</f>
        <v/>
      </c>
      <c r="G291" s="31" t="str">
        <f>_xlfn.SINGLE(IF(ISNUMBER(IFERROR(_xlfn.XLOOKUP($E291&amp;$G$1&amp;":",Table1[QNUM],Table1[NOTES],"",0),""))*1,"",IFERROR(_xlfn.XLOOKUP($E291&amp;$G$1&amp;":",Table1[QNUM],Table1[NOTES],"",0),"")))</f>
        <v/>
      </c>
      <c r="H291" s="31"/>
      <c r="I291" s="31" t="str">
        <f>_xlfn.SINGLE(IF(ISNUMBER(IFERROR(_xlfn.XLOOKUP($E291&amp;$I$1,Table1[QNUM],Table1[NOTES],"",0),""))*1,"",IFERROR(_xlfn.XLOOKUP($E291&amp;$I$1,Table1[QNUM],Table1[NOTES],"",0),"")))</f>
        <v/>
      </c>
      <c r="J291" s="53"/>
      <c r="K291" s="54"/>
      <c r="L291" s="54"/>
      <c r="M291" s="55"/>
      <c r="N291" s="54"/>
      <c r="O291" s="54"/>
      <c r="P291" s="54"/>
      <c r="Q291" s="54"/>
      <c r="R291" s="54"/>
      <c r="S291" s="54"/>
      <c r="T291" s="54"/>
      <c r="U291" s="54"/>
      <c r="V291" s="54"/>
      <c r="W291" s="54"/>
      <c r="X291" s="54"/>
      <c r="Y291" s="54"/>
      <c r="Z291" s="54"/>
      <c r="AA291" s="54"/>
      <c r="AB291" s="44"/>
      <c r="AC291" s="44"/>
      <c r="AD291" s="44"/>
      <c r="AE291" s="44"/>
      <c r="AF291" s="44"/>
      <c r="AG291" s="44"/>
      <c r="AH291" s="44"/>
      <c r="AI291" s="44"/>
      <c r="AJ291" s="44"/>
      <c r="AK291" s="44"/>
      <c r="AL291" s="44"/>
    </row>
    <row r="292" spans="1:38" ht="14.5" x14ac:dyDescent="0.35">
      <c r="A292" s="30" t="str">
        <f t="shared" si="1"/>
        <v>-Commission Operations</v>
      </c>
      <c r="B292" s="30"/>
      <c r="C292" s="30" t="s">
        <v>19</v>
      </c>
      <c r="D292" s="32"/>
      <c r="E292" s="30"/>
      <c r="F292" s="30" t="str">
        <f>_xlfn.SINGLE(IF(ISNUMBER(IFERROR(_xlfn.XLOOKUP($E292,Table1[QNUM],Table1[Answer],"",0),""))*1,"",IFERROR(_xlfn.XLOOKUP($E292,Table1[QNUM],Table1[Answer],"",0),"")))</f>
        <v/>
      </c>
      <c r="G292" s="31" t="str">
        <f>_xlfn.SINGLE(IF(ISNUMBER(IFERROR(_xlfn.XLOOKUP($E292&amp;$G$1&amp;":",Table1[QNUM],Table1[NOTES],"",0),""))*1,"",IFERROR(_xlfn.XLOOKUP($E292&amp;$G$1&amp;":",Table1[QNUM],Table1[NOTES],"",0),"")))</f>
        <v/>
      </c>
      <c r="H292" s="31"/>
      <c r="I292" s="31" t="str">
        <f>_xlfn.SINGLE(IF(ISNUMBER(IFERROR(_xlfn.XLOOKUP($E292&amp;$I$1,Table1[QNUM],Table1[NOTES],"",0),""))*1,"",IFERROR(_xlfn.XLOOKUP($E292&amp;$I$1,Table1[QNUM],Table1[NOTES],"",0),"")))</f>
        <v/>
      </c>
      <c r="J292" s="53"/>
      <c r="K292" s="54"/>
      <c r="L292" s="54"/>
      <c r="M292" s="55"/>
      <c r="N292" s="54"/>
      <c r="O292" s="54"/>
      <c r="P292" s="54"/>
      <c r="Q292" s="54"/>
      <c r="R292" s="54"/>
      <c r="S292" s="54"/>
      <c r="T292" s="54"/>
      <c r="U292" s="54"/>
      <c r="V292" s="54"/>
      <c r="W292" s="54"/>
      <c r="X292" s="54"/>
      <c r="Y292" s="54"/>
      <c r="Z292" s="54"/>
      <c r="AA292" s="54"/>
      <c r="AB292" s="44"/>
      <c r="AC292" s="44"/>
      <c r="AD292" s="44"/>
      <c r="AE292" s="44"/>
      <c r="AF292" s="44"/>
      <c r="AG292" s="44"/>
      <c r="AH292" s="44"/>
      <c r="AI292" s="44"/>
      <c r="AJ292" s="44"/>
      <c r="AK292" s="44"/>
      <c r="AL292" s="44"/>
    </row>
    <row r="293" spans="1:38" ht="14.5" x14ac:dyDescent="0.35">
      <c r="A293" s="30" t="str">
        <f t="shared" si="1"/>
        <v>-Commission Operations</v>
      </c>
      <c r="B293" s="30"/>
      <c r="C293" s="30" t="s">
        <v>19</v>
      </c>
      <c r="D293" s="32"/>
      <c r="E293" s="30"/>
      <c r="F293" s="30" t="str">
        <f>_xlfn.SINGLE(IF(ISNUMBER(IFERROR(_xlfn.XLOOKUP($E293,Table1[QNUM],Table1[Answer],"",0),""))*1,"",IFERROR(_xlfn.XLOOKUP($E293,Table1[QNUM],Table1[Answer],"",0),"")))</f>
        <v/>
      </c>
      <c r="G293" s="31" t="str">
        <f>_xlfn.SINGLE(IF(ISNUMBER(IFERROR(_xlfn.XLOOKUP($E293&amp;$G$1&amp;":",Table1[QNUM],Table1[NOTES],"",0),""))*1,"",IFERROR(_xlfn.XLOOKUP($E293&amp;$G$1&amp;":",Table1[QNUM],Table1[NOTES],"",0),"")))</f>
        <v/>
      </c>
      <c r="H293" s="31"/>
      <c r="I293" s="31" t="str">
        <f>_xlfn.SINGLE(IF(ISNUMBER(IFERROR(_xlfn.XLOOKUP($E293&amp;$I$1,Table1[QNUM],Table1[NOTES],"",0),""))*1,"",IFERROR(_xlfn.XLOOKUP($E293&amp;$I$1,Table1[QNUM],Table1[NOTES],"",0),"")))</f>
        <v/>
      </c>
      <c r="J293" s="53"/>
      <c r="K293" s="54"/>
      <c r="L293" s="54"/>
      <c r="M293" s="55"/>
      <c r="N293" s="54"/>
      <c r="O293" s="54"/>
      <c r="P293" s="54"/>
      <c r="Q293" s="54"/>
      <c r="R293" s="54"/>
      <c r="S293" s="54"/>
      <c r="T293" s="54"/>
      <c r="U293" s="54"/>
      <c r="V293" s="54"/>
      <c r="W293" s="54"/>
      <c r="X293" s="54"/>
      <c r="Y293" s="54"/>
      <c r="Z293" s="54"/>
      <c r="AA293" s="54"/>
      <c r="AB293" s="44"/>
      <c r="AC293" s="44"/>
      <c r="AD293" s="44"/>
      <c r="AE293" s="44"/>
      <c r="AF293" s="44"/>
      <c r="AG293" s="44"/>
      <c r="AH293" s="44"/>
      <c r="AI293" s="44"/>
      <c r="AJ293" s="44"/>
      <c r="AK293" s="44"/>
      <c r="AL293" s="44"/>
    </row>
    <row r="294" spans="1:38" ht="14.5" x14ac:dyDescent="0.35">
      <c r="A294" s="30" t="str">
        <f t="shared" si="1"/>
        <v>-Commission Operations</v>
      </c>
      <c r="B294" s="30"/>
      <c r="C294" s="30" t="s">
        <v>19</v>
      </c>
      <c r="D294" s="32"/>
      <c r="E294" s="30"/>
      <c r="F294" s="30" t="str">
        <f>_xlfn.SINGLE(IF(ISNUMBER(IFERROR(_xlfn.XLOOKUP($E294,Table1[QNUM],Table1[Answer],"",0),""))*1,"",IFERROR(_xlfn.XLOOKUP($E294,Table1[QNUM],Table1[Answer],"",0),"")))</f>
        <v/>
      </c>
      <c r="G294" s="31" t="str">
        <f>_xlfn.SINGLE(IF(ISNUMBER(IFERROR(_xlfn.XLOOKUP($E294&amp;$G$1&amp;":",Table1[QNUM],Table1[NOTES],"",0),""))*1,"",IFERROR(_xlfn.XLOOKUP($E294&amp;$G$1&amp;":",Table1[QNUM],Table1[NOTES],"",0),"")))</f>
        <v/>
      </c>
      <c r="H294" s="31"/>
      <c r="I294" s="31" t="str">
        <f>_xlfn.SINGLE(IF(ISNUMBER(IFERROR(_xlfn.XLOOKUP($E294&amp;$I$1,Table1[QNUM],Table1[NOTES],"",0),""))*1,"",IFERROR(_xlfn.XLOOKUP($E294&amp;$I$1,Table1[QNUM],Table1[NOTES],"",0),"")))</f>
        <v/>
      </c>
      <c r="J294" s="53"/>
      <c r="K294" s="54"/>
      <c r="L294" s="54"/>
      <c r="M294" s="55"/>
      <c r="N294" s="54"/>
      <c r="O294" s="54"/>
      <c r="P294" s="54"/>
      <c r="Q294" s="54"/>
      <c r="R294" s="54"/>
      <c r="S294" s="54"/>
      <c r="T294" s="54"/>
      <c r="U294" s="54"/>
      <c r="V294" s="54"/>
      <c r="W294" s="54"/>
      <c r="X294" s="54"/>
      <c r="Y294" s="54"/>
      <c r="Z294" s="54"/>
      <c r="AA294" s="54"/>
      <c r="AB294" s="44"/>
      <c r="AC294" s="44"/>
      <c r="AD294" s="44"/>
      <c r="AE294" s="44"/>
      <c r="AF294" s="44"/>
      <c r="AG294" s="44"/>
      <c r="AH294" s="44"/>
      <c r="AI294" s="44"/>
      <c r="AJ294" s="44"/>
      <c r="AK294" s="44"/>
      <c r="AL294" s="44"/>
    </row>
    <row r="295" spans="1:38" ht="14.5" x14ac:dyDescent="0.35">
      <c r="A295" s="30" t="str">
        <f t="shared" si="1"/>
        <v>-Commission Operations</v>
      </c>
      <c r="B295" s="30"/>
      <c r="C295" s="30" t="s">
        <v>19</v>
      </c>
      <c r="D295" s="32"/>
      <c r="E295" s="30"/>
      <c r="F295" s="30" t="str">
        <f>_xlfn.SINGLE(IF(ISNUMBER(IFERROR(_xlfn.XLOOKUP($E295,Table1[QNUM],Table1[Answer],"",0),""))*1,"",IFERROR(_xlfn.XLOOKUP($E295,Table1[QNUM],Table1[Answer],"",0),"")))</f>
        <v/>
      </c>
      <c r="G295" s="31" t="str">
        <f>_xlfn.SINGLE(IF(ISNUMBER(IFERROR(_xlfn.XLOOKUP($E295&amp;$G$1&amp;":",Table1[QNUM],Table1[NOTES],"",0),""))*1,"",IFERROR(_xlfn.XLOOKUP($E295&amp;$G$1&amp;":",Table1[QNUM],Table1[NOTES],"",0),"")))</f>
        <v/>
      </c>
      <c r="H295" s="31"/>
      <c r="I295" s="31" t="str">
        <f>_xlfn.SINGLE(IF(ISNUMBER(IFERROR(_xlfn.XLOOKUP($E295&amp;$I$1,Table1[QNUM],Table1[NOTES],"",0),""))*1,"",IFERROR(_xlfn.XLOOKUP($E295&amp;$I$1,Table1[QNUM],Table1[NOTES],"",0),"")))</f>
        <v/>
      </c>
      <c r="J295" s="53"/>
      <c r="K295" s="54"/>
      <c r="L295" s="54"/>
      <c r="M295" s="55"/>
      <c r="N295" s="54"/>
      <c r="O295" s="54"/>
      <c r="P295" s="54"/>
      <c r="Q295" s="54"/>
      <c r="R295" s="54"/>
      <c r="S295" s="54"/>
      <c r="T295" s="54"/>
      <c r="U295" s="54"/>
      <c r="V295" s="54"/>
      <c r="W295" s="54"/>
      <c r="X295" s="54"/>
      <c r="Y295" s="54"/>
      <c r="Z295" s="54"/>
      <c r="AA295" s="54"/>
      <c r="AB295" s="44"/>
      <c r="AC295" s="44"/>
      <c r="AD295" s="44"/>
      <c r="AE295" s="44"/>
      <c r="AF295" s="44"/>
      <c r="AG295" s="44"/>
      <c r="AH295" s="44"/>
      <c r="AI295" s="44"/>
      <c r="AJ295" s="44"/>
      <c r="AK295" s="44"/>
      <c r="AL295" s="44"/>
    </row>
    <row r="296" spans="1:38" ht="14.5" x14ac:dyDescent="0.35">
      <c r="A296" s="30" t="str">
        <f t="shared" si="1"/>
        <v>-Commission Operations</v>
      </c>
      <c r="B296" s="30"/>
      <c r="C296" s="30" t="s">
        <v>19</v>
      </c>
      <c r="D296" s="32"/>
      <c r="E296" s="30"/>
      <c r="F296" s="30" t="str">
        <f>_xlfn.SINGLE(IF(ISNUMBER(IFERROR(_xlfn.XLOOKUP($E296,Table1[QNUM],Table1[Answer],"",0),""))*1,"",IFERROR(_xlfn.XLOOKUP($E296,Table1[QNUM],Table1[Answer],"",0),"")))</f>
        <v/>
      </c>
      <c r="G296" s="31" t="str">
        <f>_xlfn.SINGLE(IF(ISNUMBER(IFERROR(_xlfn.XLOOKUP($E296&amp;$G$1&amp;":",Table1[QNUM],Table1[NOTES],"",0),""))*1,"",IFERROR(_xlfn.XLOOKUP($E296&amp;$G$1&amp;":",Table1[QNUM],Table1[NOTES],"",0),"")))</f>
        <v/>
      </c>
      <c r="H296" s="31"/>
      <c r="I296" s="31" t="str">
        <f>_xlfn.SINGLE(IF(ISNUMBER(IFERROR(_xlfn.XLOOKUP($E296&amp;$I$1,Table1[QNUM],Table1[NOTES],"",0),""))*1,"",IFERROR(_xlfn.XLOOKUP($E296&amp;$I$1,Table1[QNUM],Table1[NOTES],"",0),"")))</f>
        <v/>
      </c>
      <c r="J296" s="53"/>
      <c r="K296" s="54"/>
      <c r="L296" s="54"/>
      <c r="M296" s="55"/>
      <c r="N296" s="54"/>
      <c r="O296" s="54"/>
      <c r="P296" s="54"/>
      <c r="Q296" s="54"/>
      <c r="R296" s="54"/>
      <c r="S296" s="54"/>
      <c r="T296" s="54"/>
      <c r="U296" s="54"/>
      <c r="V296" s="54"/>
      <c r="W296" s="54"/>
      <c r="X296" s="54"/>
      <c r="Y296" s="54"/>
      <c r="Z296" s="54"/>
      <c r="AA296" s="54"/>
      <c r="AB296" s="44"/>
      <c r="AC296" s="44"/>
      <c r="AD296" s="44"/>
      <c r="AE296" s="44"/>
      <c r="AF296" s="44"/>
      <c r="AG296" s="44"/>
      <c r="AH296" s="44"/>
      <c r="AI296" s="44"/>
      <c r="AJ296" s="44"/>
      <c r="AK296" s="44"/>
      <c r="AL296" s="44"/>
    </row>
    <row r="297" spans="1:38" ht="14.5" x14ac:dyDescent="0.35">
      <c r="A297" s="30" t="str">
        <f t="shared" si="1"/>
        <v>-Commission Operations</v>
      </c>
      <c r="B297" s="30"/>
      <c r="C297" s="30" t="s">
        <v>19</v>
      </c>
      <c r="D297" s="32"/>
      <c r="E297" s="30"/>
      <c r="F297" s="30" t="str">
        <f>_xlfn.SINGLE(IF(ISNUMBER(IFERROR(_xlfn.XLOOKUP($E297,Table1[QNUM],Table1[Answer],"",0),""))*1,"",IFERROR(_xlfn.XLOOKUP($E297,Table1[QNUM],Table1[Answer],"",0),"")))</f>
        <v/>
      </c>
      <c r="G297" s="31" t="str">
        <f>_xlfn.SINGLE(IF(ISNUMBER(IFERROR(_xlfn.XLOOKUP($E297&amp;$G$1&amp;":",Table1[QNUM],Table1[NOTES],"",0),""))*1,"",IFERROR(_xlfn.XLOOKUP($E297&amp;$G$1&amp;":",Table1[QNUM],Table1[NOTES],"",0),"")))</f>
        <v/>
      </c>
      <c r="H297" s="31"/>
      <c r="I297" s="31" t="str">
        <f>_xlfn.SINGLE(IF(ISNUMBER(IFERROR(_xlfn.XLOOKUP($E297&amp;$I$1,Table1[QNUM],Table1[NOTES],"",0),""))*1,"",IFERROR(_xlfn.XLOOKUP($E297&amp;$I$1,Table1[QNUM],Table1[NOTES],"",0),"")))</f>
        <v/>
      </c>
      <c r="J297" s="53"/>
      <c r="K297" s="54"/>
      <c r="L297" s="54"/>
      <c r="M297" s="55"/>
      <c r="N297" s="54"/>
      <c r="O297" s="54"/>
      <c r="P297" s="54"/>
      <c r="Q297" s="54"/>
      <c r="R297" s="54"/>
      <c r="S297" s="54"/>
      <c r="T297" s="54"/>
      <c r="U297" s="54"/>
      <c r="V297" s="54"/>
      <c r="W297" s="54"/>
      <c r="X297" s="54"/>
      <c r="Y297" s="54"/>
      <c r="Z297" s="54"/>
      <c r="AA297" s="54"/>
      <c r="AB297" s="44"/>
      <c r="AC297" s="44"/>
      <c r="AD297" s="44"/>
      <c r="AE297" s="44"/>
      <c r="AF297" s="44"/>
      <c r="AG297" s="44"/>
      <c r="AH297" s="44"/>
      <c r="AI297" s="44"/>
      <c r="AJ297" s="44"/>
      <c r="AK297" s="44"/>
      <c r="AL297" s="44"/>
    </row>
    <row r="298" spans="1:38" ht="14.5" x14ac:dyDescent="0.35">
      <c r="A298" s="30" t="str">
        <f t="shared" si="1"/>
        <v>-Commission Operations</v>
      </c>
      <c r="B298" s="30"/>
      <c r="C298" s="30" t="s">
        <v>19</v>
      </c>
      <c r="D298" s="32"/>
      <c r="E298" s="30"/>
      <c r="F298" s="30" t="str">
        <f>_xlfn.SINGLE(IF(ISNUMBER(IFERROR(_xlfn.XLOOKUP($E298,Table1[QNUM],Table1[Answer],"",0),""))*1,"",IFERROR(_xlfn.XLOOKUP($E298,Table1[QNUM],Table1[Answer],"",0),"")))</f>
        <v/>
      </c>
      <c r="G298" s="31" t="str">
        <f>_xlfn.SINGLE(IF(ISNUMBER(IFERROR(_xlfn.XLOOKUP($E298&amp;$G$1&amp;":",Table1[QNUM],Table1[NOTES],"",0),""))*1,"",IFERROR(_xlfn.XLOOKUP($E298&amp;$G$1&amp;":",Table1[QNUM],Table1[NOTES],"",0),"")))</f>
        <v/>
      </c>
      <c r="H298" s="31"/>
      <c r="I298" s="31" t="str">
        <f>_xlfn.SINGLE(IF(ISNUMBER(IFERROR(_xlfn.XLOOKUP($E298&amp;$I$1,Table1[QNUM],Table1[NOTES],"",0),""))*1,"",IFERROR(_xlfn.XLOOKUP($E298&amp;$I$1,Table1[QNUM],Table1[NOTES],"",0),"")))</f>
        <v/>
      </c>
      <c r="J298" s="53"/>
      <c r="K298" s="54"/>
      <c r="L298" s="54"/>
      <c r="M298" s="55"/>
      <c r="N298" s="54"/>
      <c r="O298" s="54"/>
      <c r="P298" s="54"/>
      <c r="Q298" s="54"/>
      <c r="R298" s="54"/>
      <c r="S298" s="54"/>
      <c r="T298" s="54"/>
      <c r="U298" s="54"/>
      <c r="V298" s="54"/>
      <c r="W298" s="54"/>
      <c r="X298" s="54"/>
      <c r="Y298" s="54"/>
      <c r="Z298" s="54"/>
      <c r="AA298" s="54"/>
      <c r="AB298" s="44"/>
      <c r="AC298" s="44"/>
      <c r="AD298" s="44"/>
      <c r="AE298" s="44"/>
      <c r="AF298" s="44"/>
      <c r="AG298" s="44"/>
      <c r="AH298" s="44"/>
      <c r="AI298" s="44"/>
      <c r="AJ298" s="44"/>
      <c r="AK298" s="44"/>
      <c r="AL298" s="44"/>
    </row>
    <row r="299" spans="1:38" ht="14.5" x14ac:dyDescent="0.35">
      <c r="A299" s="30" t="str">
        <f t="shared" si="1"/>
        <v>-Commission Operations</v>
      </c>
      <c r="B299" s="30"/>
      <c r="C299" s="30" t="s">
        <v>19</v>
      </c>
      <c r="D299" s="32"/>
      <c r="E299" s="30"/>
      <c r="F299" s="30" t="str">
        <f>_xlfn.SINGLE(IF(ISNUMBER(IFERROR(_xlfn.XLOOKUP($E299,Table1[QNUM],Table1[Answer],"",0),""))*1,"",IFERROR(_xlfn.XLOOKUP($E299,Table1[QNUM],Table1[Answer],"",0),"")))</f>
        <v/>
      </c>
      <c r="G299" s="31" t="str">
        <f>_xlfn.SINGLE(IF(ISNUMBER(IFERROR(_xlfn.XLOOKUP($E299&amp;$G$1&amp;":",Table1[QNUM],Table1[NOTES],"",0),""))*1,"",IFERROR(_xlfn.XLOOKUP($E299&amp;$G$1&amp;":",Table1[QNUM],Table1[NOTES],"",0),"")))</f>
        <v/>
      </c>
      <c r="H299" s="31"/>
      <c r="I299" s="31" t="str">
        <f>_xlfn.SINGLE(IF(ISNUMBER(IFERROR(_xlfn.XLOOKUP($E299&amp;$I$1,Table1[QNUM],Table1[NOTES],"",0),""))*1,"",IFERROR(_xlfn.XLOOKUP($E299&amp;$I$1,Table1[QNUM],Table1[NOTES],"",0),"")))</f>
        <v/>
      </c>
      <c r="J299" s="53"/>
      <c r="K299" s="54"/>
      <c r="L299" s="54"/>
      <c r="M299" s="55"/>
      <c r="N299" s="54"/>
      <c r="O299" s="54"/>
      <c r="P299" s="54"/>
      <c r="Q299" s="54"/>
      <c r="R299" s="54"/>
      <c r="S299" s="54"/>
      <c r="T299" s="54"/>
      <c r="U299" s="54"/>
      <c r="V299" s="54"/>
      <c r="W299" s="54"/>
      <c r="X299" s="54"/>
      <c r="Y299" s="54"/>
      <c r="Z299" s="54"/>
      <c r="AA299" s="54"/>
      <c r="AB299" s="44"/>
      <c r="AC299" s="44"/>
      <c r="AD299" s="44"/>
      <c r="AE299" s="44"/>
      <c r="AF299" s="44"/>
      <c r="AG299" s="44"/>
      <c r="AH299" s="44"/>
      <c r="AI299" s="44"/>
      <c r="AJ299" s="44"/>
      <c r="AK299" s="44"/>
      <c r="AL299" s="44"/>
    </row>
    <row r="300" spans="1:38" ht="14.5" x14ac:dyDescent="0.35">
      <c r="A300" s="30" t="str">
        <f t="shared" si="1"/>
        <v>-Commission Operations</v>
      </c>
      <c r="B300" s="30"/>
      <c r="C300" s="30" t="s">
        <v>19</v>
      </c>
      <c r="D300" s="32"/>
      <c r="E300" s="30"/>
      <c r="F300" s="30" t="str">
        <f>_xlfn.SINGLE(IF(ISNUMBER(IFERROR(_xlfn.XLOOKUP($E300,Table1[QNUM],Table1[Answer],"",0),""))*1,"",IFERROR(_xlfn.XLOOKUP($E300,Table1[QNUM],Table1[Answer],"",0),"")))</f>
        <v/>
      </c>
      <c r="G300" s="31" t="str">
        <f>_xlfn.SINGLE(IF(ISNUMBER(IFERROR(_xlfn.XLOOKUP($E300&amp;$G$1&amp;":",Table1[QNUM],Table1[NOTES],"",0),""))*1,"",IFERROR(_xlfn.XLOOKUP($E300&amp;$G$1&amp;":",Table1[QNUM],Table1[NOTES],"",0),"")))</f>
        <v/>
      </c>
      <c r="H300" s="31"/>
      <c r="I300" s="31" t="str">
        <f>_xlfn.SINGLE(IF(ISNUMBER(IFERROR(_xlfn.XLOOKUP($E300&amp;$I$1,Table1[QNUM],Table1[NOTES],"",0),""))*1,"",IFERROR(_xlfn.XLOOKUP($E300&amp;$I$1,Table1[QNUM],Table1[NOTES],"",0),"")))</f>
        <v/>
      </c>
      <c r="J300" s="53"/>
      <c r="K300" s="54"/>
      <c r="L300" s="54"/>
      <c r="M300" s="55"/>
      <c r="N300" s="54"/>
      <c r="O300" s="54"/>
      <c r="P300" s="54"/>
      <c r="Q300" s="54"/>
      <c r="R300" s="54"/>
      <c r="S300" s="54"/>
      <c r="T300" s="54"/>
      <c r="U300" s="54"/>
      <c r="V300" s="54"/>
      <c r="W300" s="54"/>
      <c r="X300" s="54"/>
      <c r="Y300" s="54"/>
      <c r="Z300" s="54"/>
      <c r="AA300" s="54"/>
      <c r="AB300" s="44"/>
      <c r="AC300" s="44"/>
      <c r="AD300" s="44"/>
      <c r="AE300" s="44"/>
      <c r="AF300" s="44"/>
      <c r="AG300" s="44"/>
      <c r="AH300" s="44"/>
      <c r="AI300" s="44"/>
      <c r="AJ300" s="44"/>
      <c r="AK300" s="44"/>
      <c r="AL300" s="44"/>
    </row>
    <row r="301" spans="1:38" ht="14.5" x14ac:dyDescent="0.35">
      <c r="A301" s="30" t="str">
        <f t="shared" si="1"/>
        <v>-Commission Operations</v>
      </c>
      <c r="B301" s="30"/>
      <c r="C301" s="30" t="s">
        <v>19</v>
      </c>
      <c r="D301" s="32"/>
      <c r="E301" s="30"/>
      <c r="F301" s="30" t="str">
        <f>_xlfn.SINGLE(IF(ISNUMBER(IFERROR(_xlfn.XLOOKUP($E301,Table1[QNUM],Table1[Answer],"",0),""))*1,"",IFERROR(_xlfn.XLOOKUP($E301,Table1[QNUM],Table1[Answer],"",0),"")))</f>
        <v/>
      </c>
      <c r="G301" s="31" t="str">
        <f>_xlfn.SINGLE(IF(ISNUMBER(IFERROR(_xlfn.XLOOKUP($E301&amp;$G$1&amp;":",Table1[QNUM],Table1[NOTES],"",0),""))*1,"",IFERROR(_xlfn.XLOOKUP($E301&amp;$G$1&amp;":",Table1[QNUM],Table1[NOTES],"",0),"")))</f>
        <v/>
      </c>
      <c r="H301" s="31"/>
      <c r="I301" s="31" t="str">
        <f>_xlfn.SINGLE(IF(ISNUMBER(IFERROR(_xlfn.XLOOKUP($E301&amp;$I$1,Table1[QNUM],Table1[NOTES],"",0),""))*1,"",IFERROR(_xlfn.XLOOKUP($E301&amp;$I$1,Table1[QNUM],Table1[NOTES],"",0),"")))</f>
        <v/>
      </c>
      <c r="J301" s="53"/>
      <c r="K301" s="54"/>
      <c r="L301" s="54"/>
      <c r="M301" s="55"/>
      <c r="N301" s="54"/>
      <c r="O301" s="54"/>
      <c r="P301" s="54"/>
      <c r="Q301" s="54"/>
      <c r="R301" s="54"/>
      <c r="S301" s="54"/>
      <c r="T301" s="54"/>
      <c r="U301" s="54"/>
      <c r="V301" s="54"/>
      <c r="W301" s="54"/>
      <c r="X301" s="54"/>
      <c r="Y301" s="54"/>
      <c r="Z301" s="54"/>
      <c r="AA301" s="54"/>
      <c r="AB301" s="44"/>
      <c r="AC301" s="44"/>
      <c r="AD301" s="44"/>
      <c r="AE301" s="44"/>
      <c r="AF301" s="44"/>
      <c r="AG301" s="44"/>
      <c r="AH301" s="44"/>
      <c r="AI301" s="44"/>
      <c r="AJ301" s="44"/>
      <c r="AK301" s="44"/>
      <c r="AL301" s="44"/>
    </row>
    <row r="302" spans="1:38" ht="14.5" x14ac:dyDescent="0.35">
      <c r="A302" s="30" t="str">
        <f t="shared" si="1"/>
        <v>-Commission Operations</v>
      </c>
      <c r="B302" s="30"/>
      <c r="C302" s="30" t="s">
        <v>19</v>
      </c>
      <c r="D302" s="32"/>
      <c r="E302" s="30"/>
      <c r="F302" s="30" t="str">
        <f>_xlfn.SINGLE(IF(ISNUMBER(IFERROR(_xlfn.XLOOKUP($E302,Table1[QNUM],Table1[Answer],"",0),""))*1,"",IFERROR(_xlfn.XLOOKUP($E302,Table1[QNUM],Table1[Answer],"",0),"")))</f>
        <v/>
      </c>
      <c r="G302" s="31" t="str">
        <f>_xlfn.SINGLE(IF(ISNUMBER(IFERROR(_xlfn.XLOOKUP($E302&amp;$G$1&amp;":",Table1[QNUM],Table1[NOTES],"",0),""))*1,"",IFERROR(_xlfn.XLOOKUP($E302&amp;$G$1&amp;":",Table1[QNUM],Table1[NOTES],"",0),"")))</f>
        <v/>
      </c>
      <c r="H302" s="31"/>
      <c r="I302" s="31" t="str">
        <f>_xlfn.SINGLE(IF(ISNUMBER(IFERROR(_xlfn.XLOOKUP($E302&amp;$I$1,Table1[QNUM],Table1[NOTES],"",0),""))*1,"",IFERROR(_xlfn.XLOOKUP($E302&amp;$I$1,Table1[QNUM],Table1[NOTES],"",0),"")))</f>
        <v/>
      </c>
      <c r="J302" s="53"/>
      <c r="K302" s="54"/>
      <c r="L302" s="54"/>
      <c r="M302" s="55"/>
      <c r="N302" s="54"/>
      <c r="O302" s="54"/>
      <c r="P302" s="54"/>
      <c r="Q302" s="54"/>
      <c r="R302" s="54"/>
      <c r="S302" s="54"/>
      <c r="T302" s="54"/>
      <c r="U302" s="54"/>
      <c r="V302" s="54"/>
      <c r="W302" s="54"/>
      <c r="X302" s="54"/>
      <c r="Y302" s="54"/>
      <c r="Z302" s="54"/>
      <c r="AA302" s="54"/>
      <c r="AB302" s="44"/>
      <c r="AC302" s="44"/>
      <c r="AD302" s="44"/>
      <c r="AE302" s="44"/>
      <c r="AF302" s="44"/>
      <c r="AG302" s="44"/>
      <c r="AH302" s="44"/>
      <c r="AI302" s="44"/>
      <c r="AJ302" s="44"/>
      <c r="AK302" s="44"/>
      <c r="AL302" s="44"/>
    </row>
    <row r="303" spans="1:38" ht="14.5" x14ac:dyDescent="0.35">
      <c r="A303" s="30" t="str">
        <f t="shared" si="1"/>
        <v>-Commission Operations</v>
      </c>
      <c r="B303" s="30"/>
      <c r="C303" s="30" t="s">
        <v>19</v>
      </c>
      <c r="D303" s="32"/>
      <c r="E303" s="30"/>
      <c r="F303" s="30" t="str">
        <f>_xlfn.SINGLE(IF(ISNUMBER(IFERROR(_xlfn.XLOOKUP($E303,Table1[QNUM],Table1[Answer],"",0),""))*1,"",IFERROR(_xlfn.XLOOKUP($E303,Table1[QNUM],Table1[Answer],"",0),"")))</f>
        <v/>
      </c>
      <c r="G303" s="31" t="str">
        <f>_xlfn.SINGLE(IF(ISNUMBER(IFERROR(_xlfn.XLOOKUP($E303&amp;$G$1&amp;":",Table1[QNUM],Table1[NOTES],"",0),""))*1,"",IFERROR(_xlfn.XLOOKUP($E303&amp;$G$1&amp;":",Table1[QNUM],Table1[NOTES],"",0),"")))</f>
        <v/>
      </c>
      <c r="H303" s="31"/>
      <c r="I303" s="31" t="str">
        <f>_xlfn.SINGLE(IF(ISNUMBER(IFERROR(_xlfn.XLOOKUP($E303&amp;$I$1,Table1[QNUM],Table1[NOTES],"",0),""))*1,"",IFERROR(_xlfn.XLOOKUP($E303&amp;$I$1,Table1[QNUM],Table1[NOTES],"",0),"")))</f>
        <v/>
      </c>
      <c r="J303" s="53"/>
      <c r="K303" s="54"/>
      <c r="L303" s="54"/>
      <c r="M303" s="55"/>
      <c r="N303" s="54"/>
      <c r="O303" s="54"/>
      <c r="P303" s="54"/>
      <c r="Q303" s="54"/>
      <c r="R303" s="54"/>
      <c r="S303" s="54"/>
      <c r="T303" s="54"/>
      <c r="U303" s="54"/>
      <c r="V303" s="54"/>
      <c r="W303" s="54"/>
      <c r="X303" s="54"/>
      <c r="Y303" s="54"/>
      <c r="Z303" s="54"/>
      <c r="AA303" s="54"/>
      <c r="AB303" s="44"/>
      <c r="AC303" s="44"/>
      <c r="AD303" s="44"/>
      <c r="AE303" s="44"/>
      <c r="AF303" s="44"/>
      <c r="AG303" s="44"/>
      <c r="AH303" s="44"/>
      <c r="AI303" s="44"/>
      <c r="AJ303" s="44"/>
      <c r="AK303" s="44"/>
      <c r="AL303" s="44"/>
    </row>
    <row r="304" spans="1:38" ht="14.5" x14ac:dyDescent="0.35">
      <c r="A304" s="30" t="str">
        <f t="shared" si="1"/>
        <v>-Commission Operations</v>
      </c>
      <c r="B304" s="30"/>
      <c r="C304" s="30" t="s">
        <v>19</v>
      </c>
      <c r="D304" s="32"/>
      <c r="E304" s="30"/>
      <c r="F304" s="30" t="str">
        <f>_xlfn.SINGLE(IF(ISNUMBER(IFERROR(_xlfn.XLOOKUP($E304,Table1[QNUM],Table1[Answer],"",0),""))*1,"",IFERROR(_xlfn.XLOOKUP($E304,Table1[QNUM],Table1[Answer],"",0),"")))</f>
        <v/>
      </c>
      <c r="G304" s="31" t="str">
        <f>_xlfn.SINGLE(IF(ISNUMBER(IFERROR(_xlfn.XLOOKUP($E304&amp;$G$1&amp;":",Table1[QNUM],Table1[NOTES],"",0),""))*1,"",IFERROR(_xlfn.XLOOKUP($E304&amp;$G$1&amp;":",Table1[QNUM],Table1[NOTES],"",0),"")))</f>
        <v/>
      </c>
      <c r="H304" s="31"/>
      <c r="I304" s="31" t="str">
        <f>_xlfn.SINGLE(IF(ISNUMBER(IFERROR(_xlfn.XLOOKUP($E304&amp;$I$1,Table1[QNUM],Table1[NOTES],"",0),""))*1,"",IFERROR(_xlfn.XLOOKUP($E304&amp;$I$1,Table1[QNUM],Table1[NOTES],"",0),"")))</f>
        <v/>
      </c>
      <c r="J304" s="53"/>
      <c r="K304" s="54"/>
      <c r="L304" s="54"/>
      <c r="M304" s="55"/>
      <c r="N304" s="54"/>
      <c r="O304" s="54"/>
      <c r="P304" s="54"/>
      <c r="Q304" s="54"/>
      <c r="R304" s="54"/>
      <c r="S304" s="54"/>
      <c r="T304" s="54"/>
      <c r="U304" s="54"/>
      <c r="V304" s="54"/>
      <c r="W304" s="54"/>
      <c r="X304" s="54"/>
      <c r="Y304" s="54"/>
      <c r="Z304" s="54"/>
      <c r="AA304" s="54"/>
      <c r="AB304" s="44"/>
      <c r="AC304" s="44"/>
      <c r="AD304" s="44"/>
      <c r="AE304" s="44"/>
      <c r="AF304" s="44"/>
      <c r="AG304" s="44"/>
      <c r="AH304" s="44"/>
      <c r="AI304" s="44"/>
      <c r="AJ304" s="44"/>
      <c r="AK304" s="44"/>
      <c r="AL304" s="44"/>
    </row>
    <row r="305" spans="1:38" ht="14.5" x14ac:dyDescent="0.35">
      <c r="A305" s="30" t="str">
        <f t="shared" si="1"/>
        <v>-Commission Operations</v>
      </c>
      <c r="B305" s="30"/>
      <c r="C305" s="30" t="s">
        <v>19</v>
      </c>
      <c r="D305" s="32"/>
      <c r="E305" s="30"/>
      <c r="F305" s="30" t="str">
        <f>_xlfn.SINGLE(IF(ISNUMBER(IFERROR(_xlfn.XLOOKUP($E305,Table1[QNUM],Table1[Answer],"",0),""))*1,"",IFERROR(_xlfn.XLOOKUP($E305,Table1[QNUM],Table1[Answer],"",0),"")))</f>
        <v/>
      </c>
      <c r="G305" s="31" t="str">
        <f>_xlfn.SINGLE(IF(ISNUMBER(IFERROR(_xlfn.XLOOKUP($E305&amp;$G$1&amp;":",Table1[QNUM],Table1[NOTES],"",0),""))*1,"",IFERROR(_xlfn.XLOOKUP($E305&amp;$G$1&amp;":",Table1[QNUM],Table1[NOTES],"",0),"")))</f>
        <v/>
      </c>
      <c r="H305" s="31"/>
      <c r="I305" s="31" t="str">
        <f>_xlfn.SINGLE(IF(ISNUMBER(IFERROR(_xlfn.XLOOKUP($E305&amp;$I$1,Table1[QNUM],Table1[NOTES],"",0),""))*1,"",IFERROR(_xlfn.XLOOKUP($E305&amp;$I$1,Table1[QNUM],Table1[NOTES],"",0),"")))</f>
        <v/>
      </c>
      <c r="J305" s="53"/>
      <c r="K305" s="54"/>
      <c r="L305" s="54"/>
      <c r="M305" s="55"/>
      <c r="N305" s="54"/>
      <c r="O305" s="54"/>
      <c r="P305" s="54"/>
      <c r="Q305" s="54"/>
      <c r="R305" s="54"/>
      <c r="S305" s="54"/>
      <c r="T305" s="54"/>
      <c r="U305" s="54"/>
      <c r="V305" s="54"/>
      <c r="W305" s="54"/>
      <c r="X305" s="54"/>
      <c r="Y305" s="54"/>
      <c r="Z305" s="54"/>
      <c r="AA305" s="54"/>
      <c r="AB305" s="44"/>
      <c r="AC305" s="44"/>
      <c r="AD305" s="44"/>
      <c r="AE305" s="44"/>
      <c r="AF305" s="44"/>
      <c r="AG305" s="44"/>
      <c r="AH305" s="44"/>
      <c r="AI305" s="44"/>
      <c r="AJ305" s="44"/>
      <c r="AK305" s="44"/>
      <c r="AL305" s="44"/>
    </row>
    <row r="306" spans="1:38" ht="14.5" x14ac:dyDescent="0.35">
      <c r="A306" s="30" t="str">
        <f t="shared" si="1"/>
        <v>-Commission Operations</v>
      </c>
      <c r="B306" s="30"/>
      <c r="C306" s="30" t="s">
        <v>19</v>
      </c>
      <c r="D306" s="32"/>
      <c r="E306" s="30"/>
      <c r="F306" s="30" t="str">
        <f>_xlfn.SINGLE(IF(ISNUMBER(IFERROR(_xlfn.XLOOKUP($E306,Table1[QNUM],Table1[Answer],"",0),""))*1,"",IFERROR(_xlfn.XLOOKUP($E306,Table1[QNUM],Table1[Answer],"",0),"")))</f>
        <v/>
      </c>
      <c r="G306" s="31" t="str">
        <f>_xlfn.SINGLE(IF(ISNUMBER(IFERROR(_xlfn.XLOOKUP($E306&amp;$G$1&amp;":",Table1[QNUM],Table1[NOTES],"",0),""))*1,"",IFERROR(_xlfn.XLOOKUP($E306&amp;$G$1&amp;":",Table1[QNUM],Table1[NOTES],"",0),"")))</f>
        <v/>
      </c>
      <c r="H306" s="31"/>
      <c r="I306" s="31" t="str">
        <f>_xlfn.SINGLE(IF(ISNUMBER(IFERROR(_xlfn.XLOOKUP($E306&amp;$I$1,Table1[QNUM],Table1[NOTES],"",0),""))*1,"",IFERROR(_xlfn.XLOOKUP($E306&amp;$I$1,Table1[QNUM],Table1[NOTES],"",0),"")))</f>
        <v/>
      </c>
      <c r="J306" s="53"/>
      <c r="K306" s="54"/>
      <c r="L306" s="54"/>
      <c r="M306" s="55"/>
      <c r="N306" s="54"/>
      <c r="O306" s="54"/>
      <c r="P306" s="54"/>
      <c r="Q306" s="54"/>
      <c r="R306" s="54"/>
      <c r="S306" s="54"/>
      <c r="T306" s="54"/>
      <c r="U306" s="54"/>
      <c r="V306" s="54"/>
      <c r="W306" s="54"/>
      <c r="X306" s="54"/>
      <c r="Y306" s="54"/>
      <c r="Z306" s="54"/>
      <c r="AA306" s="54"/>
      <c r="AB306" s="44"/>
      <c r="AC306" s="44"/>
      <c r="AD306" s="44"/>
      <c r="AE306" s="44"/>
      <c r="AF306" s="44"/>
      <c r="AG306" s="44"/>
      <c r="AH306" s="44"/>
      <c r="AI306" s="44"/>
      <c r="AJ306" s="44"/>
      <c r="AK306" s="44"/>
      <c r="AL306" s="44"/>
    </row>
    <row r="307" spans="1:38" ht="14.5" x14ac:dyDescent="0.35">
      <c r="A307" s="30" t="str">
        <f t="shared" si="1"/>
        <v>-Commission Operations</v>
      </c>
      <c r="B307" s="30"/>
      <c r="C307" s="30" t="s">
        <v>19</v>
      </c>
      <c r="D307" s="32"/>
      <c r="E307" s="30"/>
      <c r="F307" s="30" t="str">
        <f>_xlfn.SINGLE(IF(ISNUMBER(IFERROR(_xlfn.XLOOKUP($E307,Table1[QNUM],Table1[Answer],"",0),""))*1,"",IFERROR(_xlfn.XLOOKUP($E307,Table1[QNUM],Table1[Answer],"",0),"")))</f>
        <v/>
      </c>
      <c r="G307" s="31" t="str">
        <f>_xlfn.SINGLE(IF(ISNUMBER(IFERROR(_xlfn.XLOOKUP($E307&amp;$G$1&amp;":",Table1[QNUM],Table1[NOTES],"",0),""))*1,"",IFERROR(_xlfn.XLOOKUP($E307&amp;$G$1&amp;":",Table1[QNUM],Table1[NOTES],"",0),"")))</f>
        <v/>
      </c>
      <c r="H307" s="31"/>
      <c r="I307" s="31" t="str">
        <f>_xlfn.SINGLE(IF(ISNUMBER(IFERROR(_xlfn.XLOOKUP($E307&amp;$I$1,Table1[QNUM],Table1[NOTES],"",0),""))*1,"",IFERROR(_xlfn.XLOOKUP($E307&amp;$I$1,Table1[QNUM],Table1[NOTES],"",0),"")))</f>
        <v/>
      </c>
      <c r="J307" s="53"/>
      <c r="K307" s="54"/>
      <c r="L307" s="54"/>
      <c r="M307" s="55"/>
      <c r="N307" s="54"/>
      <c r="O307" s="54"/>
      <c r="P307" s="54"/>
      <c r="Q307" s="54"/>
      <c r="R307" s="54"/>
      <c r="S307" s="54"/>
      <c r="T307" s="54"/>
      <c r="U307" s="54"/>
      <c r="V307" s="54"/>
      <c r="W307" s="54"/>
      <c r="X307" s="54"/>
      <c r="Y307" s="54"/>
      <c r="Z307" s="54"/>
      <c r="AA307" s="54"/>
      <c r="AB307" s="44"/>
      <c r="AC307" s="44"/>
      <c r="AD307" s="44"/>
      <c r="AE307" s="44"/>
      <c r="AF307" s="44"/>
      <c r="AG307" s="44"/>
      <c r="AH307" s="44"/>
      <c r="AI307" s="44"/>
      <c r="AJ307" s="44"/>
      <c r="AK307" s="44"/>
      <c r="AL307" s="44"/>
    </row>
    <row r="308" spans="1:38" ht="14.5" x14ac:dyDescent="0.35">
      <c r="A308" s="30" t="str">
        <f t="shared" si="1"/>
        <v>-Commission Operations</v>
      </c>
      <c r="B308" s="30"/>
      <c r="C308" s="30" t="s">
        <v>19</v>
      </c>
      <c r="D308" s="32"/>
      <c r="E308" s="30"/>
      <c r="F308" s="30" t="str">
        <f>_xlfn.SINGLE(IF(ISNUMBER(IFERROR(_xlfn.XLOOKUP($E308,Table1[QNUM],Table1[Answer],"",0),""))*1,"",IFERROR(_xlfn.XLOOKUP($E308,Table1[QNUM],Table1[Answer],"",0),"")))</f>
        <v/>
      </c>
      <c r="G308" s="31" t="str">
        <f>_xlfn.SINGLE(IF(ISNUMBER(IFERROR(_xlfn.XLOOKUP($E308&amp;$G$1&amp;":",Table1[QNUM],Table1[NOTES],"",0),""))*1,"",IFERROR(_xlfn.XLOOKUP($E308&amp;$G$1&amp;":",Table1[QNUM],Table1[NOTES],"",0),"")))</f>
        <v/>
      </c>
      <c r="H308" s="31"/>
      <c r="I308" s="31" t="str">
        <f>_xlfn.SINGLE(IF(ISNUMBER(IFERROR(_xlfn.XLOOKUP($E308&amp;$I$1,Table1[QNUM],Table1[NOTES],"",0),""))*1,"",IFERROR(_xlfn.XLOOKUP($E308&amp;$I$1,Table1[QNUM],Table1[NOTES],"",0),"")))</f>
        <v/>
      </c>
      <c r="J308" s="53"/>
      <c r="K308" s="54"/>
      <c r="L308" s="54"/>
      <c r="M308" s="55"/>
      <c r="N308" s="54"/>
      <c r="O308" s="54"/>
      <c r="P308" s="54"/>
      <c r="Q308" s="54"/>
      <c r="R308" s="54"/>
      <c r="S308" s="54"/>
      <c r="T308" s="54"/>
      <c r="U308" s="54"/>
      <c r="V308" s="54"/>
      <c r="W308" s="54"/>
      <c r="X308" s="54"/>
      <c r="Y308" s="54"/>
      <c r="Z308" s="54"/>
      <c r="AA308" s="54"/>
      <c r="AB308" s="44"/>
      <c r="AC308" s="44"/>
      <c r="AD308" s="44"/>
      <c r="AE308" s="44"/>
      <c r="AF308" s="44"/>
      <c r="AG308" s="44"/>
      <c r="AH308" s="44"/>
      <c r="AI308" s="44"/>
      <c r="AJ308" s="44"/>
      <c r="AK308" s="44"/>
      <c r="AL308" s="44"/>
    </row>
    <row r="309" spans="1:38" ht="14.5" x14ac:dyDescent="0.35">
      <c r="A309" s="30" t="str">
        <f t="shared" si="1"/>
        <v>-Commission Operations</v>
      </c>
      <c r="B309" s="30"/>
      <c r="C309" s="30" t="s">
        <v>19</v>
      </c>
      <c r="D309" s="32"/>
      <c r="E309" s="30"/>
      <c r="F309" s="30" t="str">
        <f>_xlfn.SINGLE(IF(ISNUMBER(IFERROR(_xlfn.XLOOKUP($E309,Table1[QNUM],Table1[Answer],"",0),""))*1,"",IFERROR(_xlfn.XLOOKUP($E309,Table1[QNUM],Table1[Answer],"",0),"")))</f>
        <v/>
      </c>
      <c r="G309" s="31" t="str">
        <f>_xlfn.SINGLE(IF(ISNUMBER(IFERROR(_xlfn.XLOOKUP($E309&amp;$G$1&amp;":",Table1[QNUM],Table1[NOTES],"",0),""))*1,"",IFERROR(_xlfn.XLOOKUP($E309&amp;$G$1&amp;":",Table1[QNUM],Table1[NOTES],"",0),"")))</f>
        <v/>
      </c>
      <c r="H309" s="31"/>
      <c r="I309" s="31" t="str">
        <f>_xlfn.SINGLE(IF(ISNUMBER(IFERROR(_xlfn.XLOOKUP($E309&amp;$I$1,Table1[QNUM],Table1[NOTES],"",0),""))*1,"",IFERROR(_xlfn.XLOOKUP($E309&amp;$I$1,Table1[QNUM],Table1[NOTES],"",0),"")))</f>
        <v/>
      </c>
      <c r="J309" s="53"/>
      <c r="K309" s="54"/>
      <c r="L309" s="54"/>
      <c r="M309" s="55"/>
      <c r="N309" s="54"/>
      <c r="O309" s="54"/>
      <c r="P309" s="54"/>
      <c r="Q309" s="54"/>
      <c r="R309" s="54"/>
      <c r="S309" s="54"/>
      <c r="T309" s="54"/>
      <c r="U309" s="54"/>
      <c r="V309" s="54"/>
      <c r="W309" s="54"/>
      <c r="X309" s="54"/>
      <c r="Y309" s="54"/>
      <c r="Z309" s="54"/>
      <c r="AA309" s="54"/>
      <c r="AB309" s="44"/>
      <c r="AC309" s="44"/>
      <c r="AD309" s="44"/>
      <c r="AE309" s="44"/>
      <c r="AF309" s="44"/>
      <c r="AG309" s="44"/>
      <c r="AH309" s="44"/>
      <c r="AI309" s="44"/>
      <c r="AJ309" s="44"/>
      <c r="AK309" s="44"/>
      <c r="AL309" s="44"/>
    </row>
    <row r="310" spans="1:38" ht="14.5" x14ac:dyDescent="0.35">
      <c r="A310" s="30" t="str">
        <f t="shared" si="1"/>
        <v>-Commission Operations</v>
      </c>
      <c r="B310" s="30"/>
      <c r="C310" s="30" t="s">
        <v>19</v>
      </c>
      <c r="D310" s="32"/>
      <c r="E310" s="30"/>
      <c r="F310" s="30" t="str">
        <f>_xlfn.SINGLE(IF(ISNUMBER(IFERROR(_xlfn.XLOOKUP($E310,Table1[QNUM],Table1[Answer],"",0),""))*1,"",IFERROR(_xlfn.XLOOKUP($E310,Table1[QNUM],Table1[Answer],"",0),"")))</f>
        <v/>
      </c>
      <c r="G310" s="31" t="str">
        <f>_xlfn.SINGLE(IF(ISNUMBER(IFERROR(_xlfn.XLOOKUP($E310&amp;$G$1&amp;":",Table1[QNUM],Table1[NOTES],"",0),""))*1,"",IFERROR(_xlfn.XLOOKUP($E310&amp;$G$1&amp;":",Table1[QNUM],Table1[NOTES],"",0),"")))</f>
        <v/>
      </c>
      <c r="H310" s="31"/>
      <c r="I310" s="31" t="str">
        <f>_xlfn.SINGLE(IF(ISNUMBER(IFERROR(_xlfn.XLOOKUP($E310&amp;$I$1,Table1[QNUM],Table1[NOTES],"",0),""))*1,"",IFERROR(_xlfn.XLOOKUP($E310&amp;$I$1,Table1[QNUM],Table1[NOTES],"",0),"")))</f>
        <v/>
      </c>
      <c r="J310" s="53"/>
      <c r="K310" s="54"/>
      <c r="L310" s="54"/>
      <c r="M310" s="55"/>
      <c r="N310" s="54"/>
      <c r="O310" s="54"/>
      <c r="P310" s="54"/>
      <c r="Q310" s="54"/>
      <c r="R310" s="54"/>
      <c r="S310" s="54"/>
      <c r="T310" s="54"/>
      <c r="U310" s="54"/>
      <c r="V310" s="54"/>
      <c r="W310" s="54"/>
      <c r="X310" s="54"/>
      <c r="Y310" s="54"/>
      <c r="Z310" s="54"/>
      <c r="AA310" s="54"/>
      <c r="AB310" s="44"/>
      <c r="AC310" s="44"/>
      <c r="AD310" s="44"/>
      <c r="AE310" s="44"/>
      <c r="AF310" s="44"/>
      <c r="AG310" s="44"/>
      <c r="AH310" s="44"/>
      <c r="AI310" s="44"/>
      <c r="AJ310" s="44"/>
      <c r="AK310" s="44"/>
      <c r="AL310" s="44"/>
    </row>
    <row r="311" spans="1:38" ht="14.5" x14ac:dyDescent="0.35">
      <c r="A311" s="30" t="str">
        <f t="shared" si="1"/>
        <v>-Commission Operations</v>
      </c>
      <c r="B311" s="30"/>
      <c r="C311" s="30" t="s">
        <v>19</v>
      </c>
      <c r="D311" s="32"/>
      <c r="E311" s="30"/>
      <c r="F311" s="30" t="str">
        <f>_xlfn.SINGLE(IF(ISNUMBER(IFERROR(_xlfn.XLOOKUP($E311,Table1[QNUM],Table1[Answer],"",0),""))*1,"",IFERROR(_xlfn.XLOOKUP($E311,Table1[QNUM],Table1[Answer],"",0),"")))</f>
        <v/>
      </c>
      <c r="G311" s="31" t="str">
        <f>_xlfn.SINGLE(IF(ISNUMBER(IFERROR(_xlfn.XLOOKUP($E311&amp;$G$1&amp;":",Table1[QNUM],Table1[NOTES],"",0),""))*1,"",IFERROR(_xlfn.XLOOKUP($E311&amp;$G$1&amp;":",Table1[QNUM],Table1[NOTES],"",0),"")))</f>
        <v/>
      </c>
      <c r="H311" s="31"/>
      <c r="I311" s="31" t="str">
        <f>_xlfn.SINGLE(IF(ISNUMBER(IFERROR(_xlfn.XLOOKUP($E311&amp;$I$1,Table1[QNUM],Table1[NOTES],"",0),""))*1,"",IFERROR(_xlfn.XLOOKUP($E311&amp;$I$1,Table1[QNUM],Table1[NOTES],"",0),"")))</f>
        <v/>
      </c>
      <c r="J311" s="53"/>
      <c r="K311" s="54"/>
      <c r="L311" s="54"/>
      <c r="M311" s="55"/>
      <c r="N311" s="54"/>
      <c r="O311" s="54"/>
      <c r="P311" s="54"/>
      <c r="Q311" s="54"/>
      <c r="R311" s="54"/>
      <c r="S311" s="54"/>
      <c r="T311" s="54"/>
      <c r="U311" s="54"/>
      <c r="V311" s="54"/>
      <c r="W311" s="54"/>
      <c r="X311" s="54"/>
      <c r="Y311" s="54"/>
      <c r="Z311" s="54"/>
      <c r="AA311" s="54"/>
      <c r="AB311" s="44"/>
      <c r="AC311" s="44"/>
      <c r="AD311" s="44"/>
      <c r="AE311" s="44"/>
      <c r="AF311" s="44"/>
      <c r="AG311" s="44"/>
      <c r="AH311" s="44"/>
      <c r="AI311" s="44"/>
      <c r="AJ311" s="44"/>
      <c r="AK311" s="44"/>
      <c r="AL311" s="44"/>
    </row>
    <row r="312" spans="1:38" ht="14.5" x14ac:dyDescent="0.35">
      <c r="A312" s="30" t="str">
        <f t="shared" si="1"/>
        <v>-Commission Operations</v>
      </c>
      <c r="B312" s="30"/>
      <c r="C312" s="30" t="s">
        <v>19</v>
      </c>
      <c r="D312" s="32"/>
      <c r="E312" s="30"/>
      <c r="F312" s="30" t="str">
        <f>_xlfn.SINGLE(IF(ISNUMBER(IFERROR(_xlfn.XLOOKUP($E312,Table1[QNUM],Table1[Answer],"",0),""))*1,"",IFERROR(_xlfn.XLOOKUP($E312,Table1[QNUM],Table1[Answer],"",0),"")))</f>
        <v/>
      </c>
      <c r="G312" s="31" t="str">
        <f>_xlfn.SINGLE(IF(ISNUMBER(IFERROR(_xlfn.XLOOKUP($E312&amp;$G$1&amp;":",Table1[QNUM],Table1[NOTES],"",0),""))*1,"",IFERROR(_xlfn.XLOOKUP($E312&amp;$G$1&amp;":",Table1[QNUM],Table1[NOTES],"",0),"")))</f>
        <v/>
      </c>
      <c r="H312" s="31"/>
      <c r="I312" s="31" t="str">
        <f>_xlfn.SINGLE(IF(ISNUMBER(IFERROR(_xlfn.XLOOKUP($E312&amp;$I$1,Table1[QNUM],Table1[NOTES],"",0),""))*1,"",IFERROR(_xlfn.XLOOKUP($E312&amp;$I$1,Table1[QNUM],Table1[NOTES],"",0),"")))</f>
        <v/>
      </c>
      <c r="J312" s="53"/>
      <c r="K312" s="54"/>
      <c r="L312" s="54"/>
      <c r="M312" s="55"/>
      <c r="N312" s="54"/>
      <c r="O312" s="54"/>
      <c r="P312" s="54"/>
      <c r="Q312" s="54"/>
      <c r="R312" s="54"/>
      <c r="S312" s="54"/>
      <c r="T312" s="54"/>
      <c r="U312" s="54"/>
      <c r="V312" s="54"/>
      <c r="W312" s="54"/>
      <c r="X312" s="54"/>
      <c r="Y312" s="54"/>
      <c r="Z312" s="54"/>
      <c r="AA312" s="54"/>
      <c r="AB312" s="44"/>
      <c r="AC312" s="44"/>
      <c r="AD312" s="44"/>
      <c r="AE312" s="44"/>
      <c r="AF312" s="44"/>
      <c r="AG312" s="44"/>
      <c r="AH312" s="44"/>
      <c r="AI312" s="44"/>
      <c r="AJ312" s="44"/>
      <c r="AK312" s="44"/>
      <c r="AL312" s="44"/>
    </row>
    <row r="313" spans="1:38" ht="14.5" x14ac:dyDescent="0.35">
      <c r="A313" s="30" t="str">
        <f t="shared" si="1"/>
        <v>-Commission Operations</v>
      </c>
      <c r="B313" s="30"/>
      <c r="C313" s="30" t="s">
        <v>19</v>
      </c>
      <c r="D313" s="32"/>
      <c r="E313" s="30"/>
      <c r="F313" s="30" t="str">
        <f>_xlfn.SINGLE(IF(ISNUMBER(IFERROR(_xlfn.XLOOKUP($E313,Table1[QNUM],Table1[Answer],"",0),""))*1,"",IFERROR(_xlfn.XLOOKUP($E313,Table1[QNUM],Table1[Answer],"",0),"")))</f>
        <v/>
      </c>
      <c r="G313" s="31" t="str">
        <f>_xlfn.SINGLE(IF(ISNUMBER(IFERROR(_xlfn.XLOOKUP($E313&amp;$G$1&amp;":",Table1[QNUM],Table1[NOTES],"",0),""))*1,"",IFERROR(_xlfn.XLOOKUP($E313&amp;$G$1&amp;":",Table1[QNUM],Table1[NOTES],"",0),"")))</f>
        <v/>
      </c>
      <c r="H313" s="31"/>
      <c r="I313" s="31" t="str">
        <f>_xlfn.SINGLE(IF(ISNUMBER(IFERROR(_xlfn.XLOOKUP($E313&amp;$I$1,Table1[QNUM],Table1[NOTES],"",0),""))*1,"",IFERROR(_xlfn.XLOOKUP($E313&amp;$I$1,Table1[QNUM],Table1[NOTES],"",0),"")))</f>
        <v/>
      </c>
      <c r="J313" s="53"/>
      <c r="K313" s="54"/>
      <c r="L313" s="54"/>
      <c r="M313" s="55"/>
      <c r="N313" s="54"/>
      <c r="O313" s="54"/>
      <c r="P313" s="54"/>
      <c r="Q313" s="54"/>
      <c r="R313" s="54"/>
      <c r="S313" s="54"/>
      <c r="T313" s="54"/>
      <c r="U313" s="54"/>
      <c r="V313" s="54"/>
      <c r="W313" s="54"/>
      <c r="X313" s="54"/>
      <c r="Y313" s="54"/>
      <c r="Z313" s="54"/>
      <c r="AA313" s="54"/>
      <c r="AB313" s="44"/>
      <c r="AC313" s="44"/>
      <c r="AD313" s="44"/>
      <c r="AE313" s="44"/>
      <c r="AF313" s="44"/>
      <c r="AG313" s="44"/>
      <c r="AH313" s="44"/>
      <c r="AI313" s="44"/>
      <c r="AJ313" s="44"/>
      <c r="AK313" s="44"/>
      <c r="AL313" s="44"/>
    </row>
    <row r="314" spans="1:38" ht="14.5" x14ac:dyDescent="0.35">
      <c r="A314" s="30" t="str">
        <f t="shared" si="1"/>
        <v>-Commission Operations</v>
      </c>
      <c r="B314" s="30"/>
      <c r="C314" s="30" t="s">
        <v>19</v>
      </c>
      <c r="D314" s="32"/>
      <c r="E314" s="30"/>
      <c r="F314" s="30" t="str">
        <f>_xlfn.SINGLE(IF(ISNUMBER(IFERROR(_xlfn.XLOOKUP($E314,Table1[QNUM],Table1[Answer],"",0),""))*1,"",IFERROR(_xlfn.XLOOKUP($E314,Table1[QNUM],Table1[Answer],"",0),"")))</f>
        <v/>
      </c>
      <c r="G314" s="31" t="str">
        <f>_xlfn.SINGLE(IF(ISNUMBER(IFERROR(_xlfn.XLOOKUP($E314&amp;$G$1&amp;":",Table1[QNUM],Table1[NOTES],"",0),""))*1,"",IFERROR(_xlfn.XLOOKUP($E314&amp;$G$1&amp;":",Table1[QNUM],Table1[NOTES],"",0),"")))</f>
        <v/>
      </c>
      <c r="H314" s="31"/>
      <c r="I314" s="31" t="str">
        <f>_xlfn.SINGLE(IF(ISNUMBER(IFERROR(_xlfn.XLOOKUP($E314&amp;$I$1,Table1[QNUM],Table1[NOTES],"",0),""))*1,"",IFERROR(_xlfn.XLOOKUP($E314&amp;$I$1,Table1[QNUM],Table1[NOTES],"",0),"")))</f>
        <v/>
      </c>
      <c r="J314" s="53"/>
      <c r="K314" s="54"/>
      <c r="L314" s="54"/>
      <c r="M314" s="55"/>
      <c r="N314" s="54"/>
      <c r="O314" s="54"/>
      <c r="P314" s="54"/>
      <c r="Q314" s="54"/>
      <c r="R314" s="54"/>
      <c r="S314" s="54"/>
      <c r="T314" s="54"/>
      <c r="U314" s="54"/>
      <c r="V314" s="54"/>
      <c r="W314" s="54"/>
      <c r="X314" s="54"/>
      <c r="Y314" s="54"/>
      <c r="Z314" s="54"/>
      <c r="AA314" s="54"/>
      <c r="AB314" s="44"/>
      <c r="AC314" s="44"/>
      <c r="AD314" s="44"/>
      <c r="AE314" s="44"/>
      <c r="AF314" s="44"/>
      <c r="AG314" s="44"/>
      <c r="AH314" s="44"/>
      <c r="AI314" s="44"/>
      <c r="AJ314" s="44"/>
      <c r="AK314" s="44"/>
      <c r="AL314" s="44"/>
    </row>
    <row r="315" spans="1:38" ht="14.5" x14ac:dyDescent="0.35">
      <c r="A315" s="30" t="str">
        <f t="shared" si="1"/>
        <v>-Commission Operations</v>
      </c>
      <c r="B315" s="30"/>
      <c r="C315" s="30" t="s">
        <v>19</v>
      </c>
      <c r="D315" s="32"/>
      <c r="E315" s="30"/>
      <c r="F315" s="30" t="str">
        <f>_xlfn.SINGLE(IF(ISNUMBER(IFERROR(_xlfn.XLOOKUP($E315,Table1[QNUM],Table1[Answer],"",0),""))*1,"",IFERROR(_xlfn.XLOOKUP($E315,Table1[QNUM],Table1[Answer],"",0),"")))</f>
        <v/>
      </c>
      <c r="G315" s="31" t="str">
        <f>_xlfn.SINGLE(IF(ISNUMBER(IFERROR(_xlfn.XLOOKUP($E315&amp;$G$1&amp;":",Table1[QNUM],Table1[NOTES],"",0),""))*1,"",IFERROR(_xlfn.XLOOKUP($E315&amp;$G$1&amp;":",Table1[QNUM],Table1[NOTES],"",0),"")))</f>
        <v/>
      </c>
      <c r="H315" s="31"/>
      <c r="I315" s="31" t="str">
        <f>_xlfn.SINGLE(IF(ISNUMBER(IFERROR(_xlfn.XLOOKUP($E315&amp;$I$1,Table1[QNUM],Table1[NOTES],"",0),""))*1,"",IFERROR(_xlfn.XLOOKUP($E315&amp;$I$1,Table1[QNUM],Table1[NOTES],"",0),"")))</f>
        <v/>
      </c>
      <c r="J315" s="53"/>
      <c r="K315" s="54"/>
      <c r="L315" s="54"/>
      <c r="M315" s="55"/>
      <c r="N315" s="54"/>
      <c r="O315" s="54"/>
      <c r="P315" s="54"/>
      <c r="Q315" s="54"/>
      <c r="R315" s="54"/>
      <c r="S315" s="54"/>
      <c r="T315" s="54"/>
      <c r="U315" s="54"/>
      <c r="V315" s="54"/>
      <c r="W315" s="54"/>
      <c r="X315" s="54"/>
      <c r="Y315" s="54"/>
      <c r="Z315" s="54"/>
      <c r="AA315" s="54"/>
      <c r="AB315" s="44"/>
      <c r="AC315" s="44"/>
      <c r="AD315" s="44"/>
      <c r="AE315" s="44"/>
      <c r="AF315" s="44"/>
      <c r="AG315" s="44"/>
      <c r="AH315" s="44"/>
      <c r="AI315" s="44"/>
      <c r="AJ315" s="44"/>
      <c r="AK315" s="44"/>
      <c r="AL315" s="44"/>
    </row>
    <row r="316" spans="1:38" ht="14.5" x14ac:dyDescent="0.35">
      <c r="A316" s="30" t="str">
        <f t="shared" si="1"/>
        <v>-Commission Operations</v>
      </c>
      <c r="B316" s="30"/>
      <c r="C316" s="30" t="s">
        <v>19</v>
      </c>
      <c r="D316" s="32"/>
      <c r="E316" s="30"/>
      <c r="F316" s="30" t="str">
        <f>_xlfn.SINGLE(IF(ISNUMBER(IFERROR(_xlfn.XLOOKUP($E316,Table1[QNUM],Table1[Answer],"",0),""))*1,"",IFERROR(_xlfn.XLOOKUP($E316,Table1[QNUM],Table1[Answer],"",0),"")))</f>
        <v/>
      </c>
      <c r="G316" s="31" t="str">
        <f>_xlfn.SINGLE(IF(ISNUMBER(IFERROR(_xlfn.XLOOKUP($E316&amp;$G$1&amp;":",Table1[QNUM],Table1[NOTES],"",0),""))*1,"",IFERROR(_xlfn.XLOOKUP($E316&amp;$G$1&amp;":",Table1[QNUM],Table1[NOTES],"",0),"")))</f>
        <v/>
      </c>
      <c r="H316" s="31"/>
      <c r="I316" s="31" t="str">
        <f>_xlfn.SINGLE(IF(ISNUMBER(IFERROR(_xlfn.XLOOKUP($E316&amp;$I$1,Table1[QNUM],Table1[NOTES],"",0),""))*1,"",IFERROR(_xlfn.XLOOKUP($E316&amp;$I$1,Table1[QNUM],Table1[NOTES],"",0),"")))</f>
        <v/>
      </c>
      <c r="J316" s="53"/>
      <c r="K316" s="54"/>
      <c r="L316" s="54"/>
      <c r="M316" s="55"/>
      <c r="N316" s="54"/>
      <c r="O316" s="54"/>
      <c r="P316" s="54"/>
      <c r="Q316" s="54"/>
      <c r="R316" s="54"/>
      <c r="S316" s="54"/>
      <c r="T316" s="54"/>
      <c r="U316" s="54"/>
      <c r="V316" s="54"/>
      <c r="W316" s="54"/>
      <c r="X316" s="54"/>
      <c r="Y316" s="54"/>
      <c r="Z316" s="54"/>
      <c r="AA316" s="54"/>
      <c r="AB316" s="44"/>
      <c r="AC316" s="44"/>
      <c r="AD316" s="44"/>
      <c r="AE316" s="44"/>
      <c r="AF316" s="44"/>
      <c r="AG316" s="44"/>
      <c r="AH316" s="44"/>
      <c r="AI316" s="44"/>
      <c r="AJ316" s="44"/>
      <c r="AK316" s="44"/>
      <c r="AL316" s="44"/>
    </row>
    <row r="317" spans="1:38" ht="14.5" x14ac:dyDescent="0.35">
      <c r="A317" s="30" t="str">
        <f t="shared" si="1"/>
        <v>13.05.06-Commission Operations</v>
      </c>
      <c r="B317" s="30"/>
      <c r="C317" s="30" t="s">
        <v>19</v>
      </c>
      <c r="D317" s="32" t="s">
        <v>1909</v>
      </c>
      <c r="E317" s="30" t="s">
        <v>1910</v>
      </c>
      <c r="F317" s="30" t="str">
        <f>_xlfn.SINGLE(IF(ISNUMBER(IFERROR(_xlfn.XLOOKUP($E317,Table1[QNUM],Table1[Answer],"",0),""))*1,"",IFERROR(_xlfn.XLOOKUP($E317,Table1[QNUM],Table1[Answer],"",0),"")))</f>
        <v/>
      </c>
      <c r="G317" s="31" t="str">
        <f>_xlfn.SINGLE(IF(ISNUMBER(IFERROR(_xlfn.XLOOKUP($E317&amp;$G$1&amp;":",Table1[QNUM],Table1[NOTES],"",0),""))*1,"",IFERROR(_xlfn.XLOOKUP($E317&amp;$G$1&amp;":",Table1[QNUM],Table1[NOTES],"",0),"")))</f>
        <v/>
      </c>
      <c r="H317" s="31"/>
      <c r="I317" s="31" t="str">
        <f>_xlfn.SINGLE(IF(ISNUMBER(IFERROR(_xlfn.XLOOKUP($E317&amp;$I$1,Table1[QNUM],Table1[NOTES],"",0),""))*1,"",IFERROR(_xlfn.XLOOKUP($E317&amp;$I$1,Table1[QNUM],Table1[NOTES],"",0),"")))</f>
        <v/>
      </c>
      <c r="J317" s="53"/>
      <c r="K317" s="54" t="str">
        <f>TRIM('Days of Service'!C100)</f>
        <v/>
      </c>
      <c r="L317" s="54" t="str">
        <f>TRIM('Days of Service'!D100)</f>
        <v/>
      </c>
      <c r="M317" s="55" t="str">
        <f>TRIM('Days of Service'!E100)</f>
        <v/>
      </c>
      <c r="N317" s="54"/>
      <c r="O317" s="54"/>
      <c r="P317" s="54"/>
      <c r="Q317" s="54"/>
      <c r="R317" s="54"/>
      <c r="S317" s="54"/>
      <c r="T317" s="54"/>
      <c r="U317" s="54"/>
      <c r="V317" s="54"/>
      <c r="W317" s="54"/>
      <c r="X317" s="54"/>
      <c r="Y317" s="54"/>
      <c r="Z317" s="54"/>
      <c r="AA317" s="54"/>
      <c r="AB317" s="44"/>
      <c r="AC317" s="44"/>
      <c r="AD317" s="44"/>
      <c r="AE317" s="44"/>
      <c r="AF317" s="44"/>
      <c r="AG317" s="44"/>
      <c r="AH317" s="44"/>
      <c r="AI317" s="44"/>
      <c r="AJ317" s="44"/>
      <c r="AK317" s="44"/>
      <c r="AL317" s="44"/>
    </row>
  </sheetData>
  <autoFilter ref="A1:AA317" xr:uid="{EEE4D2A3-9A84-44AC-BF6F-88DFE2FC5A80}"/>
  <phoneticPr fontId="5" type="noConversion"/>
  <conditionalFormatting sqref="K2:AA317">
    <cfRule type="cellIs" dxfId="20" priority="17" operator="equal">
      <formula>"""No"""</formula>
    </cfRule>
  </conditionalFormatting>
  <conditionalFormatting sqref="E46">
    <cfRule type="duplicateValues" dxfId="19" priority="16"/>
  </conditionalFormatting>
  <conditionalFormatting sqref="K46:AA46">
    <cfRule type="cellIs" dxfId="18" priority="15" operator="equal">
      <formula>"""No"""</formula>
    </cfRule>
  </conditionalFormatting>
  <conditionalFormatting sqref="K207:AA207">
    <cfRule type="cellIs" dxfId="17" priority="11" operator="equal">
      <formula>"""No"""</formula>
    </cfRule>
  </conditionalFormatting>
  <conditionalFormatting sqref="E119">
    <cfRule type="duplicateValues" dxfId="16" priority="10"/>
  </conditionalFormatting>
  <conditionalFormatting sqref="K119:AA119">
    <cfRule type="cellIs" dxfId="15" priority="9" operator="equal">
      <formula>"""No"""</formula>
    </cfRule>
  </conditionalFormatting>
  <conditionalFormatting sqref="E187:E193">
    <cfRule type="duplicateValues" dxfId="14" priority="8"/>
  </conditionalFormatting>
  <conditionalFormatting sqref="K187:AA193">
    <cfRule type="cellIs" dxfId="13" priority="7" operator="equal">
      <formula>"""No"""</formula>
    </cfRule>
  </conditionalFormatting>
  <conditionalFormatting sqref="K182:AA186">
    <cfRule type="cellIs" dxfId="12" priority="5" operator="equal">
      <formula>"""No"""</formula>
    </cfRule>
  </conditionalFormatting>
  <conditionalFormatting sqref="E35">
    <cfRule type="duplicateValues" dxfId="11" priority="4"/>
  </conditionalFormatting>
  <conditionalFormatting sqref="K35:AA35">
    <cfRule type="cellIs" dxfId="10" priority="3" operator="equal">
      <formula>"""No"""</formula>
    </cfRule>
  </conditionalFormatting>
  <conditionalFormatting sqref="K78:AA78">
    <cfRule type="cellIs" dxfId="9" priority="1" operator="equal">
      <formula>"""No"""</formula>
    </cfRule>
  </conditionalFormatting>
  <conditionalFormatting sqref="E182:E186">
    <cfRule type="duplicateValues" dxfId="8" priority="33"/>
  </conditionalFormatting>
  <conditionalFormatting sqref="E1:E317">
    <cfRule type="duplicateValues" dxfId="7" priority="47"/>
  </conditionalFormatting>
  <conditionalFormatting sqref="E207 E209:E316">
    <cfRule type="duplicateValues" dxfId="6" priority="49"/>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76BEA-C2A6-4256-90AA-18BB61FB9961}">
  <sheetPr>
    <tabColor theme="4" tint="0.79998168889431442"/>
    <pageSetUpPr fitToPage="1"/>
  </sheetPr>
  <dimension ref="A1:D144"/>
  <sheetViews>
    <sheetView topLeftCell="A13" zoomScale="80" zoomScaleNormal="80" workbookViewId="0">
      <selection activeCell="C11" sqref="C11:C12"/>
    </sheetView>
  </sheetViews>
  <sheetFormatPr defaultColWidth="0" defaultRowHeight="14.5" zeroHeight="1" x14ac:dyDescent="0.35"/>
  <cols>
    <col min="1" max="1" width="20.6328125" style="6" customWidth="1"/>
    <col min="2" max="2" width="92.6328125" style="6" customWidth="1"/>
    <col min="3" max="3" width="17.6328125" style="6" customWidth="1"/>
    <col min="4" max="4" width="8.90625" style="6" customWidth="1"/>
    <col min="5" max="16384" width="8.90625" style="6" hidden="1"/>
  </cols>
  <sheetData>
    <row r="1" spans="1:4" ht="26" x14ac:dyDescent="0.35">
      <c r="A1" s="142" t="s">
        <v>18</v>
      </c>
      <c r="B1" s="143"/>
      <c r="C1" s="144"/>
      <c r="D1" s="5"/>
    </row>
    <row r="2" spans="1:4" ht="15.65" customHeight="1" x14ac:dyDescent="0.35">
      <c r="A2" s="145"/>
      <c r="B2" s="145"/>
      <c r="C2" s="145"/>
      <c r="D2" s="5"/>
    </row>
    <row r="3" spans="1:4" ht="15.65" customHeight="1" x14ac:dyDescent="0.35">
      <c r="A3" s="8"/>
      <c r="B3" s="8"/>
      <c r="C3" s="8"/>
      <c r="D3" s="5"/>
    </row>
    <row r="4" spans="1:4" ht="25.4" customHeight="1" x14ac:dyDescent="0.35">
      <c r="A4" s="146" t="s">
        <v>19</v>
      </c>
      <c r="B4" s="147"/>
      <c r="C4" s="148"/>
      <c r="D4" s="5"/>
    </row>
    <row r="5" spans="1:4" ht="46.4" customHeight="1" x14ac:dyDescent="0.35">
      <c r="A5" s="149" t="s">
        <v>20</v>
      </c>
      <c r="B5" s="150"/>
      <c r="C5" s="151"/>
      <c r="D5" s="5"/>
    </row>
    <row r="6" spans="1:4" ht="25.4" customHeight="1" x14ac:dyDescent="0.35">
      <c r="A6" s="139" t="s">
        <v>21</v>
      </c>
      <c r="B6" s="140"/>
      <c r="C6" s="141"/>
      <c r="D6" s="5"/>
    </row>
    <row r="7" spans="1:4" s="20" customFormat="1" ht="47.9" customHeight="1" x14ac:dyDescent="0.35">
      <c r="A7" s="22" t="s">
        <v>22</v>
      </c>
      <c r="B7" s="17" t="str">
        <f>_xlfn.SINGLE(IF(_xlfn.XLOOKUP(A7, WH_Aggregte!$E$1:$E$317, WH_Aggregte!$D$1:$D$317, "", 0)= "", "",_xlfn.XLOOKUP(A7, WH_Aggregte!$E$1:$E$317, WH_Aggregte!$D$1:$D$317, "", 0)))</f>
        <v>Does the Commission have current, completed subrecipient agreements on file for the sampled subrecipients?</v>
      </c>
      <c r="C7" s="152"/>
      <c r="D7" s="19"/>
    </row>
    <row r="8" spans="1:4" s="20" customFormat="1" ht="24.65" customHeight="1" x14ac:dyDescent="0.35">
      <c r="A8" s="22" t="s">
        <v>23</v>
      </c>
      <c r="B8" s="17" t="str">
        <f>_xlfn.SINGLE(IF(_xlfn.XLOOKUP(A7, WH_Aggregte!$E$1:$E$317, WH_Aggregte!$J$1:$J$317, "", 0)= "", "",_xlfn.XLOOKUP(A7, WH_Aggregte!$E$1:$E$317, WH_Aggregte!$J$1:$J$317, "", 0)))</f>
        <v xml:space="preserve">2 CFR §200.332   </v>
      </c>
      <c r="C8" s="152"/>
      <c r="D8" s="19"/>
    </row>
    <row r="9" spans="1:4" s="20" customFormat="1" ht="50.15" customHeight="1" x14ac:dyDescent="0.35">
      <c r="A9" s="87" t="s">
        <v>24</v>
      </c>
      <c r="B9" s="137"/>
      <c r="C9" s="138"/>
      <c r="D9" s="19"/>
    </row>
    <row r="10" spans="1:4" s="20" customFormat="1" ht="50.15" customHeight="1" x14ac:dyDescent="0.35">
      <c r="A10" s="22" t="s">
        <v>25</v>
      </c>
      <c r="B10" s="137"/>
      <c r="C10" s="138"/>
      <c r="D10" s="19"/>
    </row>
    <row r="11" spans="1:4" s="20" customFormat="1" ht="23.4" customHeight="1" x14ac:dyDescent="0.35">
      <c r="A11" s="153" t="s">
        <v>26</v>
      </c>
      <c r="B11" s="17" t="s">
        <v>27</v>
      </c>
      <c r="C11" s="18" t="str">
        <f>_xlfn.SINGLE(IF(OR(C12="",C13="",C14="",C15="",C16="",C17="",C18="",C19="",C20="",C21="",C22="",C23=""),"",IF(AND(C12="N/A",C13="N/A",C14="N/A",C15="N/A",C16="N/A",C17="N/A",C18="N/A",C19="N/A",C20="N/A",C21="N/A",C22="N/A",C23="N/A"), "N/A",IF(OR(C12="No",C13="No", C14="No",C15="No",C16="No",C17="No",C18="No",C19="No",C20="No",C21="No",C22="No",C23="No"),"Not Compliant",IF(OR(C12="Yes",C13="Yes", C14="Yes",C15="Yes",C16="Yes",C17="Yes",C18="Yes",C19="Yes",C20="Yes",C21="Yes",C22="Yes",C23="Yes",C12="N/A", C13="N/A",C14="N/A",C15="N/A",C16="N/A",C17="N/A",C18="N/A",C19="N/A",C20="N/A",C21="N/A",C22="N/A",C23="N/A"),"Compliant")))))</f>
        <v/>
      </c>
      <c r="D11" s="19"/>
    </row>
    <row r="12" spans="1:4" s="20" customFormat="1" ht="15.5" x14ac:dyDescent="0.35">
      <c r="A12" s="154"/>
      <c r="B12" s="28" t="s">
        <v>28</v>
      </c>
      <c r="C12" s="21"/>
      <c r="D12" s="19"/>
    </row>
    <row r="13" spans="1:4" s="20" customFormat="1" ht="15.5" x14ac:dyDescent="0.35">
      <c r="A13" s="154"/>
      <c r="B13" s="28" t="s">
        <v>29</v>
      </c>
      <c r="C13" s="21"/>
      <c r="D13" s="19"/>
    </row>
    <row r="14" spans="1:4" s="20" customFormat="1" ht="15.5" x14ac:dyDescent="0.35">
      <c r="A14" s="154"/>
      <c r="B14" s="28" t="s">
        <v>30</v>
      </c>
      <c r="C14" s="21"/>
      <c r="D14" s="19"/>
    </row>
    <row r="15" spans="1:4" s="20" customFormat="1" ht="15.5" x14ac:dyDescent="0.35">
      <c r="A15" s="154"/>
      <c r="B15" s="28" t="s">
        <v>31</v>
      </c>
      <c r="C15" s="21"/>
      <c r="D15" s="19"/>
    </row>
    <row r="16" spans="1:4" s="20" customFormat="1" ht="31" x14ac:dyDescent="0.35">
      <c r="A16" s="154"/>
      <c r="B16" s="28" t="s">
        <v>32</v>
      </c>
      <c r="C16" s="21"/>
      <c r="D16" s="19"/>
    </row>
    <row r="17" spans="1:4" s="20" customFormat="1" ht="31" x14ac:dyDescent="0.35">
      <c r="A17" s="154"/>
      <c r="B17" s="28" t="s">
        <v>33</v>
      </c>
      <c r="C17" s="21"/>
      <c r="D17" s="19"/>
    </row>
    <row r="18" spans="1:4" s="20" customFormat="1" ht="31" x14ac:dyDescent="0.35">
      <c r="A18" s="154"/>
      <c r="B18" s="28" t="s">
        <v>34</v>
      </c>
      <c r="C18" s="21"/>
      <c r="D18" s="19"/>
    </row>
    <row r="19" spans="1:4" s="20" customFormat="1" ht="15.5" x14ac:dyDescent="0.35">
      <c r="A19" s="154"/>
      <c r="B19" s="28" t="s">
        <v>35</v>
      </c>
      <c r="C19" s="21"/>
      <c r="D19" s="19"/>
    </row>
    <row r="20" spans="1:4" s="20" customFormat="1" ht="31" x14ac:dyDescent="0.35">
      <c r="A20" s="154"/>
      <c r="B20" s="28" t="s">
        <v>36</v>
      </c>
      <c r="C20" s="21"/>
      <c r="D20" s="19"/>
    </row>
    <row r="21" spans="1:4" s="20" customFormat="1" ht="46.5" x14ac:dyDescent="0.35">
      <c r="A21" s="154"/>
      <c r="B21" s="28" t="s">
        <v>37</v>
      </c>
      <c r="C21" s="21"/>
      <c r="D21" s="19"/>
    </row>
    <row r="22" spans="1:4" s="20" customFormat="1" ht="46.5" x14ac:dyDescent="0.35">
      <c r="A22" s="154"/>
      <c r="B22" s="28" t="s">
        <v>38</v>
      </c>
      <c r="C22" s="21"/>
      <c r="D22" s="19"/>
    </row>
    <row r="23" spans="1:4" s="20" customFormat="1" ht="46.5" x14ac:dyDescent="0.35">
      <c r="A23" s="155"/>
      <c r="B23" s="28" t="s">
        <v>39</v>
      </c>
      <c r="C23" s="21"/>
      <c r="D23" s="19"/>
    </row>
    <row r="24" spans="1:4" s="20" customFormat="1" ht="21.65" customHeight="1" x14ac:dyDescent="0.35">
      <c r="A24" s="22" t="s">
        <v>23</v>
      </c>
      <c r="B24" s="156" t="str">
        <f>_xlfn.SINGLE(IF(_xlfn.XLOOKUP(A11, WH_Aggregte!$E$1:$E$317, WH_Aggregte!$J$1:$J$317, "", 0)= "", "",_xlfn.XLOOKUP(A11, WH_Aggregte!$E$1:$E$317, WH_Aggregte!$J$1:$J$317, "", 0)))</f>
        <v>2 CFR §200.332 (a), 2 CFR §200.344</v>
      </c>
      <c r="C24" s="157"/>
      <c r="D24" s="19"/>
    </row>
    <row r="25" spans="1:4" s="20" customFormat="1" ht="50.15" customHeight="1" x14ac:dyDescent="0.35">
      <c r="A25" s="87" t="s">
        <v>24</v>
      </c>
      <c r="B25" s="137"/>
      <c r="C25" s="138"/>
      <c r="D25" s="19"/>
    </row>
    <row r="26" spans="1:4" s="20" customFormat="1" ht="50.15" customHeight="1" x14ac:dyDescent="0.35">
      <c r="A26" s="22" t="s">
        <v>25</v>
      </c>
      <c r="B26" s="137"/>
      <c r="C26" s="138"/>
      <c r="D26" s="19"/>
    </row>
    <row r="27" spans="1:4" s="20" customFormat="1" ht="46.4" customHeight="1" x14ac:dyDescent="0.35">
      <c r="A27" s="153" t="s">
        <v>40</v>
      </c>
      <c r="B27" s="17" t="s">
        <v>41</v>
      </c>
      <c r="C27" s="18" t="str">
        <f>_xlfn.SINGLE(IF(OR(C28="",C29=""),"",IF(AND(C28="N/A",C29="N/A"), "N/A",IF(OR(C28="No",C29="No"),"Not Compliant",IF(OR(C28="Yes",C29="Yes", C28="N/A", C29="N/A"),"Compliant")))))</f>
        <v/>
      </c>
      <c r="D27" s="19"/>
    </row>
    <row r="28" spans="1:4" s="20" customFormat="1" ht="15.5" x14ac:dyDescent="0.35">
      <c r="A28" s="154"/>
      <c r="B28" s="28" t="s">
        <v>42</v>
      </c>
      <c r="C28" s="21"/>
      <c r="D28" s="19"/>
    </row>
    <row r="29" spans="1:4" s="20" customFormat="1" ht="31" x14ac:dyDescent="0.35">
      <c r="A29" s="155"/>
      <c r="B29" s="28" t="s">
        <v>43</v>
      </c>
      <c r="C29" s="21"/>
      <c r="D29" s="19"/>
    </row>
    <row r="30" spans="1:4" s="20" customFormat="1" ht="21.65" customHeight="1" x14ac:dyDescent="0.35">
      <c r="A30" s="22" t="s">
        <v>23</v>
      </c>
      <c r="B30" s="156" t="str">
        <f>_xlfn.SINGLE(IF(_xlfn.XLOOKUP(A27, WH_Aggregte!$E$1:$E$317, WH_Aggregte!$J$1:$J$317, "", 0)= "", "",_xlfn.XLOOKUP(A27, WH_Aggregte!$E$1:$E$317, WH_Aggregte!$J$1:$J$317, "", 0)))</f>
        <v>2 CFR 200.332 (b)</v>
      </c>
      <c r="C30" s="157"/>
      <c r="D30" s="19"/>
    </row>
    <row r="31" spans="1:4" s="20" customFormat="1" ht="50.15" customHeight="1" x14ac:dyDescent="0.35">
      <c r="A31" s="87" t="s">
        <v>24</v>
      </c>
      <c r="B31" s="137"/>
      <c r="C31" s="138"/>
      <c r="D31" s="19"/>
    </row>
    <row r="32" spans="1:4" s="20" customFormat="1" ht="50.15" customHeight="1" x14ac:dyDescent="0.35">
      <c r="A32" s="22" t="s">
        <v>25</v>
      </c>
      <c r="B32" s="137"/>
      <c r="C32" s="138"/>
      <c r="D32" s="19"/>
    </row>
    <row r="33" spans="1:4" s="20" customFormat="1" ht="31" x14ac:dyDescent="0.35">
      <c r="A33" s="153" t="s">
        <v>44</v>
      </c>
      <c r="B33" s="17" t="s">
        <v>45</v>
      </c>
      <c r="C33" s="18" t="str">
        <f>_xlfn.SINGLE(IF(OR(C34="",C35="",C36="",C37=""),"",IF(AND(C34="N/A",C35="N/A",C36="N/A",C37="N/A"), "N/A",IF(OR(C34="No",C35="No"),"Not Compliant",IF(OR(C34="Yes",C35="Yes",C36="Yes",C37="Yes", C34="N/A", C35="N/A", C36="N/A",C37="N/A", C36="No", C37="No"),"Compliant")))))</f>
        <v/>
      </c>
      <c r="D33" s="19"/>
    </row>
    <row r="34" spans="1:4" s="20" customFormat="1" ht="31" x14ac:dyDescent="0.35">
      <c r="A34" s="154"/>
      <c r="B34" s="28" t="s">
        <v>46</v>
      </c>
      <c r="C34" s="21"/>
      <c r="D34" s="19"/>
    </row>
    <row r="35" spans="1:4" s="20" customFormat="1" ht="31" x14ac:dyDescent="0.35">
      <c r="A35" s="154"/>
      <c r="B35" s="28" t="s">
        <v>47</v>
      </c>
      <c r="C35" s="21"/>
      <c r="D35" s="19"/>
    </row>
    <row r="36" spans="1:4" s="20" customFormat="1" ht="15.5" x14ac:dyDescent="0.35">
      <c r="A36" s="154"/>
      <c r="B36" s="28" t="s">
        <v>48</v>
      </c>
      <c r="C36" s="21"/>
      <c r="D36" s="19"/>
    </row>
    <row r="37" spans="1:4" s="20" customFormat="1" ht="31" x14ac:dyDescent="0.35">
      <c r="A37" s="155"/>
      <c r="B37" s="28" t="s">
        <v>49</v>
      </c>
      <c r="C37" s="21"/>
      <c r="D37" s="19"/>
    </row>
    <row r="38" spans="1:4" s="20" customFormat="1" ht="25.4" customHeight="1" x14ac:dyDescent="0.35">
      <c r="A38" s="22" t="s">
        <v>23</v>
      </c>
      <c r="B38" s="156" t="str">
        <f>_xlfn.SINGLE(IF(_xlfn.XLOOKUP(A33, WH_Aggregte!$E$1:$E$317, WH_Aggregte!$J$1:$J$317, "", 0)= "", "",_xlfn.XLOOKUP(A33, WH_Aggregte!$E$1:$E$317, WH_Aggregte!$J$1:$J$317, "", 0)))</f>
        <v xml:space="preserve">2 CFR 200.332(d) </v>
      </c>
      <c r="C38" s="157"/>
      <c r="D38" s="19"/>
    </row>
    <row r="39" spans="1:4" s="20" customFormat="1" ht="50.15" customHeight="1" x14ac:dyDescent="0.35">
      <c r="A39" s="87" t="s">
        <v>24</v>
      </c>
      <c r="B39" s="137"/>
      <c r="C39" s="138"/>
      <c r="D39" s="19"/>
    </row>
    <row r="40" spans="1:4" s="20" customFormat="1" ht="50.15" customHeight="1" x14ac:dyDescent="0.35">
      <c r="A40" s="22" t="s">
        <v>25</v>
      </c>
      <c r="B40" s="137"/>
      <c r="C40" s="138"/>
      <c r="D40" s="19"/>
    </row>
    <row r="41" spans="1:4" s="20" customFormat="1" ht="32.4" customHeight="1" x14ac:dyDescent="0.35">
      <c r="A41" s="64" t="s">
        <v>50</v>
      </c>
      <c r="B41" s="17" t="str">
        <f>_xlfn.SINGLE(IF(_xlfn.XLOOKUP(A41, WH_Aggregte!$E$1:$E$317, WH_Aggregte!$D$1:$D$317, "", 0)= "", "",_xlfn.XLOOKUP(A41, WH_Aggregte!$E$1:$E$317, WH_Aggregte!$D$1:$D$317, "", 0)))</f>
        <v xml:space="preserve">Does the Commission track its subrecipients’ audit requirements? </v>
      </c>
      <c r="C41" s="152"/>
      <c r="D41" s="19"/>
    </row>
    <row r="42" spans="1:4" s="20" customFormat="1" ht="19.399999999999999" customHeight="1" x14ac:dyDescent="0.35">
      <c r="A42" s="22" t="s">
        <v>23</v>
      </c>
      <c r="B42" s="65" t="str">
        <f>_xlfn.SINGLE(IF(_xlfn.XLOOKUP(A41, WH_Aggregte!$E$1:$E$317, WH_Aggregte!$J$1:$J$317, "", 0)= "", "",_xlfn.XLOOKUP(A41, WH_Aggregte!$E$1:$E$317, WH_Aggregte!$J$1:$J$317, "", 0)))</f>
        <v>2 CFR §200.332 (f), 2 CFR § 200.501(a)</v>
      </c>
      <c r="C42" s="152"/>
      <c r="D42" s="19"/>
    </row>
    <row r="43" spans="1:4" s="20" customFormat="1" ht="50.15" customHeight="1" x14ac:dyDescent="0.35">
      <c r="A43" s="87" t="s">
        <v>24</v>
      </c>
      <c r="B43" s="137"/>
      <c r="C43" s="138"/>
      <c r="D43" s="19"/>
    </row>
    <row r="44" spans="1:4" s="20" customFormat="1" ht="50.15" customHeight="1" x14ac:dyDescent="0.35">
      <c r="A44" s="22" t="s">
        <v>25</v>
      </c>
      <c r="B44" s="137"/>
      <c r="C44" s="138"/>
      <c r="D44" s="19"/>
    </row>
    <row r="45" spans="1:4" s="20" customFormat="1" ht="32.4" customHeight="1" x14ac:dyDescent="0.35">
      <c r="A45" s="64" t="s">
        <v>51</v>
      </c>
      <c r="B45" s="17" t="str">
        <f>_xlfn.SINGLE(IF(_xlfn.XLOOKUP(A45, WH_Aggregte!$E$1:$E$317, WH_Aggregte!$D$1:$D$317, "", 0)= "", "",_xlfn.XLOOKUP(A45, WH_Aggregte!$E$1:$E$317, WH_Aggregte!$D$1:$D$317, "", 0)))</f>
        <v>If any subrecipients had any findings with financial implications in their audit or during the course of subrecipient monitoring by the Commission, did the Commission adjust its internal records to reflect the issue?</v>
      </c>
      <c r="C45" s="152"/>
      <c r="D45" s="19"/>
    </row>
    <row r="46" spans="1:4" s="20" customFormat="1" ht="19.399999999999999" customHeight="1" x14ac:dyDescent="0.35">
      <c r="A46" s="22" t="s">
        <v>23</v>
      </c>
      <c r="B46" s="65" t="str">
        <f>_xlfn.SINGLE(IF(_xlfn.XLOOKUP(A45, WH_Aggregte!$E$1:$E$317, WH_Aggregte!$J$1:$J$317, "", 0)= "", "",_xlfn.XLOOKUP(A45, WH_Aggregte!$E$1:$E$317, WH_Aggregte!$J$1:$J$317, "", 0)))</f>
        <v xml:space="preserve">2 CFR 200.332(g) </v>
      </c>
      <c r="C46" s="152"/>
      <c r="D46" s="19"/>
    </row>
    <row r="47" spans="1:4" s="20" customFormat="1" ht="50.15" customHeight="1" x14ac:dyDescent="0.35">
      <c r="A47" s="87" t="s">
        <v>24</v>
      </c>
      <c r="B47" s="137"/>
      <c r="C47" s="138"/>
      <c r="D47" s="19"/>
    </row>
    <row r="48" spans="1:4" s="20" customFormat="1" ht="50.15" customHeight="1" x14ac:dyDescent="0.35">
      <c r="A48" s="22" t="s">
        <v>25</v>
      </c>
      <c r="B48" s="137"/>
      <c r="C48" s="138"/>
      <c r="D48" s="19"/>
    </row>
    <row r="49" spans="1:4" s="20" customFormat="1" ht="32.4" customHeight="1" x14ac:dyDescent="0.35">
      <c r="A49" s="64" t="s">
        <v>52</v>
      </c>
      <c r="B49" s="17" t="str">
        <f>_xlfn.SINGLE(IF(_xlfn.XLOOKUP(A49, WH_Aggregte!$E$1:$E$317, WH_Aggregte!$D$1:$D$317, "", 0)= "", "",_xlfn.XLOOKUP(A49, WH_Aggregte!$E$1:$E$317, WH_Aggregte!$D$1:$D$317, "", 0)))</f>
        <v>Does the recipient make individual subawards in amounts greater than $30,000?</v>
      </c>
      <c r="C49" s="152"/>
      <c r="D49" s="19"/>
    </row>
    <row r="50" spans="1:4" s="20" customFormat="1" ht="19.399999999999999" customHeight="1" x14ac:dyDescent="0.35">
      <c r="A50" s="22" t="s">
        <v>23</v>
      </c>
      <c r="B50" s="65" t="str">
        <f>_xlfn.SINGLE(IF(_xlfn.XLOOKUP(A49, WH_Aggregte!$E$1:$E$317, WH_Aggregte!$J$1:$J$317, "", 0)= "", "",_xlfn.XLOOKUP(A49, WH_Aggregte!$E$1:$E$317, WH_Aggregte!$J$1:$J$317, "", 0)))</f>
        <v xml:space="preserve">AmeriCorps General Terms and Conditions </v>
      </c>
      <c r="C50" s="152"/>
      <c r="D50" s="19"/>
    </row>
    <row r="51" spans="1:4" s="20" customFormat="1" ht="50.15" customHeight="1" x14ac:dyDescent="0.35">
      <c r="A51" s="87" t="s">
        <v>24</v>
      </c>
      <c r="B51" s="137"/>
      <c r="C51" s="138"/>
      <c r="D51" s="19"/>
    </row>
    <row r="52" spans="1:4" s="20" customFormat="1" ht="50.15" customHeight="1" x14ac:dyDescent="0.35">
      <c r="A52" s="22" t="s">
        <v>25</v>
      </c>
      <c r="B52" s="137"/>
      <c r="C52" s="138"/>
      <c r="D52" s="19"/>
    </row>
    <row r="53" spans="1:4" s="20" customFormat="1" ht="32.4" customHeight="1" x14ac:dyDescent="0.35">
      <c r="A53" s="64" t="s">
        <v>53</v>
      </c>
      <c r="B53" s="17" t="str">
        <f>_xlfn.SINGLE(IF(_xlfn.XLOOKUP(A53, WH_Aggregte!$E$1:$E$317, WH_Aggregte!$D$1:$D$317, "", 0)= "", "",_xlfn.XLOOKUP(A53, WH_Aggregte!$E$1:$E$317, WH_Aggregte!$D$1:$D$317, "", 0)))</f>
        <v>If subawards are made in amounts greater or equal to $30,000, is each subaward reported through http//www.fsrs.gov?</v>
      </c>
      <c r="C53" s="152"/>
      <c r="D53" s="19"/>
    </row>
    <row r="54" spans="1:4" s="20" customFormat="1" ht="19.399999999999999" customHeight="1" x14ac:dyDescent="0.35">
      <c r="A54" s="22" t="s">
        <v>23</v>
      </c>
      <c r="B54" s="65" t="str">
        <f>_xlfn.SINGLE(IF(_xlfn.XLOOKUP(A53, WH_Aggregte!$E$1:$E$317, WH_Aggregte!$J$1:$J$317, "", 0)= "", "",_xlfn.XLOOKUP(A53, WH_Aggregte!$E$1:$E$317, WH_Aggregte!$J$1:$J$317, "", 0)))</f>
        <v xml:space="preserve">AmeriCorps General Terms and Conditions </v>
      </c>
      <c r="C54" s="152"/>
      <c r="D54" s="19"/>
    </row>
    <row r="55" spans="1:4" s="20" customFormat="1" ht="50.15" customHeight="1" x14ac:dyDescent="0.35">
      <c r="A55" s="87" t="s">
        <v>24</v>
      </c>
      <c r="B55" s="137"/>
      <c r="C55" s="138"/>
      <c r="D55" s="19"/>
    </row>
    <row r="56" spans="1:4" s="20" customFormat="1" ht="50.15" customHeight="1" x14ac:dyDescent="0.35">
      <c r="A56" s="22" t="s">
        <v>25</v>
      </c>
      <c r="B56" s="137"/>
      <c r="C56" s="138"/>
      <c r="D56" s="19"/>
    </row>
    <row r="57" spans="1:4" s="20" customFormat="1" ht="24" customHeight="1" x14ac:dyDescent="0.35">
      <c r="A57" s="139" t="s">
        <v>54</v>
      </c>
      <c r="B57" s="140"/>
      <c r="C57" s="141"/>
      <c r="D57" s="19"/>
    </row>
    <row r="58" spans="1:4" s="20" customFormat="1" ht="38.15" customHeight="1" x14ac:dyDescent="0.35">
      <c r="A58" s="64" t="s">
        <v>55</v>
      </c>
      <c r="B58" s="17" t="str">
        <f>_xlfn.SINGLE(IF(_xlfn.XLOOKUP(A58, WH_Aggregte!$E$1:$E$317, WH_Aggregte!$D$1:$D$317, "", 0)= "", "",_xlfn.XLOOKUP(A58, WH_Aggregte!$E$1:$E$317, WH_Aggregte!$D$1:$D$317, "", 0)))</f>
        <v>Does the Commission administer a competitive process to select national service programs for funding?</v>
      </c>
      <c r="C58" s="152"/>
      <c r="D58" s="19"/>
    </row>
    <row r="59" spans="1:4" s="20" customFormat="1" ht="24" customHeight="1" x14ac:dyDescent="0.35">
      <c r="A59" s="22" t="s">
        <v>23</v>
      </c>
      <c r="B59" s="65" t="str">
        <f>_xlfn.SINGLE(IF(_xlfn.XLOOKUP(A58, WH_Aggregte!$E$1:$E$317, WH_Aggregte!$J$1:$J$317, "", 0)= "", "",_xlfn.XLOOKUP(A58, WH_Aggregte!$E$1:$E$317, WH_Aggregte!$J$1:$J$317, "", 0)))</f>
        <v xml:space="preserve">45 CFR 2550.80(b)(2) </v>
      </c>
      <c r="C59" s="152"/>
      <c r="D59" s="19"/>
    </row>
    <row r="60" spans="1:4" s="20" customFormat="1" ht="50.15" customHeight="1" x14ac:dyDescent="0.35">
      <c r="A60" s="87" t="s">
        <v>24</v>
      </c>
      <c r="B60" s="137"/>
      <c r="C60" s="138"/>
      <c r="D60" s="19"/>
    </row>
    <row r="61" spans="1:4" s="20" customFormat="1" ht="50.15" customHeight="1" x14ac:dyDescent="0.35">
      <c r="A61" s="22" t="s">
        <v>25</v>
      </c>
      <c r="B61" s="137"/>
      <c r="C61" s="138"/>
      <c r="D61" s="19"/>
    </row>
    <row r="62" spans="1:4" s="20" customFormat="1" ht="33.65" customHeight="1" x14ac:dyDescent="0.35">
      <c r="A62" s="153" t="s">
        <v>56</v>
      </c>
      <c r="B62" s="17" t="s">
        <v>57</v>
      </c>
      <c r="C62" s="18" t="str">
        <f>_xlfn.SINGLE(IF(OR(C63="",C64="",C65="",C66="",C67=""),"",IF(AND(C63="N/A",C64="N/A",C65="N/A",C66="N/A",C67="N/A"), "N/A",IF(OR(C63="No",C64="No",C65="No",C66="No",C67="No"),"Not Compliant",IF(OR(C63="Yes",C64="Yes",C65="Yes",C66="Yes", C67="Yes", C63="N/A", C64="N/A", C65="N/A",C66="N/A",C67="N/A"),"Compliant")))))</f>
        <v/>
      </c>
      <c r="D62" s="19"/>
    </row>
    <row r="63" spans="1:4" s="20" customFormat="1" ht="30" customHeight="1" x14ac:dyDescent="0.35">
      <c r="A63" s="154"/>
      <c r="B63" s="28" t="s">
        <v>58</v>
      </c>
      <c r="C63" s="21"/>
      <c r="D63" s="19"/>
    </row>
    <row r="64" spans="1:4" s="20" customFormat="1" ht="20.149999999999999" customHeight="1" x14ac:dyDescent="0.35">
      <c r="A64" s="154"/>
      <c r="B64" s="28" t="s">
        <v>59</v>
      </c>
      <c r="C64" s="21"/>
      <c r="D64" s="19"/>
    </row>
    <row r="65" spans="1:4" s="20" customFormat="1" ht="19.5" customHeight="1" x14ac:dyDescent="0.35">
      <c r="A65" s="154"/>
      <c r="B65" s="28" t="s">
        <v>60</v>
      </c>
      <c r="C65" s="21"/>
      <c r="D65" s="19"/>
    </row>
    <row r="66" spans="1:4" s="20" customFormat="1" ht="20.149999999999999" customHeight="1" x14ac:dyDescent="0.35">
      <c r="A66" s="154"/>
      <c r="B66" s="28" t="s">
        <v>61</v>
      </c>
      <c r="C66" s="21"/>
      <c r="D66" s="19"/>
    </row>
    <row r="67" spans="1:4" s="20" customFormat="1" ht="38.4" customHeight="1" x14ac:dyDescent="0.35">
      <c r="A67" s="154"/>
      <c r="B67" s="28" t="s">
        <v>62</v>
      </c>
      <c r="C67" s="21"/>
      <c r="D67" s="19"/>
    </row>
    <row r="68" spans="1:4" s="20" customFormat="1" ht="25.4" customHeight="1" x14ac:dyDescent="0.35">
      <c r="A68" s="22" t="s">
        <v>23</v>
      </c>
      <c r="B68" s="156" t="str">
        <f>_xlfn.SINGLE(IF(_xlfn.XLOOKUP(A62, WH_Aggregte!$E$1:$E$317, WH_Aggregte!$J$1:$J$317, "", 0)= "", "",_xlfn.XLOOKUP(A62, WH_Aggregte!$E$1:$E$317, WH_Aggregte!$J$1:$J$317, "", 0)))</f>
        <v xml:space="preserve">45 CFR 2522.475 </v>
      </c>
      <c r="C68" s="157"/>
      <c r="D68" s="19"/>
    </row>
    <row r="69" spans="1:4" s="26" customFormat="1" ht="50.15" customHeight="1" x14ac:dyDescent="0.35">
      <c r="A69" s="24" t="s">
        <v>24</v>
      </c>
      <c r="B69" s="137"/>
      <c r="C69" s="138"/>
      <c r="D69" s="25"/>
    </row>
    <row r="70" spans="1:4" s="26" customFormat="1" ht="50.15" customHeight="1" x14ac:dyDescent="0.35">
      <c r="A70" s="27" t="s">
        <v>25</v>
      </c>
      <c r="B70" s="137"/>
      <c r="C70" s="138"/>
      <c r="D70" s="25"/>
    </row>
    <row r="71" spans="1:4" s="20" customFormat="1" ht="53" customHeight="1" x14ac:dyDescent="0.35">
      <c r="A71" s="64" t="s">
        <v>63</v>
      </c>
      <c r="B71" s="17" t="str">
        <f>_xlfn.SINGLE(IF(_xlfn.XLOOKUP(A71, WH_Aggregte!$E$1:$E$317, WH_Aggregte!$D$1:$D$317, "", 0)= "", "",_xlfn.XLOOKUP(A71, WH_Aggregte!$E$1:$E$317, WH_Aggregte!$D$1:$D$317, "", 0)))</f>
        <v>Does the Commission make a reasonable effort to fulfill its responsibility to develop mechanisms for recruitment and placement of people interested in participating in national service programs (as required by 45 CFR 2550.80 (h))?</v>
      </c>
      <c r="C71" s="152"/>
      <c r="D71" s="19"/>
    </row>
    <row r="72" spans="1:4" s="20" customFormat="1" ht="27" customHeight="1" x14ac:dyDescent="0.35">
      <c r="A72" s="22" t="s">
        <v>23</v>
      </c>
      <c r="B72" s="65" t="str">
        <f>_xlfn.SINGLE(IF(_xlfn.XLOOKUP(A71, WH_Aggregte!$E$1:$E$317, WH_Aggregte!$J$1:$J$317, "", 0)= "", "",_xlfn.XLOOKUP(A71, WH_Aggregte!$E$1:$E$317, WH_Aggregte!$J$1:$J$317, "", 0)))</f>
        <v>45 CFR 2550.80 (h)</v>
      </c>
      <c r="C72" s="152"/>
      <c r="D72" s="19"/>
    </row>
    <row r="73" spans="1:4" s="20" customFormat="1" ht="50.15" customHeight="1" x14ac:dyDescent="0.35">
      <c r="A73" s="87" t="s">
        <v>24</v>
      </c>
      <c r="B73" s="137"/>
      <c r="C73" s="138"/>
      <c r="D73" s="19"/>
    </row>
    <row r="74" spans="1:4" s="20" customFormat="1" ht="50.15" customHeight="1" x14ac:dyDescent="0.35">
      <c r="A74" s="22" t="s">
        <v>25</v>
      </c>
      <c r="B74" s="137"/>
      <c r="C74" s="138"/>
      <c r="D74" s="19"/>
    </row>
    <row r="75" spans="1:4" s="20" customFormat="1" ht="53" customHeight="1" x14ac:dyDescent="0.35">
      <c r="A75" s="64" t="s">
        <v>64</v>
      </c>
      <c r="B75" s="17" t="str">
        <f>_xlfn.SINGLE(IF(_xlfn.XLOOKUP(A75, WH_Aggregte!$E$1:$E$317, WH_Aggregte!$D$1:$D$317, "", 0)= "", "",_xlfn.XLOOKUP(A75, WH_Aggregte!$E$1:$E$317, WH_Aggregte!$D$1:$D$317, "", 0)))</f>
        <v xml:space="preserve">Does the Commission provide guidance to subrecipients around member supervision requirements -- in particular that each member is assigned a supervisor to provide consistent support? If yes, describe where this guidance is outlined. </v>
      </c>
      <c r="C75" s="152"/>
      <c r="D75" s="19"/>
    </row>
    <row r="76" spans="1:4" s="20" customFormat="1" ht="27" customHeight="1" x14ac:dyDescent="0.35">
      <c r="A76" s="22" t="s">
        <v>23</v>
      </c>
      <c r="B76" s="65" t="str">
        <f>_xlfn.SINGLE(IF(_xlfn.XLOOKUP(A75, WH_Aggregte!$E$1:$E$317, WH_Aggregte!$J$1:$J$317, "", 0)= "", "",_xlfn.XLOOKUP(A75, WH_Aggregte!$E$1:$E$317, WH_Aggregte!$J$1:$J$317, "", 0)))</f>
        <v xml:space="preserve">Grant-Specific Terms and Conditions section (V)(D) </v>
      </c>
      <c r="C76" s="152"/>
      <c r="D76" s="19"/>
    </row>
    <row r="77" spans="1:4" s="20" customFormat="1" ht="50.15" customHeight="1" x14ac:dyDescent="0.35">
      <c r="A77" s="87" t="s">
        <v>24</v>
      </c>
      <c r="B77" s="137"/>
      <c r="C77" s="138"/>
      <c r="D77" s="19"/>
    </row>
    <row r="78" spans="1:4" s="20" customFormat="1" ht="50.15" customHeight="1" x14ac:dyDescent="0.35">
      <c r="A78" s="22" t="s">
        <v>25</v>
      </c>
      <c r="B78" s="137"/>
      <c r="C78" s="138"/>
      <c r="D78" s="19"/>
    </row>
    <row r="79" spans="1:4" s="20" customFormat="1" ht="53" customHeight="1" x14ac:dyDescent="0.35">
      <c r="A79" s="64" t="s">
        <v>65</v>
      </c>
      <c r="B79" s="17" t="str">
        <f>_xlfn.SINGLE(IF(_xlfn.XLOOKUP(A79, WH_Aggregte!$E$1:$E$317, WH_Aggregte!$D$1:$D$317, "", 0)= "", "",_xlfn.XLOOKUP(A79, WH_Aggregte!$E$1:$E$317, WH_Aggregte!$D$1:$D$317, "", 0)))</f>
        <v xml:space="preserve">Does the Commission ensure that supervisors of AmeriCorps members in the field complete training specific to overseeing AmeriCorps members? If yes, specify the documentation that supports the finding in the notes section. </v>
      </c>
      <c r="C79" s="152"/>
      <c r="D79" s="19"/>
    </row>
    <row r="80" spans="1:4" s="20" customFormat="1" ht="27" customHeight="1" x14ac:dyDescent="0.35">
      <c r="A80" s="22" t="s">
        <v>23</v>
      </c>
      <c r="B80" s="65" t="str">
        <f>_xlfn.SINGLE(IF(_xlfn.XLOOKUP(A79, WH_Aggregte!$E$1:$E$317, WH_Aggregte!$J$1:$J$317, "", 0)= "", "",_xlfn.XLOOKUP(A79, WH_Aggregte!$E$1:$E$317, WH_Aggregte!$J$1:$J$317, "", 0)))</f>
        <v xml:space="preserve">Grant-Specific Terms and Conditions section (V)(D) </v>
      </c>
      <c r="C80" s="152"/>
      <c r="D80" s="19"/>
    </row>
    <row r="81" spans="1:4" s="20" customFormat="1" ht="50.15" customHeight="1" x14ac:dyDescent="0.35">
      <c r="A81" s="87" t="s">
        <v>24</v>
      </c>
      <c r="B81" s="137"/>
      <c r="C81" s="138"/>
      <c r="D81" s="19"/>
    </row>
    <row r="82" spans="1:4" s="20" customFormat="1" ht="50.15" customHeight="1" x14ac:dyDescent="0.35">
      <c r="A82" s="22" t="s">
        <v>25</v>
      </c>
      <c r="B82" s="137"/>
      <c r="C82" s="138"/>
      <c r="D82" s="19"/>
    </row>
    <row r="83" spans="1:4" s="20" customFormat="1" ht="53" customHeight="1" x14ac:dyDescent="0.35">
      <c r="A83" s="64" t="s">
        <v>66</v>
      </c>
      <c r="B83" s="17" t="str">
        <f>_xlfn.SINGLE(IF(_xlfn.XLOOKUP(A83, WH_Aggregte!$E$1:$E$317, WH_Aggregte!$D$1:$D$317, "", 0)= "", "",_xlfn.XLOOKUP(A83, WH_Aggregte!$E$1:$E$317, WH_Aggregte!$D$1:$D$317, "", 0)))</f>
        <v xml:space="preserve">Does the Commission recognize AmeriCorps support by visually identifying projects as AmeriCorps (including some combination of, but not limited to logos, websites, social media, service gear and clothing) in accordance with AmeriCorps brand guidelines? </v>
      </c>
      <c r="C83" s="152"/>
      <c r="D83" s="19"/>
    </row>
    <row r="84" spans="1:4" s="20" customFormat="1" ht="27" customHeight="1" x14ac:dyDescent="0.35">
      <c r="A84" s="22" t="s">
        <v>23</v>
      </c>
      <c r="B84" s="89" t="str">
        <f>_xlfn.SINGLE(IF(_xlfn.XLOOKUP(A83, WH_Aggregte!$E$1:$E$317, WH_Aggregte!$J$1:$J$317, "", 0)= "", "",_xlfn.XLOOKUP(A83, WH_Aggregte!$E$1:$E$317, WH_Aggregte!$J$1:$J$317, "", 0)))</f>
        <v>General Terms and Conditions – “Acknowledgment of Support” , Branding Guidelines</v>
      </c>
      <c r="C84" s="152"/>
      <c r="D84" s="19"/>
    </row>
    <row r="85" spans="1:4" s="20" customFormat="1" ht="50.15" customHeight="1" x14ac:dyDescent="0.35">
      <c r="A85" s="87" t="s">
        <v>24</v>
      </c>
      <c r="B85" s="137"/>
      <c r="C85" s="138"/>
      <c r="D85" s="19"/>
    </row>
    <row r="86" spans="1:4" s="20" customFormat="1" ht="50.15" customHeight="1" x14ac:dyDescent="0.35">
      <c r="A86" s="22" t="s">
        <v>25</v>
      </c>
      <c r="B86" s="137"/>
      <c r="C86" s="138"/>
      <c r="D86" s="19"/>
    </row>
    <row r="87" spans="1:4" s="20" customFormat="1" ht="27.65" customHeight="1" x14ac:dyDescent="0.35">
      <c r="A87" s="139" t="s">
        <v>67</v>
      </c>
      <c r="B87" s="140"/>
      <c r="C87" s="141"/>
      <c r="D87" s="19"/>
    </row>
    <row r="88" spans="1:4" ht="40.25" customHeight="1" x14ac:dyDescent="0.35">
      <c r="A88" s="153" t="s">
        <v>68</v>
      </c>
      <c r="B88" s="17" t="s">
        <v>69</v>
      </c>
      <c r="C88" s="18" t="str">
        <f>_xlfn.SINGLE(IF(OR(C89="",C90="",C91=""),"",IF(AND(C89="N/A",C90="N/A",C91="N/A"), "N/A",IF(OR(C89="Yes",C90="Yes",C91="Yes"),"Not Compliant",IF(OR(C89="No",C90="No",C91="No", C89="N/A", C90="N/A",C91="N/A"),"Compliant")))))</f>
        <v/>
      </c>
      <c r="D88" s="5"/>
    </row>
    <row r="89" spans="1:4" ht="26" customHeight="1" x14ac:dyDescent="0.35">
      <c r="A89" s="154"/>
      <c r="B89" s="28" t="s">
        <v>70</v>
      </c>
      <c r="C89" s="21"/>
      <c r="D89" s="5"/>
    </row>
    <row r="90" spans="1:4" ht="26" customHeight="1" x14ac:dyDescent="0.35">
      <c r="A90" s="154"/>
      <c r="B90" s="28" t="s">
        <v>71</v>
      </c>
      <c r="C90" s="21"/>
      <c r="D90" s="5"/>
    </row>
    <row r="91" spans="1:4" ht="26" customHeight="1" x14ac:dyDescent="0.35">
      <c r="A91" s="155"/>
      <c r="B91" s="28" t="s">
        <v>72</v>
      </c>
      <c r="C91" s="21"/>
      <c r="D91" s="5"/>
    </row>
    <row r="92" spans="1:4" ht="19.25" customHeight="1" x14ac:dyDescent="0.35">
      <c r="A92" s="22" t="s">
        <v>23</v>
      </c>
      <c r="B92" s="156" t="str">
        <f>_xlfn.SINGLE(IF(_xlfn.XLOOKUP(A88, WH_Aggregte!$E$1:$E$317, WH_Aggregte!$J$1:$J$317, "", 0)= "", "",_xlfn.XLOOKUP(A88, WH_Aggregte!$E$1:$E$317, WH_Aggregte!$J$1:$J$317, "", 0)))</f>
        <v>45 CFR §2540.100 </v>
      </c>
      <c r="C92" s="157"/>
      <c r="D92" s="5"/>
    </row>
    <row r="93" spans="1:4" ht="44.4" customHeight="1" x14ac:dyDescent="0.35">
      <c r="A93" s="87" t="s">
        <v>24</v>
      </c>
      <c r="B93" s="137"/>
      <c r="C93" s="138"/>
      <c r="D93" s="5"/>
    </row>
    <row r="94" spans="1:4" ht="72" customHeight="1" x14ac:dyDescent="0.35">
      <c r="A94" s="22" t="s">
        <v>25</v>
      </c>
      <c r="B94" s="137"/>
      <c r="C94" s="138"/>
      <c r="D94" s="5"/>
    </row>
    <row r="95" spans="1:4" s="20" customFormat="1" ht="53" customHeight="1" x14ac:dyDescent="0.35">
      <c r="A95" s="64" t="s">
        <v>73</v>
      </c>
      <c r="B95" s="17" t="str">
        <f>_xlfn.SINGLE(IF(_xlfn.XLOOKUP(A95, WH_Aggregte!$E$1:$E$317, WH_Aggregte!$D$1:$D$317, "", 0)= "", "",_xlfn.XLOOKUP(A95, WH_Aggregte!$E$1:$E$317, WH_Aggregte!$D$1:$D$317, "", 0)))</f>
        <v>Are all activities included in the sampled member position descriptions allowable?</v>
      </c>
      <c r="C95" s="152"/>
      <c r="D95" s="19"/>
    </row>
    <row r="96" spans="1:4" s="20" customFormat="1" ht="27" customHeight="1" x14ac:dyDescent="0.35">
      <c r="A96" s="22" t="s">
        <v>23</v>
      </c>
      <c r="B96" s="65" t="str">
        <f>_xlfn.SINGLE(IF(_xlfn.XLOOKUP(A95, WH_Aggregte!$E$1:$E$317, WH_Aggregte!$J$1:$J$317, "", 0)= "", "",_xlfn.XLOOKUP(A95, WH_Aggregte!$E$1:$E$317, WH_Aggregte!$J$1:$J$317, "", 0)))</f>
        <v xml:space="preserve">45 CFR 2520.65, 45 CFR 2520.10 through 2520.30 </v>
      </c>
      <c r="C96" s="152"/>
      <c r="D96" s="19"/>
    </row>
    <row r="97" spans="1:4" s="20" customFormat="1" ht="50.15" customHeight="1" x14ac:dyDescent="0.35">
      <c r="A97" s="87" t="s">
        <v>24</v>
      </c>
      <c r="B97" s="137"/>
      <c r="C97" s="138"/>
      <c r="D97" s="19"/>
    </row>
    <row r="98" spans="1:4" s="20" customFormat="1" ht="50.15" customHeight="1" x14ac:dyDescent="0.35">
      <c r="A98" s="22" t="s">
        <v>25</v>
      </c>
      <c r="B98" s="137"/>
      <c r="C98" s="138"/>
      <c r="D98" s="19"/>
    </row>
    <row r="99" spans="1:4" s="20" customFormat="1" ht="53" customHeight="1" x14ac:dyDescent="0.35">
      <c r="A99" s="64" t="s">
        <v>74</v>
      </c>
      <c r="B99" s="17" t="str">
        <f>_xlfn.SINGLE(IF(_xlfn.XLOOKUP(A99, WH_Aggregte!$E$1:$E$317, WH_Aggregte!$D$1:$D$317, "", 0)= "", "",_xlfn.XLOOKUP(A99, WH_Aggregte!$E$1:$E$317, WH_Aggregte!$D$1:$D$317, "", 0)))</f>
        <v>Do the service activities of the member align with the position description, based on member and supervisor interviews?</v>
      </c>
      <c r="C99" s="152"/>
      <c r="D99" s="19"/>
    </row>
    <row r="100" spans="1:4" s="20" customFormat="1" ht="27" customHeight="1" x14ac:dyDescent="0.35">
      <c r="A100" s="22" t="s">
        <v>23</v>
      </c>
      <c r="B100" s="65" t="str">
        <f>_xlfn.SINGLE(IF(_xlfn.XLOOKUP(A99, WH_Aggregte!$E$1:$E$317, WH_Aggregte!$J$1:$J$317, "", 0)= "", "",_xlfn.XLOOKUP(A99, WH_Aggregte!$E$1:$E$317, WH_Aggregte!$J$1:$J$317, "", 0)))</f>
        <v xml:space="preserve">Grant-Specific Terms and Conditions (V)(A) </v>
      </c>
      <c r="C100" s="152"/>
      <c r="D100" s="19"/>
    </row>
    <row r="101" spans="1:4" s="20" customFormat="1" ht="50.15" customHeight="1" x14ac:dyDescent="0.35">
      <c r="A101" s="87" t="s">
        <v>24</v>
      </c>
      <c r="B101" s="137"/>
      <c r="C101" s="138"/>
      <c r="D101" s="19"/>
    </row>
    <row r="102" spans="1:4" s="20" customFormat="1" ht="50.15" customHeight="1" x14ac:dyDescent="0.35">
      <c r="A102" s="22" t="s">
        <v>25</v>
      </c>
      <c r="B102" s="137"/>
      <c r="C102" s="138"/>
      <c r="D102" s="19"/>
    </row>
    <row r="103" spans="1:4" s="20" customFormat="1" ht="53" customHeight="1" x14ac:dyDescent="0.35">
      <c r="A103" s="64" t="s">
        <v>75</v>
      </c>
      <c r="B103" s="17" t="str">
        <f>_xlfn.SINGLE(IF(_xlfn.XLOOKUP(A103, WH_Aggregte!$E$1:$E$317, WH_Aggregte!$D$1:$D$317, "", 0)= "", "",_xlfn.XLOOKUP(A103, WH_Aggregte!$E$1:$E$317, WH_Aggregte!$D$1:$D$317, "", 0)))</f>
        <v>Is there a designated supervisor providing regular and consistent support and supervision for each member (based on member file documents and interviews)?</v>
      </c>
      <c r="C103" s="152"/>
      <c r="D103" s="19"/>
    </row>
    <row r="104" spans="1:4" s="20" customFormat="1" ht="27" customHeight="1" x14ac:dyDescent="0.35">
      <c r="A104" s="22" t="s">
        <v>23</v>
      </c>
      <c r="B104" s="65" t="str">
        <f>_xlfn.SINGLE(IF(_xlfn.XLOOKUP(A103, WH_Aggregte!$E$1:$E$317, WH_Aggregte!$J$1:$J$317, "", 0)= "", "",_xlfn.XLOOKUP(A103, WH_Aggregte!$E$1:$E$317, WH_Aggregte!$J$1:$J$317, "", 0)))</f>
        <v xml:space="preserve">Grant-Specific Terms and Conditions (V)(A) </v>
      </c>
      <c r="C104" s="152"/>
      <c r="D104" s="19"/>
    </row>
    <row r="105" spans="1:4" s="20" customFormat="1" ht="50.15" customHeight="1" x14ac:dyDescent="0.35">
      <c r="A105" s="87" t="s">
        <v>24</v>
      </c>
      <c r="B105" s="137"/>
      <c r="C105" s="138"/>
      <c r="D105" s="19"/>
    </row>
    <row r="106" spans="1:4" s="20" customFormat="1" ht="50.15" customHeight="1" x14ac:dyDescent="0.35">
      <c r="A106" s="22" t="s">
        <v>25</v>
      </c>
      <c r="B106" s="137"/>
      <c r="C106" s="138"/>
      <c r="D106" s="19"/>
    </row>
    <row r="107" spans="1:4" ht="29" customHeight="1" x14ac:dyDescent="0.35">
      <c r="A107" s="153" t="s">
        <v>76</v>
      </c>
      <c r="B107" s="17" t="s">
        <v>77</v>
      </c>
      <c r="C107" s="18" t="str">
        <f>_xlfn.SINGLE(IF(OR(C108="",C109="",C110="",C111=""),"",IF(AND(C108="N/A",C109="N/A",C110="N/A",C111="N/A"), "N/A",IF(OR(C109="No",C110="No",C111="No"),"Not Compliant",IF(OR(C108="No",C108="Yes",C109="Yes",C110="Yes",C111="Yes",C108="N/A", C109="N/A",C110="N/A",C111="N/A"),"Compliant")))))</f>
        <v/>
      </c>
      <c r="D107" s="5"/>
    </row>
    <row r="108" spans="1:4" ht="26" customHeight="1" x14ac:dyDescent="0.35">
      <c r="A108" s="154"/>
      <c r="B108" s="28" t="s">
        <v>78</v>
      </c>
      <c r="C108" s="21"/>
      <c r="D108" s="5"/>
    </row>
    <row r="109" spans="1:4" ht="26" customHeight="1" x14ac:dyDescent="0.35">
      <c r="A109" s="154"/>
      <c r="B109" s="28" t="s">
        <v>79</v>
      </c>
      <c r="C109" s="21"/>
      <c r="D109" s="5"/>
    </row>
    <row r="110" spans="1:4" ht="32.4" customHeight="1" x14ac:dyDescent="0.35">
      <c r="A110" s="154"/>
      <c r="B110" s="28" t="s">
        <v>80</v>
      </c>
      <c r="C110" s="21"/>
      <c r="D110" s="5"/>
    </row>
    <row r="111" spans="1:4" ht="34.25" customHeight="1" x14ac:dyDescent="0.35">
      <c r="A111" s="155"/>
      <c r="B111" s="28" t="s">
        <v>81</v>
      </c>
      <c r="C111" s="21"/>
      <c r="D111" s="5"/>
    </row>
    <row r="112" spans="1:4" ht="33.65" customHeight="1" x14ac:dyDescent="0.35">
      <c r="A112" s="22" t="s">
        <v>23</v>
      </c>
      <c r="B112" s="156" t="str">
        <f>_xlfn.SINGLE(IF(_xlfn.XLOOKUP(A107, WH_Aggregte!$E$1:$E$317, WH_Aggregte!$J$1:$J$317, "", 0)= "", "",_xlfn.XLOOKUP(A107, WH_Aggregte!$E$1:$E$317, WH_Aggregte!$J$1:$J$317, "", 0)))</f>
        <v xml:space="preserve">FY22 General Terms and Conditions B. Other Applicable Terms and Conditions, 2 CFR 200.301, AmeriCorps Performance Measures Instructions 2023  </v>
      </c>
      <c r="C112" s="157"/>
      <c r="D112" s="5"/>
    </row>
    <row r="113" spans="1:4" ht="51" customHeight="1" x14ac:dyDescent="0.35">
      <c r="A113" s="87" t="s">
        <v>24</v>
      </c>
      <c r="B113" s="137"/>
      <c r="C113" s="138"/>
      <c r="D113" s="5"/>
    </row>
    <row r="114" spans="1:4" ht="50.4" customHeight="1" x14ac:dyDescent="0.35">
      <c r="A114" s="22" t="s">
        <v>25</v>
      </c>
      <c r="B114" s="137"/>
      <c r="C114" s="138"/>
      <c r="D114" s="5"/>
    </row>
    <row r="115" spans="1:4" s="20" customFormat="1" ht="27.65" customHeight="1" x14ac:dyDescent="0.35">
      <c r="A115" s="64" t="s">
        <v>82</v>
      </c>
      <c r="B115" s="17" t="str">
        <f>_xlfn.SINGLE(IF(_xlfn.XLOOKUP(A115, WH_Aggregte!$E$1:$E$317, WH_Aggregte!$D$1:$D$317, "", 0)= "", "",_xlfn.XLOOKUP(A115, WH_Aggregte!$E$1:$E$317, WH_Aggregte!$D$1:$D$317, "", 0)))</f>
        <v>Are members, site supervisors, and prime staff aware of prohibited activities?</v>
      </c>
      <c r="C115" s="152"/>
      <c r="D115" s="19"/>
    </row>
    <row r="116" spans="1:4" s="20" customFormat="1" ht="27" customHeight="1" x14ac:dyDescent="0.35">
      <c r="A116" s="22" t="s">
        <v>23</v>
      </c>
      <c r="B116" s="65" t="str">
        <f>_xlfn.SINGLE(IF(_xlfn.XLOOKUP(A115, WH_Aggregte!$E$1:$E$317, WH_Aggregte!$J$1:$J$317, "", 0)= "", "",_xlfn.XLOOKUP(A115, WH_Aggregte!$E$1:$E$317, WH_Aggregte!$J$1:$J$317, "", 0)))</f>
        <v xml:space="preserve">45 CFR 2520.65 </v>
      </c>
      <c r="C116" s="152"/>
      <c r="D116" s="19"/>
    </row>
    <row r="117" spans="1:4" s="20" customFormat="1" ht="50.15" customHeight="1" x14ac:dyDescent="0.35">
      <c r="A117" s="87" t="s">
        <v>24</v>
      </c>
      <c r="B117" s="137"/>
      <c r="C117" s="138"/>
      <c r="D117" s="19"/>
    </row>
    <row r="118" spans="1:4" s="20" customFormat="1" ht="50.15" customHeight="1" x14ac:dyDescent="0.35">
      <c r="A118" s="22" t="s">
        <v>25</v>
      </c>
      <c r="B118" s="137"/>
      <c r="C118" s="138"/>
      <c r="D118" s="19"/>
    </row>
    <row r="119" spans="1:4" s="20" customFormat="1" ht="33" customHeight="1" x14ac:dyDescent="0.35">
      <c r="A119" s="64" t="s">
        <v>83</v>
      </c>
      <c r="B119" s="17" t="str">
        <f>_xlfn.SINGLE(IF(_xlfn.XLOOKUP(A119, WH_Aggregte!$E$1:$E$317, WH_Aggregte!$D$1:$D$317, "", 0)= "", "",_xlfn.XLOOKUP(A119, WH_Aggregte!$E$1:$E$317, WH_Aggregte!$D$1:$D$317, "", 0)))</f>
        <v xml:space="preserve">Do interviews indicate that members, supervisors, and Commission staff do NOT engage in prohibited activities? </v>
      </c>
      <c r="C119" s="152"/>
      <c r="D119" s="19"/>
    </row>
    <row r="120" spans="1:4" s="20" customFormat="1" ht="27" customHeight="1" x14ac:dyDescent="0.35">
      <c r="A120" s="22" t="s">
        <v>23</v>
      </c>
      <c r="B120" s="65" t="str">
        <f>_xlfn.SINGLE(IF(_xlfn.XLOOKUP(A119, WH_Aggregte!$E$1:$E$317, WH_Aggregte!$J$1:$J$317, "", 0)= "", "",_xlfn.XLOOKUP(A119, WH_Aggregte!$E$1:$E$317, WH_Aggregte!$J$1:$J$317, "", 0)))</f>
        <v xml:space="preserve">45 CFR 2520.65 </v>
      </c>
      <c r="C120" s="152"/>
      <c r="D120" s="19"/>
    </row>
    <row r="121" spans="1:4" s="20" customFormat="1" ht="50.15" customHeight="1" x14ac:dyDescent="0.35">
      <c r="A121" s="87" t="s">
        <v>24</v>
      </c>
      <c r="B121" s="137"/>
      <c r="C121" s="138"/>
      <c r="D121" s="19"/>
    </row>
    <row r="122" spans="1:4" s="20" customFormat="1" ht="50.15" customHeight="1" x14ac:dyDescent="0.35">
      <c r="A122" s="22" t="s">
        <v>25</v>
      </c>
      <c r="B122" s="137"/>
      <c r="C122" s="138"/>
      <c r="D122" s="19"/>
    </row>
    <row r="123" spans="1:4" s="20" customFormat="1" ht="33" customHeight="1" x14ac:dyDescent="0.35">
      <c r="A123" s="64" t="s">
        <v>83</v>
      </c>
      <c r="B123" s="17" t="str">
        <f>_xlfn.SINGLE(IF(_xlfn.XLOOKUP(A123, WH_Aggregte!$E$1:$E$317, WH_Aggregte!$D$1:$D$317, "", 0)= "", "",_xlfn.XLOOKUP(A123, WH_Aggregte!$E$1:$E$317, WH_Aggregte!$D$1:$D$317, "", 0)))</f>
        <v xml:space="preserve">Do interviews indicate that members, supervisors, and Commission staff do NOT engage in prohibited activities? </v>
      </c>
      <c r="C123" s="152"/>
      <c r="D123" s="19"/>
    </row>
    <row r="124" spans="1:4" s="20" customFormat="1" ht="27" customHeight="1" x14ac:dyDescent="0.35">
      <c r="A124" s="22" t="s">
        <v>23</v>
      </c>
      <c r="B124" s="65" t="str">
        <f>_xlfn.SINGLE(IF(_xlfn.XLOOKUP(A123, WH_Aggregte!$E$1:$E$317, WH_Aggregte!$J$1:$J$317, "", 0)= "", "",_xlfn.XLOOKUP(A123, WH_Aggregte!$E$1:$E$317, WH_Aggregte!$J$1:$J$317, "", 0)))</f>
        <v xml:space="preserve">45 CFR 2520.65 </v>
      </c>
      <c r="C124" s="152"/>
      <c r="D124" s="19"/>
    </row>
    <row r="125" spans="1:4" s="20" customFormat="1" ht="50.15" customHeight="1" x14ac:dyDescent="0.35">
      <c r="A125" s="87" t="s">
        <v>24</v>
      </c>
      <c r="B125" s="137"/>
      <c r="C125" s="138"/>
      <c r="D125" s="19"/>
    </row>
    <row r="126" spans="1:4" s="20" customFormat="1" ht="50.15" customHeight="1" x14ac:dyDescent="0.35">
      <c r="A126" s="22" t="s">
        <v>25</v>
      </c>
      <c r="B126" s="137"/>
      <c r="C126" s="138"/>
      <c r="D126" s="19"/>
    </row>
    <row r="127" spans="1:4" s="20" customFormat="1" ht="38" customHeight="1" x14ac:dyDescent="0.35">
      <c r="A127" s="64" t="s">
        <v>84</v>
      </c>
      <c r="B127" s="17" t="str">
        <f>_xlfn.SINGLE(IF(_xlfn.XLOOKUP(A127, WH_Aggregte!$E$1:$E$317, WH_Aggregte!$D$1:$D$317, "", 0)= "", "",_xlfn.XLOOKUP(A127, WH_Aggregte!$E$1:$E$317, WH_Aggregte!$D$1:$D$317, "", 0)))</f>
        <v>Does the Commission provide written policies, guidance, and / or training to subrecipients regarding Prohibited Activities? Cite the document that supports the finding in the notes.</v>
      </c>
      <c r="C127" s="152"/>
      <c r="D127" s="19"/>
    </row>
    <row r="128" spans="1:4" s="20" customFormat="1" ht="27" customHeight="1" x14ac:dyDescent="0.35">
      <c r="A128" s="22" t="s">
        <v>23</v>
      </c>
      <c r="B128" s="65" t="str">
        <f>_xlfn.SINGLE(IF(_xlfn.XLOOKUP(A127, WH_Aggregte!$E$1:$E$317, WH_Aggregte!$J$1:$J$317, "", 0)= "", "",_xlfn.XLOOKUP(A127, WH_Aggregte!$E$1:$E$317, WH_Aggregte!$J$1:$J$317, "", 0)))</f>
        <v xml:space="preserve">45 CFR 2520.65 </v>
      </c>
      <c r="C128" s="152"/>
      <c r="D128" s="19"/>
    </row>
    <row r="129" spans="1:4" s="20" customFormat="1" ht="50.15" customHeight="1" x14ac:dyDescent="0.35">
      <c r="A129" s="87" t="s">
        <v>24</v>
      </c>
      <c r="B129" s="137"/>
      <c r="C129" s="138"/>
      <c r="D129" s="19"/>
    </row>
    <row r="130" spans="1:4" s="20" customFormat="1" ht="50.15" customHeight="1" x14ac:dyDescent="0.35">
      <c r="A130" s="22" t="s">
        <v>25</v>
      </c>
      <c r="B130" s="137"/>
      <c r="C130" s="138"/>
      <c r="D130" s="19"/>
    </row>
    <row r="131" spans="1:4" s="20" customFormat="1" ht="24.65" customHeight="1" x14ac:dyDescent="0.35">
      <c r="A131" s="139" t="s">
        <v>85</v>
      </c>
      <c r="B131" s="140"/>
      <c r="C131" s="141"/>
      <c r="D131" s="19"/>
    </row>
    <row r="132" spans="1:4" ht="47.4" customHeight="1" x14ac:dyDescent="0.35">
      <c r="A132" s="153" t="s">
        <v>86</v>
      </c>
      <c r="B132" s="17" t="s">
        <v>87</v>
      </c>
      <c r="C132" s="105" t="str">
        <f>_xlfn.SINGLE(IF(OR(C133="",C134="",C135="",C136="",C137=""),"",IF(AND(C133="N/A",C134="N/A",C135="N/A",C136="N/A",C137="N/A"), "N/A",IF(OR(C133="No",C134="No",C135="No",C136="No",C137="No"),"Recommendation for Improvement",IF(OR(C133="Yes",C134="Yes",C135="Yes",C136="Yes",C137="Yes",C133="N/A", C134="N/A",C135="N/A",C136="N/A",C137="N/A"),"Compliant")))))</f>
        <v/>
      </c>
      <c r="D132" s="5"/>
    </row>
    <row r="133" spans="1:4" ht="31" x14ac:dyDescent="0.35">
      <c r="A133" s="154"/>
      <c r="B133" s="28" t="s">
        <v>88</v>
      </c>
      <c r="C133" s="21"/>
      <c r="D133" s="5"/>
    </row>
    <row r="134" spans="1:4" ht="31" x14ac:dyDescent="0.35">
      <c r="A134" s="154"/>
      <c r="B134" s="28" t="s">
        <v>89</v>
      </c>
      <c r="C134" s="21"/>
      <c r="D134" s="5"/>
    </row>
    <row r="135" spans="1:4" ht="15.5" x14ac:dyDescent="0.35">
      <c r="A135" s="154"/>
      <c r="B135" s="28" t="s">
        <v>90</v>
      </c>
      <c r="C135" s="21"/>
      <c r="D135" s="5"/>
    </row>
    <row r="136" spans="1:4" ht="31" x14ac:dyDescent="0.35">
      <c r="A136" s="154"/>
      <c r="B136" s="28" t="s">
        <v>91</v>
      </c>
      <c r="C136" s="21"/>
      <c r="D136" s="5"/>
    </row>
    <row r="137" spans="1:4" ht="46.5" x14ac:dyDescent="0.35">
      <c r="A137" s="155"/>
      <c r="B137" s="28" t="s">
        <v>92</v>
      </c>
      <c r="C137" s="21"/>
      <c r="D137" s="5"/>
    </row>
    <row r="138" spans="1:4" ht="23" customHeight="1" x14ac:dyDescent="0.35">
      <c r="A138" s="22" t="s">
        <v>23</v>
      </c>
      <c r="B138" s="156" t="str">
        <f>_xlfn.SINGLE(IF(_xlfn.XLOOKUP(A132, WH_Aggregte!$E$1:$E$317, WH_Aggregte!$J$1:$J$317, "", 0)= "", "",_xlfn.XLOOKUP(A132, WH_Aggregte!$E$1:$E$317, WH_Aggregte!$J$1:$J$317, "", 0)))</f>
        <v>2 CFR 200.303</v>
      </c>
      <c r="C138" s="157"/>
      <c r="D138" s="5"/>
    </row>
    <row r="139" spans="1:4" ht="53" customHeight="1" x14ac:dyDescent="0.35">
      <c r="A139" s="87" t="s">
        <v>24</v>
      </c>
      <c r="B139" s="137"/>
      <c r="C139" s="138"/>
      <c r="D139" s="5"/>
    </row>
    <row r="140" spans="1:4" ht="49.25" customHeight="1" x14ac:dyDescent="0.35">
      <c r="A140" s="22" t="s">
        <v>25</v>
      </c>
      <c r="B140" s="137"/>
      <c r="C140" s="138"/>
      <c r="D140" s="5"/>
    </row>
    <row r="141" spans="1:4" ht="18.5" x14ac:dyDescent="0.35">
      <c r="A141" s="158" t="s">
        <v>93</v>
      </c>
      <c r="B141" s="158"/>
      <c r="C141" s="158"/>
      <c r="D141" s="5"/>
    </row>
    <row r="142" spans="1:4" ht="80.400000000000006" customHeight="1" x14ac:dyDescent="0.35">
      <c r="A142" s="159"/>
      <c r="B142" s="159"/>
      <c r="C142" s="159"/>
      <c r="D142" s="5"/>
    </row>
    <row r="143" spans="1:4" x14ac:dyDescent="0.35">
      <c r="A143" s="5"/>
      <c r="B143" s="5"/>
      <c r="C143" s="5"/>
      <c r="D143" s="5"/>
    </row>
    <row r="144" spans="1:4" ht="29" hidden="1" x14ac:dyDescent="0.35">
      <c r="C144" s="7" t="s">
        <v>94</v>
      </c>
    </row>
  </sheetData>
  <sheetProtection sheet="1" objects="1" scenarios="1" selectLockedCells="1"/>
  <mergeCells count="89">
    <mergeCell ref="B138:C138"/>
    <mergeCell ref="B139:C139"/>
    <mergeCell ref="B140:C140"/>
    <mergeCell ref="A132:A137"/>
    <mergeCell ref="C123:C124"/>
    <mergeCell ref="B125:C125"/>
    <mergeCell ref="B126:C126"/>
    <mergeCell ref="A131:C131"/>
    <mergeCell ref="C127:C128"/>
    <mergeCell ref="B129:C129"/>
    <mergeCell ref="B130:C130"/>
    <mergeCell ref="B117:C117"/>
    <mergeCell ref="B118:C118"/>
    <mergeCell ref="C119:C120"/>
    <mergeCell ref="B121:C121"/>
    <mergeCell ref="B122:C122"/>
    <mergeCell ref="B112:C112"/>
    <mergeCell ref="B113:C113"/>
    <mergeCell ref="B114:C114"/>
    <mergeCell ref="A107:A111"/>
    <mergeCell ref="C115:C116"/>
    <mergeCell ref="B102:C102"/>
    <mergeCell ref="C103:C104"/>
    <mergeCell ref="B105:C105"/>
    <mergeCell ref="B106:C106"/>
    <mergeCell ref="C95:C96"/>
    <mergeCell ref="B97:C97"/>
    <mergeCell ref="B98:C98"/>
    <mergeCell ref="C99:C100"/>
    <mergeCell ref="B101:C101"/>
    <mergeCell ref="A87:C87"/>
    <mergeCell ref="B93:C93"/>
    <mergeCell ref="B94:C94"/>
    <mergeCell ref="A88:A91"/>
    <mergeCell ref="B92:C92"/>
    <mergeCell ref="A27:A29"/>
    <mergeCell ref="C41:C42"/>
    <mergeCell ref="C45:C46"/>
    <mergeCell ref="B47:C47"/>
    <mergeCell ref="B48:C48"/>
    <mergeCell ref="A33:A37"/>
    <mergeCell ref="A142:C142"/>
    <mergeCell ref="B30:C30"/>
    <mergeCell ref="B31:C31"/>
    <mergeCell ref="B32:C32"/>
    <mergeCell ref="B68:C68"/>
    <mergeCell ref="B69:C69"/>
    <mergeCell ref="B70:C70"/>
    <mergeCell ref="B73:C73"/>
    <mergeCell ref="B44:C44"/>
    <mergeCell ref="B60:C60"/>
    <mergeCell ref="B61:C61"/>
    <mergeCell ref="A62:A67"/>
    <mergeCell ref="B39:C39"/>
    <mergeCell ref="B40:C40"/>
    <mergeCell ref="B43:C43"/>
    <mergeCell ref="C58:C59"/>
    <mergeCell ref="B51:C51"/>
    <mergeCell ref="B52:C52"/>
    <mergeCell ref="C53:C54"/>
    <mergeCell ref="B55:C55"/>
    <mergeCell ref="A141:C141"/>
    <mergeCell ref="C71:C72"/>
    <mergeCell ref="C75:C76"/>
    <mergeCell ref="B77:C77"/>
    <mergeCell ref="B78:C78"/>
    <mergeCell ref="B74:C74"/>
    <mergeCell ref="C79:C80"/>
    <mergeCell ref="B81:C81"/>
    <mergeCell ref="B82:C82"/>
    <mergeCell ref="C83:C84"/>
    <mergeCell ref="B85:C85"/>
    <mergeCell ref="B86:C86"/>
    <mergeCell ref="B56:C56"/>
    <mergeCell ref="A57:C57"/>
    <mergeCell ref="B26:C26"/>
    <mergeCell ref="A1:C1"/>
    <mergeCell ref="A2:C2"/>
    <mergeCell ref="A4:C4"/>
    <mergeCell ref="A5:C5"/>
    <mergeCell ref="A6:C6"/>
    <mergeCell ref="C7:C8"/>
    <mergeCell ref="B9:C9"/>
    <mergeCell ref="B10:C10"/>
    <mergeCell ref="A11:A23"/>
    <mergeCell ref="B24:C24"/>
    <mergeCell ref="B25:C25"/>
    <mergeCell ref="B38:C38"/>
    <mergeCell ref="C49:C50"/>
  </mergeCells>
  <dataValidations count="3">
    <dataValidation type="list" allowBlank="1" showInputMessage="1" showErrorMessage="1" sqref="C63:C67 C12:C23 C28:C29 C34:C37 C49:C50 C89:C91 C108:C111 C133:C137" xr:uid="{16A6B5ED-E79B-4127-90A9-E902BF458304}">
      <formula1>"Yes, No, N/A"</formula1>
    </dataValidation>
    <dataValidation type="list" allowBlank="1" showInputMessage="1" showErrorMessage="1" sqref="C7:C8 C103:C104 C41:C42 C45:C46 C123:C124 C53:C54 C58:C59 C71:C72 C119:C120 C79:C80 C83:C84 C115:C116 C95:C96 C99:C100" xr:uid="{700C6009-0671-4B76-94B1-B42684EA8193}">
      <formula1>"Compliant, Not Compliant, N/A"</formula1>
    </dataValidation>
    <dataValidation type="list" allowBlank="1" showInputMessage="1" showErrorMessage="1" sqref="C75:C76 C127:C128" xr:uid="{1FF554A0-6344-42A3-AA68-973AC59FCE73}">
      <formula1>"Compliant, Recommendation for Improvement, N/A"</formula1>
    </dataValidation>
  </dataValidations>
  <pageMargins left="0.7" right="0.7" top="0.75" bottom="0.75" header="0.3" footer="0.3"/>
  <pageSetup scale="1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DE1E8-8FBC-43E2-AE1E-BDCDFDC37C95}">
  <sheetPr codeName="Sheet31"/>
  <dimension ref="A1:Q2090"/>
  <sheetViews>
    <sheetView topLeftCell="A1872" zoomScale="70" zoomScaleNormal="70" workbookViewId="0">
      <selection activeCell="H1873" sqref="H1873"/>
    </sheetView>
  </sheetViews>
  <sheetFormatPr defaultColWidth="9.36328125" defaultRowHeight="14.5" x14ac:dyDescent="0.35"/>
  <cols>
    <col min="1" max="1" width="16" style="6" customWidth="1"/>
    <col min="2" max="2" width="13.90625" style="6" customWidth="1"/>
    <col min="3" max="3" width="12.36328125" style="6" bestFit="1" customWidth="1"/>
    <col min="4" max="4" width="45.08984375" style="6" bestFit="1" customWidth="1"/>
    <col min="5" max="5" width="15.08984375" style="6" bestFit="1" customWidth="1"/>
    <col min="6" max="6" width="15.08984375" style="6" customWidth="1"/>
    <col min="7" max="7" width="16" style="6" bestFit="1" customWidth="1"/>
    <col min="8" max="8" width="46.08984375" style="6" customWidth="1"/>
    <col min="9" max="9" width="3.90625" style="6" customWidth="1"/>
    <col min="10" max="10" width="0" style="6" hidden="1" customWidth="1"/>
    <col min="11" max="11" width="6.36328125" style="6" bestFit="1" customWidth="1"/>
    <col min="12" max="12" width="19.08984375" style="6" bestFit="1" customWidth="1"/>
    <col min="13" max="13" width="31.6328125" style="6" bestFit="1" customWidth="1"/>
    <col min="14" max="14" width="7.36328125" style="6" bestFit="1" customWidth="1"/>
    <col min="15" max="15" width="0" style="6" hidden="1" customWidth="1"/>
    <col min="16" max="16" width="9.08984375" style="6" bestFit="1" customWidth="1"/>
    <col min="17" max="17" width="12" style="6" customWidth="1"/>
    <col min="18" max="16384" width="9.36328125" style="6"/>
  </cols>
  <sheetData>
    <row r="1" spans="1:17" x14ac:dyDescent="0.35">
      <c r="A1" s="3" t="s">
        <v>1911</v>
      </c>
      <c r="B1" s="3" t="s">
        <v>1912</v>
      </c>
      <c r="C1" s="3" t="s">
        <v>1913</v>
      </c>
      <c r="D1" s="3" t="s">
        <v>774</v>
      </c>
      <c r="E1" s="3" t="s">
        <v>1914</v>
      </c>
      <c r="F1" s="3" t="s">
        <v>1915</v>
      </c>
      <c r="G1" s="3" t="s">
        <v>1916</v>
      </c>
      <c r="H1" s="4" t="s">
        <v>1917</v>
      </c>
      <c r="Q1" s="6" t="str">
        <f t="shared" ref="Q1:Q18" si="0">TRIM(P2)</f>
        <v>SUBQ1</v>
      </c>
    </row>
    <row r="2" spans="1:17" x14ac:dyDescent="0.35">
      <c r="A2" s="6" t="s">
        <v>1918</v>
      </c>
      <c r="B2" s="6" t="str">
        <f t="shared" ref="B2:B73" si="1">TRIM(IF(ISNUMBER(LEFT(D2,1)*1),LEFT(D2,9),""))</f>
        <v>01.01.01</v>
      </c>
      <c r="C2" s="6" t="str">
        <f>(IF(MID(Table1[[#This Row],[Question]],10,2)="SU",MID(Table1[[#This Row],[Question]],10,6),""))</f>
        <v/>
      </c>
      <c r="D2" s="6" t="str">
        <f>FOFA!$A7</f>
        <v>01.01.01</v>
      </c>
      <c r="E2" s="6" t="str">
        <f>Table1[[#This Row],[QNUM]]&amp;Table1[[#This Row],[SUBQNUM]]</f>
        <v>01.01.01</v>
      </c>
      <c r="F2" s="6" t="str">
        <f>_xlfn.SINGLE(IF(FOFA!$B7="","",FOFA!$B7))</f>
        <v xml:space="preserve">Review the sponsor’s/grantee’s general ledger or other tracking sheet of grant expenses for the period in question. Does the amount reported in line E (“Federal share of expenditures”) of the Federal Financial Report (FFR) for the review period reconcile with the sponsor’s/grantee’s financial records?
</v>
      </c>
      <c r="G2" s="6" t="str">
        <f>_xlfn.SINGLE(IF(FOFA!$C7="","",FOFA!$C7))</f>
        <v/>
      </c>
      <c r="H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c r="P2" s="9" t="str">
        <f>P1&amp;" SUBQ1"</f>
        <v xml:space="preserve"> SUBQ1</v>
      </c>
      <c r="Q2" s="6" t="str">
        <f t="shared" si="0"/>
        <v>SUBQ2</v>
      </c>
    </row>
    <row r="3" spans="1:17" x14ac:dyDescent="0.35">
      <c r="A3" s="6" t="s">
        <v>1918</v>
      </c>
      <c r="B3" s="6" t="str">
        <f t="shared" si="1"/>
        <v/>
      </c>
      <c r="C3" s="6" t="str">
        <f>(IF(MID(Table1[[#This Row],[Question]],10,2)="SU",MID(Table1[[#This Row],[Question]],10,6),""))</f>
        <v/>
      </c>
      <c r="D3" s="6" t="str">
        <f>FOFA!$A8</f>
        <v>References:</v>
      </c>
      <c r="E3" s="6" t="str">
        <f>Table1[[#This Row],[QNUM]]&amp;Table1[[#This Row],[SUBQNUM]]</f>
        <v/>
      </c>
      <c r="F3" s="6" t="str">
        <f>_xlfn.SINGLE(IF(FOFA!$B8="","",FOFA!$B8))</f>
        <v>2 CFR 200.328, 2 CFR 200.302</v>
      </c>
      <c r="G3" s="6" t="str">
        <f>_xlfn.SINGLE(IF(FOFA!$C8="","",FOFA!$C8))</f>
        <v/>
      </c>
      <c r="H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c r="P3" s="9" t="str">
        <f>P1&amp;" SUBQ2"</f>
        <v xml:space="preserve"> SUBQ2</v>
      </c>
      <c r="Q3" s="6" t="str">
        <f t="shared" si="0"/>
        <v>SUBQ3</v>
      </c>
    </row>
    <row r="4" spans="1:17" x14ac:dyDescent="0.35">
      <c r="A4" s="6" t="s">
        <v>1918</v>
      </c>
      <c r="B4" s="6" t="str">
        <f>B2&amp;TRIM(Table1[[#This Row],[Question]])</f>
        <v>01.01.01Notes:</v>
      </c>
      <c r="C4" s="6" t="str">
        <f>(IF(MID(Table1[[#This Row],[Question]],10,2)="SU",MID(Table1[[#This Row],[Question]],10,6),""))</f>
        <v/>
      </c>
      <c r="D4" s="6" t="str">
        <f>FOFA!$A9</f>
        <v>Notes:</v>
      </c>
      <c r="E4" s="6" t="str">
        <f>Table1[[#This Row],[QNUM]]&amp;Table1[[#This Row],[SUBQNUM]]</f>
        <v>01.01.01Notes:</v>
      </c>
      <c r="F4" s="6" t="str">
        <f>_xlfn.SINGLE(IF(FOFA!$B9="","",FOFA!$B9))</f>
        <v/>
      </c>
      <c r="G4" s="6" t="str">
        <f>_xlfn.SINGLE(IF(FOFA!$C9="","",FOFA!$C9))</f>
        <v/>
      </c>
      <c r="H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c r="P4" s="9" t="str">
        <f>P1&amp;" SUBQ3"</f>
        <v xml:space="preserve"> SUBQ3</v>
      </c>
      <c r="Q4" s="6" t="str">
        <f t="shared" si="0"/>
        <v>SUBQ4</v>
      </c>
    </row>
    <row r="5" spans="1:17" x14ac:dyDescent="0.35">
      <c r="A5" s="6" t="s">
        <v>1918</v>
      </c>
      <c r="B5" s="6" t="str">
        <f>B2&amp;Table1[[#This Row],[Question]]</f>
        <v>01.01.01Recommendations for Improvement:</v>
      </c>
      <c r="C5" s="6" t="str">
        <f>(IF(MID(Table1[[#This Row],[Question]],10,2)="SU",MID(Table1[[#This Row],[Question]],10,6),""))</f>
        <v/>
      </c>
      <c r="D5" s="6" t="str">
        <f>FOFA!$A10</f>
        <v>Recommendations for Improvement:</v>
      </c>
      <c r="E5" s="6" t="str">
        <f>Table1[[#This Row],[QNUM]]&amp;Table1[[#This Row],[SUBQNUM]]</f>
        <v>01.01.01Recommendations for Improvement:</v>
      </c>
      <c r="F5" s="6" t="str">
        <f>_xlfn.SINGLE(IF(FOFA!$B10="","",FOFA!$B10))</f>
        <v/>
      </c>
      <c r="G5" s="6" t="str">
        <f>_xlfn.SINGLE(IF(FOFA!$C10="","",FOFA!$C10))</f>
        <v/>
      </c>
      <c r="H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c r="P5" s="9" t="str">
        <f>P1&amp;" SUBQ4"</f>
        <v xml:space="preserve"> SUBQ4</v>
      </c>
      <c r="Q5" s="6" t="str">
        <f t="shared" si="0"/>
        <v>SUBQ5</v>
      </c>
    </row>
    <row r="6" spans="1:17" x14ac:dyDescent="0.35">
      <c r="A6" s="6" t="s">
        <v>1918</v>
      </c>
      <c r="B6" s="6" t="str">
        <f t="shared" si="1"/>
        <v>01.01.02</v>
      </c>
      <c r="C6" s="6" t="str">
        <f>(IF(MID(Table1[[#This Row],[Question]],10,2)="SU",MID(Table1[[#This Row],[Question]],10,6),""))</f>
        <v/>
      </c>
      <c r="D6" s="6" t="str">
        <f>FOFA!$A11</f>
        <v>01.01.02</v>
      </c>
      <c r="E6" s="6" t="str">
        <f>Table1[[#This Row],[QNUM]]&amp;Table1[[#This Row],[SUBQNUM]]</f>
        <v>01.01.02</v>
      </c>
      <c r="F6" s="6" t="str">
        <f>_xlfn.SINGLE(IF(FOFA!$B11="","",FOFA!$B11))</f>
        <v xml:space="preserve">Review the sponsor's/grantee's chart of accounts. Can the sponsor/grantee segregate revenue and expenses by project or grant?  </v>
      </c>
      <c r="G6" s="6" t="str">
        <f>_xlfn.SINGLE(IF(FOFA!$C11="","",FOFA!$C11))</f>
        <v/>
      </c>
      <c r="H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c r="P6" s="9" t="str">
        <f>P1&amp;" SUBQ5"</f>
        <v xml:space="preserve"> SUBQ5</v>
      </c>
      <c r="Q6" s="6" t="str">
        <f t="shared" si="0"/>
        <v>SUBQ6</v>
      </c>
    </row>
    <row r="7" spans="1:17" x14ac:dyDescent="0.35">
      <c r="A7" s="6" t="s">
        <v>1918</v>
      </c>
      <c r="B7" s="6" t="str">
        <f t="shared" si="1"/>
        <v/>
      </c>
      <c r="C7" s="6" t="str">
        <f>(IF(MID(Table1[[#This Row],[Question]],10,2)="SU",MID(Table1[[#This Row],[Question]],10,6),""))</f>
        <v/>
      </c>
      <c r="D7" s="6" t="str">
        <f>FOFA!$A12</f>
        <v>References:</v>
      </c>
      <c r="E7" s="6" t="str">
        <f>Table1[[#This Row],[QNUM]]&amp;Table1[[#This Row],[SUBQNUM]]</f>
        <v/>
      </c>
      <c r="F7" s="6" t="str">
        <f>_xlfn.SINGLE(IF(FOFA!$B12="","",FOFA!$B12))</f>
        <v>2 CFR 200.328, 2 CFR 200.302</v>
      </c>
      <c r="G7" s="6" t="str">
        <f>_xlfn.SINGLE(IF(FOFA!$C12="","",FOFA!$C12))</f>
        <v/>
      </c>
      <c r="H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c r="P7" s="9" t="str">
        <f>P1&amp;" SUBQ6"</f>
        <v xml:space="preserve"> SUBQ6</v>
      </c>
      <c r="Q7" s="6" t="str">
        <f t="shared" si="0"/>
        <v>SUBQ7</v>
      </c>
    </row>
    <row r="8" spans="1:17" x14ac:dyDescent="0.35">
      <c r="A8" s="6" t="s">
        <v>1918</v>
      </c>
      <c r="B8" s="6" t="str">
        <f>B6&amp;TRIM(Table1[[#This Row],[Question]])</f>
        <v>01.01.02Notes:</v>
      </c>
      <c r="C8" s="6" t="str">
        <f>(IF(MID(Table1[[#This Row],[Question]],10,2)="SU",MID(Table1[[#This Row],[Question]],10,6),""))</f>
        <v/>
      </c>
      <c r="D8" s="6" t="str">
        <f>FOFA!$A13</f>
        <v>Notes:</v>
      </c>
      <c r="E8" s="6" t="str">
        <f>Table1[[#This Row],[QNUM]]&amp;Table1[[#This Row],[SUBQNUM]]</f>
        <v>01.01.02Notes:</v>
      </c>
      <c r="F8" s="6" t="str">
        <f>_xlfn.SINGLE(IF(FOFA!$B13="","",FOFA!$B13))</f>
        <v/>
      </c>
      <c r="G8" s="6" t="str">
        <f>_xlfn.SINGLE(IF(FOFA!$C13="","",FOFA!$C13))</f>
        <v/>
      </c>
      <c r="H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c r="P8" s="9" t="str">
        <f>P1&amp;" SUBQ7"</f>
        <v xml:space="preserve"> SUBQ7</v>
      </c>
      <c r="Q8" s="6" t="str">
        <f t="shared" si="0"/>
        <v>SUBQ8</v>
      </c>
    </row>
    <row r="9" spans="1:17" x14ac:dyDescent="0.35">
      <c r="A9" s="6" t="s">
        <v>1918</v>
      </c>
      <c r="B9" s="6" t="str">
        <f>B6&amp;Table1[[#This Row],[Question]]</f>
        <v>01.01.02Recommendations for Improvement:</v>
      </c>
      <c r="C9" s="6" t="str">
        <f>(IF(MID(Table1[[#This Row],[Question]],10,2)="SU",MID(Table1[[#This Row],[Question]],10,6),""))</f>
        <v/>
      </c>
      <c r="D9" s="6" t="str">
        <f>FOFA!$A14</f>
        <v>Recommendations for Improvement:</v>
      </c>
      <c r="E9" s="6" t="str">
        <f>Table1[[#This Row],[QNUM]]&amp;Table1[[#This Row],[SUBQNUM]]</f>
        <v>01.01.02Recommendations for Improvement:</v>
      </c>
      <c r="F9" s="6" t="str">
        <f>_xlfn.SINGLE(IF(FOFA!$B14="","",FOFA!$B14))</f>
        <v/>
      </c>
      <c r="G9" s="6" t="str">
        <f>_xlfn.SINGLE(IF(FOFA!$C14="","",FOFA!$C14))</f>
        <v/>
      </c>
      <c r="H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c r="P9" s="9" t="str">
        <f>P1&amp;" SUBQ8"</f>
        <v xml:space="preserve"> SUBQ8</v>
      </c>
      <c r="Q9" s="6" t="str">
        <f t="shared" si="0"/>
        <v>SUBQ9</v>
      </c>
    </row>
    <row r="10" spans="1:17" x14ac:dyDescent="0.35">
      <c r="A10" s="6" t="s">
        <v>1918</v>
      </c>
      <c r="B10" s="6" t="str">
        <f t="shared" si="1"/>
        <v>01.02: MA</v>
      </c>
      <c r="C10" s="6" t="str">
        <f>(IF(MID(Table1[[#This Row],[Question]],10,2)="SU",MID(Table1[[#This Row],[Question]],10,6),""))</f>
        <v/>
      </c>
      <c r="D10" s="6" t="str">
        <f>FOFA!$A15</f>
        <v>01.02: MATCH/RECIPIENT SHARE</v>
      </c>
      <c r="E10" s="6" t="str">
        <f>Table1[[#This Row],[QNUM]]&amp;Table1[[#This Row],[SUBQNUM]]</f>
        <v>01.02: MA</v>
      </c>
      <c r="F10" s="6" t="str">
        <f>_xlfn.SINGLE(IF(FOFA!$B15="","",FOFA!$B15))</f>
        <v/>
      </c>
      <c r="G10" s="6" t="str">
        <f>_xlfn.SINGLE(IF(FOFA!$C15="","",FOFA!$C15))</f>
        <v/>
      </c>
      <c r="H1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c r="P10" s="9" t="str">
        <f>P1&amp;" SUBQ9"</f>
        <v xml:space="preserve"> SUBQ9</v>
      </c>
      <c r="Q10" s="6" t="str">
        <f t="shared" si="0"/>
        <v>SUBQ10</v>
      </c>
    </row>
    <row r="11" spans="1:17" x14ac:dyDescent="0.35">
      <c r="A11" s="6" t="s">
        <v>1918</v>
      </c>
      <c r="B11" s="6" t="str">
        <f t="shared" si="1"/>
        <v>01.02.01</v>
      </c>
      <c r="C11" s="6" t="str">
        <f>(IF(MID(Table1[[#This Row],[Question]],10,2)="SU",MID(Table1[[#This Row],[Question]],10,6),""))</f>
        <v/>
      </c>
      <c r="D11" s="6" t="str">
        <f>FOFA!$A16</f>
        <v>01.02.01</v>
      </c>
      <c r="E11" s="6" t="str">
        <f>Table1[[#This Row],[QNUM]]&amp;Table1[[#This Row],[SUBQNUM]]</f>
        <v>01.02.01</v>
      </c>
      <c r="F11" s="6" t="str">
        <f>_xlfn.SINGLE(IF(FOFA!$B16="","",FOFA!$B16))</f>
        <v>Does the sponsor/grantee have a written policy that addresses how it treats match?</v>
      </c>
      <c r="G11" s="6" t="str">
        <f>_xlfn.SINGLE(IF(FOFA!$C16="","",FOFA!$C16))</f>
        <v/>
      </c>
      <c r="H1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c r="P11" s="9" t="str">
        <f>P1&amp;" SUBQ10"</f>
        <v xml:space="preserve"> SUBQ10</v>
      </c>
      <c r="Q11" s="6" t="str">
        <f t="shared" si="0"/>
        <v>SUBQ11</v>
      </c>
    </row>
    <row r="12" spans="1:17" x14ac:dyDescent="0.35">
      <c r="A12" s="6" t="s">
        <v>1918</v>
      </c>
      <c r="B12" s="6" t="str">
        <f t="shared" si="1"/>
        <v/>
      </c>
      <c r="C12" s="6" t="str">
        <f>(IF(MID(Table1[[#This Row],[Question]],10,2)="SU",MID(Table1[[#This Row],[Question]],10,6),""))</f>
        <v/>
      </c>
      <c r="D12" s="6" t="str">
        <f>FOFA!$A17</f>
        <v>References:</v>
      </c>
      <c r="E12" s="6" t="str">
        <f>Table1[[#This Row],[QNUM]]&amp;Table1[[#This Row],[SUBQNUM]]</f>
        <v/>
      </c>
      <c r="F12" s="6" t="str">
        <f>_xlfn.SINGLE(IF(FOFA!$B17="","",FOFA!$B17))</f>
        <v>2 CFR 200.306</v>
      </c>
      <c r="G12" s="6" t="str">
        <f>_xlfn.SINGLE(IF(FOFA!$C17="","",FOFA!$C17))</f>
        <v/>
      </c>
      <c r="H1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c r="P12" s="9" t="str">
        <f>P1&amp;" SUBQ11"</f>
        <v xml:space="preserve"> SUBQ11</v>
      </c>
      <c r="Q12" s="6" t="str">
        <f t="shared" si="0"/>
        <v>SUBQ12</v>
      </c>
    </row>
    <row r="13" spans="1:17" x14ac:dyDescent="0.35">
      <c r="A13" s="6" t="s">
        <v>1918</v>
      </c>
      <c r="B13" s="6" t="str">
        <f>B11&amp;TRIM(Table1[[#This Row],[Question]])</f>
        <v>01.02.01Notes:</v>
      </c>
      <c r="C13" s="6" t="str">
        <f>(IF(MID(Table1[[#This Row],[Question]],10,2)="SU",MID(Table1[[#This Row],[Question]],10,6),""))</f>
        <v/>
      </c>
      <c r="D13" s="6" t="str">
        <f>FOFA!$A18</f>
        <v>Notes:</v>
      </c>
      <c r="E13" s="6" t="str">
        <f>Table1[[#This Row],[QNUM]]&amp;Table1[[#This Row],[SUBQNUM]]</f>
        <v>01.02.01Notes:</v>
      </c>
      <c r="F13" s="6" t="str">
        <f>_xlfn.SINGLE(IF(FOFA!$B18="","",FOFA!$B18))</f>
        <v/>
      </c>
      <c r="G13" s="6" t="str">
        <f>_xlfn.SINGLE(IF(FOFA!$C18="","",FOFA!$C18))</f>
        <v/>
      </c>
      <c r="H1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c r="P13" s="9" t="str">
        <f>P1&amp;" SUBQ12"</f>
        <v xml:space="preserve"> SUBQ12</v>
      </c>
      <c r="Q13" s="6" t="str">
        <f t="shared" si="0"/>
        <v>SUBQ13</v>
      </c>
    </row>
    <row r="14" spans="1:17" x14ac:dyDescent="0.35">
      <c r="A14" s="6" t="s">
        <v>1918</v>
      </c>
      <c r="B14" s="6" t="str">
        <f>B11&amp;Table1[[#This Row],[Question]]</f>
        <v>01.02.01Recommendations for Improvement:</v>
      </c>
      <c r="C14" s="6" t="str">
        <f>(IF(MID(Table1[[#This Row],[Question]],10,2)="SU",MID(Table1[[#This Row],[Question]],10,6),""))</f>
        <v/>
      </c>
      <c r="D14" s="6" t="str">
        <f>FOFA!$A19</f>
        <v>Recommendations for Improvement:</v>
      </c>
      <c r="E14" s="6" t="str">
        <f>Table1[[#This Row],[QNUM]]&amp;Table1[[#This Row],[SUBQNUM]]</f>
        <v>01.02.01Recommendations for Improvement:</v>
      </c>
      <c r="F14" s="6" t="str">
        <f>_xlfn.SINGLE(IF(FOFA!$B19="","",FOFA!$B19))</f>
        <v/>
      </c>
      <c r="G14" s="6" t="str">
        <f>_xlfn.SINGLE(IF(FOFA!$C19="","",FOFA!$C19))</f>
        <v/>
      </c>
      <c r="H1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c r="P14" s="9" t="str">
        <f>P1&amp;" SUBQ13"</f>
        <v xml:space="preserve"> SUBQ13</v>
      </c>
      <c r="Q14" s="6" t="str">
        <f t="shared" si="0"/>
        <v>SUBQ14</v>
      </c>
    </row>
    <row r="15" spans="1:17" x14ac:dyDescent="0.35">
      <c r="A15" s="6" t="s">
        <v>1918</v>
      </c>
      <c r="B15" s="6" t="str">
        <f t="shared" si="1"/>
        <v>01.02.02</v>
      </c>
      <c r="C15" s="6" t="str">
        <f>(IF(MID(Table1[[#This Row],[Question]],10,2)="SU",MID(Table1[[#This Row],[Question]],10,6),""))</f>
        <v/>
      </c>
      <c r="D15" s="6" t="str">
        <f>FOFA!$A20</f>
        <v>01.02.02</v>
      </c>
      <c r="E15" s="6" t="str">
        <f>Table1[[#This Row],[QNUM]]&amp;Table1[[#This Row],[SUBQNUM]]</f>
        <v>01.02.02</v>
      </c>
      <c r="F15" s="6" t="str">
        <f>_xlfn.SINGLE(IF(FOFA!$B20="","",FOFA!$B20))</f>
        <v xml:space="preserve">If there is a written policy, does it include the following minimum elements?
</v>
      </c>
      <c r="G15" s="6" t="str">
        <f>_xlfn.SINGLE(IF(FOFA!$C20="","",FOFA!$C20))</f>
        <v/>
      </c>
      <c r="H1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c r="P15" s="9" t="str">
        <f>P1&amp;" SUBQ14"</f>
        <v xml:space="preserve"> SUBQ14</v>
      </c>
      <c r="Q15" s="6" t="str">
        <f t="shared" si="0"/>
        <v>SUBQ15</v>
      </c>
    </row>
    <row r="16" spans="1:17" x14ac:dyDescent="0.35">
      <c r="A16" s="6" t="s">
        <v>1918</v>
      </c>
      <c r="B16" s="6" t="str">
        <f t="shared" si="1"/>
        <v>01.02.02</v>
      </c>
      <c r="C16" s="6" t="str">
        <f>(IF(MID(Table1[[#This Row],[Question]],10,2)="SU",MID(Table1[[#This Row],[Question]],10,6),""))</f>
        <v>SUBQ1</v>
      </c>
      <c r="D16" s="9" t="str">
        <f>D15&amp;" SUBQ1"</f>
        <v>01.02.02 SUBQ1</v>
      </c>
      <c r="E16" s="9" t="str">
        <f>Table1[[#This Row],[QNUM]]&amp;Table1[[#This Row],[SUBQNUM]]</f>
        <v>01.02.02SUBQ1</v>
      </c>
      <c r="F16" s="9" t="str">
        <f>_xlfn.SINGLE(IF(FOFA!$B21="","",FOFA!$B21))</f>
        <v xml:space="preserve">• address how match is tracked and reported,  </v>
      </c>
      <c r="G16" s="6" t="str">
        <f>_xlfn.SINGLE(IF(FOFA!$C21="","",FOFA!$C21))</f>
        <v/>
      </c>
      <c r="H1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c r="P16" s="9" t="str">
        <f>P1&amp;" SUBQ15"</f>
        <v xml:space="preserve"> SUBQ15</v>
      </c>
      <c r="Q16" s="6" t="str">
        <f t="shared" si="0"/>
        <v>SUBQ16</v>
      </c>
    </row>
    <row r="17" spans="1:17" x14ac:dyDescent="0.35">
      <c r="A17" s="6" t="s">
        <v>1918</v>
      </c>
      <c r="B17" s="6" t="str">
        <f t="shared" si="1"/>
        <v>01.02.02</v>
      </c>
      <c r="C17" s="6" t="str">
        <f>(IF(MID(Table1[[#This Row],[Question]],10,2)="SU",MID(Table1[[#This Row],[Question]],10,6),""))</f>
        <v>SUBQ2</v>
      </c>
      <c r="D17" s="9" t="str">
        <f>D15&amp;" SUBQ2"</f>
        <v>01.02.02 SUBQ2</v>
      </c>
      <c r="E17" s="9" t="str">
        <f>Table1[[#This Row],[QNUM]]&amp;Table1[[#This Row],[SUBQNUM]]</f>
        <v>01.02.02SUBQ2</v>
      </c>
      <c r="F17" s="9" t="str">
        <f>_xlfn.SINGLE(IF(FOFA!$B22="","",FOFA!$B22))</f>
        <v>• specify that it comes from a non-federal source (or, if it is from another federal source, it follows AmeriCorps guidance and is approved by the funding agency),</v>
      </c>
      <c r="G17" s="6" t="str">
        <f>_xlfn.SINGLE(IF(FOFA!$C22="","",FOFA!$C22))</f>
        <v/>
      </c>
      <c r="H1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c r="P17" s="9" t="str">
        <f>P1&amp;" SUBQ16"</f>
        <v xml:space="preserve"> SUBQ16</v>
      </c>
      <c r="Q17" s="6" t="str">
        <f t="shared" si="0"/>
        <v>SUBQ17</v>
      </c>
    </row>
    <row r="18" spans="1:17" x14ac:dyDescent="0.35">
      <c r="A18" s="6" t="s">
        <v>1918</v>
      </c>
      <c r="B18" s="6" t="str">
        <f t="shared" si="1"/>
        <v>01.02.02</v>
      </c>
      <c r="C18" s="6" t="str">
        <f>(IF(MID(Table1[[#This Row],[Question]],10,2)="SU",MID(Table1[[#This Row],[Question]],10,6),""))</f>
        <v>SUBQ3</v>
      </c>
      <c r="D18" s="9" t="str">
        <f>D15&amp;" SUBQ3"</f>
        <v>01.02.02 SUBQ3</v>
      </c>
      <c r="E18" s="9" t="str">
        <f>Table1[[#This Row],[QNUM]]&amp;Table1[[#This Row],[SUBQNUM]]</f>
        <v>01.02.02SUBQ3</v>
      </c>
      <c r="F18" s="9" t="str">
        <f>_xlfn.SINGLE(IF(FOFA!$B23="","",FOFA!$B23))</f>
        <v>• shows how in-kind donations are valued and recorded at fair market value.</v>
      </c>
      <c r="G18" s="6" t="str">
        <f>_xlfn.SINGLE(IF(FOFA!$C23="","",FOFA!$C23))</f>
        <v/>
      </c>
      <c r="H1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c r="P18" s="9" t="str">
        <f>P1&amp;" SUBQ17"</f>
        <v xml:space="preserve"> SUBQ17</v>
      </c>
      <c r="Q18" s="6" t="str">
        <f t="shared" si="0"/>
        <v>SUBQ18</v>
      </c>
    </row>
    <row r="19" spans="1:17" x14ac:dyDescent="0.35">
      <c r="A19" s="6" t="s">
        <v>1918</v>
      </c>
      <c r="B19" s="6" t="str">
        <f t="shared" si="1"/>
        <v/>
      </c>
      <c r="C19" s="6" t="str">
        <f>(IF(MID(Table1[[#This Row],[Question]],10,2)="SU",MID(Table1[[#This Row],[Question]],10,6),""))</f>
        <v/>
      </c>
      <c r="D19" s="6" t="str">
        <f>FOFA!$A24</f>
        <v>References:</v>
      </c>
      <c r="E19" s="6" t="str">
        <f>Table1[[#This Row],[QNUM]]&amp;Table1[[#This Row],[SUBQNUM]]</f>
        <v/>
      </c>
      <c r="F19" s="6" t="str">
        <f>_xlfn.SINGLE(IF(FOFA!$B24="","",FOFA!$B24))</f>
        <v>2 CFR 200.306</v>
      </c>
      <c r="G19" s="6" t="str">
        <f>_xlfn.SINGLE(IF(FOFA!$C24="","",FOFA!$C24))</f>
        <v/>
      </c>
      <c r="H1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c r="P19" s="9" t="str">
        <f>P1&amp;" SUBQ18"</f>
        <v xml:space="preserve"> SUBQ18</v>
      </c>
    </row>
    <row r="20" spans="1:17" x14ac:dyDescent="0.35">
      <c r="A20" s="6" t="s">
        <v>1918</v>
      </c>
      <c r="B20" s="6" t="str">
        <f>B18&amp;TRIM(Table1[[#This Row],[Question]])</f>
        <v>01.02.02Notes:</v>
      </c>
      <c r="C20" s="6" t="str">
        <f>(IF(MID(Table1[[#This Row],[Question]],10,2)="SU",MID(Table1[[#This Row],[Question]],10,6),""))</f>
        <v/>
      </c>
      <c r="D20" s="6" t="str">
        <f>FOFA!$A25</f>
        <v>Notes:</v>
      </c>
      <c r="E20" s="6" t="str">
        <f>Table1[[#This Row],[QNUM]]&amp;Table1[[#This Row],[SUBQNUM]]</f>
        <v>01.02.02Notes:</v>
      </c>
      <c r="F20" s="6" t="str">
        <f>_xlfn.SINGLE(IF(FOFA!$B25="","",FOFA!$B25))</f>
        <v/>
      </c>
      <c r="G20" s="6" t="str">
        <f>_xlfn.SINGLE(IF(FOFA!$C25="","",FOFA!$C25))</f>
        <v/>
      </c>
      <c r="H2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1" spans="1:17" x14ac:dyDescent="0.35">
      <c r="A21" s="6" t="s">
        <v>1918</v>
      </c>
      <c r="B21" s="6" t="str">
        <f>B18&amp;Table1[[#This Row],[Question]]</f>
        <v>01.02.02Recommendations for Improvement:</v>
      </c>
      <c r="C21" s="6" t="str">
        <f>(IF(MID(Table1[[#This Row],[Question]],10,2)="SU",MID(Table1[[#This Row],[Question]],10,6),""))</f>
        <v/>
      </c>
      <c r="D21" s="6" t="str">
        <f>FOFA!$A26</f>
        <v>Recommendations for Improvement:</v>
      </c>
      <c r="E21" s="6" t="str">
        <f>Table1[[#This Row],[QNUM]]&amp;Table1[[#This Row],[SUBQNUM]]</f>
        <v>01.02.02Recommendations for Improvement:</v>
      </c>
      <c r="F21" s="6" t="str">
        <f>_xlfn.SINGLE(IF(FOFA!$B26="","",FOFA!$B26))</f>
        <v/>
      </c>
      <c r="G21" s="6" t="str">
        <f>_xlfn.SINGLE(IF(FOFA!$C26="","",FOFA!$C26))</f>
        <v/>
      </c>
      <c r="H2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2" spans="1:17" x14ac:dyDescent="0.35">
      <c r="A22" s="6" t="s">
        <v>1918</v>
      </c>
      <c r="B22" s="6" t="str">
        <f t="shared" si="1"/>
        <v>01.02.03</v>
      </c>
      <c r="C22" s="6" t="str">
        <f>(IF(MID(Table1[[#This Row],[Question]],10,2)="SU",MID(Table1[[#This Row],[Question]],10,6),""))</f>
        <v/>
      </c>
      <c r="D22" s="6" t="str">
        <f>FOFA!$A27</f>
        <v>01.02.03</v>
      </c>
      <c r="E22" s="6" t="str">
        <f>Table1[[#This Row],[QNUM]]&amp;Table1[[#This Row],[SUBQNUM]]</f>
        <v>01.02.03</v>
      </c>
      <c r="F22" s="6" t="str">
        <f>_xlfn.SINGLE(IF(FOFA!$B27="","",FOFA!$B27))</f>
        <v>Review the sponsor’s/grantee’s general ledger or other tracking sheet of match expenses for the period in question. Does the amount reported in line J (“Recipient share of expenses”) of the Federal Financial Report (FFR) for the review period reconcile with the sponsor’s/grantee’s financial records?</v>
      </c>
      <c r="G22" s="6" t="str">
        <f>_xlfn.SINGLE(IF(FOFA!$C27="","",FOFA!$C27))</f>
        <v/>
      </c>
      <c r="H2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3" spans="1:17" x14ac:dyDescent="0.35">
      <c r="A23" s="6" t="s">
        <v>1918</v>
      </c>
      <c r="B23" s="6" t="str">
        <f t="shared" si="1"/>
        <v/>
      </c>
      <c r="C23" s="6" t="str">
        <f>(IF(MID(Table1[[#This Row],[Question]],10,2)="SU",MID(Table1[[#This Row],[Question]],10,6),""))</f>
        <v/>
      </c>
      <c r="D23" s="6" t="str">
        <f>FOFA!$A28</f>
        <v>References:</v>
      </c>
      <c r="E23" s="6" t="str">
        <f>Table1[[#This Row],[QNUM]]&amp;Table1[[#This Row],[SUBQNUM]]</f>
        <v/>
      </c>
      <c r="F23" s="6" t="str">
        <f>_xlfn.SINGLE(IF(FOFA!$B28="","",FOFA!$B28))</f>
        <v>2 CFR 200.306</v>
      </c>
      <c r="G23" s="6" t="str">
        <f>_xlfn.SINGLE(IF(FOFA!$C28="","",FOFA!$C28))</f>
        <v/>
      </c>
      <c r="H2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4" spans="1:17" x14ac:dyDescent="0.35">
      <c r="A24" s="6" t="s">
        <v>1918</v>
      </c>
      <c r="B24" s="6" t="str">
        <f>B22&amp;TRIM(Table1[[#This Row],[Question]])</f>
        <v>01.02.03Notes:</v>
      </c>
      <c r="C24" s="6" t="str">
        <f>(IF(MID(Table1[[#This Row],[Question]],10,2)="SU",MID(Table1[[#This Row],[Question]],10,6),""))</f>
        <v/>
      </c>
      <c r="D24" s="6" t="str">
        <f>FOFA!$A29</f>
        <v>Notes:</v>
      </c>
      <c r="E24" s="6" t="str">
        <f>Table1[[#This Row],[QNUM]]&amp;Table1[[#This Row],[SUBQNUM]]</f>
        <v>01.02.03Notes:</v>
      </c>
      <c r="F24" s="6" t="str">
        <f>_xlfn.SINGLE(IF(FOFA!$B29="","",FOFA!$B29))</f>
        <v/>
      </c>
      <c r="G24" s="6" t="str">
        <f>_xlfn.SINGLE(IF(FOFA!$C29="","",FOFA!$C29))</f>
        <v/>
      </c>
      <c r="H2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5" spans="1:17" x14ac:dyDescent="0.35">
      <c r="A25" s="6" t="s">
        <v>1918</v>
      </c>
      <c r="B25" s="6" t="str">
        <f>B22&amp;Table1[[#This Row],[Question]]</f>
        <v>01.02.03Recommendations for Improvement:</v>
      </c>
      <c r="C25" s="6" t="str">
        <f>(IF(MID(Table1[[#This Row],[Question]],10,2)="SU",MID(Table1[[#This Row],[Question]],10,6),""))</f>
        <v/>
      </c>
      <c r="D25" s="6" t="str">
        <f>FOFA!$A30</f>
        <v>Recommendations for Improvement:</v>
      </c>
      <c r="E25" s="6" t="str">
        <f>Table1[[#This Row],[QNUM]]&amp;Table1[[#This Row],[SUBQNUM]]</f>
        <v>01.02.03Recommendations for Improvement:</v>
      </c>
      <c r="F25" s="6" t="str">
        <f>_xlfn.SINGLE(IF(FOFA!$B30="","",FOFA!$B30))</f>
        <v/>
      </c>
      <c r="G25" s="6" t="str">
        <f>_xlfn.SINGLE(IF(FOFA!$C30="","",FOFA!$C30))</f>
        <v/>
      </c>
      <c r="H2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6" spans="1:17" x14ac:dyDescent="0.35">
      <c r="A26" s="6" t="s">
        <v>1918</v>
      </c>
      <c r="B26" s="6" t="str">
        <f t="shared" si="1"/>
        <v>01.03: DI</v>
      </c>
      <c r="C26" s="6" t="str">
        <f>(IF(MID(Table1[[#This Row],[Question]],10,2)="SU",MID(Table1[[#This Row],[Question]],10,6),""))</f>
        <v/>
      </c>
      <c r="D26" s="6" t="str">
        <f>FOFA!$A31</f>
        <v>01.03: DIRECT COST ALLOCATION METHODOLOGY</v>
      </c>
      <c r="E26" s="6" t="str">
        <f>Table1[[#This Row],[QNUM]]&amp;Table1[[#This Row],[SUBQNUM]]</f>
        <v>01.03: DI</v>
      </c>
      <c r="F26" s="6" t="str">
        <f>_xlfn.SINGLE(IF(FOFA!$B31="","",FOFA!$B31))</f>
        <v/>
      </c>
      <c r="G26" s="6" t="str">
        <f>_xlfn.SINGLE(IF(FOFA!$C31="","",FOFA!$C31))</f>
        <v/>
      </c>
      <c r="H2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7" spans="1:17" x14ac:dyDescent="0.35">
      <c r="A27" s="6" t="s">
        <v>1918</v>
      </c>
      <c r="B27" s="6" t="str">
        <f t="shared" si="1"/>
        <v>01.03.01</v>
      </c>
      <c r="C27" s="6" t="str">
        <f>(IF(MID(Table1[[#This Row],[Question]],10,2)="SU",MID(Table1[[#This Row],[Question]],10,6),""))</f>
        <v/>
      </c>
      <c r="D27" s="6" t="str">
        <f>FOFA!$A32</f>
        <v>01.03.01</v>
      </c>
      <c r="E27" s="6" t="str">
        <f>Table1[[#This Row],[QNUM]]&amp;Table1[[#This Row],[SUBQNUM]]</f>
        <v>01.03.01</v>
      </c>
      <c r="F27" s="6" t="str">
        <f>_xlfn.SINGLE(IF(FOFA!$B32="","",FOFA!$B32))</f>
        <v>Does the sponsor/grantee have a written methodology that adequately describes how direct costs are allocated on a reasonable basis? 
If NO, note how costs are allocated below.</v>
      </c>
      <c r="G27" s="6" t="str">
        <f>_xlfn.SINGLE(IF(FOFA!$C32="","",FOFA!$C32))</f>
        <v/>
      </c>
      <c r="H2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8" spans="1:17" x14ac:dyDescent="0.35">
      <c r="A28" s="6" t="s">
        <v>1918</v>
      </c>
      <c r="B28" s="6" t="str">
        <f t="shared" si="1"/>
        <v/>
      </c>
      <c r="C28" s="6" t="str">
        <f>(IF(MID(Table1[[#This Row],[Question]],10,2)="SU",MID(Table1[[#This Row],[Question]],10,6),""))</f>
        <v/>
      </c>
      <c r="D28" s="6" t="str">
        <f>FOFA!$A33</f>
        <v>References:</v>
      </c>
      <c r="E28" s="6" t="str">
        <f>Table1[[#This Row],[QNUM]]&amp;Table1[[#This Row],[SUBQNUM]]</f>
        <v/>
      </c>
      <c r="F28" s="6" t="str">
        <f>_xlfn.SINGLE(IF(FOFA!$B33="","",FOFA!$B33))</f>
        <v>2 CFR 200.405, 2 CFR 200.413</v>
      </c>
      <c r="G28" s="6" t="str">
        <f>_xlfn.SINGLE(IF(FOFA!$C33="","",FOFA!$C33))</f>
        <v/>
      </c>
      <c r="H2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9" spans="1:17" x14ac:dyDescent="0.35">
      <c r="A29" s="6" t="s">
        <v>1918</v>
      </c>
      <c r="B29" s="6" t="str">
        <f>B27&amp;TRIM(Table1[[#This Row],[Question]])</f>
        <v>01.03.01Notes:</v>
      </c>
      <c r="C29" s="6" t="str">
        <f>(IF(MID(Table1[[#This Row],[Question]],10,2)="SU",MID(Table1[[#This Row],[Question]],10,6),""))</f>
        <v/>
      </c>
      <c r="D29" s="6" t="str">
        <f>FOFA!$A34</f>
        <v>Notes:</v>
      </c>
      <c r="E29" s="6" t="str">
        <f>Table1[[#This Row],[QNUM]]&amp;Table1[[#This Row],[SUBQNUM]]</f>
        <v>01.03.01Notes:</v>
      </c>
      <c r="F29" s="6" t="str">
        <f>_xlfn.SINGLE(IF(FOFA!$B34="","",FOFA!$B34))</f>
        <v/>
      </c>
      <c r="G29" s="6" t="str">
        <f>_xlfn.SINGLE(IF(FOFA!$C34="","",FOFA!$C34))</f>
        <v/>
      </c>
      <c r="H2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0" spans="1:17" x14ac:dyDescent="0.35">
      <c r="A30" s="6" t="s">
        <v>1918</v>
      </c>
      <c r="B30" s="6" t="str">
        <f>B27&amp;Table1[[#This Row],[Question]]</f>
        <v>01.03.01Recommendations for Improvement:</v>
      </c>
      <c r="C30" s="6" t="str">
        <f>(IF(MID(Table1[[#This Row],[Question]],10,2)="SU",MID(Table1[[#This Row],[Question]],10,6),""))</f>
        <v/>
      </c>
      <c r="D30" s="6" t="str">
        <f>FOFA!$A35</f>
        <v>Recommendations for Improvement:</v>
      </c>
      <c r="E30" s="6" t="str">
        <f>Table1[[#This Row],[QNUM]]&amp;Table1[[#This Row],[SUBQNUM]]</f>
        <v>01.03.01Recommendations for Improvement:</v>
      </c>
      <c r="F30" s="6" t="str">
        <f>_xlfn.SINGLE(IF(FOFA!$B35="","",FOFA!$B35))</f>
        <v/>
      </c>
      <c r="G30" s="6" t="str">
        <f>_xlfn.SINGLE(IF(FOFA!$C35="","",FOFA!$C35))</f>
        <v/>
      </c>
      <c r="H3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1" spans="1:17" x14ac:dyDescent="0.35">
      <c r="A31" s="6" t="s">
        <v>1918</v>
      </c>
      <c r="B31" s="6" t="str">
        <f t="shared" si="1"/>
        <v>01.03.02</v>
      </c>
      <c r="C31" s="6" t="str">
        <f>(IF(MID(Table1[[#This Row],[Question]],10,2)="SU",MID(Table1[[#This Row],[Question]],10,6),""))</f>
        <v/>
      </c>
      <c r="D31" s="9" t="str">
        <f>FOFA!$A36</f>
        <v>01.03.02</v>
      </c>
      <c r="E31" s="9" t="str">
        <f>Table1[[#This Row],[QNUM]]&amp;Table1[[#This Row],[SUBQNUM]]</f>
        <v>01.03.02</v>
      </c>
      <c r="F31" s="9" t="str">
        <f>_xlfn.SINGLE(IF(FOFA!$B36="","",FOFA!$B36))</f>
        <v xml:space="preserve">If there is a plan, does it meet the following criteria?
</v>
      </c>
      <c r="G31" s="6" t="str">
        <f>_xlfn.SINGLE(IF(FOFA!$C36="","",FOFA!$C36))</f>
        <v/>
      </c>
      <c r="H3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2" spans="1:17" x14ac:dyDescent="0.35">
      <c r="A32" s="6" t="s">
        <v>1918</v>
      </c>
      <c r="B32" s="6" t="str">
        <f t="shared" si="1"/>
        <v>01.03.02</v>
      </c>
      <c r="C32" s="6" t="str">
        <f>(IF(MID(Table1[[#This Row],[Question]],10,2)="SU",MID(Table1[[#This Row],[Question]],10,6),""))</f>
        <v>SUBQ1</v>
      </c>
      <c r="D32" s="9" t="str">
        <f>D31&amp;" SUBQ1"</f>
        <v>01.03.02 SUBQ1</v>
      </c>
      <c r="E32" s="9" t="str">
        <f>Table1[[#This Row],[QNUM]]&amp;Table1[[#This Row],[SUBQNUM]]</f>
        <v>01.03.02SUBQ1</v>
      </c>
      <c r="F32" s="9" t="str">
        <f>_xlfn.SINGLE(IF(FOFA!$B37="","",FOFA!$B37))</f>
        <v>• The plan is current.</v>
      </c>
      <c r="G32" s="6" t="str">
        <f>_xlfn.SINGLE(IF(FOFA!$C37="","",FOFA!$C37))</f>
        <v/>
      </c>
      <c r="H3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3" spans="1:8" x14ac:dyDescent="0.35">
      <c r="A33" s="6" t="s">
        <v>1918</v>
      </c>
      <c r="B33" s="6" t="str">
        <f t="shared" si="1"/>
        <v>01.03.02</v>
      </c>
      <c r="C33" s="6" t="str">
        <f>(IF(MID(Table1[[#This Row],[Question]],10,2)="SU",MID(Table1[[#This Row],[Question]],10,6),""))</f>
        <v>SUBQ2</v>
      </c>
      <c r="D33" s="9" t="str">
        <f>D31&amp;" SUBQ2"</f>
        <v>01.03.02 SUBQ2</v>
      </c>
      <c r="E33" s="9" t="str">
        <f>Table1[[#This Row],[QNUM]]&amp;Table1[[#This Row],[SUBQNUM]]</f>
        <v>01.03.02SUBQ2</v>
      </c>
      <c r="F33" s="9" t="str">
        <f>_xlfn.SINGLE(IF(FOFA!$B38="","",FOFA!$B38))</f>
        <v>• The plan has a method that is reasonable and not based on budgeted percentages.</v>
      </c>
      <c r="G33" s="6" t="str">
        <f>_xlfn.SINGLE(IF(FOFA!$C38="","",FOFA!$C38))</f>
        <v/>
      </c>
      <c r="H3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4" spans="1:8" x14ac:dyDescent="0.35">
      <c r="A34" s="6" t="s">
        <v>1918</v>
      </c>
      <c r="B34" s="6" t="str">
        <f t="shared" si="1"/>
        <v/>
      </c>
      <c r="C34" s="6" t="str">
        <f>(IF(MID(Table1[[#This Row],[Question]],10,2)="SU",MID(Table1[[#This Row],[Question]],10,6),""))</f>
        <v/>
      </c>
      <c r="D34" s="6" t="str">
        <f>FOFA!$A39</f>
        <v>References:</v>
      </c>
      <c r="E34" s="6" t="str">
        <f>Table1[[#This Row],[QNUM]]&amp;Table1[[#This Row],[SUBQNUM]]</f>
        <v/>
      </c>
      <c r="F34" s="6" t="str">
        <f>_xlfn.SINGLE(IF(FOFA!$B39="","",FOFA!$B39))</f>
        <v>2 CFR 200.405, 2 CFR 200.413</v>
      </c>
      <c r="G34" s="6" t="str">
        <f>_xlfn.SINGLE(IF(FOFA!$C39="","",FOFA!$C39))</f>
        <v/>
      </c>
      <c r="H3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5" spans="1:8" x14ac:dyDescent="0.35">
      <c r="A35" s="6" t="s">
        <v>1918</v>
      </c>
      <c r="B35" s="6" t="str">
        <f>B33&amp;TRIM(Table1[[#This Row],[Question]])</f>
        <v>01.03.02Notes:</v>
      </c>
      <c r="C35" s="6" t="str">
        <f>(IF(MID(Table1[[#This Row],[Question]],10,2)="SU",MID(Table1[[#This Row],[Question]],10,6),""))</f>
        <v/>
      </c>
      <c r="D35" s="6" t="str">
        <f>FOFA!$A40</f>
        <v>Notes:</v>
      </c>
      <c r="E35" s="6" t="str">
        <f>Table1[[#This Row],[QNUM]]&amp;Table1[[#This Row],[SUBQNUM]]</f>
        <v>01.03.02Notes:</v>
      </c>
      <c r="F35" s="6" t="str">
        <f>_xlfn.SINGLE(IF(FOFA!$B40="","",FOFA!$B40))</f>
        <v/>
      </c>
      <c r="G35" s="6" t="str">
        <f>_xlfn.SINGLE(IF(FOFA!$C40="","",FOFA!$C40))</f>
        <v/>
      </c>
      <c r="H3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6" spans="1:8" x14ac:dyDescent="0.35">
      <c r="A36" s="6" t="s">
        <v>1918</v>
      </c>
      <c r="B36" s="6" t="str">
        <f>B33&amp;Table1[[#This Row],[Question]]</f>
        <v>01.03.02Recommendations for Improvement:</v>
      </c>
      <c r="C36" s="6" t="str">
        <f>(IF(MID(Table1[[#This Row],[Question]],10,2)="SU",MID(Table1[[#This Row],[Question]],10,6),""))</f>
        <v/>
      </c>
      <c r="D36" s="6" t="str">
        <f>FOFA!$A41</f>
        <v>Recommendations for Improvement:</v>
      </c>
      <c r="E36" s="6" t="str">
        <f>Table1[[#This Row],[QNUM]]&amp;Table1[[#This Row],[SUBQNUM]]</f>
        <v>01.03.02Recommendations for Improvement:</v>
      </c>
      <c r="F36" s="6" t="str">
        <f>_xlfn.SINGLE(IF(FOFA!$B41="","",FOFA!$B41))</f>
        <v/>
      </c>
      <c r="G36" s="6" t="str">
        <f>_xlfn.SINGLE(IF(FOFA!$C41="","",FOFA!$C41))</f>
        <v/>
      </c>
      <c r="H3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7" spans="1:8" x14ac:dyDescent="0.35">
      <c r="A37" s="6" t="s">
        <v>1918</v>
      </c>
      <c r="B37" s="6" t="str">
        <f t="shared" ref="B37:B38" si="2">TRIM(IF(ISNUMBER(LEFT(D37,1)*1),LEFT(D37,9),""))</f>
        <v>01.03.03</v>
      </c>
      <c r="C37" s="6" t="str">
        <f>(IF(MID(Table1[[#This Row],[Question]],10,2)="SU",MID(Table1[[#This Row],[Question]],10,6),""))</f>
        <v/>
      </c>
      <c r="D37" s="6" t="str">
        <f>FOFA!$A42</f>
        <v>01.03.03</v>
      </c>
      <c r="E37" s="6" t="str">
        <f>Table1[[#This Row],[QNUM]]&amp;Table1[[#This Row],[SUBQNUM]]</f>
        <v>01.03.03</v>
      </c>
      <c r="F37" s="6" t="str">
        <f>_xlfn.SINGLE(IF(FOFA!$B42="","",FOFA!$B42))</f>
        <v xml:space="preserve">Does the sponsor/grantee have written procedures for determining the allowability of costs that are in alignment with Uniform Guidance and the Terms and Conditions of their grant?
</v>
      </c>
      <c r="G37" s="6" t="str">
        <f>_xlfn.SINGLE(IF(FOFA!$C42="","",FOFA!$C42))</f>
        <v/>
      </c>
      <c r="H3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8" spans="1:8" x14ac:dyDescent="0.35">
      <c r="A38" s="6" t="s">
        <v>1918</v>
      </c>
      <c r="B38" s="6" t="str">
        <f t="shared" si="2"/>
        <v/>
      </c>
      <c r="C38" s="6" t="str">
        <f>(IF(MID(Table1[[#This Row],[Question]],10,2)="SU",MID(Table1[[#This Row],[Question]],10,6),""))</f>
        <v/>
      </c>
      <c r="D38" s="6" t="str">
        <f>FOFA!$A43</f>
        <v>References:</v>
      </c>
      <c r="E38" s="6" t="str">
        <f>Table1[[#This Row],[QNUM]]&amp;Table1[[#This Row],[SUBQNUM]]</f>
        <v/>
      </c>
      <c r="F38" s="6" t="str">
        <f>_xlfn.SINGLE(IF(FOFA!$B43="","",FOFA!$B43))</f>
        <v>2 CFR 200.302(b)(7), 2 CFR 200.403, 2 CFR 200.404, 2 CFR 200.405, AmeriCorps Annual General Terms and Conditions</v>
      </c>
      <c r="G38" s="6" t="str">
        <f>_xlfn.SINGLE(IF(FOFA!$C43="","",FOFA!$C43))</f>
        <v/>
      </c>
      <c r="H3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9" spans="1:8" x14ac:dyDescent="0.35">
      <c r="A39" s="6" t="s">
        <v>1918</v>
      </c>
      <c r="B39" s="6" t="str">
        <f>B37&amp;TRIM(Table1[[#This Row],[Question]])</f>
        <v>01.03.03Notes:</v>
      </c>
      <c r="C39" s="6" t="str">
        <f>(IF(MID(Table1[[#This Row],[Question]],10,2)="SU",MID(Table1[[#This Row],[Question]],10,6),""))</f>
        <v/>
      </c>
      <c r="D39" s="6" t="str">
        <f>FOFA!$A44</f>
        <v>Notes:</v>
      </c>
      <c r="E39" s="6" t="str">
        <f>Table1[[#This Row],[QNUM]]&amp;Table1[[#This Row],[SUBQNUM]]</f>
        <v>01.03.03Notes:</v>
      </c>
      <c r="F39" s="6" t="str">
        <f>_xlfn.SINGLE(IF(FOFA!$B44="","",FOFA!$B44))</f>
        <v/>
      </c>
      <c r="G39" s="6" t="str">
        <f>_xlfn.SINGLE(IF(FOFA!$C44="","",FOFA!$C44))</f>
        <v/>
      </c>
      <c r="H3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0" spans="1:8" x14ac:dyDescent="0.35">
      <c r="A40" s="6" t="s">
        <v>1918</v>
      </c>
      <c r="B40" s="6" t="str">
        <f>B37&amp;Table1[[#This Row],[Question]]</f>
        <v>01.03.03Recommendations for Improvement:</v>
      </c>
      <c r="C40" s="6" t="str">
        <f>(IF(MID(Table1[[#This Row],[Question]],10,2)="SU",MID(Table1[[#This Row],[Question]],10,6),""))</f>
        <v/>
      </c>
      <c r="D40" s="6" t="str">
        <f>FOFA!$A45</f>
        <v>Recommendations for Improvement:</v>
      </c>
      <c r="E40" s="6" t="str">
        <f>Table1[[#This Row],[QNUM]]&amp;Table1[[#This Row],[SUBQNUM]]</f>
        <v>01.03.03Recommendations for Improvement:</v>
      </c>
      <c r="F40" s="6" t="str">
        <f>_xlfn.SINGLE(IF(FOFA!$B45="","",FOFA!$B45))</f>
        <v/>
      </c>
      <c r="G40" s="6" t="str">
        <f>_xlfn.SINGLE(IF(FOFA!$C45="","",FOFA!$C45))</f>
        <v/>
      </c>
      <c r="H4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1" spans="1:8" x14ac:dyDescent="0.35">
      <c r="A41" s="6" t="s">
        <v>1918</v>
      </c>
      <c r="B41" s="6" t="str">
        <f t="shared" si="1"/>
        <v>01.04: IN</v>
      </c>
      <c r="C41" s="6" t="str">
        <f>(IF(MID(Table1[[#This Row],[Question]],10,2)="SU",MID(Table1[[#This Row],[Question]],10,6),""))</f>
        <v/>
      </c>
      <c r="D41" s="6" t="str">
        <f>FOFA!$A46</f>
        <v>01.04: INDIRECT COST RATE</v>
      </c>
      <c r="E41" s="6" t="str">
        <f>Table1[[#This Row],[QNUM]]&amp;Table1[[#This Row],[SUBQNUM]]</f>
        <v>01.04: IN</v>
      </c>
      <c r="F41" s="6" t="str">
        <f>_xlfn.SINGLE(IF(FOFA!$B46="","",FOFA!$B46))</f>
        <v/>
      </c>
      <c r="G41" s="6" t="str">
        <f>_xlfn.SINGLE(IF(FOFA!$C46="","",FOFA!$C46))</f>
        <v/>
      </c>
      <c r="H4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2" spans="1:8" x14ac:dyDescent="0.35">
      <c r="A42" s="6" t="s">
        <v>1918</v>
      </c>
      <c r="B42" s="6" t="str">
        <f t="shared" si="1"/>
        <v>01.04.01</v>
      </c>
      <c r="C42" s="6" t="str">
        <f>(IF(MID(Table1[[#This Row],[Question]],10,2)="SU",MID(Table1[[#This Row],[Question]],10,6),""))</f>
        <v/>
      </c>
      <c r="D42" s="6" t="str">
        <f>FOFA!$A47</f>
        <v>01.04.01</v>
      </c>
      <c r="E42" s="6" t="str">
        <f>Table1[[#This Row],[QNUM]]&amp;Table1[[#This Row],[SUBQNUM]]</f>
        <v>01.04.01</v>
      </c>
      <c r="F42" s="6" t="str">
        <f>_xlfn.SINGLE(IF(FOFA!$B47="","",FOFA!$B47))</f>
        <v xml:space="preserve">Does the approved budget include indirect costs?  </v>
      </c>
      <c r="G42" s="6" t="str">
        <f>_xlfn.SINGLE(IF(FOFA!$C47="","",FOFA!$C47))</f>
        <v/>
      </c>
      <c r="H4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3" spans="1:8" x14ac:dyDescent="0.35">
      <c r="A43" s="6" t="s">
        <v>1918</v>
      </c>
      <c r="B43" s="6" t="str">
        <f t="shared" si="1"/>
        <v/>
      </c>
      <c r="C43" s="6" t="str">
        <f>(IF(MID(Table1[[#This Row],[Question]],10,2)="SU",MID(Table1[[#This Row],[Question]],10,6),""))</f>
        <v/>
      </c>
      <c r="D43" s="6" t="str">
        <f>FOFA!$A48</f>
        <v>References:</v>
      </c>
      <c r="E43" s="6" t="str">
        <f>Table1[[#This Row],[QNUM]]&amp;Table1[[#This Row],[SUBQNUM]]</f>
        <v/>
      </c>
      <c r="F43" s="6" t="str">
        <f>_xlfn.SINGLE(IF(FOFA!$B48="","",FOFA!$B48))</f>
        <v>2 CFR 200.413, 2 CFR 200.414, 2 CFR 200.416, 2 CFR 200.418</v>
      </c>
      <c r="G43" s="6" t="str">
        <f>_xlfn.SINGLE(IF(FOFA!$C48="","",FOFA!$C48))</f>
        <v/>
      </c>
      <c r="H4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4" spans="1:8" x14ac:dyDescent="0.35">
      <c r="A44" s="6" t="s">
        <v>1918</v>
      </c>
      <c r="B44" s="6" t="str">
        <f>B42&amp;TRIM(Table1[[#This Row],[Question]])</f>
        <v>01.04.01Notes:</v>
      </c>
      <c r="C44" s="6" t="str">
        <f>(IF(MID(Table1[[#This Row],[Question]],10,2)="SU",MID(Table1[[#This Row],[Question]],10,6),""))</f>
        <v/>
      </c>
      <c r="D44" s="6" t="str">
        <f>FOFA!$A49</f>
        <v>Notes:</v>
      </c>
      <c r="E44" s="6" t="str">
        <f>Table1[[#This Row],[QNUM]]&amp;Table1[[#This Row],[SUBQNUM]]</f>
        <v>01.04.01Notes:</v>
      </c>
      <c r="F44" s="6" t="str">
        <f>_xlfn.SINGLE(IF(FOFA!$B49="","",FOFA!$B49))</f>
        <v/>
      </c>
      <c r="G44" s="6" t="str">
        <f>_xlfn.SINGLE(IF(FOFA!$C49="","",FOFA!$C49))</f>
        <v/>
      </c>
      <c r="H4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5" spans="1:8" x14ac:dyDescent="0.35">
      <c r="A45" s="6" t="s">
        <v>1918</v>
      </c>
      <c r="B45" s="6" t="str">
        <f>B42&amp;Table1[[#This Row],[Question]]</f>
        <v>01.04.01Recommendations for Improvement:</v>
      </c>
      <c r="C45" s="6" t="str">
        <f>(IF(MID(Table1[[#This Row],[Question]],10,2)="SU",MID(Table1[[#This Row],[Question]],10,6),""))</f>
        <v/>
      </c>
      <c r="D45" s="6" t="str">
        <f>FOFA!$A50</f>
        <v>Recommendations for Improvement:</v>
      </c>
      <c r="E45" s="6" t="str">
        <f>Table1[[#This Row],[QNUM]]&amp;Table1[[#This Row],[SUBQNUM]]</f>
        <v>01.04.01Recommendations for Improvement:</v>
      </c>
      <c r="F45" s="6" t="str">
        <f>_xlfn.SINGLE(IF(FOFA!$B50="","",FOFA!$B50))</f>
        <v/>
      </c>
      <c r="G45" s="6" t="str">
        <f>_xlfn.SINGLE(IF(FOFA!$C50="","",FOFA!$C50))</f>
        <v/>
      </c>
      <c r="H4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6" spans="1:8" x14ac:dyDescent="0.35">
      <c r="A46" s="6" t="s">
        <v>1918</v>
      </c>
      <c r="B46" s="6" t="str">
        <f t="shared" si="1"/>
        <v>01.04.02</v>
      </c>
      <c r="C46" s="6" t="str">
        <f>(IF(MID(Table1[[#This Row],[Question]],10,2)="SU",MID(Table1[[#This Row],[Question]],10,6),""))</f>
        <v/>
      </c>
      <c r="D46" s="6" t="str">
        <f>FOFA!$A51</f>
        <v>01.04.02</v>
      </c>
      <c r="E46" s="6" t="str">
        <f>Table1[[#This Row],[QNUM]]&amp;Table1[[#This Row],[SUBQNUM]]</f>
        <v>01.04.02</v>
      </c>
      <c r="F46" s="6" t="str">
        <f>_xlfn.SINGLE(IF(FOFA!$B51="","",FOFA!$B51))</f>
        <v>If YES to question 01.04.01, review the approved negotiated rate or cost allocation plan (state and local governments can use a cost allocation plan).     
Is the rate budgeted for the assessment period supported by their agreement or plan?</v>
      </c>
      <c r="G46" s="6" t="str">
        <f>_xlfn.SINGLE(IF(FOFA!$C51="","",FOFA!$C51))</f>
        <v/>
      </c>
      <c r="H4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7" spans="1:8" x14ac:dyDescent="0.35">
      <c r="A47" s="6" t="s">
        <v>1918</v>
      </c>
      <c r="B47" s="6" t="str">
        <f t="shared" si="1"/>
        <v/>
      </c>
      <c r="C47" s="6" t="str">
        <f>(IF(MID(Table1[[#This Row],[Question]],10,2)="SU",MID(Table1[[#This Row],[Question]],10,6),""))</f>
        <v/>
      </c>
      <c r="D47" s="6" t="str">
        <f>FOFA!$A52</f>
        <v>References:</v>
      </c>
      <c r="E47" s="6" t="str">
        <f>Table1[[#This Row],[QNUM]]&amp;Table1[[#This Row],[SUBQNUM]]</f>
        <v/>
      </c>
      <c r="F47" s="6" t="str">
        <f>_xlfn.SINGLE(IF(FOFA!$B52="","",FOFA!$B52))</f>
        <v>2 CFR 200.413, 2 CFR 200.414, 2 CFR 200.416, 2CFR 200.418</v>
      </c>
      <c r="G47" s="6" t="str">
        <f>_xlfn.SINGLE(IF(FOFA!$C52="","",FOFA!$C52))</f>
        <v/>
      </c>
      <c r="H4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8" spans="1:8" x14ac:dyDescent="0.35">
      <c r="A48" s="6" t="s">
        <v>1918</v>
      </c>
      <c r="B48" s="6" t="str">
        <f>B46&amp;TRIM(Table1[[#This Row],[Question]])</f>
        <v>01.04.02Notes:</v>
      </c>
      <c r="C48" s="6" t="str">
        <f>(IF(MID(Table1[[#This Row],[Question]],10,2)="SU",MID(Table1[[#This Row],[Question]],10,6),""))</f>
        <v/>
      </c>
      <c r="D48" s="6" t="str">
        <f>FOFA!$A53</f>
        <v>Notes:</v>
      </c>
      <c r="E48" s="6" t="str">
        <f>Table1[[#This Row],[QNUM]]&amp;Table1[[#This Row],[SUBQNUM]]</f>
        <v>01.04.02Notes:</v>
      </c>
      <c r="F48" s="6" t="str">
        <f>_xlfn.SINGLE(IF(FOFA!$B53="","",FOFA!$B53))</f>
        <v/>
      </c>
      <c r="G48" s="6" t="str">
        <f>_xlfn.SINGLE(IF(FOFA!$C53="","",FOFA!$C53))</f>
        <v/>
      </c>
      <c r="H4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9" spans="1:8" x14ac:dyDescent="0.35">
      <c r="A49" s="6" t="s">
        <v>1918</v>
      </c>
      <c r="B49" s="6" t="str">
        <f>B46&amp;Table1[[#This Row],[Question]]</f>
        <v>01.04.02Recommendations for Improvement:</v>
      </c>
      <c r="C49" s="6" t="str">
        <f>(IF(MID(Table1[[#This Row],[Question]],10,2)="SU",MID(Table1[[#This Row],[Question]],10,6),""))</f>
        <v/>
      </c>
      <c r="D49" s="6" t="str">
        <f>FOFA!$A54</f>
        <v>Recommendations for Improvement:</v>
      </c>
      <c r="E49" s="6" t="str">
        <f>Table1[[#This Row],[QNUM]]&amp;Table1[[#This Row],[SUBQNUM]]</f>
        <v>01.04.02Recommendations for Improvement:</v>
      </c>
      <c r="F49" s="6" t="str">
        <f>_xlfn.SINGLE(IF(FOFA!$B54="","",FOFA!$B54))</f>
        <v/>
      </c>
      <c r="G49" s="6" t="str">
        <f>_xlfn.SINGLE(IF(FOFA!$C54="","",FOFA!$C54))</f>
        <v/>
      </c>
      <c r="H4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0" spans="1:8" x14ac:dyDescent="0.35">
      <c r="A50" s="6" t="s">
        <v>1918</v>
      </c>
      <c r="B50" s="6" t="str">
        <f t="shared" si="1"/>
        <v>01.04.03</v>
      </c>
      <c r="C50" s="6" t="str">
        <f>(IF(MID(Table1[[#This Row],[Question]],10,2)="SU",MID(Table1[[#This Row],[Question]],10,6),""))</f>
        <v/>
      </c>
      <c r="D50" s="6" t="str">
        <f>FOFA!$A55</f>
        <v>01.04.03</v>
      </c>
      <c r="E50" s="6" t="str">
        <f>Table1[[#This Row],[QNUM]]&amp;Table1[[#This Row],[SUBQNUM]]</f>
        <v>01.04.03</v>
      </c>
      <c r="F50" s="6" t="str">
        <f>_xlfn.SINGLE(IF(FOFA!$B55="","",FOFA!$B55))</f>
        <v>Review the sponsor/grantee’s cost allocation plan, financial policies, and/or provided list of costs included as indirect costs and note which costs they consider indirect. Review the approved budget to ensure these costs are not included as direct cost line items. Costs cannot be simultaneously included in the direct budget and included in the indirect cost rate. 
Are all indirect costs budgeted appropriately as part of the indirect cost rate?</v>
      </c>
      <c r="G50" s="6" t="str">
        <f>_xlfn.SINGLE(IF(FOFA!$C55="","",FOFA!$C55))</f>
        <v/>
      </c>
      <c r="H5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1" spans="1:8" x14ac:dyDescent="0.35">
      <c r="A51" s="6" t="s">
        <v>1918</v>
      </c>
      <c r="B51" s="6" t="str">
        <f t="shared" si="1"/>
        <v/>
      </c>
      <c r="C51" s="6" t="str">
        <f>(IF(MID(Table1[[#This Row],[Question]],10,2)="SU",MID(Table1[[#This Row],[Question]],10,6),""))</f>
        <v/>
      </c>
      <c r="D51" s="6" t="str">
        <f>FOFA!$A56</f>
        <v>References:</v>
      </c>
      <c r="E51" s="6" t="str">
        <f>Table1[[#This Row],[QNUM]]&amp;Table1[[#This Row],[SUBQNUM]]</f>
        <v/>
      </c>
      <c r="F51" s="6" t="str">
        <f>_xlfn.SINGLE(IF(FOFA!$B56="","",FOFA!$B56))</f>
        <v>2 CFR 200.413, 2 CFR 200.414, 2 CFR 200.416, 2CFR 200.418</v>
      </c>
      <c r="G51" s="6" t="str">
        <f>_xlfn.SINGLE(IF(FOFA!$C56="","",FOFA!$C56))</f>
        <v/>
      </c>
      <c r="H5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2" spans="1:8" x14ac:dyDescent="0.35">
      <c r="A52" s="6" t="s">
        <v>1918</v>
      </c>
      <c r="B52" s="6" t="str">
        <f>B50&amp;TRIM(Table1[[#This Row],[Question]])</f>
        <v>01.04.03Notes:</v>
      </c>
      <c r="C52" s="6" t="str">
        <f>(IF(MID(Table1[[#This Row],[Question]],10,2)="SU",MID(Table1[[#This Row],[Question]],10,6),""))</f>
        <v/>
      </c>
      <c r="D52" s="6" t="str">
        <f>FOFA!$A57</f>
        <v>Notes:</v>
      </c>
      <c r="E52" s="6" t="str">
        <f>Table1[[#This Row],[QNUM]]&amp;Table1[[#This Row],[SUBQNUM]]</f>
        <v>01.04.03Notes:</v>
      </c>
      <c r="F52" s="6" t="str">
        <f>_xlfn.SINGLE(IF(FOFA!$B57="","",FOFA!$B57))</f>
        <v/>
      </c>
      <c r="G52" s="6" t="str">
        <f>_xlfn.SINGLE(IF(FOFA!$C57="","",FOFA!$C57))</f>
        <v/>
      </c>
      <c r="H5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3" spans="1:8" x14ac:dyDescent="0.35">
      <c r="A53" s="6" t="s">
        <v>1918</v>
      </c>
      <c r="B53" s="6" t="str">
        <f>B50&amp;Table1[[#This Row],[Question]]</f>
        <v>01.04.03Recommendations for Improvement:</v>
      </c>
      <c r="C53" s="6" t="str">
        <f>(IF(MID(Table1[[#This Row],[Question]],10,2)="SU",MID(Table1[[#This Row],[Question]],10,6),""))</f>
        <v/>
      </c>
      <c r="D53" s="6" t="str">
        <f>FOFA!$A58</f>
        <v>Recommendations for Improvement:</v>
      </c>
      <c r="E53" s="6" t="str">
        <f>Table1[[#This Row],[QNUM]]&amp;Table1[[#This Row],[SUBQNUM]]</f>
        <v>01.04.03Recommendations for Improvement:</v>
      </c>
      <c r="F53" s="6" t="str">
        <f>_xlfn.SINGLE(IF(FOFA!$B58="","",FOFA!$B58))</f>
        <v/>
      </c>
      <c r="G53" s="6" t="str">
        <f>_xlfn.SINGLE(IF(FOFA!$C58="","",FOFA!$C58))</f>
        <v/>
      </c>
      <c r="H5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4" spans="1:8" x14ac:dyDescent="0.35">
      <c r="A54" s="6" t="s">
        <v>1918</v>
      </c>
      <c r="B54" s="6" t="str">
        <f t="shared" si="1"/>
        <v>01.05: CA</v>
      </c>
      <c r="C54" s="6" t="str">
        <f>(IF(MID(Table1[[#This Row],[Question]],10,2)="SU",MID(Table1[[#This Row],[Question]],10,6),""))</f>
        <v/>
      </c>
      <c r="D54" s="6" t="str">
        <f>FOFA!$A59</f>
        <v>01.05: CASH MANAGEMENT</v>
      </c>
      <c r="E54" s="6" t="str">
        <f>Table1[[#This Row],[QNUM]]&amp;Table1[[#This Row],[SUBQNUM]]</f>
        <v>01.05: CA</v>
      </c>
      <c r="F54" s="6" t="str">
        <f>_xlfn.SINGLE(IF(FOFA!$B59="","",FOFA!$B59))</f>
        <v/>
      </c>
      <c r="G54" s="6" t="str">
        <f>_xlfn.SINGLE(IF(FOFA!$C59="","",FOFA!$C59))</f>
        <v/>
      </c>
      <c r="H5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5" spans="1:8" x14ac:dyDescent="0.35">
      <c r="A55" s="6" t="s">
        <v>1918</v>
      </c>
      <c r="B55" s="6" t="str">
        <f t="shared" si="1"/>
        <v>01.05.01</v>
      </c>
      <c r="C55" s="6" t="str">
        <f>(IF(MID(Table1[[#This Row],[Question]],10,2)="SU",MID(Table1[[#This Row],[Question]],10,6),""))</f>
        <v/>
      </c>
      <c r="D55" s="6" t="str">
        <f>FOFA!$A60</f>
        <v>01.05.01</v>
      </c>
      <c r="E55" s="6" t="str">
        <f>Table1[[#This Row],[QNUM]]&amp;Table1[[#This Row],[SUBQNUM]]</f>
        <v>01.05.01</v>
      </c>
      <c r="F55" s="6" t="str">
        <f>_xlfn.SINGLE(IF(FOFA!$B60="","",FOFA!$B60))</f>
        <v>Does the sponsor/grantee have a policy and procedure to manage Federal cash drawdowns?</v>
      </c>
      <c r="G55" s="6" t="str">
        <f>_xlfn.SINGLE(IF(FOFA!$C60="","",FOFA!$C60))</f>
        <v/>
      </c>
      <c r="H5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6" spans="1:8" x14ac:dyDescent="0.35">
      <c r="A56" s="6" t="s">
        <v>1918</v>
      </c>
      <c r="B56" s="6" t="str">
        <f t="shared" si="1"/>
        <v/>
      </c>
      <c r="C56" s="6" t="str">
        <f>(IF(MID(Table1[[#This Row],[Question]],10,2)="SU",MID(Table1[[#This Row],[Question]],10,6),""))</f>
        <v/>
      </c>
      <c r="D56" s="6" t="str">
        <f>FOFA!$A61</f>
        <v>References:</v>
      </c>
      <c r="E56" s="6" t="str">
        <f>Table1[[#This Row],[QNUM]]&amp;Table1[[#This Row],[SUBQNUM]]</f>
        <v/>
      </c>
      <c r="F56" s="6" t="str">
        <f>_xlfn.SINGLE(IF(FOFA!$B61="","",FOFA!$B61))</f>
        <v>2 CFR 200.305</v>
      </c>
      <c r="G56" s="6" t="str">
        <f>_xlfn.SINGLE(IF(FOFA!$C61="","",FOFA!$C61))</f>
        <v/>
      </c>
      <c r="H5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7" spans="1:8" x14ac:dyDescent="0.35">
      <c r="A57" s="6" t="s">
        <v>1918</v>
      </c>
      <c r="B57" s="6" t="str">
        <f>B55&amp;TRIM(Table1[[#This Row],[Question]])</f>
        <v>01.05.01Notes:</v>
      </c>
      <c r="C57" s="6" t="str">
        <f>(IF(MID(Table1[[#This Row],[Question]],10,2)="SU",MID(Table1[[#This Row],[Question]],10,6),""))</f>
        <v/>
      </c>
      <c r="D57" s="6" t="str">
        <f>FOFA!$A62</f>
        <v>Notes:</v>
      </c>
      <c r="E57" s="6" t="str">
        <f>Table1[[#This Row],[QNUM]]&amp;Table1[[#This Row],[SUBQNUM]]</f>
        <v>01.05.01Notes:</v>
      </c>
      <c r="F57" s="6" t="str">
        <f>_xlfn.SINGLE(IF(FOFA!$B62="","",FOFA!$B62))</f>
        <v/>
      </c>
      <c r="G57" s="6" t="str">
        <f>_xlfn.SINGLE(IF(FOFA!$C62="","",FOFA!$C62))</f>
        <v/>
      </c>
      <c r="H5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8" spans="1:8" x14ac:dyDescent="0.35">
      <c r="A58" s="6" t="s">
        <v>1918</v>
      </c>
      <c r="B58" s="6" t="str">
        <f>B55&amp;Table1[[#This Row],[Question]]</f>
        <v>01.05.01Recommendations for Improvement:</v>
      </c>
      <c r="C58" s="6" t="str">
        <f>(IF(MID(Table1[[#This Row],[Question]],10,2)="SU",MID(Table1[[#This Row],[Question]],10,6),""))</f>
        <v/>
      </c>
      <c r="D58" s="6" t="str">
        <f>FOFA!$A63</f>
        <v>Recommendations for Improvement:</v>
      </c>
      <c r="E58" s="6" t="str">
        <f>Table1[[#This Row],[QNUM]]&amp;Table1[[#This Row],[SUBQNUM]]</f>
        <v>01.05.01Recommendations for Improvement:</v>
      </c>
      <c r="F58" s="6" t="str">
        <f>_xlfn.SINGLE(IF(FOFA!$B63="","",FOFA!$B63))</f>
        <v/>
      </c>
      <c r="G58" s="6" t="str">
        <f>_xlfn.SINGLE(IF(FOFA!$C63="","",FOFA!$C63))</f>
        <v/>
      </c>
      <c r="H5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9" spans="1:8" x14ac:dyDescent="0.35">
      <c r="A59" s="6" t="s">
        <v>1918</v>
      </c>
      <c r="B59" s="6" t="str">
        <f t="shared" si="1"/>
        <v>01.05.02</v>
      </c>
      <c r="C59" s="6" t="str">
        <f>(IF(MID(Table1[[#This Row],[Question]],10,2)="SU",MID(Table1[[#This Row],[Question]],10,6),""))</f>
        <v/>
      </c>
      <c r="D59" s="9" t="str">
        <f>FOFA!$A64</f>
        <v>01.05.02</v>
      </c>
      <c r="E59" s="9" t="str">
        <f>Table1[[#This Row],[QNUM]]&amp;Table1[[#This Row],[SUBQNUM]]</f>
        <v>01.05.02</v>
      </c>
      <c r="F59" s="9" t="str">
        <f>_xlfn.SINGLE(IF(FOFA!$B64="","",FOFA!$B64))</f>
        <v xml:space="preserve">If there is a policy and procedure to manage cash drawdowns, do they include the following minimum elements? </v>
      </c>
      <c r="G59" s="6" t="str">
        <f>_xlfn.SINGLE(IF(FOFA!$C64="","",FOFA!$C64))</f>
        <v/>
      </c>
      <c r="H5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0" spans="1:8" x14ac:dyDescent="0.35">
      <c r="A60" s="6" t="s">
        <v>1918</v>
      </c>
      <c r="B60" s="6" t="str">
        <f t="shared" si="1"/>
        <v>01.05.02</v>
      </c>
      <c r="C60" s="6" t="str">
        <f>(IF(MID(Table1[[#This Row],[Question]],10,2)="SU",MID(Table1[[#This Row],[Question]],10,6),""))</f>
        <v>SUBQ1</v>
      </c>
      <c r="D60" s="9" t="str">
        <f>D59&amp;" SUBQ1"</f>
        <v>01.05.02 SUBQ1</v>
      </c>
      <c r="E60" s="9" t="str">
        <f>Table1[[#This Row],[QNUM]]&amp;Table1[[#This Row],[SUBQNUM]]</f>
        <v>01.05.02SUBQ1</v>
      </c>
      <c r="F60" s="9" t="str">
        <f>_xlfn.SINGLE(IF(FOFA!$B65="","",FOFA!$B65))</f>
        <v>• Cash is drawn on a reimbursement or ‘as-needed’ basis, and note held in excess of three (3) working days</v>
      </c>
      <c r="G60" s="6" t="str">
        <f>_xlfn.SINGLE(IF(FOFA!$C65="","",FOFA!$C65))</f>
        <v/>
      </c>
      <c r="H6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1" spans="1:8" x14ac:dyDescent="0.35">
      <c r="A61" s="6" t="s">
        <v>1918</v>
      </c>
      <c r="B61" s="6" t="str">
        <f t="shared" si="1"/>
        <v>01.05.02</v>
      </c>
      <c r="C61" s="6" t="str">
        <f>(IF(MID(Table1[[#This Row],[Question]],10,2)="SU",MID(Table1[[#This Row],[Question]],10,6),""))</f>
        <v>SUBQ2</v>
      </c>
      <c r="D61" s="9" t="str">
        <f>D59&amp;" SUBQ2"</f>
        <v>01.05.02 SUBQ2</v>
      </c>
      <c r="E61" s="9" t="str">
        <f>Table1[[#This Row],[QNUM]]&amp;Table1[[#This Row],[SUBQNUM]]</f>
        <v>01.05.02SUBQ2</v>
      </c>
      <c r="F61" s="9" t="str">
        <f>_xlfn.SINGLE(IF(FOFA!$B66="","",FOFA!$B66))</f>
        <v>• Procedural steps that outline the approval and drawdown process, including who is responsible for each action</v>
      </c>
      <c r="G61" s="6" t="str">
        <f>_xlfn.SINGLE(IF(FOFA!$C66="","",FOFA!$C66))</f>
        <v/>
      </c>
      <c r="H6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2" spans="1:8" x14ac:dyDescent="0.35">
      <c r="A62" s="6" t="s">
        <v>1918</v>
      </c>
      <c r="B62" s="6" t="str">
        <f t="shared" si="1"/>
        <v>01.05.02</v>
      </c>
      <c r="C62" s="6" t="str">
        <f>(IF(MID(Table1[[#This Row],[Question]],10,2)="SU",MID(Table1[[#This Row],[Question]],10,6),""))</f>
        <v>SUBQ3</v>
      </c>
      <c r="D62" s="9" t="str">
        <f>D59&amp;" SUBQ3"</f>
        <v>01.05.02 SUBQ3</v>
      </c>
      <c r="E62" s="9" t="str">
        <f>Table1[[#This Row],[QNUM]]&amp;Table1[[#This Row],[SUBQNUM]]</f>
        <v>01.05.02SUBQ3</v>
      </c>
      <c r="F62" s="9" t="str">
        <f>_xlfn.SINGLE(IF(FOFA!$B67="","",FOFA!$B67))</f>
        <v>2 CFR 200.305, PMS Payment Certification</v>
      </c>
      <c r="G62" s="6" t="str">
        <f>_xlfn.SINGLE(IF(FOFA!$C67="","",FOFA!$C67))</f>
        <v/>
      </c>
      <c r="H6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3" spans="1:8" x14ac:dyDescent="0.35">
      <c r="A63" s="6" t="s">
        <v>1918</v>
      </c>
      <c r="B63" s="6" t="str">
        <f t="shared" si="1"/>
        <v/>
      </c>
      <c r="C63" s="6" t="str">
        <f>(IF(MID(Table1[[#This Row],[Question]],10,2)="SU",MID(Table1[[#This Row],[Question]],10,6),""))</f>
        <v/>
      </c>
      <c r="D63" s="6" t="str">
        <f>FOFA!$A67</f>
        <v>References:</v>
      </c>
      <c r="E63" s="6" t="str">
        <f>Table1[[#This Row],[QNUM]]&amp;Table1[[#This Row],[SUBQNUM]]</f>
        <v/>
      </c>
      <c r="F63" s="6" t="str">
        <f>_xlfn.SINGLE(IF(FOFA!$B67="","",FOFA!$B67))</f>
        <v>2 CFR 200.305, PMS Payment Certification</v>
      </c>
      <c r="G63" s="6" t="str">
        <f>_xlfn.SINGLE(IF(FOFA!$C67="","",FOFA!$C67))</f>
        <v/>
      </c>
      <c r="H6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4" spans="1:8" x14ac:dyDescent="0.35">
      <c r="A64" s="6" t="s">
        <v>1918</v>
      </c>
      <c r="B64" s="6" t="str">
        <f>B62&amp;TRIM(Table1[[#This Row],[Question]])</f>
        <v>01.05.02Notes:</v>
      </c>
      <c r="C64" s="6" t="str">
        <f>(IF(MID(Table1[[#This Row],[Question]],10,2)="SU",MID(Table1[[#This Row],[Question]],10,6),""))</f>
        <v/>
      </c>
      <c r="D64" s="6" t="str">
        <f>FOFA!$A68</f>
        <v>Notes:</v>
      </c>
      <c r="E64" s="6" t="str">
        <f>Table1[[#This Row],[QNUM]]&amp;Table1[[#This Row],[SUBQNUM]]</f>
        <v>01.05.02Notes:</v>
      </c>
      <c r="F64" s="6" t="str">
        <f>_xlfn.SINGLE(IF(FOFA!$B68="","",FOFA!$B68))</f>
        <v/>
      </c>
      <c r="G64" s="6" t="str">
        <f>_xlfn.SINGLE(IF(FOFA!$C68="","",FOFA!$C68))</f>
        <v/>
      </c>
      <c r="H6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5" spans="1:8" x14ac:dyDescent="0.35">
      <c r="A65" s="6" t="s">
        <v>1918</v>
      </c>
      <c r="B65" s="6" t="str">
        <f>B62&amp;Table1[[#This Row],[Question]]</f>
        <v>01.05.02Recommendations for Improvement:</v>
      </c>
      <c r="C65" s="6" t="str">
        <f>(IF(MID(Table1[[#This Row],[Question]],10,2)="SU",MID(Table1[[#This Row],[Question]],10,6),""))</f>
        <v/>
      </c>
      <c r="D65" s="6" t="str">
        <f>FOFA!$A69</f>
        <v>Recommendations for Improvement:</v>
      </c>
      <c r="E65" s="6" t="str">
        <f>Table1[[#This Row],[QNUM]]&amp;Table1[[#This Row],[SUBQNUM]]</f>
        <v>01.05.02Recommendations for Improvement:</v>
      </c>
      <c r="F65" s="6" t="str">
        <f>_xlfn.SINGLE(IF(FOFA!$B69="","",FOFA!$B69))</f>
        <v/>
      </c>
      <c r="G65" s="6" t="str">
        <f>_xlfn.SINGLE(IF(FOFA!$C69="","",FOFA!$C69))</f>
        <v/>
      </c>
      <c r="H6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6" spans="1:8" x14ac:dyDescent="0.35">
      <c r="A66" s="6" t="s">
        <v>1918</v>
      </c>
      <c r="B66" s="6" t="str">
        <f t="shared" si="1"/>
        <v>01.05.03</v>
      </c>
      <c r="C66" s="6" t="str">
        <f>(IF(MID(Table1[[#This Row],[Question]],10,2)="SU",MID(Table1[[#This Row],[Question]],10,6),""))</f>
        <v/>
      </c>
      <c r="D66" s="6" t="str">
        <f>FOFA!$A70</f>
        <v>01.05.03</v>
      </c>
      <c r="E66" s="6" t="str">
        <f>Table1[[#This Row],[QNUM]]&amp;Table1[[#This Row],[SUBQNUM]]</f>
        <v>01.05.03</v>
      </c>
      <c r="F66" s="6" t="str">
        <f>_xlfn.SINGLE(IF(FOFA!$B70="","",FOFA!$B70))</f>
        <v>Does the grantee follow the policy or procedures established in their Federal Cash Management policy?
Review the supporting documentation for the requested Payment Management System drawdown(s) to ensure that the calculations and process used are in alignment with the grantee's written policies.
If NO, describe the deficient portions in the Notes section below.</v>
      </c>
      <c r="G66" s="6" t="str">
        <f>_xlfn.SINGLE(IF(FOFA!$C70="","",FOFA!$C70))</f>
        <v/>
      </c>
      <c r="H6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7" spans="1:8" x14ac:dyDescent="0.35">
      <c r="A67" s="6" t="s">
        <v>1918</v>
      </c>
      <c r="B67" s="6" t="str">
        <f t="shared" si="1"/>
        <v/>
      </c>
      <c r="C67" s="6" t="str">
        <f>(IF(MID(Table1[[#This Row],[Question]],10,2)="SU",MID(Table1[[#This Row],[Question]],10,6),""))</f>
        <v/>
      </c>
      <c r="D67" s="6" t="str">
        <f>FOFA!$A71</f>
        <v>References:</v>
      </c>
      <c r="E67" s="6" t="str">
        <f>Table1[[#This Row],[QNUM]]&amp;Table1[[#This Row],[SUBQNUM]]</f>
        <v/>
      </c>
      <c r="F67" s="6" t="str">
        <f>_xlfn.SINGLE(IF(FOFA!$B71="","",FOFA!$B71))</f>
        <v>2 CFR 200.305, PMS Payment Certification</v>
      </c>
      <c r="G67" s="6" t="str">
        <f>_xlfn.SINGLE(IF(FOFA!$C71="","",FOFA!$C71))</f>
        <v/>
      </c>
      <c r="H6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8" spans="1:8" x14ac:dyDescent="0.35">
      <c r="A68" s="6" t="s">
        <v>1918</v>
      </c>
      <c r="B68" s="6" t="str">
        <f>B66&amp;TRIM(Table1[[#This Row],[Question]])</f>
        <v>01.05.03Notes:</v>
      </c>
      <c r="C68" s="6" t="str">
        <f>(IF(MID(Table1[[#This Row],[Question]],10,2)="SU",MID(Table1[[#This Row],[Question]],10,6),""))</f>
        <v/>
      </c>
      <c r="D68" s="6" t="str">
        <f>FOFA!$A72</f>
        <v>Notes:</v>
      </c>
      <c r="E68" s="6" t="str">
        <f>Table1[[#This Row],[QNUM]]&amp;Table1[[#This Row],[SUBQNUM]]</f>
        <v>01.05.03Notes:</v>
      </c>
      <c r="F68" s="6" t="str">
        <f>_xlfn.SINGLE(IF(FOFA!$B72="","",FOFA!$B72))</f>
        <v/>
      </c>
      <c r="G68" s="6" t="str">
        <f>_xlfn.SINGLE(IF(FOFA!$C72="","",FOFA!$C72))</f>
        <v/>
      </c>
      <c r="H6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9" spans="1:8" x14ac:dyDescent="0.35">
      <c r="A69" s="6" t="s">
        <v>1918</v>
      </c>
      <c r="B69" s="6" t="str">
        <f>B66&amp;Table1[[#This Row],[Question]]</f>
        <v>01.05.03Recommendations for Improvement:</v>
      </c>
      <c r="C69" s="6" t="str">
        <f>(IF(MID(Table1[[#This Row],[Question]],10,2)="SU",MID(Table1[[#This Row],[Question]],10,6),""))</f>
        <v/>
      </c>
      <c r="D69" s="6" t="str">
        <f>FOFA!$A73</f>
        <v>Recommendations for Improvement:</v>
      </c>
      <c r="E69" s="6" t="str">
        <f>Table1[[#This Row],[QNUM]]&amp;Table1[[#This Row],[SUBQNUM]]</f>
        <v>01.05.03Recommendations for Improvement:</v>
      </c>
      <c r="F69" s="6" t="str">
        <f>_xlfn.SINGLE(IF(FOFA!$B73="","",FOFA!$B73))</f>
        <v/>
      </c>
      <c r="G69" s="6" t="str">
        <f>_xlfn.SINGLE(IF(FOFA!$C73="","",FOFA!$C73))</f>
        <v/>
      </c>
      <c r="H6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0" spans="1:8" x14ac:dyDescent="0.35">
      <c r="A70" s="6" t="s">
        <v>1918</v>
      </c>
      <c r="B70" s="6" t="str">
        <f t="shared" ref="B70:B139" si="3">TRIM(IF(ISNUMBER(LEFT(D70,1)*1),LEFT(D70,9),""))</f>
        <v>01.05.04</v>
      </c>
      <c r="C70" s="6" t="str">
        <f>(IF(MID(Table1[[#This Row],[Question]],10,2)="SU",MID(Table1[[#This Row],[Question]],10,6),""))</f>
        <v/>
      </c>
      <c r="D70" s="6" t="str">
        <f>FOFA!$A74</f>
        <v>01.05.04</v>
      </c>
      <c r="E70" s="6" t="str">
        <f>Table1[[#This Row],[QNUM]]&amp;Table1[[#This Row],[SUBQNUM]]</f>
        <v>01.05.04</v>
      </c>
      <c r="F70" s="6" t="str">
        <f>_xlfn.SINGLE(IF(FOFA!$B74="","",FOFA!$B74))</f>
        <v xml:space="preserve">When viewing the Payment Management System summary of payments for this grant and the associated supporting documentation for selected drawdown samples, do drawdowns appear to be made in an allowable manner?  
Specifically, did the tested costs demonstrate that drawdowns were based on actual expenses that - </v>
      </c>
      <c r="G70" s="6" t="str">
        <f>_xlfn.SINGLE(IF(FOFA!$C74="","",FOFA!$C74))</f>
        <v/>
      </c>
      <c r="H7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1" spans="1:8" x14ac:dyDescent="0.35">
      <c r="A71" s="6" t="s">
        <v>1918</v>
      </c>
      <c r="B71" s="6" t="str">
        <f t="shared" si="3"/>
        <v>01.05.04</v>
      </c>
      <c r="C71" s="6" t="str">
        <f>(IF(MID(Table1[[#This Row],[Question]],10,2)="SU",MID(Table1[[#This Row],[Question]],10,6),""))</f>
        <v>SUBQ1</v>
      </c>
      <c r="D71" s="9" t="str">
        <f>D70&amp;" SUBQ1"</f>
        <v>01.05.04 SUBQ1</v>
      </c>
      <c r="E71" s="9" t="str">
        <f>Table1[[#This Row],[QNUM]]&amp;Table1[[#This Row],[SUBQNUM]]</f>
        <v>01.05.04SUBQ1</v>
      </c>
      <c r="F71" s="6" t="str">
        <f>_xlfn.SINGLE(IF(FOFA!$B75="","",FOFA!$B75))</f>
        <v xml:space="preserve">•  were incurred before or within three working days of the associated drawdowns; and, </v>
      </c>
      <c r="G71" s="6" t="str">
        <f>_xlfn.SINGLE(IF(FOFA!$C75="","",FOFA!$C75))</f>
        <v/>
      </c>
      <c r="H7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2" spans="1:8" x14ac:dyDescent="0.35">
      <c r="A72" s="6" t="s">
        <v>1918</v>
      </c>
      <c r="B72" s="6" t="str">
        <f t="shared" si="3"/>
        <v>01.05.04</v>
      </c>
      <c r="C72" s="6" t="str">
        <f>(IF(MID(Table1[[#This Row],[Question]],10,2)="SU",MID(Table1[[#This Row],[Question]],10,6),""))</f>
        <v>SUBQ2</v>
      </c>
      <c r="D72" s="9" t="str">
        <f>D70&amp;" SUBQ2"</f>
        <v>01.05.04 SUBQ2</v>
      </c>
      <c r="E72" s="9" t="str">
        <f>Table1[[#This Row],[QNUM]]&amp;Table1[[#This Row],[SUBQNUM]]</f>
        <v>01.05.04SUBQ2</v>
      </c>
      <c r="F72" s="6" t="str">
        <f>_xlfn.SINGLE(IF(FOFA!$B76="","",FOFA!$B76))</f>
        <v>• were allocable, allowable, reasonable and adequately documented?</v>
      </c>
      <c r="G72" s="6" t="str">
        <f>_xlfn.SINGLE(IF(FOFA!$C76="","",FOFA!$C76))</f>
        <v/>
      </c>
      <c r="H7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3" spans="1:8" x14ac:dyDescent="0.35">
      <c r="A73" s="6" t="s">
        <v>1918</v>
      </c>
      <c r="B73" s="6" t="str">
        <f t="shared" si="1"/>
        <v/>
      </c>
      <c r="C73" s="6" t="str">
        <f>(IF(MID(Table1[[#This Row],[Question]],10,2)="SU",MID(Table1[[#This Row],[Question]],10,6),""))</f>
        <v/>
      </c>
      <c r="D73" s="6" t="str">
        <f>FOFA!$A77</f>
        <v>References:</v>
      </c>
      <c r="E73" s="6" t="str">
        <f>Table1[[#This Row],[QNUM]]&amp;Table1[[#This Row],[SUBQNUM]]</f>
        <v/>
      </c>
      <c r="F73" s="6" t="str">
        <f>_xlfn.SINGLE(IF(FOFA!$B77="","",FOFA!$B77))</f>
        <v>2 CFR 200.305, PMS Payment Certification</v>
      </c>
      <c r="G73" s="6" t="str">
        <f>_xlfn.SINGLE(IF(FOFA!$C77="","",FOFA!$C77))</f>
        <v/>
      </c>
      <c r="H7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4" spans="1:8" x14ac:dyDescent="0.35">
      <c r="A74" s="6" t="s">
        <v>1918</v>
      </c>
      <c r="B74" s="6" t="str">
        <f>B70&amp;TRIM(Table1[[#This Row],[Question]])</f>
        <v>01.05.04Notes:</v>
      </c>
      <c r="C74" s="6" t="str">
        <f>(IF(MID(Table1[[#This Row],[Question]],10,2)="SU",MID(Table1[[#This Row],[Question]],10,6),""))</f>
        <v/>
      </c>
      <c r="D74" s="6" t="str">
        <f>FOFA!$A78</f>
        <v>Notes:</v>
      </c>
      <c r="E74" s="6" t="str">
        <f>Table1[[#This Row],[QNUM]]&amp;Table1[[#This Row],[SUBQNUM]]</f>
        <v>01.05.04Notes:</v>
      </c>
      <c r="F74" s="6" t="str">
        <f>_xlfn.SINGLE(IF(FOFA!$B78="","",FOFA!$B78))</f>
        <v/>
      </c>
      <c r="G74" s="6" t="str">
        <f>_xlfn.SINGLE(IF(FOFA!$C78="","",FOFA!$C78))</f>
        <v/>
      </c>
      <c r="H7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5" spans="1:8" x14ac:dyDescent="0.35">
      <c r="A75" s="6" t="s">
        <v>1918</v>
      </c>
      <c r="B75" s="6" t="str">
        <f>B70&amp;Table1[[#This Row],[Question]]</f>
        <v>01.05.04Recommendations for Improvement:</v>
      </c>
      <c r="C75" s="6" t="str">
        <f>(IF(MID(Table1[[#This Row],[Question]],10,2)="SU",MID(Table1[[#This Row],[Question]],10,6),""))</f>
        <v/>
      </c>
      <c r="D75" s="6" t="str">
        <f>FOFA!$A79</f>
        <v>Recommendations for Improvement:</v>
      </c>
      <c r="E75" s="6" t="str">
        <f>Table1[[#This Row],[QNUM]]&amp;Table1[[#This Row],[SUBQNUM]]</f>
        <v>01.05.04Recommendations for Improvement:</v>
      </c>
      <c r="F75" s="6" t="str">
        <f>_xlfn.SINGLE(IF(FOFA!$B79="","",FOFA!$B79))</f>
        <v/>
      </c>
      <c r="G75" s="6" t="str">
        <f>_xlfn.SINGLE(IF(FOFA!$C79="","",FOFA!$C79))</f>
        <v/>
      </c>
      <c r="H7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6" spans="1:8" x14ac:dyDescent="0.35">
      <c r="A76" s="6" t="s">
        <v>1918</v>
      </c>
      <c r="B76" s="6" t="str">
        <f t="shared" si="3"/>
        <v>01.06: Co</v>
      </c>
      <c r="C76" s="6" t="str">
        <f>(IF(MID(Table1[[#This Row],[Question]],10,2)="SU",MID(Table1[[#This Row],[Question]],10,6),""))</f>
        <v/>
      </c>
      <c r="D76" s="6" t="str">
        <f>FOFA!$A80</f>
        <v>01.06: Cost Testing</v>
      </c>
      <c r="E76" s="6" t="str">
        <f>Table1[[#This Row],[QNUM]]&amp;Table1[[#This Row],[SUBQNUM]]</f>
        <v>01.06: Co</v>
      </c>
      <c r="F76" s="6" t="str">
        <f>_xlfn.SINGLE(IF(FOFA!$B80="","",FOFA!$B80))</f>
        <v/>
      </c>
      <c r="G76" s="6" t="str">
        <f>_xlfn.SINGLE(IF(FOFA!$C80="","",FOFA!$C80))</f>
        <v/>
      </c>
      <c r="H7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7" spans="1:8" x14ac:dyDescent="0.35">
      <c r="A77" s="6" t="s">
        <v>1918</v>
      </c>
      <c r="B77" s="6" t="str">
        <f t="shared" si="3"/>
        <v>01.06.01</v>
      </c>
      <c r="C77" s="6" t="str">
        <f>(IF(MID(Table1[[#This Row],[Question]],10,2)="SU",MID(Table1[[#This Row],[Question]],10,6),""))</f>
        <v/>
      </c>
      <c r="D77" s="6" t="str">
        <f>FOFA!$A81</f>
        <v>01.06.01</v>
      </c>
      <c r="E77" s="6" t="str">
        <f>Table1[[#This Row],[QNUM]]&amp;Table1[[#This Row],[SUBQNUM]]</f>
        <v>01.06.01</v>
      </c>
      <c r="F77" s="6" t="str">
        <f>_xlfn.SINGLE(IF(FOFA!$B81="","",FOFA!$B81))</f>
        <v>Are the sampled costs free of issues/errors?
If NO, document issues in the Cost Testing Worksheet.</v>
      </c>
      <c r="G77" s="6" t="str">
        <f>_xlfn.SINGLE(IF(FOFA!$C81="","",FOFA!$C81))</f>
        <v/>
      </c>
      <c r="H7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8" spans="1:8" x14ac:dyDescent="0.35">
      <c r="A78" s="6" t="s">
        <v>1918</v>
      </c>
      <c r="B78" s="6" t="str">
        <f t="shared" si="3"/>
        <v/>
      </c>
      <c r="C78" s="6" t="str">
        <f>(IF(MID(Table1[[#This Row],[Question]],10,2)="SU",MID(Table1[[#This Row],[Question]],10,6),""))</f>
        <v/>
      </c>
      <c r="D78" s="6" t="str">
        <f>FOFA!$A82</f>
        <v>References:</v>
      </c>
      <c r="E78" s="6" t="str">
        <f>Table1[[#This Row],[QNUM]]&amp;Table1[[#This Row],[SUBQNUM]]</f>
        <v/>
      </c>
      <c r="F78" s="6" t="str">
        <f>_xlfn.SINGLE(IF(FOFA!$B82="","",FOFA!$B82))</f>
        <v xml:space="preserve">2 CFR 200.303, 2 CFR 200.420 – 476 General Provisions for Selected Items of Cost
</v>
      </c>
      <c r="G78" s="6" t="str">
        <f>_xlfn.SINGLE(IF(FOFA!$C82="","",FOFA!$C82))</f>
        <v/>
      </c>
      <c r="H7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9" spans="1:8" x14ac:dyDescent="0.35">
      <c r="A79" s="6" t="s">
        <v>1918</v>
      </c>
      <c r="B79" s="6" t="str">
        <f>B77&amp;TRIM(Table1[[#This Row],[Question]])</f>
        <v>01.06.01Notes:</v>
      </c>
      <c r="C79" s="6" t="str">
        <f>(IF(MID(Table1[[#This Row],[Question]],10,2)="SU",MID(Table1[[#This Row],[Question]],10,6),""))</f>
        <v/>
      </c>
      <c r="D79" s="6" t="str">
        <f>FOFA!$A83</f>
        <v>Notes:</v>
      </c>
      <c r="E79" s="6" t="str">
        <f>Table1[[#This Row],[QNUM]]&amp;Table1[[#This Row],[SUBQNUM]]</f>
        <v>01.06.01Notes:</v>
      </c>
      <c r="F79" s="6" t="str">
        <f>_xlfn.SINGLE(IF(FOFA!$B83="","",FOFA!$B83))</f>
        <v/>
      </c>
      <c r="G79" s="6" t="str">
        <f>_xlfn.SINGLE(IF(FOFA!$C83="","",FOFA!$C83))</f>
        <v/>
      </c>
      <c r="H7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0" spans="1:8" x14ac:dyDescent="0.35">
      <c r="A80" s="6" t="s">
        <v>1918</v>
      </c>
      <c r="B80" s="6" t="str">
        <f>B77&amp;Table1[[#This Row],[Question]]</f>
        <v>01.06.01Recommendations for Improvement:</v>
      </c>
      <c r="C80" s="6" t="str">
        <f>(IF(MID(Table1[[#This Row],[Question]],10,2)="SU",MID(Table1[[#This Row],[Question]],10,6),""))</f>
        <v/>
      </c>
      <c r="D80" s="6" t="str">
        <f>FOFA!$A84</f>
        <v>Recommendations for Improvement:</v>
      </c>
      <c r="E80" s="6" t="str">
        <f>Table1[[#This Row],[QNUM]]&amp;Table1[[#This Row],[SUBQNUM]]</f>
        <v>01.06.01Recommendations for Improvement:</v>
      </c>
      <c r="F80" s="6" t="str">
        <f>_xlfn.SINGLE(IF(FOFA!$B84="","",FOFA!$B84))</f>
        <v/>
      </c>
      <c r="G80" s="6" t="str">
        <f>_xlfn.SINGLE(IF(FOFA!$C84="","",FOFA!$C84))</f>
        <v/>
      </c>
      <c r="H8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1" spans="1:8" x14ac:dyDescent="0.35">
      <c r="A81" s="6" t="s">
        <v>1918</v>
      </c>
      <c r="B81" s="6" t="str">
        <f t="shared" si="3"/>
        <v>01.07: In</v>
      </c>
      <c r="C81" s="6" t="str">
        <f>(IF(MID(Table1[[#This Row],[Question]],10,2)="SU",MID(Table1[[#This Row],[Question]],10,6),""))</f>
        <v/>
      </c>
      <c r="D81" s="6" t="str">
        <f>FOFA!$A85</f>
        <v>01.07: Internal Controls</v>
      </c>
      <c r="E81" s="6" t="str">
        <f>Table1[[#This Row],[QNUM]]&amp;Table1[[#This Row],[SUBQNUM]]</f>
        <v>01.07: In</v>
      </c>
      <c r="F81" s="6" t="str">
        <f>_xlfn.SINGLE(IF(FOFA!$B85="","",FOFA!$B85))</f>
        <v/>
      </c>
      <c r="G81" s="6" t="str">
        <f>_xlfn.SINGLE(IF(FOFA!$C85="","",FOFA!$C85))</f>
        <v/>
      </c>
      <c r="H8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2" spans="1:8" x14ac:dyDescent="0.35">
      <c r="A82" s="6" t="s">
        <v>1918</v>
      </c>
      <c r="B82" s="6" t="str">
        <f t="shared" si="3"/>
        <v>01.07.01</v>
      </c>
      <c r="C82" s="6" t="str">
        <f>(IF(MID(Table1[[#This Row],[Question]],10,2)="SU",MID(Table1[[#This Row],[Question]],10,6),""))</f>
        <v/>
      </c>
      <c r="D82" s="6" t="str">
        <f>FOFA!$A86</f>
        <v>01.07.01</v>
      </c>
      <c r="E82" s="6" t="str">
        <f>Table1[[#This Row],[QNUM]]&amp;Table1[[#This Row],[SUBQNUM]]</f>
        <v>01.07.01</v>
      </c>
      <c r="F82" s="6" t="str">
        <f>_xlfn.SINGLE(IF(FOFA!$B86="","",FOFA!$B86))</f>
        <v xml:space="preserve">Review the Segregation of Duties Worksheet filled out by the sponsor/grantee and complete the required interviews with prime staff. 
Does there appear to be adequate segregation of duties amongst staff for key financial functions?  </v>
      </c>
      <c r="G82" s="6" t="str">
        <f>_xlfn.SINGLE(IF(FOFA!$C86="","",FOFA!$C86))</f>
        <v/>
      </c>
      <c r="H8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3" spans="1:8" x14ac:dyDescent="0.35">
      <c r="A83" s="6" t="s">
        <v>1918</v>
      </c>
      <c r="B83" s="6" t="str">
        <f t="shared" si="3"/>
        <v/>
      </c>
      <c r="C83" s="6" t="str">
        <f>(IF(MID(Table1[[#This Row],[Question]],10,2)="SU",MID(Table1[[#This Row],[Question]],10,6),""))</f>
        <v/>
      </c>
      <c r="D83" s="6" t="str">
        <f>FOFA!$A87</f>
        <v>References:</v>
      </c>
      <c r="E83" s="6" t="str">
        <f>Table1[[#This Row],[QNUM]]&amp;Table1[[#This Row],[SUBQNUM]]</f>
        <v/>
      </c>
      <c r="F83" s="6" t="str">
        <f>_xlfn.SINGLE(IF(FOFA!$B87="","",FOFA!$B87))</f>
        <v>2 CFR 200.303</v>
      </c>
      <c r="G83" s="6" t="str">
        <f>_xlfn.SINGLE(IF(FOFA!$C87="","",FOFA!$C87))</f>
        <v/>
      </c>
      <c r="H8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4" spans="1:8" x14ac:dyDescent="0.35">
      <c r="A84" s="6" t="s">
        <v>1918</v>
      </c>
      <c r="B84" s="6" t="str">
        <f>B82&amp;TRIM(Table1[[#This Row],[Question]])</f>
        <v>01.07.01Notes:</v>
      </c>
      <c r="C84" s="6" t="str">
        <f>(IF(MID(Table1[[#This Row],[Question]],10,2)="SU",MID(Table1[[#This Row],[Question]],10,6),""))</f>
        <v/>
      </c>
      <c r="D84" s="6" t="str">
        <f>FOFA!$A88</f>
        <v>Notes:</v>
      </c>
      <c r="E84" s="6" t="str">
        <f>Table1[[#This Row],[QNUM]]&amp;Table1[[#This Row],[SUBQNUM]]</f>
        <v>01.07.01Notes:</v>
      </c>
      <c r="F84" s="6" t="str">
        <f>_xlfn.SINGLE(IF(FOFA!$B88="","",FOFA!$B88))</f>
        <v/>
      </c>
      <c r="G84" s="6" t="str">
        <f>_xlfn.SINGLE(IF(FOFA!$C88="","",FOFA!$C88))</f>
        <v/>
      </c>
      <c r="H8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5" spans="1:8" x14ac:dyDescent="0.35">
      <c r="A85" s="6" t="s">
        <v>1918</v>
      </c>
      <c r="B85" s="6" t="str">
        <f>B82&amp;Table1[[#This Row],[Question]]</f>
        <v>01.07.01Recommendations for Improvement:</v>
      </c>
      <c r="C85" s="6" t="str">
        <f>(IF(MID(Table1[[#This Row],[Question]],10,2)="SU",MID(Table1[[#This Row],[Question]],10,6),""))</f>
        <v/>
      </c>
      <c r="D85" s="6" t="str">
        <f>FOFA!$A89</f>
        <v>Recommendations for Improvement:</v>
      </c>
      <c r="E85" s="6" t="str">
        <f>Table1[[#This Row],[QNUM]]&amp;Table1[[#This Row],[SUBQNUM]]</f>
        <v>01.07.01Recommendations for Improvement:</v>
      </c>
      <c r="F85" s="6" t="str">
        <f>_xlfn.SINGLE(IF(FOFA!$B89="","",FOFA!$B89))</f>
        <v/>
      </c>
      <c r="G85" s="6" t="str">
        <f>_xlfn.SINGLE(IF(FOFA!$C89="","",FOFA!$C89))</f>
        <v/>
      </c>
      <c r="H8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6" spans="1:8" x14ac:dyDescent="0.35">
      <c r="A86" s="6" t="s">
        <v>1918</v>
      </c>
      <c r="B86" s="6" t="str">
        <f t="shared" si="3"/>
        <v>01.07.02</v>
      </c>
      <c r="C86" s="6" t="str">
        <f>(IF(MID(Table1[[#This Row],[Question]],10,2)="SU",MID(Table1[[#This Row],[Question]],10,6),""))</f>
        <v/>
      </c>
      <c r="D86" s="6" t="str">
        <f>FOFA!$A90</f>
        <v>01.07.02</v>
      </c>
      <c r="E86" s="6" t="str">
        <f>Table1[[#This Row],[QNUM]]&amp;Table1[[#This Row],[SUBQNUM]]</f>
        <v>01.07.02</v>
      </c>
      <c r="F86" s="6" t="str">
        <f>_xlfn.SINGLE(IF(FOFA!$B90="","",FOFA!$B90))</f>
        <v>Do the sponsor’s/grantee’s written financial polices explicitly state the internal controls in place, consistent with the worksheet's results, required staff interviews and cost testing observations?
If NO, describe the deficiencies and/or discrepancies below.</v>
      </c>
      <c r="G86" s="6" t="str">
        <f>_xlfn.SINGLE(IF(FOFA!$C90="","",FOFA!$C90))</f>
        <v/>
      </c>
      <c r="H8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7" spans="1:8" x14ac:dyDescent="0.35">
      <c r="A87" s="6" t="s">
        <v>1918</v>
      </c>
      <c r="B87" s="6" t="str">
        <f t="shared" si="3"/>
        <v/>
      </c>
      <c r="C87" s="6" t="str">
        <f>(IF(MID(Table1[[#This Row],[Question]],10,2)="SU",MID(Table1[[#This Row],[Question]],10,6),""))</f>
        <v/>
      </c>
      <c r="D87" s="6" t="str">
        <f>FOFA!$A91</f>
        <v>References:</v>
      </c>
      <c r="E87" s="6" t="str">
        <f>Table1[[#This Row],[QNUM]]&amp;Table1[[#This Row],[SUBQNUM]]</f>
        <v/>
      </c>
      <c r="F87" s="6" t="str">
        <f>_xlfn.SINGLE(IF(FOFA!$B91="","",FOFA!$B91))</f>
        <v>2 CFR 200.303</v>
      </c>
      <c r="G87" s="6" t="str">
        <f>_xlfn.SINGLE(IF(FOFA!$C91="","",FOFA!$C91))</f>
        <v/>
      </c>
      <c r="H8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8" spans="1:8" x14ac:dyDescent="0.35">
      <c r="A88" s="6" t="s">
        <v>1918</v>
      </c>
      <c r="B88" s="6" t="str">
        <f>B86&amp;TRIM(Table1[[#This Row],[Question]])</f>
        <v>01.07.02Notes:</v>
      </c>
      <c r="C88" s="6" t="str">
        <f>(IF(MID(Table1[[#This Row],[Question]],10,2)="SU",MID(Table1[[#This Row],[Question]],10,6),""))</f>
        <v/>
      </c>
      <c r="D88" s="6" t="str">
        <f>FOFA!$A92</f>
        <v>Notes:</v>
      </c>
      <c r="E88" s="6" t="str">
        <f>Table1[[#This Row],[QNUM]]&amp;Table1[[#This Row],[SUBQNUM]]</f>
        <v>01.07.02Notes:</v>
      </c>
      <c r="F88" s="6" t="str">
        <f>_xlfn.SINGLE(IF(FOFA!$B92="","",FOFA!$B92))</f>
        <v/>
      </c>
      <c r="G88" s="6" t="str">
        <f>_xlfn.SINGLE(IF(FOFA!$C92="","",FOFA!$C92))</f>
        <v/>
      </c>
      <c r="H8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9" spans="1:8" x14ac:dyDescent="0.35">
      <c r="A89" s="6" t="s">
        <v>1918</v>
      </c>
      <c r="B89" s="6" t="str">
        <f>B86&amp;Table1[[#This Row],[Question]]</f>
        <v>01.07.02Recommendations for Improvement:</v>
      </c>
      <c r="C89" s="6" t="str">
        <f>(IF(MID(Table1[[#This Row],[Question]],10,2)="SU",MID(Table1[[#This Row],[Question]],10,6),""))</f>
        <v/>
      </c>
      <c r="D89" s="6" t="str">
        <f>FOFA!$A93</f>
        <v>Recommendations for Improvement:</v>
      </c>
      <c r="E89" s="6" t="str">
        <f>Table1[[#This Row],[QNUM]]&amp;Table1[[#This Row],[SUBQNUM]]</f>
        <v>01.07.02Recommendations for Improvement:</v>
      </c>
      <c r="F89" s="6" t="str">
        <f>_xlfn.SINGLE(IF(FOFA!$B93="","",FOFA!$B93))</f>
        <v/>
      </c>
      <c r="G89" s="6" t="str">
        <f>_xlfn.SINGLE(IF(FOFA!$C93="","",FOFA!$C93))</f>
        <v/>
      </c>
      <c r="H8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0" spans="1:8" x14ac:dyDescent="0.35">
      <c r="A90" s="6" t="s">
        <v>1918</v>
      </c>
      <c r="B90" s="6" t="str">
        <f t="shared" ref="B90:B91" si="4">TRIM(IF(ISNUMBER(LEFT(D90,1)*1),LEFT(D90,9),""))</f>
        <v>01.07.03</v>
      </c>
      <c r="C90" s="6" t="str">
        <f>(IF(MID(Table1[[#This Row],[Question]],10,2)="SU",MID(Table1[[#This Row],[Question]],10,6),""))</f>
        <v/>
      </c>
      <c r="D90" s="6" t="str">
        <f>FOFA!$A94</f>
        <v>01.07.03</v>
      </c>
      <c r="E90" s="6" t="str">
        <f>Table1[[#This Row],[QNUM]]&amp;Table1[[#This Row],[SUBQNUM]]</f>
        <v>01.07.03</v>
      </c>
      <c r="F90" s="6" t="str">
        <f>_xlfn.SINGLE(IF(FOFA!$B94="","",FOFA!$B94))</f>
        <v>Has at least one staff member completed the required Key Concepts of Financial Grants Management Training in the last year?</v>
      </c>
      <c r="G90" s="6" t="str">
        <f>_xlfn.SINGLE(IF(FOFA!$C94="","",FOFA!$C94))</f>
        <v/>
      </c>
      <c r="H9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1" spans="1:8" x14ac:dyDescent="0.35">
      <c r="A91" s="6" t="s">
        <v>1918</v>
      </c>
      <c r="B91" s="6" t="str">
        <f t="shared" si="4"/>
        <v/>
      </c>
      <c r="C91" s="6" t="str">
        <f>(IF(MID(Table1[[#This Row],[Question]],10,2)="SU",MID(Table1[[#This Row],[Question]],10,6),""))</f>
        <v/>
      </c>
      <c r="D91" s="6" t="str">
        <f>FOFA!$A95</f>
        <v>References:</v>
      </c>
      <c r="E91" s="6" t="str">
        <f>Table1[[#This Row],[QNUM]]&amp;Table1[[#This Row],[SUBQNUM]]</f>
        <v/>
      </c>
      <c r="F91" s="6" t="str">
        <f>_xlfn.SINGLE(IF(FOFA!$B95="","",FOFA!$B95))</f>
        <v>AmeriCorps Annual Program Specific Terms and Conditions</v>
      </c>
      <c r="G91" s="6" t="str">
        <f>_xlfn.SINGLE(IF(FOFA!$C95="","",FOFA!$C95))</f>
        <v/>
      </c>
      <c r="H9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2" spans="1:8" x14ac:dyDescent="0.35">
      <c r="A92" s="6" t="s">
        <v>1918</v>
      </c>
      <c r="B92" s="6" t="str">
        <f>B90&amp;TRIM(Table1[[#This Row],[Question]])</f>
        <v>01.07.03Notes:</v>
      </c>
      <c r="C92" s="6" t="str">
        <f>(IF(MID(Table1[[#This Row],[Question]],10,2)="SU",MID(Table1[[#This Row],[Question]],10,6),""))</f>
        <v/>
      </c>
      <c r="D92" s="6" t="str">
        <f>FOFA!$A96</f>
        <v>Notes:</v>
      </c>
      <c r="E92" s="6" t="str">
        <f>Table1[[#This Row],[QNUM]]&amp;Table1[[#This Row],[SUBQNUM]]</f>
        <v>01.07.03Notes:</v>
      </c>
      <c r="F92" s="6" t="str">
        <f>_xlfn.SINGLE(IF(FOFA!$B96="","",FOFA!$B96))</f>
        <v/>
      </c>
      <c r="G92" s="6" t="str">
        <f>_xlfn.SINGLE(IF(FOFA!$C96="","",FOFA!$C96))</f>
        <v/>
      </c>
      <c r="H9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3" spans="1:8" x14ac:dyDescent="0.35">
      <c r="A93" s="6" t="s">
        <v>1918</v>
      </c>
      <c r="B93" s="6" t="str">
        <f>B90&amp;Table1[[#This Row],[Question]]</f>
        <v>01.07.03Recommendations for Improvement:</v>
      </c>
      <c r="C93" s="6" t="str">
        <f>(IF(MID(Table1[[#This Row],[Question]],10,2)="SU",MID(Table1[[#This Row],[Question]],10,6),""))</f>
        <v/>
      </c>
      <c r="D93" s="6" t="str">
        <f>FOFA!$A97</f>
        <v>Recommendations for Improvement:</v>
      </c>
      <c r="E93" s="6" t="str">
        <f>Table1[[#This Row],[QNUM]]&amp;Table1[[#This Row],[SUBQNUM]]</f>
        <v>01.07.03Recommendations for Improvement:</v>
      </c>
      <c r="F93" s="6" t="str">
        <f>_xlfn.SINGLE(IF(FOFA!$B97="","",FOFA!$B97))</f>
        <v/>
      </c>
      <c r="G93" s="6" t="str">
        <f>_xlfn.SINGLE(IF(FOFA!$C97="","",FOFA!$C97))</f>
        <v/>
      </c>
      <c r="H9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4" spans="1:8" x14ac:dyDescent="0.35">
      <c r="A94" s="6" t="s">
        <v>1918</v>
      </c>
      <c r="B94" s="6" t="str">
        <f t="shared" si="3"/>
        <v>01.08: Re</v>
      </c>
      <c r="C94" s="6" t="str">
        <f>(IF(MID(Table1[[#This Row],[Question]],10,2)="SU",MID(Table1[[#This Row],[Question]],10,6),""))</f>
        <v/>
      </c>
      <c r="D94" s="6" t="str">
        <f>FOFA!$A98</f>
        <v>01.08: Record Retention</v>
      </c>
      <c r="E94" s="6" t="str">
        <f>Table1[[#This Row],[QNUM]]&amp;Table1[[#This Row],[SUBQNUM]]</f>
        <v>01.08: Re</v>
      </c>
      <c r="F94" s="6" t="str">
        <f>_xlfn.SINGLE(IF(FOFA!$B98="","",FOFA!$B98))</f>
        <v/>
      </c>
      <c r="G94" s="6" t="str">
        <f>_xlfn.SINGLE(IF(FOFA!$C98="","",FOFA!$C98))</f>
        <v/>
      </c>
      <c r="H9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5" spans="1:8" x14ac:dyDescent="0.35">
      <c r="A95" s="6" t="s">
        <v>1918</v>
      </c>
      <c r="B95" s="6" t="str">
        <f t="shared" si="3"/>
        <v>01.08.01</v>
      </c>
      <c r="C95" s="6" t="str">
        <f>(IF(MID(Table1[[#This Row],[Question]],10,2)="SU",MID(Table1[[#This Row],[Question]],10,6),""))</f>
        <v/>
      </c>
      <c r="D95" s="6" t="str">
        <f>FOFA!$A99</f>
        <v>01.08.01</v>
      </c>
      <c r="E95" s="6" t="str">
        <f>Table1[[#This Row],[QNUM]]&amp;Table1[[#This Row],[SUBQNUM]]</f>
        <v>01.08.01</v>
      </c>
      <c r="F95" s="6" t="str">
        <f>_xlfn.SINGLE(IF(FOFA!$B99="","",FOFA!$B99))</f>
        <v>Does the sponsor/grantee have a written policy for retention of financial records and supporting documentation for three years from the date of the submission of the final FFR, or when any final action is taken to resolve any claim, audit, or investigation involving the grant?</v>
      </c>
      <c r="G95" s="6" t="str">
        <f>_xlfn.SINGLE(IF(FOFA!$C99="","",FOFA!$C99))</f>
        <v/>
      </c>
      <c r="H9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6" spans="1:8" x14ac:dyDescent="0.35">
      <c r="A96" s="6" t="s">
        <v>1918</v>
      </c>
      <c r="B96" s="6" t="str">
        <f t="shared" si="3"/>
        <v/>
      </c>
      <c r="C96" s="6" t="str">
        <f>(IF(MID(Table1[[#This Row],[Question]],10,2)="SU",MID(Table1[[#This Row],[Question]],10,6),""))</f>
        <v/>
      </c>
      <c r="D96" s="6" t="str">
        <f>FOFA!$A100</f>
        <v>References:</v>
      </c>
      <c r="E96" s="6" t="str">
        <f>Table1[[#This Row],[QNUM]]&amp;Table1[[#This Row],[SUBQNUM]]</f>
        <v/>
      </c>
      <c r="F96" s="6" t="str">
        <f>_xlfn.SINGLE(IF(FOFA!$B100="","",FOFA!$B100))</f>
        <v>2 CFR 200.334</v>
      </c>
      <c r="G96" s="6" t="str">
        <f>_xlfn.SINGLE(IF(FOFA!$C100="","",FOFA!$C100))</f>
        <v/>
      </c>
      <c r="H9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7" spans="1:8" x14ac:dyDescent="0.35">
      <c r="A97" s="6" t="s">
        <v>1918</v>
      </c>
      <c r="B97" s="6" t="str">
        <f>B95&amp;TRIM(Table1[[#This Row],[Question]])</f>
        <v>01.08.01Notes:</v>
      </c>
      <c r="C97" s="6" t="str">
        <f>(IF(MID(Table1[[#This Row],[Question]],10,2)="SU",MID(Table1[[#This Row],[Question]],10,6),""))</f>
        <v/>
      </c>
      <c r="D97" s="6" t="str">
        <f>FOFA!$A101</f>
        <v>Notes:</v>
      </c>
      <c r="E97" s="6" t="str">
        <f>Table1[[#This Row],[QNUM]]&amp;Table1[[#This Row],[SUBQNUM]]</f>
        <v>01.08.01Notes:</v>
      </c>
      <c r="F97" s="6" t="str">
        <f>_xlfn.SINGLE(IF(FOFA!$B101="","",FOFA!$B101))</f>
        <v/>
      </c>
      <c r="G97" s="6" t="str">
        <f>_xlfn.SINGLE(IF(FOFA!$C101="","",FOFA!$C101))</f>
        <v/>
      </c>
      <c r="H9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8" spans="1:8" x14ac:dyDescent="0.35">
      <c r="A98" s="6" t="s">
        <v>1918</v>
      </c>
      <c r="B98" s="6" t="str">
        <f>B95&amp;Table1[[#This Row],[Question]]</f>
        <v>01.08.01Recommendations for Improvement:</v>
      </c>
      <c r="C98" s="6" t="str">
        <f>(IF(MID(Table1[[#This Row],[Question]],10,2)="SU",MID(Table1[[#This Row],[Question]],10,6),""))</f>
        <v/>
      </c>
      <c r="D98" s="6" t="str">
        <f>FOFA!$A102</f>
        <v>Recommendations for Improvement:</v>
      </c>
      <c r="E98" s="6" t="str">
        <f>Table1[[#This Row],[QNUM]]&amp;Table1[[#This Row],[SUBQNUM]]</f>
        <v>01.08.01Recommendations for Improvement:</v>
      </c>
      <c r="F98" s="6" t="str">
        <f>_xlfn.SINGLE(IF(FOFA!$B102="","",FOFA!$B102))</f>
        <v/>
      </c>
      <c r="G98" s="6" t="str">
        <f>_xlfn.SINGLE(IF(FOFA!$C102="","",FOFA!$C102))</f>
        <v/>
      </c>
      <c r="H9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9" spans="1:8" x14ac:dyDescent="0.35">
      <c r="A99" s="6" t="s">
        <v>1918</v>
      </c>
      <c r="B99" s="6" t="str">
        <f t="shared" si="3"/>
        <v>01.09: Ti</v>
      </c>
      <c r="C99" s="6" t="str">
        <f>(IF(MID(Table1[[#This Row],[Question]],10,2)="SU",MID(Table1[[#This Row],[Question]],10,6),""))</f>
        <v/>
      </c>
      <c r="D99" s="6" t="str">
        <f>FOFA!$A103</f>
        <v>01.09: Time Keeping</v>
      </c>
      <c r="E99" s="6" t="str">
        <f>Table1[[#This Row],[QNUM]]&amp;Table1[[#This Row],[SUBQNUM]]</f>
        <v>01.09: Ti</v>
      </c>
      <c r="F99" s="6" t="str">
        <f>_xlfn.SINGLE(IF(FOFA!$B103="","",FOFA!$B103))</f>
        <v/>
      </c>
      <c r="G99" s="6" t="str">
        <f>_xlfn.SINGLE(IF(FOFA!$C103="","",FOFA!$C103))</f>
        <v/>
      </c>
      <c r="H9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0" spans="1:8" x14ac:dyDescent="0.35">
      <c r="A100" s="6" t="s">
        <v>1918</v>
      </c>
      <c r="B100" s="6" t="str">
        <f t="shared" si="3"/>
        <v>01.09.01</v>
      </c>
      <c r="C100" s="6" t="str">
        <f>(IF(MID(Table1[[#This Row],[Question]],10,2)="SU",MID(Table1[[#This Row],[Question]],10,6),""))</f>
        <v/>
      </c>
      <c r="D100" s="9" t="str">
        <f>FOFA!$A104</f>
        <v>01.09.01</v>
      </c>
      <c r="E100" s="9" t="str">
        <f>Table1[[#This Row],[QNUM]]&amp;Table1[[#This Row],[SUBQNUM]]</f>
        <v>01.09.01</v>
      </c>
      <c r="F100" s="9" t="str">
        <f>_xlfn.SINGLE(IF(FOFA!$B104="","",FOFA!$B104))</f>
        <v xml:space="preserve">Is the grantee compliant with the Standards for Documentation of Personnel Expenses (e.g. Timekeeping)? 
Consider the sponsor's/grantee's policies around documentation of personnel expenses, sample timesheets, and information provided during the FOFA interview. Does the provided information reflect the necessary components for documentation of personnel expenses as outlined below?  </v>
      </c>
      <c r="G100" s="6" t="str">
        <f>_xlfn.SINGLE(IF(FOFA!$C104="","",FOFA!$C104))</f>
        <v/>
      </c>
      <c r="H10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1" spans="1:8" x14ac:dyDescent="0.35">
      <c r="A101" s="6" t="s">
        <v>1918</v>
      </c>
      <c r="B101" s="6" t="str">
        <f t="shared" si="3"/>
        <v>01.09.01</v>
      </c>
      <c r="C101" s="6" t="str">
        <f>(IF(MID(Table1[[#This Row],[Question]],10,2)="SU",MID(Table1[[#This Row],[Question]],10,6),""))</f>
        <v>SUBQ1</v>
      </c>
      <c r="D101" s="9" t="str">
        <f>D100&amp;" SUBQ1"</f>
        <v>01.09.01 SUBQ1</v>
      </c>
      <c r="E101" s="9" t="str">
        <f>Table1[[#This Row],[QNUM]]&amp;Table1[[#This Row],[SUBQNUM]]</f>
        <v>01.09.01SUBQ1</v>
      </c>
      <c r="F101" s="9" t="str">
        <f>_xlfn.SINGLE(IF(FOFA!$B105="","",FOFA!$B105))</f>
        <v>• Charges to the grant for salaries and wages are based on records (e.g. timesheets) that accurately reflect the work performed. These records must:</v>
      </c>
      <c r="G101" s="6" t="str">
        <f>_xlfn.SINGLE(IF(FOFA!$C105="","",FOFA!$C105))</f>
        <v/>
      </c>
      <c r="H10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2" spans="1:8" x14ac:dyDescent="0.35">
      <c r="A102" s="6" t="s">
        <v>1918</v>
      </c>
      <c r="B102" s="6" t="str">
        <f t="shared" si="3"/>
        <v>01.09.01</v>
      </c>
      <c r="C102" s="6" t="str">
        <f>(IF(MID(Table1[[#This Row],[Question]],10,2)="SU",MID(Table1[[#This Row],[Question]],10,6),""))</f>
        <v>SUBQ2</v>
      </c>
      <c r="D102" s="9" t="str">
        <f>D100&amp;" SUBQ2"</f>
        <v>01.09.01 SUBQ2</v>
      </c>
      <c r="E102" s="9" t="str">
        <f>Table1[[#This Row],[QNUM]]&amp;Table1[[#This Row],[SUBQNUM]]</f>
        <v>01.09.01SUBQ2</v>
      </c>
      <c r="F102" s="9" t="str">
        <f>_xlfn.SINGLE(IF(FOFA!$B106="","",FOFA!$B106))</f>
        <v xml:space="preserve">o Be supported by a system of internal control that provides reasonable assurance that charges are accurate, allowable, and properly allocated. </v>
      </c>
      <c r="G102" s="6" t="str">
        <f>_xlfn.SINGLE(IF(FOFA!$C106="","",FOFA!$C106))</f>
        <v/>
      </c>
      <c r="H10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3" spans="1:8" x14ac:dyDescent="0.35">
      <c r="A103" s="6" t="s">
        <v>1918</v>
      </c>
      <c r="B103" s="6" t="str">
        <f t="shared" si="3"/>
        <v>01.09.01</v>
      </c>
      <c r="C103" s="6" t="str">
        <f>(IF(MID(Table1[[#This Row],[Question]],10,2)="SU",MID(Table1[[#This Row],[Question]],10,6),""))</f>
        <v>SUBQ3</v>
      </c>
      <c r="D103" s="9" t="str">
        <f>D100&amp;" SUBQ3"</f>
        <v>01.09.01 SUBQ3</v>
      </c>
      <c r="E103" s="9" t="str">
        <f>Table1[[#This Row],[QNUM]]&amp;Table1[[#This Row],[SUBQNUM]]</f>
        <v>01.09.01SUBQ3</v>
      </c>
      <c r="F103" s="9" t="str">
        <f>_xlfn.SINGLE(IF(FOFA!$B107="","",FOFA!$B107))</f>
        <v>o Incorporated into the official records of the organization</v>
      </c>
      <c r="G103" s="6" t="str">
        <f>_xlfn.SINGLE(IF(FOFA!$C107="","",FOFA!$C107))</f>
        <v/>
      </c>
      <c r="H10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4" spans="1:8" x14ac:dyDescent="0.35">
      <c r="A104" s="6" t="s">
        <v>1918</v>
      </c>
      <c r="B104" s="6" t="str">
        <f t="shared" si="3"/>
        <v>01.09.01</v>
      </c>
      <c r="C104" s="6" t="str">
        <f>(IF(MID(Table1[[#This Row],[Question]],10,2)="SU",MID(Table1[[#This Row],[Question]],10,6),""))</f>
        <v>SUBQ4</v>
      </c>
      <c r="D104" s="9" t="str">
        <f>D100&amp;" SUBQ4"</f>
        <v>01.09.01 SUBQ4</v>
      </c>
      <c r="E104" s="9" t="str">
        <f>Table1[[#This Row],[QNUM]]&amp;Table1[[#This Row],[SUBQNUM]]</f>
        <v>01.09.01SUBQ4</v>
      </c>
      <c r="F104" s="9" t="str">
        <f>_xlfn.SINGLE(IF(FOFA!$B108="","",FOFA!$B108))</f>
        <v>o Reasonably reflects the total activity for which employee is compensated</v>
      </c>
      <c r="G104" s="6" t="str">
        <f>_xlfn.SINGLE(IF(FOFA!$C108="","",FOFA!$C108))</f>
        <v/>
      </c>
      <c r="H10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5" spans="1:8" x14ac:dyDescent="0.35">
      <c r="A105" s="6" t="s">
        <v>1918</v>
      </c>
      <c r="B105" s="6" t="str">
        <f t="shared" si="3"/>
        <v>01.09.01</v>
      </c>
      <c r="C105" s="6" t="str">
        <f>(IF(MID(Table1[[#This Row],[Question]],10,2)="SU",MID(Table1[[#This Row],[Question]],10,6),""))</f>
        <v>SUBQ5</v>
      </c>
      <c r="D105" s="9" t="str">
        <f>D100&amp;" SUBQ5"</f>
        <v>01.09.01 SUBQ5</v>
      </c>
      <c r="E105" s="9" t="str">
        <f>Table1[[#This Row],[QNUM]]&amp;Table1[[#This Row],[SUBQNUM]]</f>
        <v>01.09.01SUBQ5</v>
      </c>
      <c r="F105" s="9" t="str">
        <f>_xlfn.SINGLE(IF(FOFA!$B109="","",FOFA!$B109))</f>
        <v>o Comply with the grantee's accounting policies and practices</v>
      </c>
      <c r="G105" s="6" t="str">
        <f>_xlfn.SINGLE(IF(FOFA!$C109="","",FOFA!$C109))</f>
        <v/>
      </c>
      <c r="H10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6" spans="1:8" x14ac:dyDescent="0.35">
      <c r="A106" s="6" t="s">
        <v>1918</v>
      </c>
      <c r="B106" s="6" t="str">
        <f t="shared" si="3"/>
        <v>01.09.01</v>
      </c>
      <c r="C106" s="6" t="str">
        <f>(IF(MID(Table1[[#This Row],[Question]],10,2)="SU",MID(Table1[[#This Row],[Question]],10,6),""))</f>
        <v>SUBQ6</v>
      </c>
      <c r="D106" s="9" t="str">
        <f>D100&amp;" SUBQ6"</f>
        <v>01.09.01 SUBQ6</v>
      </c>
      <c r="E106" s="9" t="str">
        <f>Table1[[#This Row],[QNUM]]&amp;Table1[[#This Row],[SUBQNUM]]</f>
        <v>01.09.01SUBQ6</v>
      </c>
      <c r="F106" s="9" t="str">
        <f>_xlfn.SINGLE(IF(FOFA!$B110="","",FOFA!$B110))</f>
        <v>• For an employee who is billed less than 100% to the grant, salary or wages are allocated to specific activities or cost objectives</v>
      </c>
      <c r="G106" s="6" t="str">
        <f>_xlfn.SINGLE(IF(FOFA!$C110="","",FOFA!$C110))</f>
        <v/>
      </c>
      <c r="H10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7" spans="1:8" x14ac:dyDescent="0.35">
      <c r="A107" s="6" t="s">
        <v>1918</v>
      </c>
      <c r="B107" s="6" t="str">
        <f t="shared" si="3"/>
        <v/>
      </c>
      <c r="C107" s="6" t="str">
        <f>(IF(MID(Table1[[#This Row],[Question]],10,2)="SU",MID(Table1[[#This Row],[Question]],10,6),""))</f>
        <v/>
      </c>
      <c r="D107" s="6" t="str">
        <f>FOFA!$A111</f>
        <v>References:</v>
      </c>
      <c r="E107" s="6" t="str">
        <f>Table1[[#This Row],[QNUM]]&amp;Table1[[#This Row],[SUBQNUM]]</f>
        <v/>
      </c>
      <c r="F107" s="6" t="str">
        <f>_xlfn.SINGLE(IF(FOFA!$B111="","",FOFA!$B111))</f>
        <v xml:space="preserve">2 CFR 200.430, 2 CFR 200.430(i), 2 CFR 200.431, 2 CFR 200.413(c), 2 CFR 200.416
</v>
      </c>
      <c r="G107" s="6" t="str">
        <f>_xlfn.SINGLE(IF(FOFA!$C111="","",FOFA!$C111))</f>
        <v/>
      </c>
      <c r="H10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8" spans="1:8" x14ac:dyDescent="0.35">
      <c r="A108" s="6" t="s">
        <v>1918</v>
      </c>
      <c r="B108" s="6" t="str">
        <f>B106&amp;TRIM(Table1[[#This Row],[Question]])</f>
        <v>01.09.01Notes:</v>
      </c>
      <c r="C108" s="6" t="str">
        <f>(IF(MID(Table1[[#This Row],[Question]],10,2)="SU",MID(Table1[[#This Row],[Question]],10,6),""))</f>
        <v/>
      </c>
      <c r="D108" s="6" t="str">
        <f>FOFA!$A112</f>
        <v>Notes:</v>
      </c>
      <c r="E108" s="6" t="str">
        <f>Table1[[#This Row],[QNUM]]&amp;Table1[[#This Row],[SUBQNUM]]</f>
        <v>01.09.01Notes:</v>
      </c>
      <c r="F108" s="6" t="str">
        <f>_xlfn.SINGLE(IF(FOFA!$B112="","",FOFA!$B112))</f>
        <v/>
      </c>
      <c r="G108" s="6" t="str">
        <f>_xlfn.SINGLE(IF(FOFA!$C112="","",FOFA!$C112))</f>
        <v/>
      </c>
      <c r="H10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9" spans="1:8" x14ac:dyDescent="0.35">
      <c r="A109" s="6" t="s">
        <v>1918</v>
      </c>
      <c r="B109" s="6" t="str">
        <f>B106&amp;Table1[[#This Row],[Question]]</f>
        <v>01.09.01Recommendations for Improvement:</v>
      </c>
      <c r="C109" s="6" t="str">
        <f>(IF(MID(Table1[[#This Row],[Question]],10,2)="SU",MID(Table1[[#This Row],[Question]],10,6),""))</f>
        <v/>
      </c>
      <c r="D109" s="6" t="str">
        <f>FOFA!$A113</f>
        <v>Recommendations for Improvement:</v>
      </c>
      <c r="E109" s="6" t="str">
        <f>Table1[[#This Row],[QNUM]]&amp;Table1[[#This Row],[SUBQNUM]]</f>
        <v>01.09.01Recommendations for Improvement:</v>
      </c>
      <c r="F109" s="6" t="str">
        <f>_xlfn.SINGLE(IF(FOFA!$B113="","",FOFA!$B113))</f>
        <v/>
      </c>
      <c r="G109" s="6" t="str">
        <f>_xlfn.SINGLE(IF(FOFA!$C113="","",FOFA!$C113))</f>
        <v/>
      </c>
      <c r="H10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0" spans="1:8" x14ac:dyDescent="0.35">
      <c r="A110" s="6" t="s">
        <v>1918</v>
      </c>
      <c r="B110" s="6" t="str">
        <f t="shared" si="3"/>
        <v>01.10: Pr</v>
      </c>
      <c r="C110" s="6" t="str">
        <f>(IF(MID(Table1[[#This Row],[Question]],10,2)="SU",MID(Table1[[#This Row],[Question]],10,6),""))</f>
        <v/>
      </c>
      <c r="D110" s="6" t="str">
        <f>FOFA!$A114</f>
        <v>01.10: Procurement</v>
      </c>
      <c r="E110" s="6" t="str">
        <f>Table1[[#This Row],[QNUM]]&amp;Table1[[#This Row],[SUBQNUM]]</f>
        <v>01.10: Pr</v>
      </c>
      <c r="F110" s="6" t="str">
        <f>_xlfn.SINGLE(IF(FOFA!$B114="","",FOFA!$B114))</f>
        <v/>
      </c>
      <c r="G110" s="6" t="str">
        <f>_xlfn.SINGLE(IF(FOFA!$C114="","",FOFA!$C114))</f>
        <v/>
      </c>
      <c r="H11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1" spans="1:8" x14ac:dyDescent="0.35">
      <c r="A111" s="6" t="s">
        <v>1918</v>
      </c>
      <c r="B111" s="6" t="str">
        <f t="shared" si="3"/>
        <v>01.10.01</v>
      </c>
      <c r="C111" s="6" t="str">
        <f>(IF(MID(Table1[[#This Row],[Question]],10,2)="SU",MID(Table1[[#This Row],[Question]],10,6),""))</f>
        <v/>
      </c>
      <c r="D111" s="6" t="str">
        <f>FOFA!$A115</f>
        <v>01.10.01</v>
      </c>
      <c r="E111" s="6" t="str">
        <f>Table1[[#This Row],[QNUM]]&amp;Table1[[#This Row],[SUBQNUM]]</f>
        <v>01.10.01</v>
      </c>
      <c r="F111" s="6" t="str">
        <f>_xlfn.SINGLE(IF(FOFA!$B115="","",FOFA!$B115))</f>
        <v>Does the sponsor/grantee have a procurement policy?</v>
      </c>
      <c r="G111" s="6" t="str">
        <f>_xlfn.SINGLE(IF(FOFA!$C115="","",FOFA!$C115))</f>
        <v/>
      </c>
      <c r="H11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2" spans="1:8" x14ac:dyDescent="0.35">
      <c r="A112" s="6" t="s">
        <v>1918</v>
      </c>
      <c r="B112" s="6" t="str">
        <f t="shared" si="3"/>
        <v/>
      </c>
      <c r="C112" s="6" t="str">
        <f>(IF(MID(Table1[[#This Row],[Question]],10,2)="SU",MID(Table1[[#This Row],[Question]],10,6),""))</f>
        <v/>
      </c>
      <c r="D112" s="6" t="str">
        <f>FOFA!$A116</f>
        <v>References:</v>
      </c>
      <c r="E112" s="6" t="str">
        <f>Table1[[#This Row],[QNUM]]&amp;Table1[[#This Row],[SUBQNUM]]</f>
        <v/>
      </c>
      <c r="F112" s="6" t="str">
        <f>_xlfn.SINGLE(IF(FOFA!$B116="","",FOFA!$B116))</f>
        <v>2 CFR 200.317-327</v>
      </c>
      <c r="G112" s="6" t="str">
        <f>_xlfn.SINGLE(IF(FOFA!$C116="","",FOFA!$C116))</f>
        <v/>
      </c>
      <c r="H11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3" spans="1:8" x14ac:dyDescent="0.35">
      <c r="A113" s="6" t="s">
        <v>1918</v>
      </c>
      <c r="B113" s="6" t="str">
        <f>B111&amp;TRIM(Table1[[#This Row],[Question]])</f>
        <v>01.10.01Notes:</v>
      </c>
      <c r="C113" s="6" t="str">
        <f>(IF(MID(Table1[[#This Row],[Question]],10,2)="SU",MID(Table1[[#This Row],[Question]],10,6),""))</f>
        <v/>
      </c>
      <c r="D113" s="6" t="str">
        <f>FOFA!$A117</f>
        <v>Notes:</v>
      </c>
      <c r="E113" s="6" t="str">
        <f>Table1[[#This Row],[QNUM]]&amp;Table1[[#This Row],[SUBQNUM]]</f>
        <v>01.10.01Notes:</v>
      </c>
      <c r="F113" s="6" t="str">
        <f>_xlfn.SINGLE(IF(FOFA!$B117="","",FOFA!$B117))</f>
        <v/>
      </c>
      <c r="G113" s="6" t="str">
        <f>_xlfn.SINGLE(IF(FOFA!$C117="","",FOFA!$C117))</f>
        <v/>
      </c>
      <c r="H11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4" spans="1:8" x14ac:dyDescent="0.35">
      <c r="A114" s="6" t="s">
        <v>1918</v>
      </c>
      <c r="B114" s="6" t="str">
        <f>B111&amp;Table1[[#This Row],[Question]]</f>
        <v>01.10.01Recommendations for Improvement:</v>
      </c>
      <c r="C114" s="6" t="str">
        <f>(IF(MID(Table1[[#This Row],[Question]],10,2)="SU",MID(Table1[[#This Row],[Question]],10,6),""))</f>
        <v/>
      </c>
      <c r="D114" s="6" t="str">
        <f>FOFA!$A118</f>
        <v>Recommendations for Improvement:</v>
      </c>
      <c r="E114" s="6" t="str">
        <f>Table1[[#This Row],[QNUM]]&amp;Table1[[#This Row],[SUBQNUM]]</f>
        <v>01.10.01Recommendations for Improvement:</v>
      </c>
      <c r="F114" s="6" t="str">
        <f>_xlfn.SINGLE(IF(FOFA!$B118="","",FOFA!$B118))</f>
        <v/>
      </c>
      <c r="G114" s="6" t="str">
        <f>_xlfn.SINGLE(IF(FOFA!$C118="","",FOFA!$C118))</f>
        <v/>
      </c>
      <c r="H11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5" spans="1:8" x14ac:dyDescent="0.35">
      <c r="A115" s="6" t="s">
        <v>1918</v>
      </c>
      <c r="B115" s="6" t="str">
        <f t="shared" si="3"/>
        <v>01.10.02</v>
      </c>
      <c r="C115" s="6" t="str">
        <f>(IF(MID(Table1[[#This Row],[Question]],10,2)="SU",MID(Table1[[#This Row],[Question]],10,6),""))</f>
        <v/>
      </c>
      <c r="D115" s="9" t="str">
        <f>FOFA!$A119</f>
        <v>01.10.02</v>
      </c>
      <c r="E115" s="9" t="str">
        <f>Table1[[#This Row],[QNUM]]&amp;Table1[[#This Row],[SUBQNUM]]</f>
        <v>01.10.02</v>
      </c>
      <c r="F115" s="9" t="str">
        <f>_xlfn.SINGLE(IF(FOFA!$B119="","",FOFA!$B119))</f>
        <v xml:space="preserve">If there is a policy, does it include the following minimum elements? 
</v>
      </c>
      <c r="G115" s="6" t="str">
        <f>_xlfn.SINGLE(IF(FOFA!$C119="","",FOFA!$C119))</f>
        <v/>
      </c>
      <c r="H11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6" spans="1:8" x14ac:dyDescent="0.35">
      <c r="A116" s="6" t="s">
        <v>1918</v>
      </c>
      <c r="B116" s="6" t="str">
        <f t="shared" si="3"/>
        <v>01.10.02</v>
      </c>
      <c r="C116" s="6" t="str">
        <f>(IF(MID(Table1[[#This Row],[Question]],10,2)="SU",MID(Table1[[#This Row],[Question]],10,6),""))</f>
        <v>SUBQ1</v>
      </c>
      <c r="D116" s="9" t="str">
        <f>D115&amp;" SUBQ1"</f>
        <v>01.10.02 SUBQ1</v>
      </c>
      <c r="E116" s="9" t="str">
        <f>Table1[[#This Row],[QNUM]]&amp;Table1[[#This Row],[SUBQNUM]]</f>
        <v>01.10.02SUBQ1</v>
      </c>
      <c r="F116" s="9" t="str">
        <f>_xlfn.SINGLE(IF(FOFA!$B120="","",FOFA!$B120))</f>
        <v>• Standards of conduct that cover at minimum conflicts of interest and disciplinary actions to be applied for violations of such standards</v>
      </c>
      <c r="G116" s="6" t="str">
        <f>_xlfn.SINGLE(IF(FOFA!$C120="","",FOFA!$C120))</f>
        <v/>
      </c>
      <c r="H11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7" spans="1:8" x14ac:dyDescent="0.35">
      <c r="A117" s="6" t="s">
        <v>1918</v>
      </c>
      <c r="B117" s="6" t="str">
        <f t="shared" si="3"/>
        <v>01.10.02</v>
      </c>
      <c r="C117" s="6" t="str">
        <f>(IF(MID(Table1[[#This Row],[Question]],10,2)="SU",MID(Table1[[#This Row],[Question]],10,6),""))</f>
        <v>SUBQ2</v>
      </c>
      <c r="D117" s="9" t="str">
        <f>D115&amp;" SUBQ2"</f>
        <v>01.10.02 SUBQ2</v>
      </c>
      <c r="E117" s="9" t="str">
        <f>Table1[[#This Row],[QNUM]]&amp;Table1[[#This Row],[SUBQNUM]]</f>
        <v>01.10.02SUBQ2</v>
      </c>
      <c r="F117" s="9" t="str">
        <f>_xlfn.SINGLE(IF(FOFA!$B121="","",FOFA!$B121))</f>
        <v>• Delineation of purchase thresholds,</v>
      </c>
      <c r="G117" s="6" t="str">
        <f>_xlfn.SINGLE(IF(FOFA!$C121="","",FOFA!$C121))</f>
        <v/>
      </c>
      <c r="H11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8" spans="1:8" x14ac:dyDescent="0.35">
      <c r="A118" s="6" t="s">
        <v>1918</v>
      </c>
      <c r="B118" s="6" t="str">
        <f t="shared" si="3"/>
        <v>01.10.02</v>
      </c>
      <c r="C118" s="6" t="str">
        <f>(IF(MID(Table1[[#This Row],[Question]],10,2)="SU",MID(Table1[[#This Row],[Question]],10,6),""))</f>
        <v>SUBQ3</v>
      </c>
      <c r="D118" s="9" t="str">
        <f>D115&amp;" SUBQ3"</f>
        <v>01.10.02 SUBQ3</v>
      </c>
      <c r="E118" s="9" t="str">
        <f>Table1[[#This Row],[QNUM]]&amp;Table1[[#This Row],[SUBQNUM]]</f>
        <v>01.10.02SUBQ3</v>
      </c>
      <c r="F118" s="9" t="str">
        <f>_xlfn.SINGLE(IF(FOFA!$B122="","",FOFA!$B122))</f>
        <v xml:space="preserve">• Single source provisions, and </v>
      </c>
      <c r="G118" s="6" t="str">
        <f>_xlfn.SINGLE(IF(FOFA!$C122="","",FOFA!$C122))</f>
        <v/>
      </c>
      <c r="H11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9" spans="1:8" x14ac:dyDescent="0.35">
      <c r="A119" s="6" t="s">
        <v>1918</v>
      </c>
      <c r="B119" s="6" t="str">
        <f t="shared" si="3"/>
        <v>01.10.02</v>
      </c>
      <c r="C119" s="6" t="str">
        <f>(IF(MID(Table1[[#This Row],[Question]],10,2)="SU",MID(Table1[[#This Row],[Question]],10,6),""))</f>
        <v>SUBQ4</v>
      </c>
      <c r="D119" s="9" t="str">
        <f>D115&amp;" SUBQ4"</f>
        <v>01.10.02 SUBQ4</v>
      </c>
      <c r="E119" s="9" t="str">
        <f>Table1[[#This Row],[QNUM]]&amp;Table1[[#This Row],[SUBQNUM]]</f>
        <v>01.10.02SUBQ4</v>
      </c>
      <c r="F119" s="9" t="str">
        <f>_xlfn.SINGLE(IF(FOFA!$B123="","",FOFA!$B123))</f>
        <v>• Necessary affirmative steps to assure minority businesses, women's business enterprises, and labor surplus area firms are used when possible</v>
      </c>
      <c r="G119" s="6" t="str">
        <f>_xlfn.SINGLE(IF(FOFA!$C123="","",FOFA!$C123))</f>
        <v/>
      </c>
      <c r="H11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0" spans="1:8" x14ac:dyDescent="0.35">
      <c r="A120" s="6" t="s">
        <v>1918</v>
      </c>
      <c r="B120" s="6" t="str">
        <f t="shared" si="3"/>
        <v/>
      </c>
      <c r="C120" s="6" t="str">
        <f>(IF(MID(Table1[[#This Row],[Question]],10,2)="SU",MID(Table1[[#This Row],[Question]],10,6),""))</f>
        <v/>
      </c>
      <c r="D120" s="6" t="str">
        <f>FOFA!$A124</f>
        <v>References:</v>
      </c>
      <c r="E120" s="6" t="str">
        <f>Table1[[#This Row],[QNUM]]&amp;Table1[[#This Row],[SUBQNUM]]</f>
        <v/>
      </c>
      <c r="F120" s="6" t="str">
        <f>_xlfn.SINGLE(IF(FOFA!$B124="","",FOFA!$B124))</f>
        <v>2 CFR 200.317-327</v>
      </c>
      <c r="G120" s="6" t="str">
        <f>_xlfn.SINGLE(IF(FOFA!$C124="","",FOFA!$C124))</f>
        <v/>
      </c>
      <c r="H12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1" spans="1:8" x14ac:dyDescent="0.35">
      <c r="A121" s="6" t="s">
        <v>1918</v>
      </c>
      <c r="B121" s="6" t="str">
        <f>B119&amp;TRIM(Table1[[#This Row],[Question]])</f>
        <v>01.10.02Notes:</v>
      </c>
      <c r="C121" s="6" t="str">
        <f>(IF(MID(Table1[[#This Row],[Question]],10,2)="SU",MID(Table1[[#This Row],[Question]],10,6),""))</f>
        <v/>
      </c>
      <c r="D121" s="6" t="str">
        <f>FOFA!$A125</f>
        <v>Notes:</v>
      </c>
      <c r="E121" s="6" t="str">
        <f>Table1[[#This Row],[QNUM]]&amp;Table1[[#This Row],[SUBQNUM]]</f>
        <v>01.10.02Notes:</v>
      </c>
      <c r="F121" s="6" t="str">
        <f>_xlfn.SINGLE(IF(FOFA!$B125="","",FOFA!$B125))</f>
        <v/>
      </c>
      <c r="G121" s="6" t="str">
        <f>_xlfn.SINGLE(IF(FOFA!$C125="","",FOFA!$C125))</f>
        <v/>
      </c>
      <c r="H12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2" spans="1:8" x14ac:dyDescent="0.35">
      <c r="A122" s="6" t="s">
        <v>1918</v>
      </c>
      <c r="B122" s="6" t="str">
        <f>B119&amp;Table1[[#This Row],[Question]]</f>
        <v>01.10.02Recommendations for Improvement:</v>
      </c>
      <c r="C122" s="6" t="str">
        <f>(IF(MID(Table1[[#This Row],[Question]],10,2)="SU",MID(Table1[[#This Row],[Question]],10,6),""))</f>
        <v/>
      </c>
      <c r="D122" s="6" t="str">
        <f>FOFA!$A126</f>
        <v>Recommendations for Improvement:</v>
      </c>
      <c r="E122" s="6" t="str">
        <f>Table1[[#This Row],[QNUM]]&amp;Table1[[#This Row],[SUBQNUM]]</f>
        <v>01.10.02Recommendations for Improvement:</v>
      </c>
      <c r="F122" s="6" t="str">
        <f>_xlfn.SINGLE(IF(FOFA!$B126="","",FOFA!$B126))</f>
        <v/>
      </c>
      <c r="G122" s="6" t="str">
        <f>_xlfn.SINGLE(IF(FOFA!$C126="","",FOFA!$C126))</f>
        <v/>
      </c>
      <c r="H12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3" spans="1:8" x14ac:dyDescent="0.35">
      <c r="A123" s="6" t="s">
        <v>1918</v>
      </c>
      <c r="B123" s="6" t="str">
        <f t="shared" si="3"/>
        <v/>
      </c>
      <c r="C123" s="6" t="str">
        <f>(IF(MID(Table1[[#This Row],[Question]],10,2)="SU",MID(Table1[[#This Row],[Question]],10,6),""))</f>
        <v/>
      </c>
      <c r="D123" s="6" t="str">
        <f>FOFA!$A127</f>
        <v>Additional Monitoring Comments</v>
      </c>
      <c r="E123" s="6" t="str">
        <f>Table1[[#This Row],[QNUM]]&amp;Table1[[#This Row],[SUBQNUM]]</f>
        <v/>
      </c>
      <c r="F123" s="6" t="str">
        <f>_xlfn.SINGLE(IF(FOFA!$B127="","",FOFA!$B127))</f>
        <v/>
      </c>
      <c r="G123" s="6" t="str">
        <f>_xlfn.SINGLE(IF(FOFA!$C127="","",FOFA!$C127))</f>
        <v/>
      </c>
      <c r="H12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4" spans="1:8" x14ac:dyDescent="0.35">
      <c r="A124" s="6" t="s">
        <v>1918</v>
      </c>
      <c r="B124" s="6" t="str">
        <f t="shared" si="3"/>
        <v>0</v>
      </c>
      <c r="C124" s="6" t="str">
        <f>(IF(MID(Table1[[#This Row],[Question]],10,2)="SU",MID(Table1[[#This Row],[Question]],10,6),""))</f>
        <v/>
      </c>
      <c r="D124" s="6">
        <f>FOFA!$A128</f>
        <v>0</v>
      </c>
      <c r="E124" s="6" t="str">
        <f>Table1[[#This Row],[QNUM]]&amp;Table1[[#This Row],[SUBQNUM]]</f>
        <v>0</v>
      </c>
      <c r="F124" s="6" t="str">
        <f>_xlfn.SINGLE(IF(FOFA!$B128="","",FOFA!$B128))</f>
        <v/>
      </c>
      <c r="G124" s="6" t="str">
        <f>_xlfn.SINGLE(IF(FOFA!$C128="","",FOFA!$C128))</f>
        <v/>
      </c>
      <c r="H12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5" spans="1:8" x14ac:dyDescent="0.35">
      <c r="A125" s="6" t="s">
        <v>1918</v>
      </c>
      <c r="B125" s="6" t="str">
        <f t="shared" si="3"/>
        <v>0</v>
      </c>
      <c r="C125" s="6" t="str">
        <f>(IF(MID(Table1[[#This Row],[Question]],10,2)="SU",MID(Table1[[#This Row],[Question]],10,6),""))</f>
        <v/>
      </c>
      <c r="D125" s="6">
        <f>FOFA!$A129</f>
        <v>0</v>
      </c>
      <c r="E125" s="6" t="str">
        <f>Table1[[#This Row],[QNUM]]&amp;Table1[[#This Row],[SUBQNUM]]</f>
        <v>0</v>
      </c>
      <c r="F125" s="6" t="str">
        <f>_xlfn.SINGLE(IF(FOFA!$B129="","",FOFA!$B129))</f>
        <v/>
      </c>
      <c r="G125" s="6" t="str">
        <f>_xlfn.SINGLE(IF(FOFA!$C129="","",FOFA!$C129))</f>
        <v/>
      </c>
      <c r="H12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6" spans="1:8" x14ac:dyDescent="0.35">
      <c r="A126" s="6" t="s">
        <v>1918</v>
      </c>
      <c r="B126" s="6" t="str">
        <f t="shared" si="3"/>
        <v>0</v>
      </c>
      <c r="C126" s="6" t="str">
        <f>(IF(MID(Table1[[#This Row],[Question]],10,2)="SU",MID(Table1[[#This Row],[Question]],10,6),""))</f>
        <v/>
      </c>
      <c r="D126" s="6">
        <f>FOFA!$A130</f>
        <v>0</v>
      </c>
      <c r="E126" s="6" t="str">
        <f>Table1[[#This Row],[QNUM]]&amp;Table1[[#This Row],[SUBQNUM]]</f>
        <v>0</v>
      </c>
      <c r="F126" s="6" t="str">
        <f>_xlfn.SINGLE(IF(FOFA!$B130="","",FOFA!$B130))</f>
        <v/>
      </c>
      <c r="G126" s="6" t="str">
        <f>_xlfn.SINGLE(IF(FOFA!$C130="","",FOFA!$C130))</f>
        <v/>
      </c>
      <c r="H12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7" spans="1:8" x14ac:dyDescent="0.35">
      <c r="A127" s="6" t="s">
        <v>1918</v>
      </c>
      <c r="B127" s="6" t="str">
        <f t="shared" si="3"/>
        <v>0</v>
      </c>
      <c r="C127" s="6" t="str">
        <f>(IF(MID(Table1[[#This Row],[Question]],10,2)="SU",MID(Table1[[#This Row],[Question]],10,6),""))</f>
        <v/>
      </c>
      <c r="D127" s="6">
        <f>FOFA!$A131</f>
        <v>0</v>
      </c>
      <c r="E127" s="6" t="str">
        <f>Table1[[#This Row],[QNUM]]&amp;Table1[[#This Row],[SUBQNUM]]</f>
        <v>0</v>
      </c>
      <c r="F127" s="6" t="str">
        <f>_xlfn.SINGLE(IF(FOFA!$B131="","",FOFA!$B131))</f>
        <v/>
      </c>
      <c r="G127" s="6" t="str">
        <f>_xlfn.SINGLE(IF(FOFA!$C131="","",FOFA!$C131))</f>
        <v/>
      </c>
      <c r="H12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8" spans="1:8" x14ac:dyDescent="0.35">
      <c r="A128" s="6" t="s">
        <v>1918</v>
      </c>
      <c r="B128" s="6" t="str">
        <f t="shared" si="3"/>
        <v>0</v>
      </c>
      <c r="C128" s="6" t="str">
        <f>(IF(MID(Table1[[#This Row],[Question]],10,2)="SU",MID(Table1[[#This Row],[Question]],10,6),""))</f>
        <v/>
      </c>
      <c r="D128" s="6">
        <f>FOFA!$A132</f>
        <v>0</v>
      </c>
      <c r="E128" s="6" t="str">
        <f>Table1[[#This Row],[QNUM]]&amp;Table1[[#This Row],[SUBQNUM]]</f>
        <v>0</v>
      </c>
      <c r="F128" s="6" t="str">
        <f>_xlfn.SINGLE(IF(FOFA!$B132="","",FOFA!$B132))</f>
        <v/>
      </c>
      <c r="G128" s="6" t="str">
        <f>_xlfn.SINGLE(IF(FOFA!$C132="","",FOFA!$C132))</f>
        <v/>
      </c>
      <c r="H12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9" spans="1:8" x14ac:dyDescent="0.35">
      <c r="A129" s="6" t="s">
        <v>1918</v>
      </c>
      <c r="B129" s="6" t="str">
        <f t="shared" si="3"/>
        <v>0</v>
      </c>
      <c r="C129" s="6" t="str">
        <f>(IF(MID(Table1[[#This Row],[Question]],10,2)="SU",MID(Table1[[#This Row],[Question]],10,6),""))</f>
        <v/>
      </c>
      <c r="D129" s="6">
        <f>FOFA!$A133</f>
        <v>0</v>
      </c>
      <c r="E129" s="6" t="str">
        <f>Table1[[#This Row],[QNUM]]&amp;Table1[[#This Row],[SUBQNUM]]</f>
        <v>0</v>
      </c>
      <c r="F129" s="6" t="str">
        <f>_xlfn.SINGLE(IF(FOFA!$B133="","",FOFA!$B133))</f>
        <v/>
      </c>
      <c r="G129" s="6" t="str">
        <f>_xlfn.SINGLE(IF(FOFA!$C133="","",FOFA!$C133))</f>
        <v/>
      </c>
      <c r="H12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0" spans="1:8" x14ac:dyDescent="0.35">
      <c r="A130" s="6" t="s">
        <v>1918</v>
      </c>
      <c r="B130" s="6" t="str">
        <f t="shared" si="3"/>
        <v>0</v>
      </c>
      <c r="C130" s="6" t="str">
        <f>(IF(MID(Table1[[#This Row],[Question]],10,2)="SU",MID(Table1[[#This Row],[Question]],10,6),""))</f>
        <v/>
      </c>
      <c r="D130" s="6">
        <f>FOFA!$A134</f>
        <v>0</v>
      </c>
      <c r="E130" s="6" t="str">
        <f>Table1[[#This Row],[QNUM]]&amp;Table1[[#This Row],[SUBQNUM]]</f>
        <v>0</v>
      </c>
      <c r="F130" s="6" t="str">
        <f>_xlfn.SINGLE(IF(FOFA!$B134="","",FOFA!$B134))</f>
        <v/>
      </c>
      <c r="G130" s="6" t="str">
        <f>_xlfn.SINGLE(IF(FOFA!$C134="","",FOFA!$C134))</f>
        <v/>
      </c>
      <c r="H13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1" spans="1:8" x14ac:dyDescent="0.35">
      <c r="A131" s="6" t="s">
        <v>1918</v>
      </c>
      <c r="B131" s="6" t="str">
        <f t="shared" si="3"/>
        <v>0</v>
      </c>
      <c r="C131" s="6" t="str">
        <f>(IF(MID(Table1[[#This Row],[Question]],10,2)="SU",MID(Table1[[#This Row],[Question]],10,6),""))</f>
        <v/>
      </c>
      <c r="D131" s="6">
        <f>FOFA!$A135</f>
        <v>0</v>
      </c>
      <c r="E131" s="6" t="str">
        <f>Table1[[#This Row],[QNUM]]&amp;Table1[[#This Row],[SUBQNUM]]</f>
        <v>0</v>
      </c>
      <c r="F131" s="6" t="str">
        <f>_xlfn.SINGLE(IF(FOFA!$B135="","",FOFA!$B135))</f>
        <v/>
      </c>
      <c r="G131" s="6" t="str">
        <f>_xlfn.SINGLE(IF(FOFA!$C135="","",FOFA!$C135))</f>
        <v/>
      </c>
      <c r="H13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2" spans="1:8" x14ac:dyDescent="0.35">
      <c r="A132" s="6" t="s">
        <v>1918</v>
      </c>
      <c r="B132" s="6" t="str">
        <f t="shared" si="3"/>
        <v>0</v>
      </c>
      <c r="C132" s="6" t="str">
        <f>(IF(MID(Table1[[#This Row],[Question]],10,2)="SU",MID(Table1[[#This Row],[Question]],10,6),""))</f>
        <v/>
      </c>
      <c r="D132" s="6">
        <f>FOFA!$A136</f>
        <v>0</v>
      </c>
      <c r="E132" s="6" t="str">
        <f>Table1[[#This Row],[QNUM]]&amp;Table1[[#This Row],[SUBQNUM]]</f>
        <v>0</v>
      </c>
      <c r="F132" s="6" t="str">
        <f>_xlfn.SINGLE(IF(FOFA!$B136="","",FOFA!$B136))</f>
        <v/>
      </c>
      <c r="G132" s="6" t="str">
        <f>_xlfn.SINGLE(IF(FOFA!$C136="","",FOFA!$C136))</f>
        <v/>
      </c>
      <c r="H13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3" spans="1:8" x14ac:dyDescent="0.35">
      <c r="A133" s="6" t="s">
        <v>1918</v>
      </c>
      <c r="B133" s="6" t="str">
        <f t="shared" si="3"/>
        <v>0</v>
      </c>
      <c r="C133" s="6" t="str">
        <f>(IF(MID(Table1[[#This Row],[Question]],10,2)="SU",MID(Table1[[#This Row],[Question]],10,6),""))</f>
        <v/>
      </c>
      <c r="D133" s="6">
        <f>FOFA!$A137</f>
        <v>0</v>
      </c>
      <c r="E133" s="6" t="str">
        <f>Table1[[#This Row],[QNUM]]&amp;Table1[[#This Row],[SUBQNUM]]</f>
        <v>0</v>
      </c>
      <c r="F133" s="6" t="str">
        <f>_xlfn.SINGLE(IF(FOFA!$B137="","",FOFA!$B137))</f>
        <v/>
      </c>
      <c r="G133" s="6" t="str">
        <f>_xlfn.SINGLE(IF(FOFA!$C137="","",FOFA!$C137))</f>
        <v/>
      </c>
      <c r="H13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4" spans="1:8" x14ac:dyDescent="0.35">
      <c r="A134" s="6" t="s">
        <v>1918</v>
      </c>
      <c r="B134" s="6" t="str">
        <f t="shared" si="3"/>
        <v>0</v>
      </c>
      <c r="C134" s="6" t="str">
        <f>(IF(MID(Table1[[#This Row],[Question]],10,2)="SU",MID(Table1[[#This Row],[Question]],10,6),""))</f>
        <v/>
      </c>
      <c r="D134" s="6">
        <f>FOFA!$A138</f>
        <v>0</v>
      </c>
      <c r="E134" s="6" t="str">
        <f>Table1[[#This Row],[QNUM]]&amp;Table1[[#This Row],[SUBQNUM]]</f>
        <v>0</v>
      </c>
      <c r="F134" s="6" t="str">
        <f>_xlfn.SINGLE(IF(FOFA!$B138="","",FOFA!$B138))</f>
        <v/>
      </c>
      <c r="G134" s="6" t="str">
        <f>_xlfn.SINGLE(IF(FOFA!$C138="","",FOFA!$C138))</f>
        <v/>
      </c>
      <c r="H13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5" spans="1:8" x14ac:dyDescent="0.35">
      <c r="A135" s="6" t="s">
        <v>1918</v>
      </c>
      <c r="B135" s="6" t="str">
        <f t="shared" si="3"/>
        <v>0</v>
      </c>
      <c r="C135" s="6" t="str">
        <f>(IF(MID(Table1[[#This Row],[Question]],10,2)="SU",MID(Table1[[#This Row],[Question]],10,6),""))</f>
        <v/>
      </c>
      <c r="D135" s="6">
        <f>FOFA!$A139</f>
        <v>0</v>
      </c>
      <c r="E135" s="6" t="str">
        <f>Table1[[#This Row],[QNUM]]&amp;Table1[[#This Row],[SUBQNUM]]</f>
        <v>0</v>
      </c>
      <c r="F135" s="6" t="str">
        <f>_xlfn.SINGLE(IF(FOFA!$B139="","",FOFA!$B139))</f>
        <v/>
      </c>
      <c r="G135" s="6" t="str">
        <f>_xlfn.SINGLE(IF(FOFA!$C139="","",FOFA!$C139))</f>
        <v/>
      </c>
      <c r="H13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6" spans="1:8" x14ac:dyDescent="0.35">
      <c r="A136" s="6" t="s">
        <v>1918</v>
      </c>
      <c r="B136" s="6" t="str">
        <f t="shared" si="3"/>
        <v>0</v>
      </c>
      <c r="C136" s="6" t="str">
        <f>(IF(MID(Table1[[#This Row],[Question]],10,2)="SU",MID(Table1[[#This Row],[Question]],10,6),""))</f>
        <v/>
      </c>
      <c r="D136" s="6">
        <f>FOFA!$A140</f>
        <v>0</v>
      </c>
      <c r="E136" s="6" t="str">
        <f>Table1[[#This Row],[QNUM]]&amp;Table1[[#This Row],[SUBQNUM]]</f>
        <v>0</v>
      </c>
      <c r="F136" s="6" t="str">
        <f>_xlfn.SINGLE(IF(FOFA!$B140="","",FOFA!$B140))</f>
        <v/>
      </c>
      <c r="G136" s="6" t="str">
        <f>_xlfn.SINGLE(IF(FOFA!$C140="","",FOFA!$C140))</f>
        <v/>
      </c>
      <c r="H13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7" spans="1:8" x14ac:dyDescent="0.35">
      <c r="A137" s="6" t="s">
        <v>1918</v>
      </c>
      <c r="B137" s="6" t="str">
        <f t="shared" si="3"/>
        <v>0</v>
      </c>
      <c r="C137" s="6" t="str">
        <f>(IF(MID(Table1[[#This Row],[Question]],10,2)="SU",MID(Table1[[#This Row],[Question]],10,6),""))</f>
        <v/>
      </c>
      <c r="D137" s="6">
        <f>FOFA!$A141</f>
        <v>0</v>
      </c>
      <c r="E137" s="6" t="str">
        <f>Table1[[#This Row],[QNUM]]&amp;Table1[[#This Row],[SUBQNUM]]</f>
        <v>0</v>
      </c>
      <c r="F137" s="6" t="str">
        <f>_xlfn.SINGLE(IF(FOFA!$B141="","",FOFA!$B141))</f>
        <v/>
      </c>
      <c r="G137" s="6" t="str">
        <f>_xlfn.SINGLE(IF(FOFA!$C141="","",FOFA!$C141))</f>
        <v/>
      </c>
      <c r="H13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8" spans="1:8" x14ac:dyDescent="0.35">
      <c r="A138" s="6" t="s">
        <v>1918</v>
      </c>
      <c r="B138" s="6" t="str">
        <f t="shared" si="3"/>
        <v>0</v>
      </c>
      <c r="C138" s="6" t="str">
        <f>(IF(MID(Table1[[#This Row],[Question]],10,2)="SU",MID(Table1[[#This Row],[Question]],10,6),""))</f>
        <v/>
      </c>
      <c r="D138" s="6">
        <f>FOFA!$A142</f>
        <v>0</v>
      </c>
      <c r="E138" s="6" t="str">
        <f>Table1[[#This Row],[QNUM]]&amp;Table1[[#This Row],[SUBQNUM]]</f>
        <v>0</v>
      </c>
      <c r="F138" s="6" t="str">
        <f>_xlfn.SINGLE(IF(FOFA!$B142="","",FOFA!$B142))</f>
        <v/>
      </c>
      <c r="G138" s="6" t="str">
        <f>_xlfn.SINGLE(IF(FOFA!$C142="","",FOFA!$C142))</f>
        <v/>
      </c>
      <c r="H13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9" spans="1:8" x14ac:dyDescent="0.35">
      <c r="A139" s="6" t="s">
        <v>1918</v>
      </c>
      <c r="B139" s="6" t="str">
        <f t="shared" si="3"/>
        <v>0</v>
      </c>
      <c r="C139" s="6" t="str">
        <f>(IF(MID(Table1[[#This Row],[Question]],10,2)="SU",MID(Table1[[#This Row],[Question]],10,6),""))</f>
        <v/>
      </c>
      <c r="D139" s="6">
        <f>FOFA!$A143</f>
        <v>0</v>
      </c>
      <c r="E139" s="6" t="str">
        <f>Table1[[#This Row],[QNUM]]&amp;Table1[[#This Row],[SUBQNUM]]</f>
        <v>0</v>
      </c>
      <c r="F139" s="6" t="str">
        <f>_xlfn.SINGLE(IF(FOFA!$B143="","",FOFA!$B143))</f>
        <v/>
      </c>
      <c r="G139" s="6" t="str">
        <f>_xlfn.SINGLE(IF(FOFA!$C143="","",FOFA!$C143))</f>
        <v/>
      </c>
      <c r="H13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0" spans="1:8" x14ac:dyDescent="0.35">
      <c r="A140" s="6" t="s">
        <v>1918</v>
      </c>
      <c r="B140" s="6" t="str">
        <f t="shared" ref="B140:B203" si="5">TRIM(IF(ISNUMBER(LEFT(D140,1)*1),LEFT(D140,9),""))</f>
        <v>0</v>
      </c>
      <c r="C140" s="6" t="str">
        <f>(IF(MID(Table1[[#This Row],[Question]],10,2)="SU",MID(Table1[[#This Row],[Question]],10,6),""))</f>
        <v/>
      </c>
      <c r="D140" s="6">
        <f>FOFA!$A144</f>
        <v>0</v>
      </c>
      <c r="E140" s="6" t="str">
        <f>Table1[[#This Row],[QNUM]]&amp;Table1[[#This Row],[SUBQNUM]]</f>
        <v>0</v>
      </c>
      <c r="F140" s="6" t="str">
        <f>_xlfn.SINGLE(IF(FOFA!$B144="","",FOFA!$B144))</f>
        <v/>
      </c>
      <c r="G140" s="6" t="str">
        <f>_xlfn.SINGLE(IF(FOFA!$C144="","",FOFA!$C144))</f>
        <v/>
      </c>
      <c r="H14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1" spans="1:8" x14ac:dyDescent="0.35">
      <c r="A141" s="6" t="s">
        <v>1918</v>
      </c>
      <c r="B141" s="6" t="str">
        <f t="shared" si="5"/>
        <v>0</v>
      </c>
      <c r="C141" s="6" t="str">
        <f>(IF(MID(Table1[[#This Row],[Question]],10,2)="SU",MID(Table1[[#This Row],[Question]],10,6),""))</f>
        <v/>
      </c>
      <c r="D141" s="6">
        <f>FOFA!$A145</f>
        <v>0</v>
      </c>
      <c r="E141" s="6" t="str">
        <f>Table1[[#This Row],[QNUM]]&amp;Table1[[#This Row],[SUBQNUM]]</f>
        <v>0</v>
      </c>
      <c r="F141" s="6" t="str">
        <f>_xlfn.SINGLE(IF(FOFA!$B145="","",FOFA!$B145))</f>
        <v/>
      </c>
      <c r="G141" s="6" t="str">
        <f>_xlfn.SINGLE(IF(FOFA!$C145="","",FOFA!$C145))</f>
        <v/>
      </c>
      <c r="H14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2" spans="1:8" x14ac:dyDescent="0.35">
      <c r="A142" s="6" t="s">
        <v>1918</v>
      </c>
      <c r="B142" s="6" t="str">
        <f t="shared" si="5"/>
        <v>0</v>
      </c>
      <c r="C142" s="6" t="str">
        <f>(IF(MID(Table1[[#This Row],[Question]],10,2)="SU",MID(Table1[[#This Row],[Question]],10,6),""))</f>
        <v/>
      </c>
      <c r="D142" s="6">
        <f>FOFA!$A146</f>
        <v>0</v>
      </c>
      <c r="E142" s="6" t="str">
        <f>Table1[[#This Row],[QNUM]]&amp;Table1[[#This Row],[SUBQNUM]]</f>
        <v>0</v>
      </c>
      <c r="F142" s="6" t="str">
        <f>_xlfn.SINGLE(IF(FOFA!$B146="","",FOFA!$B146))</f>
        <v/>
      </c>
      <c r="G142" s="6" t="str">
        <f>_xlfn.SINGLE(IF(FOFA!$C146="","",FOFA!$C146))</f>
        <v/>
      </c>
      <c r="H14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3" spans="1:8" x14ac:dyDescent="0.35">
      <c r="A143" s="6" t="s">
        <v>1918</v>
      </c>
      <c r="B143" s="6" t="str">
        <f t="shared" si="5"/>
        <v>0</v>
      </c>
      <c r="C143" s="6" t="str">
        <f>(IF(MID(Table1[[#This Row],[Question]],10,2)="SU",MID(Table1[[#This Row],[Question]],10,6),""))</f>
        <v/>
      </c>
      <c r="D143" s="6">
        <f>FOFA!$A147</f>
        <v>0</v>
      </c>
      <c r="E143" s="6" t="str">
        <f>Table1[[#This Row],[QNUM]]&amp;Table1[[#This Row],[SUBQNUM]]</f>
        <v>0</v>
      </c>
      <c r="F143" s="6" t="str">
        <f>_xlfn.SINGLE(IF(FOFA!$B147="","",FOFA!$B147))</f>
        <v/>
      </c>
      <c r="G143" s="6" t="str">
        <f>_xlfn.SINGLE(IF(FOFA!$C147="","",FOFA!$C147))</f>
        <v/>
      </c>
      <c r="H14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4" spans="1:8" x14ac:dyDescent="0.35">
      <c r="A144" s="6" t="s">
        <v>1918</v>
      </c>
      <c r="B144" s="6" t="str">
        <f t="shared" si="5"/>
        <v>0</v>
      </c>
      <c r="C144" s="6" t="str">
        <f>(IF(MID(Table1[[#This Row],[Question]],10,2)="SU",MID(Table1[[#This Row],[Question]],10,6),""))</f>
        <v/>
      </c>
      <c r="D144" s="6">
        <f>FOFA!$A148</f>
        <v>0</v>
      </c>
      <c r="E144" s="6" t="str">
        <f>Table1[[#This Row],[QNUM]]&amp;Table1[[#This Row],[SUBQNUM]]</f>
        <v>0</v>
      </c>
      <c r="F144" s="6" t="str">
        <f>_xlfn.SINGLE(IF(FOFA!$B148="","",FOFA!$B148))</f>
        <v/>
      </c>
      <c r="G144" s="6" t="str">
        <f>_xlfn.SINGLE(IF(FOFA!$C148="","",FOFA!$C148))</f>
        <v/>
      </c>
      <c r="H14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5" spans="1:8" x14ac:dyDescent="0.35">
      <c r="A145" s="6" t="s">
        <v>1918</v>
      </c>
      <c r="B145" s="6" t="str">
        <f t="shared" si="5"/>
        <v>0</v>
      </c>
      <c r="C145" s="6" t="str">
        <f>(IF(MID(Table1[[#This Row],[Question]],10,2)="SU",MID(Table1[[#This Row],[Question]],10,6),""))</f>
        <v/>
      </c>
      <c r="D145" s="6">
        <f>FOFA!$A149</f>
        <v>0</v>
      </c>
      <c r="E145" s="6" t="str">
        <f>Table1[[#This Row],[QNUM]]&amp;Table1[[#This Row],[SUBQNUM]]</f>
        <v>0</v>
      </c>
      <c r="F145" s="6" t="str">
        <f>_xlfn.SINGLE(IF(FOFA!$B149="","",FOFA!$B149))</f>
        <v/>
      </c>
      <c r="G145" s="6" t="str">
        <f>_xlfn.SINGLE(IF(FOFA!$C149="","",FOFA!$C149))</f>
        <v/>
      </c>
      <c r="H14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6" spans="1:8" x14ac:dyDescent="0.35">
      <c r="A146" s="6" t="s">
        <v>1918</v>
      </c>
      <c r="B146" s="6" t="str">
        <f t="shared" si="5"/>
        <v>0</v>
      </c>
      <c r="C146" s="6" t="str">
        <f>(IF(MID(Table1[[#This Row],[Question]],10,2)="SU",MID(Table1[[#This Row],[Question]],10,6),""))</f>
        <v/>
      </c>
      <c r="D146" s="6">
        <f>FOFA!$A150</f>
        <v>0</v>
      </c>
      <c r="E146" s="6" t="str">
        <f>Table1[[#This Row],[QNUM]]&amp;Table1[[#This Row],[SUBQNUM]]</f>
        <v>0</v>
      </c>
      <c r="F146" s="6" t="str">
        <f>_xlfn.SINGLE(IF(FOFA!$B150="","",FOFA!$B150))</f>
        <v/>
      </c>
      <c r="G146" s="6" t="str">
        <f>_xlfn.SINGLE(IF(FOFA!$C150="","",FOFA!$C150))</f>
        <v/>
      </c>
      <c r="H14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7" spans="1:8" x14ac:dyDescent="0.35">
      <c r="A147" s="6" t="s">
        <v>1918</v>
      </c>
      <c r="B147" s="6" t="str">
        <f t="shared" si="5"/>
        <v>0</v>
      </c>
      <c r="C147" s="6" t="str">
        <f>(IF(MID(Table1[[#This Row],[Question]],10,2)="SU",MID(Table1[[#This Row],[Question]],10,6),""))</f>
        <v/>
      </c>
      <c r="D147" s="6">
        <f>FOFA!$A151</f>
        <v>0</v>
      </c>
      <c r="E147" s="6" t="str">
        <f>Table1[[#This Row],[QNUM]]&amp;Table1[[#This Row],[SUBQNUM]]</f>
        <v>0</v>
      </c>
      <c r="F147" s="6" t="str">
        <f>_xlfn.SINGLE(IF(FOFA!$B151="","",FOFA!$B151))</f>
        <v/>
      </c>
      <c r="G147" s="6" t="str">
        <f>_xlfn.SINGLE(IF(FOFA!$C151="","",FOFA!$C151))</f>
        <v/>
      </c>
      <c r="H14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8" spans="1:8" x14ac:dyDescent="0.35">
      <c r="A148" s="6" t="s">
        <v>1918</v>
      </c>
      <c r="B148" s="6" t="str">
        <f t="shared" si="5"/>
        <v>0</v>
      </c>
      <c r="C148" s="6" t="str">
        <f>(IF(MID(Table1[[#This Row],[Question]],10,2)="SU",MID(Table1[[#This Row],[Question]],10,6),""))</f>
        <v/>
      </c>
      <c r="D148" s="6">
        <f>FOFA!$A152</f>
        <v>0</v>
      </c>
      <c r="E148" s="6" t="str">
        <f>Table1[[#This Row],[QNUM]]&amp;Table1[[#This Row],[SUBQNUM]]</f>
        <v>0</v>
      </c>
      <c r="F148" s="6" t="str">
        <f>_xlfn.SINGLE(IF(FOFA!$B152="","",FOFA!$B152))</f>
        <v/>
      </c>
      <c r="G148" s="6" t="str">
        <f>_xlfn.SINGLE(IF(FOFA!$C152="","",FOFA!$C152))</f>
        <v/>
      </c>
      <c r="H14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9" spans="1:8" x14ac:dyDescent="0.35">
      <c r="A149" s="6" t="s">
        <v>1918</v>
      </c>
      <c r="B149" s="6" t="str">
        <f t="shared" si="5"/>
        <v>0</v>
      </c>
      <c r="C149" s="6" t="str">
        <f>(IF(MID(Table1[[#This Row],[Question]],10,2)="SU",MID(Table1[[#This Row],[Question]],10,6),""))</f>
        <v/>
      </c>
      <c r="D149" s="6">
        <f>FOFA!$A153</f>
        <v>0</v>
      </c>
      <c r="E149" s="6" t="str">
        <f>Table1[[#This Row],[QNUM]]&amp;Table1[[#This Row],[SUBQNUM]]</f>
        <v>0</v>
      </c>
      <c r="F149" s="6" t="str">
        <f>_xlfn.SINGLE(IF(FOFA!$B153="","",FOFA!$B153))</f>
        <v/>
      </c>
      <c r="G149" s="6" t="str">
        <f>_xlfn.SINGLE(IF(FOFA!$C153="","",FOFA!$C153))</f>
        <v/>
      </c>
      <c r="H14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0" spans="1:8" x14ac:dyDescent="0.35">
      <c r="A150" s="6" t="s">
        <v>1918</v>
      </c>
      <c r="B150" s="6" t="str">
        <f t="shared" si="5"/>
        <v>0</v>
      </c>
      <c r="C150" s="6" t="str">
        <f>(IF(MID(Table1[[#This Row],[Question]],10,2)="SU",MID(Table1[[#This Row],[Question]],10,6),""))</f>
        <v/>
      </c>
      <c r="D150" s="6">
        <f>FOFA!$A154</f>
        <v>0</v>
      </c>
      <c r="E150" s="6" t="str">
        <f>Table1[[#This Row],[QNUM]]&amp;Table1[[#This Row],[SUBQNUM]]</f>
        <v>0</v>
      </c>
      <c r="F150" s="6" t="str">
        <f>_xlfn.SINGLE(IF(FOFA!$B154="","",FOFA!$B154))</f>
        <v/>
      </c>
      <c r="G150" s="6" t="str">
        <f>_xlfn.SINGLE(IF(FOFA!$C154="","",FOFA!$C154))</f>
        <v/>
      </c>
      <c r="H15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1" spans="1:8" x14ac:dyDescent="0.35">
      <c r="A151" s="6" t="s">
        <v>1918</v>
      </c>
      <c r="B151" s="6" t="str">
        <f t="shared" si="5"/>
        <v>0</v>
      </c>
      <c r="C151" s="6" t="str">
        <f>(IF(MID(Table1[[#This Row],[Question]],10,2)="SU",MID(Table1[[#This Row],[Question]],10,6),""))</f>
        <v/>
      </c>
      <c r="D151" s="6">
        <f>FOFA!$A155</f>
        <v>0</v>
      </c>
      <c r="E151" s="6" t="str">
        <f>Table1[[#This Row],[QNUM]]&amp;Table1[[#This Row],[SUBQNUM]]</f>
        <v>0</v>
      </c>
      <c r="F151" s="6" t="str">
        <f>_xlfn.SINGLE(IF(FOFA!$B155="","",FOFA!$B155))</f>
        <v/>
      </c>
      <c r="G151" s="6" t="str">
        <f>_xlfn.SINGLE(IF(FOFA!$C155="","",FOFA!$C155))</f>
        <v/>
      </c>
      <c r="H15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2" spans="1:8" x14ac:dyDescent="0.35">
      <c r="A152" s="6" t="s">
        <v>1918</v>
      </c>
      <c r="B152" s="6" t="str">
        <f t="shared" si="5"/>
        <v>0</v>
      </c>
      <c r="C152" s="6" t="str">
        <f>(IF(MID(Table1[[#This Row],[Question]],10,2)="SU",MID(Table1[[#This Row],[Question]],10,6),""))</f>
        <v/>
      </c>
      <c r="D152" s="6">
        <f>FOFA!$A156</f>
        <v>0</v>
      </c>
      <c r="E152" s="6" t="str">
        <f>Table1[[#This Row],[QNUM]]&amp;Table1[[#This Row],[SUBQNUM]]</f>
        <v>0</v>
      </c>
      <c r="F152" s="6" t="str">
        <f>_xlfn.SINGLE(IF(FOFA!$B156="","",FOFA!$B156))</f>
        <v/>
      </c>
      <c r="G152" s="6" t="str">
        <f>_xlfn.SINGLE(IF(FOFA!$C156="","",FOFA!$C156))</f>
        <v/>
      </c>
      <c r="H15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3" spans="1:8" x14ac:dyDescent="0.35">
      <c r="A153" s="6" t="s">
        <v>1918</v>
      </c>
      <c r="B153" s="6" t="str">
        <f t="shared" si="5"/>
        <v>0</v>
      </c>
      <c r="C153" s="6" t="str">
        <f>(IF(MID(Table1[[#This Row],[Question]],10,2)="SU",MID(Table1[[#This Row],[Question]],10,6),""))</f>
        <v/>
      </c>
      <c r="D153" s="6">
        <f>FOFA!$A157</f>
        <v>0</v>
      </c>
      <c r="E153" s="6" t="str">
        <f>Table1[[#This Row],[QNUM]]&amp;Table1[[#This Row],[SUBQNUM]]</f>
        <v>0</v>
      </c>
      <c r="F153" s="6" t="str">
        <f>_xlfn.SINGLE(IF(FOFA!$B157="","",FOFA!$B157))</f>
        <v/>
      </c>
      <c r="G153" s="6" t="str">
        <f>_xlfn.SINGLE(IF(FOFA!$C157="","",FOFA!$C157))</f>
        <v/>
      </c>
      <c r="H15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4" spans="1:8" x14ac:dyDescent="0.35">
      <c r="A154" s="6" t="s">
        <v>1918</v>
      </c>
      <c r="B154" s="6" t="str">
        <f t="shared" si="5"/>
        <v>0</v>
      </c>
      <c r="C154" s="6" t="str">
        <f>(IF(MID(Table1[[#This Row],[Question]],10,2)="SU",MID(Table1[[#This Row],[Question]],10,6),""))</f>
        <v/>
      </c>
      <c r="D154" s="6">
        <f>FOFA!$A158</f>
        <v>0</v>
      </c>
      <c r="E154" s="6" t="str">
        <f>Table1[[#This Row],[QNUM]]&amp;Table1[[#This Row],[SUBQNUM]]</f>
        <v>0</v>
      </c>
      <c r="F154" s="6" t="str">
        <f>_xlfn.SINGLE(IF(FOFA!$B158="","",FOFA!$B158))</f>
        <v/>
      </c>
      <c r="G154" s="6" t="str">
        <f>_xlfn.SINGLE(IF(FOFA!$C158="","",FOFA!$C158))</f>
        <v/>
      </c>
      <c r="H15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5" spans="1:8" x14ac:dyDescent="0.35">
      <c r="A155" s="6" t="s">
        <v>1918</v>
      </c>
      <c r="B155" s="6" t="str">
        <f t="shared" si="5"/>
        <v>0</v>
      </c>
      <c r="C155" s="6" t="str">
        <f>(IF(MID(Table1[[#This Row],[Question]],10,2)="SU",MID(Table1[[#This Row],[Question]],10,6),""))</f>
        <v/>
      </c>
      <c r="D155" s="6">
        <f>FOFA!$A159</f>
        <v>0</v>
      </c>
      <c r="E155" s="6" t="str">
        <f>Table1[[#This Row],[QNUM]]&amp;Table1[[#This Row],[SUBQNUM]]</f>
        <v>0</v>
      </c>
      <c r="F155" s="6" t="str">
        <f>_xlfn.SINGLE(IF(FOFA!$B159="","",FOFA!$B159))</f>
        <v/>
      </c>
      <c r="G155" s="6" t="str">
        <f>_xlfn.SINGLE(IF(FOFA!$C159="","",FOFA!$C159))</f>
        <v/>
      </c>
      <c r="H15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6" spans="1:8" x14ac:dyDescent="0.35">
      <c r="A156" s="6" t="s">
        <v>1918</v>
      </c>
      <c r="B156" s="6" t="str">
        <f t="shared" si="5"/>
        <v>0</v>
      </c>
      <c r="C156" s="6" t="str">
        <f>(IF(MID(Table1[[#This Row],[Question]],10,2)="SU",MID(Table1[[#This Row],[Question]],10,6),""))</f>
        <v/>
      </c>
      <c r="D156" s="6">
        <f>FOFA!$A160</f>
        <v>0</v>
      </c>
      <c r="E156" s="6" t="str">
        <f>Table1[[#This Row],[QNUM]]&amp;Table1[[#This Row],[SUBQNUM]]</f>
        <v>0</v>
      </c>
      <c r="F156" s="6" t="str">
        <f>_xlfn.SINGLE(IF(FOFA!$B160="","",FOFA!$B160))</f>
        <v/>
      </c>
      <c r="G156" s="6" t="str">
        <f>_xlfn.SINGLE(IF(FOFA!$C160="","",FOFA!$C160))</f>
        <v/>
      </c>
      <c r="H15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7" spans="1:8" x14ac:dyDescent="0.35">
      <c r="A157" s="6" t="s">
        <v>1918</v>
      </c>
      <c r="B157" s="6" t="str">
        <f t="shared" si="5"/>
        <v>0</v>
      </c>
      <c r="C157" s="6" t="str">
        <f>(IF(MID(Table1[[#This Row],[Question]],10,2)="SU",MID(Table1[[#This Row],[Question]],10,6),""))</f>
        <v/>
      </c>
      <c r="D157" s="6">
        <f>FOFA!$A161</f>
        <v>0</v>
      </c>
      <c r="E157" s="6" t="str">
        <f>Table1[[#This Row],[QNUM]]&amp;Table1[[#This Row],[SUBQNUM]]</f>
        <v>0</v>
      </c>
      <c r="F157" s="6" t="str">
        <f>_xlfn.SINGLE(IF(FOFA!$B161="","",FOFA!$B161))</f>
        <v/>
      </c>
      <c r="G157" s="6" t="str">
        <f>_xlfn.SINGLE(IF(FOFA!$C161="","",FOFA!$C161))</f>
        <v/>
      </c>
      <c r="H15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8" spans="1:8" x14ac:dyDescent="0.35">
      <c r="A158" s="6" t="s">
        <v>1918</v>
      </c>
      <c r="B158" s="6" t="str">
        <f t="shared" si="5"/>
        <v>0</v>
      </c>
      <c r="C158" s="6" t="str">
        <f>(IF(MID(Table1[[#This Row],[Question]],10,2)="SU",MID(Table1[[#This Row],[Question]],10,6),""))</f>
        <v/>
      </c>
      <c r="D158" s="6">
        <f>FOFA!$A162</f>
        <v>0</v>
      </c>
      <c r="E158" s="6" t="str">
        <f>Table1[[#This Row],[QNUM]]&amp;Table1[[#This Row],[SUBQNUM]]</f>
        <v>0</v>
      </c>
      <c r="F158" s="6" t="str">
        <f>_xlfn.SINGLE(IF(FOFA!$B162="","",FOFA!$B162))</f>
        <v/>
      </c>
      <c r="G158" s="6" t="str">
        <f>_xlfn.SINGLE(IF(FOFA!$C162="","",FOFA!$C162))</f>
        <v/>
      </c>
      <c r="H15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9" spans="1:8" x14ac:dyDescent="0.35">
      <c r="A159" s="6" t="s">
        <v>1918</v>
      </c>
      <c r="B159" s="6" t="str">
        <f t="shared" si="5"/>
        <v>0</v>
      </c>
      <c r="C159" s="6" t="str">
        <f>(IF(MID(Table1[[#This Row],[Question]],10,2)="SU",MID(Table1[[#This Row],[Question]],10,6),""))</f>
        <v/>
      </c>
      <c r="D159" s="6">
        <f>FOFA!$A163</f>
        <v>0</v>
      </c>
      <c r="E159" s="6" t="str">
        <f>Table1[[#This Row],[QNUM]]&amp;Table1[[#This Row],[SUBQNUM]]</f>
        <v>0</v>
      </c>
      <c r="F159" s="6" t="str">
        <f>_xlfn.SINGLE(IF(FOFA!$B163="","",FOFA!$B163))</f>
        <v/>
      </c>
      <c r="G159" s="6" t="str">
        <f>_xlfn.SINGLE(IF(FOFA!$C163="","",FOFA!$C163))</f>
        <v/>
      </c>
      <c r="H15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0" spans="1:8" x14ac:dyDescent="0.35">
      <c r="A160" s="6" t="s">
        <v>1918</v>
      </c>
      <c r="B160" s="6" t="str">
        <f t="shared" si="5"/>
        <v>0</v>
      </c>
      <c r="C160" s="6" t="str">
        <f>(IF(MID(Table1[[#This Row],[Question]],10,2)="SU",MID(Table1[[#This Row],[Question]],10,6),""))</f>
        <v/>
      </c>
      <c r="D160" s="6">
        <f>FOFA!$A164</f>
        <v>0</v>
      </c>
      <c r="E160" s="6" t="str">
        <f>Table1[[#This Row],[QNUM]]&amp;Table1[[#This Row],[SUBQNUM]]</f>
        <v>0</v>
      </c>
      <c r="F160" s="6" t="str">
        <f>_xlfn.SINGLE(IF(FOFA!$B164="","",FOFA!$B164))</f>
        <v/>
      </c>
      <c r="G160" s="6" t="str">
        <f>_xlfn.SINGLE(IF(FOFA!$C164="","",FOFA!$C164))</f>
        <v/>
      </c>
      <c r="H16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1" spans="1:8" x14ac:dyDescent="0.35">
      <c r="A161" s="6" t="s">
        <v>1918</v>
      </c>
      <c r="B161" s="6" t="str">
        <f t="shared" si="5"/>
        <v>0</v>
      </c>
      <c r="C161" s="6" t="str">
        <f>(IF(MID(Table1[[#This Row],[Question]],10,2)="SU",MID(Table1[[#This Row],[Question]],10,6),""))</f>
        <v/>
      </c>
      <c r="D161" s="6">
        <f>FOFA!$A165</f>
        <v>0</v>
      </c>
      <c r="E161" s="6" t="str">
        <f>Table1[[#This Row],[QNUM]]&amp;Table1[[#This Row],[SUBQNUM]]</f>
        <v>0</v>
      </c>
      <c r="F161" s="6" t="str">
        <f>_xlfn.SINGLE(IF(FOFA!$B165="","",FOFA!$B165))</f>
        <v/>
      </c>
      <c r="G161" s="6" t="str">
        <f>_xlfn.SINGLE(IF(FOFA!$C165="","",FOFA!$C165))</f>
        <v/>
      </c>
      <c r="H16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2" spans="1:8" x14ac:dyDescent="0.35">
      <c r="A162" s="6" t="s">
        <v>1918</v>
      </c>
      <c r="B162" s="6" t="str">
        <f t="shared" si="5"/>
        <v>0</v>
      </c>
      <c r="C162" s="6" t="str">
        <f>(IF(MID(Table1[[#This Row],[Question]],10,2)="SU",MID(Table1[[#This Row],[Question]],10,6),""))</f>
        <v/>
      </c>
      <c r="D162" s="6">
        <f>FOFA!$A166</f>
        <v>0</v>
      </c>
      <c r="E162" s="6" t="str">
        <f>Table1[[#This Row],[QNUM]]&amp;Table1[[#This Row],[SUBQNUM]]</f>
        <v>0</v>
      </c>
      <c r="F162" s="6" t="str">
        <f>_xlfn.SINGLE(IF(FOFA!$B166="","",FOFA!$B166))</f>
        <v/>
      </c>
      <c r="G162" s="6" t="str">
        <f>_xlfn.SINGLE(IF(FOFA!$C166="","",FOFA!$C166))</f>
        <v/>
      </c>
      <c r="H16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3" spans="1:8" x14ac:dyDescent="0.35">
      <c r="A163" s="6" t="s">
        <v>1918</v>
      </c>
      <c r="B163" s="6" t="str">
        <f t="shared" si="5"/>
        <v>0</v>
      </c>
      <c r="C163" s="6" t="str">
        <f>(IF(MID(Table1[[#This Row],[Question]],10,2)="SU",MID(Table1[[#This Row],[Question]],10,6),""))</f>
        <v/>
      </c>
      <c r="D163" s="6">
        <f>FOFA!$A167</f>
        <v>0</v>
      </c>
      <c r="E163" s="6" t="str">
        <f>Table1[[#This Row],[QNUM]]&amp;Table1[[#This Row],[SUBQNUM]]</f>
        <v>0</v>
      </c>
      <c r="F163" s="6" t="str">
        <f>_xlfn.SINGLE(IF(FOFA!$B167="","",FOFA!$B167))</f>
        <v/>
      </c>
      <c r="G163" s="6" t="str">
        <f>_xlfn.SINGLE(IF(FOFA!$C167="","",FOFA!$C167))</f>
        <v/>
      </c>
      <c r="H16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4" spans="1:8" x14ac:dyDescent="0.35">
      <c r="A164" s="6" t="s">
        <v>1918</v>
      </c>
      <c r="B164" s="6" t="str">
        <f t="shared" si="5"/>
        <v>0</v>
      </c>
      <c r="C164" s="6" t="str">
        <f>(IF(MID(Table1[[#This Row],[Question]],10,2)="SU",MID(Table1[[#This Row],[Question]],10,6),""))</f>
        <v/>
      </c>
      <c r="D164" s="6">
        <f>FOFA!$A168</f>
        <v>0</v>
      </c>
      <c r="E164" s="6" t="str">
        <f>Table1[[#This Row],[QNUM]]&amp;Table1[[#This Row],[SUBQNUM]]</f>
        <v>0</v>
      </c>
      <c r="F164" s="6" t="str">
        <f>_xlfn.SINGLE(IF(FOFA!$B168="","",FOFA!$B168))</f>
        <v/>
      </c>
      <c r="G164" s="6" t="str">
        <f>_xlfn.SINGLE(IF(FOFA!$C168="","",FOFA!$C168))</f>
        <v/>
      </c>
      <c r="H16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5" spans="1:8" x14ac:dyDescent="0.35">
      <c r="A165" s="6" t="s">
        <v>1918</v>
      </c>
      <c r="B165" s="6" t="str">
        <f t="shared" si="5"/>
        <v>0</v>
      </c>
      <c r="C165" s="6" t="str">
        <f>(IF(MID(Table1[[#This Row],[Question]],10,2)="SU",MID(Table1[[#This Row],[Question]],10,6),""))</f>
        <v/>
      </c>
      <c r="D165" s="6">
        <f>FOFA!$A169</f>
        <v>0</v>
      </c>
      <c r="E165" s="6" t="str">
        <f>Table1[[#This Row],[QNUM]]&amp;Table1[[#This Row],[SUBQNUM]]</f>
        <v>0</v>
      </c>
      <c r="F165" s="6" t="str">
        <f>_xlfn.SINGLE(IF(FOFA!$B169="","",FOFA!$B169))</f>
        <v/>
      </c>
      <c r="G165" s="6" t="str">
        <f>_xlfn.SINGLE(IF(FOFA!$C169="","",FOFA!$C169))</f>
        <v/>
      </c>
      <c r="H16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6" spans="1:8" x14ac:dyDescent="0.35">
      <c r="A166" s="6" t="s">
        <v>1918</v>
      </c>
      <c r="B166" s="6" t="str">
        <f t="shared" si="5"/>
        <v>0</v>
      </c>
      <c r="C166" s="6" t="str">
        <f>(IF(MID(Table1[[#This Row],[Question]],10,2)="SU",MID(Table1[[#This Row],[Question]],10,6),""))</f>
        <v/>
      </c>
      <c r="D166" s="6">
        <f>FOFA!$A170</f>
        <v>0</v>
      </c>
      <c r="E166" s="6" t="str">
        <f>Table1[[#This Row],[QNUM]]&amp;Table1[[#This Row],[SUBQNUM]]</f>
        <v>0</v>
      </c>
      <c r="F166" s="6" t="str">
        <f>_xlfn.SINGLE(IF(FOFA!$B170="","",FOFA!$B170))</f>
        <v/>
      </c>
      <c r="G166" s="6" t="str">
        <f>_xlfn.SINGLE(IF(FOFA!$C170="","",FOFA!$C170))</f>
        <v/>
      </c>
      <c r="H16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7" spans="1:8" x14ac:dyDescent="0.35">
      <c r="A167" s="6" t="s">
        <v>1918</v>
      </c>
      <c r="B167" s="6" t="str">
        <f t="shared" si="5"/>
        <v>0</v>
      </c>
      <c r="C167" s="6" t="str">
        <f>(IF(MID(Table1[[#This Row],[Question]],10,2)="SU",MID(Table1[[#This Row],[Question]],10,6),""))</f>
        <v/>
      </c>
      <c r="D167" s="6">
        <f>FOFA!$A171</f>
        <v>0</v>
      </c>
      <c r="E167" s="6" t="str">
        <f>Table1[[#This Row],[QNUM]]&amp;Table1[[#This Row],[SUBQNUM]]</f>
        <v>0</v>
      </c>
      <c r="F167" s="6" t="str">
        <f>_xlfn.SINGLE(IF(FOFA!$B171="","",FOFA!$B171))</f>
        <v/>
      </c>
      <c r="G167" s="6" t="str">
        <f>_xlfn.SINGLE(IF(FOFA!$C171="","",FOFA!$C171))</f>
        <v/>
      </c>
      <c r="H16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8" spans="1:8" x14ac:dyDescent="0.35">
      <c r="A168" s="6" t="s">
        <v>1918</v>
      </c>
      <c r="B168" s="6" t="str">
        <f t="shared" si="5"/>
        <v>0</v>
      </c>
      <c r="C168" s="6" t="str">
        <f>(IF(MID(Table1[[#This Row],[Question]],10,2)="SU",MID(Table1[[#This Row],[Question]],10,6),""))</f>
        <v/>
      </c>
      <c r="D168" s="6">
        <f>FOFA!$A172</f>
        <v>0</v>
      </c>
      <c r="E168" s="6" t="str">
        <f>Table1[[#This Row],[QNUM]]&amp;Table1[[#This Row],[SUBQNUM]]</f>
        <v>0</v>
      </c>
      <c r="F168" s="6" t="str">
        <f>_xlfn.SINGLE(IF(FOFA!$B172="","",FOFA!$B172))</f>
        <v/>
      </c>
      <c r="G168" s="6" t="str">
        <f>_xlfn.SINGLE(IF(FOFA!$C172="","",FOFA!$C172))</f>
        <v/>
      </c>
      <c r="H16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9" spans="1:8" x14ac:dyDescent="0.35">
      <c r="A169" s="6" t="s">
        <v>1918</v>
      </c>
      <c r="B169" s="6" t="str">
        <f t="shared" si="5"/>
        <v>0</v>
      </c>
      <c r="C169" s="6" t="str">
        <f>(IF(MID(Table1[[#This Row],[Question]],10,2)="SU",MID(Table1[[#This Row],[Question]],10,6),""))</f>
        <v/>
      </c>
      <c r="D169" s="6">
        <f>FOFA!$A173</f>
        <v>0</v>
      </c>
      <c r="E169" s="6" t="str">
        <f>Table1[[#This Row],[QNUM]]&amp;Table1[[#This Row],[SUBQNUM]]</f>
        <v>0</v>
      </c>
      <c r="F169" s="6" t="str">
        <f>_xlfn.SINGLE(IF(FOFA!$B173="","",FOFA!$B173))</f>
        <v/>
      </c>
      <c r="G169" s="6" t="str">
        <f>_xlfn.SINGLE(IF(FOFA!$C173="","",FOFA!$C173))</f>
        <v/>
      </c>
      <c r="H16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70" spans="1:8" x14ac:dyDescent="0.35">
      <c r="A170" s="6" t="s">
        <v>1918</v>
      </c>
      <c r="B170" s="6" t="str">
        <f t="shared" si="5"/>
        <v>0</v>
      </c>
      <c r="C170" s="6" t="str">
        <f>(IF(MID(Table1[[#This Row],[Question]],10,2)="SU",MID(Table1[[#This Row],[Question]],10,6),""))</f>
        <v/>
      </c>
      <c r="D170" s="6">
        <f>FOFA!$A174</f>
        <v>0</v>
      </c>
      <c r="E170" s="6" t="str">
        <f>Table1[[#This Row],[QNUM]]&amp;Table1[[#This Row],[SUBQNUM]]</f>
        <v>0</v>
      </c>
      <c r="F170" s="6" t="str">
        <f>_xlfn.SINGLE(IF(FOFA!$B174="","",FOFA!$B174))</f>
        <v/>
      </c>
      <c r="G170" s="6" t="str">
        <f>_xlfn.SINGLE(IF(FOFA!$C174="","",FOFA!$C174))</f>
        <v/>
      </c>
      <c r="H17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71" spans="1:8" x14ac:dyDescent="0.35">
      <c r="A171" s="6" t="s">
        <v>1918</v>
      </c>
      <c r="B171" s="6" t="str">
        <f t="shared" si="5"/>
        <v>0</v>
      </c>
      <c r="C171" s="6" t="str">
        <f>(IF(MID(Table1[[#This Row],[Question]],10,2)="SU",MID(Table1[[#This Row],[Question]],10,6),""))</f>
        <v/>
      </c>
      <c r="D171" s="6">
        <f>FOFA!$A175</f>
        <v>0</v>
      </c>
      <c r="E171" s="6" t="str">
        <f>Table1[[#This Row],[QNUM]]&amp;Table1[[#This Row],[SUBQNUM]]</f>
        <v>0</v>
      </c>
      <c r="F171" s="6" t="str">
        <f>_xlfn.SINGLE(IF(FOFA!$B175="","",FOFA!$B175))</f>
        <v/>
      </c>
      <c r="G171" s="6" t="str">
        <f>_xlfn.SINGLE(IF(FOFA!$C175="","",FOFA!$C175))</f>
        <v/>
      </c>
      <c r="H17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72" spans="1:8" x14ac:dyDescent="0.35">
      <c r="A172" s="6" t="s">
        <v>1918</v>
      </c>
      <c r="B172" s="6" t="str">
        <f t="shared" si="5"/>
        <v>0</v>
      </c>
      <c r="C172" s="6" t="str">
        <f>(IF(MID(Table1[[#This Row],[Question]],10,2)="SU",MID(Table1[[#This Row],[Question]],10,6),""))</f>
        <v/>
      </c>
      <c r="D172" s="6">
        <f>FOFA!$A176</f>
        <v>0</v>
      </c>
      <c r="E172" s="6" t="str">
        <f>Table1[[#This Row],[QNUM]]&amp;Table1[[#This Row],[SUBQNUM]]</f>
        <v>0</v>
      </c>
      <c r="F172" s="6" t="str">
        <f>_xlfn.SINGLE(IF(FOFA!$B176="","",FOFA!$B176))</f>
        <v/>
      </c>
      <c r="G172" s="6" t="str">
        <f>_xlfn.SINGLE(IF(FOFA!$C176="","",FOFA!$C176))</f>
        <v/>
      </c>
      <c r="H17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73" spans="1:8" x14ac:dyDescent="0.35">
      <c r="A173" s="6" t="s">
        <v>1918</v>
      </c>
      <c r="B173" s="6" t="str">
        <f t="shared" si="5"/>
        <v>0</v>
      </c>
      <c r="C173" s="6" t="str">
        <f>(IF(MID(Table1[[#This Row],[Question]],10,2)="SU",MID(Table1[[#This Row],[Question]],10,6),""))</f>
        <v/>
      </c>
      <c r="D173" s="6">
        <f>FOFA!$A177</f>
        <v>0</v>
      </c>
      <c r="E173" s="6" t="str">
        <f>Table1[[#This Row],[QNUM]]&amp;Table1[[#This Row],[SUBQNUM]]</f>
        <v>0</v>
      </c>
      <c r="F173" s="6" t="str">
        <f>_xlfn.SINGLE(IF(FOFA!$B177="","",FOFA!$B177))</f>
        <v/>
      </c>
      <c r="G173" s="6" t="str">
        <f>_xlfn.SINGLE(IF(FOFA!$C177="","",FOFA!$C177))</f>
        <v/>
      </c>
      <c r="H17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74" spans="1:8" x14ac:dyDescent="0.35">
      <c r="A174" s="6" t="s">
        <v>1918</v>
      </c>
      <c r="B174" s="6" t="str">
        <f t="shared" si="5"/>
        <v>0</v>
      </c>
      <c r="C174" s="6" t="str">
        <f>(IF(MID(Table1[[#This Row],[Question]],10,2)="SU",MID(Table1[[#This Row],[Question]],10,6),""))</f>
        <v/>
      </c>
      <c r="D174" s="6">
        <f>FOFA!$A178</f>
        <v>0</v>
      </c>
      <c r="E174" s="6" t="str">
        <f>Table1[[#This Row],[QNUM]]&amp;Table1[[#This Row],[SUBQNUM]]</f>
        <v>0</v>
      </c>
      <c r="F174" s="6" t="str">
        <f>_xlfn.SINGLE(IF(FOFA!$B178="","",FOFA!$B178))</f>
        <v/>
      </c>
      <c r="G174" s="6" t="str">
        <f>_xlfn.SINGLE(IF(FOFA!$C178="","",FOFA!$C178))</f>
        <v/>
      </c>
      <c r="H17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75" spans="1:8" x14ac:dyDescent="0.35">
      <c r="A175" s="6" t="s">
        <v>1918</v>
      </c>
      <c r="B175" s="6" t="str">
        <f t="shared" si="5"/>
        <v>0</v>
      </c>
      <c r="C175" s="6" t="str">
        <f>(IF(MID(Table1[[#This Row],[Question]],10,2)="SU",MID(Table1[[#This Row],[Question]],10,6),""))</f>
        <v/>
      </c>
      <c r="D175" s="6">
        <f>FOFA!$A179</f>
        <v>0</v>
      </c>
      <c r="E175" s="6" t="str">
        <f>Table1[[#This Row],[QNUM]]&amp;Table1[[#This Row],[SUBQNUM]]</f>
        <v>0</v>
      </c>
      <c r="F175" s="6" t="str">
        <f>_xlfn.SINGLE(IF(FOFA!$B179="","",FOFA!$B179))</f>
        <v/>
      </c>
      <c r="G175" s="6" t="str">
        <f>_xlfn.SINGLE(IF(FOFA!$C179="","",FOFA!$C179))</f>
        <v/>
      </c>
      <c r="H17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76" spans="1:8" x14ac:dyDescent="0.35">
      <c r="A176" s="6" t="s">
        <v>1918</v>
      </c>
      <c r="B176" s="6" t="str">
        <f t="shared" si="5"/>
        <v>0</v>
      </c>
      <c r="C176" s="6" t="str">
        <f>(IF(MID(Table1[[#This Row],[Question]],10,2)="SU",MID(Table1[[#This Row],[Question]],10,6),""))</f>
        <v/>
      </c>
      <c r="D176" s="6">
        <f>FOFA!$A180</f>
        <v>0</v>
      </c>
      <c r="E176" s="6" t="str">
        <f>Table1[[#This Row],[QNUM]]&amp;Table1[[#This Row],[SUBQNUM]]</f>
        <v>0</v>
      </c>
      <c r="F176" s="6" t="str">
        <f>_xlfn.SINGLE(IF(FOFA!$B180="","",FOFA!$B180))</f>
        <v/>
      </c>
      <c r="G176" s="6" t="str">
        <f>_xlfn.SINGLE(IF(FOFA!$C180="","",FOFA!$C180))</f>
        <v/>
      </c>
      <c r="H17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77" spans="1:8" x14ac:dyDescent="0.35">
      <c r="A177" s="6" t="s">
        <v>1918</v>
      </c>
      <c r="B177" s="6" t="str">
        <f t="shared" si="5"/>
        <v>0</v>
      </c>
      <c r="C177" s="6" t="str">
        <f>(IF(MID(Table1[[#This Row],[Question]],10,2)="SU",MID(Table1[[#This Row],[Question]],10,6),""))</f>
        <v/>
      </c>
      <c r="D177" s="6">
        <f>FOFA!$A181</f>
        <v>0</v>
      </c>
      <c r="E177" s="6" t="str">
        <f>Table1[[#This Row],[QNUM]]&amp;Table1[[#This Row],[SUBQNUM]]</f>
        <v>0</v>
      </c>
      <c r="F177" s="6" t="str">
        <f>_xlfn.SINGLE(IF(FOFA!$B181="","",FOFA!$B181))</f>
        <v/>
      </c>
      <c r="G177" s="6" t="str">
        <f>_xlfn.SINGLE(IF(FOFA!$C181="","",FOFA!$C181))</f>
        <v/>
      </c>
      <c r="H17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78" spans="1:8" x14ac:dyDescent="0.35">
      <c r="A178" s="6" t="s">
        <v>1918</v>
      </c>
      <c r="B178" s="6" t="str">
        <f t="shared" si="5"/>
        <v>0</v>
      </c>
      <c r="C178" s="6" t="str">
        <f>(IF(MID(Table1[[#This Row],[Question]],10,2)="SU",MID(Table1[[#This Row],[Question]],10,6),""))</f>
        <v/>
      </c>
      <c r="D178" s="6">
        <f>FOFA!$A182</f>
        <v>0</v>
      </c>
      <c r="E178" s="6" t="str">
        <f>Table1[[#This Row],[QNUM]]&amp;Table1[[#This Row],[SUBQNUM]]</f>
        <v>0</v>
      </c>
      <c r="F178" s="6" t="str">
        <f>_xlfn.SINGLE(IF(FOFA!$B182="","",FOFA!$B182))</f>
        <v/>
      </c>
      <c r="G178" s="6" t="str">
        <f>_xlfn.SINGLE(IF(FOFA!$C182="","",FOFA!$C182))</f>
        <v/>
      </c>
      <c r="H17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79" spans="1:8" x14ac:dyDescent="0.35">
      <c r="A179" s="6" t="s">
        <v>1918</v>
      </c>
      <c r="B179" s="6" t="str">
        <f t="shared" si="5"/>
        <v>0</v>
      </c>
      <c r="C179" s="6" t="str">
        <f>(IF(MID(Table1[[#This Row],[Question]],10,2)="SU",MID(Table1[[#This Row],[Question]],10,6),""))</f>
        <v/>
      </c>
      <c r="D179" s="6">
        <f>FOFA!$A183</f>
        <v>0</v>
      </c>
      <c r="E179" s="6" t="str">
        <f>Table1[[#This Row],[QNUM]]&amp;Table1[[#This Row],[SUBQNUM]]</f>
        <v>0</v>
      </c>
      <c r="F179" s="6" t="str">
        <f>_xlfn.SINGLE(IF(FOFA!$B183="","",FOFA!$B183))</f>
        <v/>
      </c>
      <c r="G179" s="6" t="str">
        <f>_xlfn.SINGLE(IF(FOFA!$C183="","",FOFA!$C183))</f>
        <v/>
      </c>
      <c r="H17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0" spans="1:8" x14ac:dyDescent="0.35">
      <c r="A180" s="6" t="s">
        <v>1918</v>
      </c>
      <c r="B180" s="6" t="str">
        <f t="shared" si="5"/>
        <v>0</v>
      </c>
      <c r="C180" s="6" t="str">
        <f>(IF(MID(Table1[[#This Row],[Question]],10,2)="SU",MID(Table1[[#This Row],[Question]],10,6),""))</f>
        <v/>
      </c>
      <c r="D180" s="6">
        <f>FOFA!$A184</f>
        <v>0</v>
      </c>
      <c r="E180" s="6" t="str">
        <f>Table1[[#This Row],[QNUM]]&amp;Table1[[#This Row],[SUBQNUM]]</f>
        <v>0</v>
      </c>
      <c r="F180" s="6" t="str">
        <f>_xlfn.SINGLE(IF(FOFA!$B184="","",FOFA!$B184))</f>
        <v/>
      </c>
      <c r="G180" s="6" t="str">
        <f>_xlfn.SINGLE(IF(FOFA!$C184="","",FOFA!$C184))</f>
        <v/>
      </c>
      <c r="H18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1" spans="1:8" x14ac:dyDescent="0.35">
      <c r="A181" s="6" t="s">
        <v>1918</v>
      </c>
      <c r="B181" s="6" t="str">
        <f t="shared" si="5"/>
        <v>0</v>
      </c>
      <c r="C181" s="6" t="str">
        <f>(IF(MID(Table1[[#This Row],[Question]],10,2)="SU",MID(Table1[[#This Row],[Question]],10,6),""))</f>
        <v/>
      </c>
      <c r="D181" s="6">
        <f>FOFA!$A185</f>
        <v>0</v>
      </c>
      <c r="E181" s="6" t="str">
        <f>Table1[[#This Row],[QNUM]]&amp;Table1[[#This Row],[SUBQNUM]]</f>
        <v>0</v>
      </c>
      <c r="F181" s="6" t="str">
        <f>_xlfn.SINGLE(IF(FOFA!$B185="","",FOFA!$B185))</f>
        <v/>
      </c>
      <c r="G181" s="6" t="str">
        <f>_xlfn.SINGLE(IF(FOFA!$C185="","",FOFA!$C185))</f>
        <v/>
      </c>
      <c r="H18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2" spans="1:8" x14ac:dyDescent="0.35">
      <c r="A182" s="6" t="s">
        <v>1918</v>
      </c>
      <c r="B182" s="6" t="str">
        <f t="shared" si="5"/>
        <v>0</v>
      </c>
      <c r="C182" s="6" t="str">
        <f>(IF(MID(Table1[[#This Row],[Question]],10,2)="SU",MID(Table1[[#This Row],[Question]],10,6),""))</f>
        <v/>
      </c>
      <c r="D182" s="6">
        <f>FOFA!$A186</f>
        <v>0</v>
      </c>
      <c r="E182" s="6" t="str">
        <f>Table1[[#This Row],[QNUM]]&amp;Table1[[#This Row],[SUBQNUM]]</f>
        <v>0</v>
      </c>
      <c r="F182" s="6" t="str">
        <f>_xlfn.SINGLE(IF(FOFA!$B186="","",FOFA!$B186))</f>
        <v/>
      </c>
      <c r="G182" s="6" t="str">
        <f>_xlfn.SINGLE(IF(FOFA!$C186="","",FOFA!$C186))</f>
        <v/>
      </c>
      <c r="H18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3" spans="1:8" x14ac:dyDescent="0.35">
      <c r="A183" s="6" t="s">
        <v>1918</v>
      </c>
      <c r="B183" s="6" t="str">
        <f t="shared" si="5"/>
        <v>0</v>
      </c>
      <c r="C183" s="6" t="str">
        <f>(IF(MID(Table1[[#This Row],[Question]],10,2)="SU",MID(Table1[[#This Row],[Question]],10,6),""))</f>
        <v/>
      </c>
      <c r="D183" s="6">
        <f>FOFA!$A187</f>
        <v>0</v>
      </c>
      <c r="E183" s="6" t="str">
        <f>Table1[[#This Row],[QNUM]]&amp;Table1[[#This Row],[SUBQNUM]]</f>
        <v>0</v>
      </c>
      <c r="F183" s="6" t="str">
        <f>_xlfn.SINGLE(IF(FOFA!$B187="","",FOFA!$B187))</f>
        <v/>
      </c>
      <c r="G183" s="6" t="str">
        <f>_xlfn.SINGLE(IF(FOFA!$C187="","",FOFA!$C187))</f>
        <v/>
      </c>
      <c r="H18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4" spans="1:8" x14ac:dyDescent="0.35">
      <c r="A184" s="6" t="s">
        <v>1918</v>
      </c>
      <c r="B184" s="6" t="str">
        <f t="shared" si="5"/>
        <v>0</v>
      </c>
      <c r="C184" s="6" t="str">
        <f>(IF(MID(Table1[[#This Row],[Question]],10,2)="SU",MID(Table1[[#This Row],[Question]],10,6),""))</f>
        <v/>
      </c>
      <c r="D184" s="6">
        <f>FOFA!$A188</f>
        <v>0</v>
      </c>
      <c r="E184" s="6" t="str">
        <f>Table1[[#This Row],[QNUM]]&amp;Table1[[#This Row],[SUBQNUM]]</f>
        <v>0</v>
      </c>
      <c r="F184" s="6" t="str">
        <f>_xlfn.SINGLE(IF(FOFA!$B188="","",FOFA!$B188))</f>
        <v/>
      </c>
      <c r="G184" s="6" t="str">
        <f>_xlfn.SINGLE(IF(FOFA!$C188="","",FOFA!$C188))</f>
        <v/>
      </c>
      <c r="H18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5" spans="1:8" x14ac:dyDescent="0.35">
      <c r="A185" s="6" t="s">
        <v>1918</v>
      </c>
      <c r="B185" s="6" t="str">
        <f t="shared" si="5"/>
        <v>0</v>
      </c>
      <c r="C185" s="6" t="str">
        <f>(IF(MID(Table1[[#This Row],[Question]],10,2)="SU",MID(Table1[[#This Row],[Question]],10,6),""))</f>
        <v/>
      </c>
      <c r="D185" s="6">
        <f>FOFA!$A189</f>
        <v>0</v>
      </c>
      <c r="E185" s="6" t="str">
        <f>Table1[[#This Row],[QNUM]]&amp;Table1[[#This Row],[SUBQNUM]]</f>
        <v>0</v>
      </c>
      <c r="F185" s="6" t="str">
        <f>_xlfn.SINGLE(IF(FOFA!$B189="","",FOFA!$B189))</f>
        <v/>
      </c>
      <c r="G185" s="6" t="str">
        <f>_xlfn.SINGLE(IF(FOFA!$C189="","",FOFA!$C189))</f>
        <v/>
      </c>
      <c r="H18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6" spans="1:8" x14ac:dyDescent="0.35">
      <c r="A186" s="6" t="s">
        <v>1918</v>
      </c>
      <c r="B186" s="6" t="str">
        <f t="shared" si="5"/>
        <v>0</v>
      </c>
      <c r="C186" s="6" t="str">
        <f>(IF(MID(Table1[[#This Row],[Question]],10,2)="SU",MID(Table1[[#This Row],[Question]],10,6),""))</f>
        <v/>
      </c>
      <c r="D186" s="6">
        <f>FOFA!$A190</f>
        <v>0</v>
      </c>
      <c r="E186" s="6" t="str">
        <f>Table1[[#This Row],[QNUM]]&amp;Table1[[#This Row],[SUBQNUM]]</f>
        <v>0</v>
      </c>
      <c r="F186" s="6" t="str">
        <f>_xlfn.SINGLE(IF(FOFA!$B190="","",FOFA!$B190))</f>
        <v/>
      </c>
      <c r="G186" s="6" t="str">
        <f>_xlfn.SINGLE(IF(FOFA!$C190="","",FOFA!$C190))</f>
        <v/>
      </c>
      <c r="H18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7" spans="1:8" x14ac:dyDescent="0.35">
      <c r="A187" s="6" t="s">
        <v>1918</v>
      </c>
      <c r="B187" s="6" t="str">
        <f t="shared" si="5"/>
        <v>0</v>
      </c>
      <c r="C187" s="6" t="str">
        <f>(IF(MID(Table1[[#This Row],[Question]],10,2)="SU",MID(Table1[[#This Row],[Question]],10,6),""))</f>
        <v/>
      </c>
      <c r="D187" s="6">
        <f>FOFA!$A191</f>
        <v>0</v>
      </c>
      <c r="E187" s="6" t="str">
        <f>Table1[[#This Row],[QNUM]]&amp;Table1[[#This Row],[SUBQNUM]]</f>
        <v>0</v>
      </c>
      <c r="F187" s="6" t="str">
        <f>_xlfn.SINGLE(IF(FOFA!$B191="","",FOFA!$B191))</f>
        <v/>
      </c>
      <c r="G187" s="6" t="str">
        <f>_xlfn.SINGLE(IF(FOFA!$C191="","",FOFA!$C191))</f>
        <v/>
      </c>
      <c r="H18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8" spans="1:8" x14ac:dyDescent="0.35">
      <c r="A188" s="6" t="s">
        <v>1918</v>
      </c>
      <c r="B188" s="6" t="str">
        <f t="shared" si="5"/>
        <v>0</v>
      </c>
      <c r="C188" s="6" t="str">
        <f>(IF(MID(Table1[[#This Row],[Question]],10,2)="SU",MID(Table1[[#This Row],[Question]],10,6),""))</f>
        <v/>
      </c>
      <c r="D188" s="6">
        <f>FOFA!$A192</f>
        <v>0</v>
      </c>
      <c r="E188" s="6" t="str">
        <f>Table1[[#This Row],[QNUM]]&amp;Table1[[#This Row],[SUBQNUM]]</f>
        <v>0</v>
      </c>
      <c r="F188" s="6" t="str">
        <f>_xlfn.SINGLE(IF(FOFA!$B192="","",FOFA!$B192))</f>
        <v/>
      </c>
      <c r="G188" s="6" t="str">
        <f>_xlfn.SINGLE(IF(FOFA!$C192="","",FOFA!$C192))</f>
        <v/>
      </c>
      <c r="H18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9" spans="1:8" x14ac:dyDescent="0.35">
      <c r="A189" s="6" t="s">
        <v>1918</v>
      </c>
      <c r="B189" s="6" t="str">
        <f t="shared" si="5"/>
        <v>0</v>
      </c>
      <c r="C189" s="6" t="str">
        <f>(IF(MID(Table1[[#This Row],[Question]],10,2)="SU",MID(Table1[[#This Row],[Question]],10,6),""))</f>
        <v/>
      </c>
      <c r="D189" s="6">
        <f>FOFA!$A193</f>
        <v>0</v>
      </c>
      <c r="E189" s="6" t="str">
        <f>Table1[[#This Row],[QNUM]]&amp;Table1[[#This Row],[SUBQNUM]]</f>
        <v>0</v>
      </c>
      <c r="F189" s="6" t="str">
        <f>_xlfn.SINGLE(IF(FOFA!$B193="","",FOFA!$B193))</f>
        <v/>
      </c>
      <c r="G189" s="6" t="str">
        <f>_xlfn.SINGLE(IF(FOFA!$C193="","",FOFA!$C193))</f>
        <v/>
      </c>
      <c r="H18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0" spans="1:8" x14ac:dyDescent="0.35">
      <c r="A190" s="6" t="s">
        <v>1918</v>
      </c>
      <c r="B190" s="6" t="str">
        <f t="shared" si="5"/>
        <v>0</v>
      </c>
      <c r="C190" s="6" t="str">
        <f>(IF(MID(Table1[[#This Row],[Question]],10,2)="SU",MID(Table1[[#This Row],[Question]],10,6),""))</f>
        <v/>
      </c>
      <c r="D190" s="6">
        <f>FOFA!$A194</f>
        <v>0</v>
      </c>
      <c r="E190" s="6" t="str">
        <f>Table1[[#This Row],[QNUM]]&amp;Table1[[#This Row],[SUBQNUM]]</f>
        <v>0</v>
      </c>
      <c r="F190" s="6" t="str">
        <f>_xlfn.SINGLE(IF(FOFA!$B194="","",FOFA!$B194))</f>
        <v/>
      </c>
      <c r="G190" s="6" t="str">
        <f>_xlfn.SINGLE(IF(FOFA!$C194="","",FOFA!$C194))</f>
        <v/>
      </c>
      <c r="H19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1" spans="1:8" x14ac:dyDescent="0.35">
      <c r="A191" s="6" t="s">
        <v>1919</v>
      </c>
      <c r="B191" s="6" t="str">
        <f t="shared" si="5"/>
        <v>05.01.01</v>
      </c>
      <c r="C191" s="6" t="str">
        <f>(IF(MID(Table1[[#This Row],[Question]],10,2)="SU",MID(Table1[[#This Row],[Question]],10,6),""))</f>
        <v/>
      </c>
      <c r="D191" s="6" t="str">
        <f>VISTA!$A7</f>
        <v>05.01.01</v>
      </c>
      <c r="E191" s="6" t="str">
        <f>Table1[[#This Row],[QNUM]]&amp;Table1[[#This Row],[SUBQNUM]]</f>
        <v>05.01.01</v>
      </c>
      <c r="F191" s="6" t="str">
        <f>_xlfn.SINGLE(IF(VISTA!$B7="","",VISTA!$B7))</f>
        <v xml:space="preserve">Is there evidence that VISTAs, Summer Associates, or Leaders are serving full-time as defined by the host site?_x000D_
_x000D_
</v>
      </c>
      <c r="G191" s="6" t="str">
        <f>_xlfn.SINGLE(IF(VISTA!$C7="","",VISTA!$C7))</f>
        <v/>
      </c>
      <c r="H19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2" spans="1:8" x14ac:dyDescent="0.35">
      <c r="A192" s="6" t="s">
        <v>1919</v>
      </c>
      <c r="B192" s="6" t="str">
        <f t="shared" si="5"/>
        <v/>
      </c>
      <c r="C192" s="6" t="str">
        <f>(IF(MID(Table1[[#This Row],[Question]],10,2)="SU",MID(Table1[[#This Row],[Question]],10,6),""))</f>
        <v/>
      </c>
      <c r="D192" s="6" t="str">
        <f>VISTA!$A8</f>
        <v>References:</v>
      </c>
      <c r="E192" s="6" t="str">
        <f>Table1[[#This Row],[QNUM]]&amp;Table1[[#This Row],[SUBQNUM]]</f>
        <v/>
      </c>
      <c r="F192" s="6" t="str">
        <f>_xlfn.SINGLE(IF(VISTA!$B8="","",VISTA!$B8))</f>
        <v>DVSA Sec. 104, 
42 U.S.C. §4954 (a),
45 CFR 2556.205,
VISTA Member Handbook Chapter 1</v>
      </c>
      <c r="G192" s="6" t="str">
        <f>_xlfn.SINGLE(IF(VISTA!$C8="","",VISTA!$C8))</f>
        <v/>
      </c>
      <c r="H19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3" spans="1:8" x14ac:dyDescent="0.35">
      <c r="A193" s="6" t="s">
        <v>1919</v>
      </c>
      <c r="B193" s="6" t="str">
        <f>B191&amp;TRIM(Table1[[#This Row],[Question]])</f>
        <v>05.01.01Notes:</v>
      </c>
      <c r="C193" s="6" t="str">
        <f>(IF(MID(Table1[[#This Row],[Question]],10,2)="SU",MID(Table1[[#This Row],[Question]],10,6),""))</f>
        <v/>
      </c>
      <c r="D193" s="6" t="str">
        <f>VISTA!$A9</f>
        <v>Notes:</v>
      </c>
      <c r="E193" s="6" t="str">
        <f>Table1[[#This Row],[QNUM]]&amp;Table1[[#This Row],[SUBQNUM]]</f>
        <v>05.01.01Notes:</v>
      </c>
      <c r="F193" s="6" t="str">
        <f>_xlfn.SINGLE(IF(VISTA!$B9="","",VISTA!$B9))</f>
        <v/>
      </c>
      <c r="G193" s="6" t="str">
        <f>_xlfn.SINGLE(IF(VISTA!$C9="","",VISTA!$C9))</f>
        <v/>
      </c>
      <c r="H19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4" spans="1:8" x14ac:dyDescent="0.35">
      <c r="A194" s="6" t="s">
        <v>1919</v>
      </c>
      <c r="B194" s="6" t="str">
        <f>B191&amp;Table1[[#This Row],[Question]]</f>
        <v>05.01.01Recommendations for Improvement:</v>
      </c>
      <c r="C194" s="6" t="str">
        <f>(IF(MID(Table1[[#This Row],[Question]],10,2)="SU",MID(Table1[[#This Row],[Question]],10,6),""))</f>
        <v/>
      </c>
      <c r="D194" s="6" t="str">
        <f>VISTA!$A10</f>
        <v>Recommendations for Improvement:</v>
      </c>
      <c r="E194" s="6" t="str">
        <f>Table1[[#This Row],[QNUM]]&amp;Table1[[#This Row],[SUBQNUM]]</f>
        <v>05.01.01Recommendations for Improvement:</v>
      </c>
      <c r="F194" s="6" t="str">
        <f>_xlfn.SINGLE(IF(VISTA!$B10="","",VISTA!$B10))</f>
        <v/>
      </c>
      <c r="G194" s="6" t="str">
        <f>_xlfn.SINGLE(IF(VISTA!$C10="","",VISTA!$C10))</f>
        <v/>
      </c>
      <c r="H19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5" spans="1:8" x14ac:dyDescent="0.35">
      <c r="A195" s="6" t="s">
        <v>1919</v>
      </c>
      <c r="B195" s="6" t="str">
        <f t="shared" si="5"/>
        <v>05.01.02</v>
      </c>
      <c r="C195" s="6" t="str">
        <f>(IF(MID(Table1[[#This Row],[Question]],10,2)="SU",MID(Table1[[#This Row],[Question]],10,6),""))</f>
        <v/>
      </c>
      <c r="D195" s="6" t="str">
        <f>VISTA!$A11</f>
        <v>05.01.02</v>
      </c>
      <c r="E195" s="6" t="str">
        <f>Table1[[#This Row],[QNUM]]&amp;Table1[[#This Row],[SUBQNUM]]</f>
        <v>05.01.02</v>
      </c>
      <c r="F195" s="6" t="str">
        <f>_xlfn.SINGLE(IF(VISTA!$B11="","",VISTA!$B11))</f>
        <v xml:space="preserve">Is there documentation to show that the sponsor is documenting member leave, and is leave in allowable amounts? _x000D_
_x000D_
</v>
      </c>
      <c r="G195" s="6" t="str">
        <f>_xlfn.SINGLE(IF(VISTA!$C11="","",VISTA!$C11))</f>
        <v/>
      </c>
      <c r="H19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6" spans="1:8" x14ac:dyDescent="0.35">
      <c r="A196" s="6" t="s">
        <v>1919</v>
      </c>
      <c r="B196" s="6" t="str">
        <f t="shared" si="5"/>
        <v/>
      </c>
      <c r="C196" s="6" t="str">
        <f>(IF(MID(Table1[[#This Row],[Question]],10,2)="SU",MID(Table1[[#This Row],[Question]],10,6),""))</f>
        <v/>
      </c>
      <c r="D196" s="6" t="str">
        <f>VISTA!$A12</f>
        <v>References:</v>
      </c>
      <c r="E196" s="6" t="str">
        <f>Table1[[#This Row],[QNUM]]&amp;Table1[[#This Row],[SUBQNUM]]</f>
        <v/>
      </c>
      <c r="F196" s="6" t="str">
        <f>_xlfn.SINGLE(IF(VISTA!$B12="","",VISTA!$B12))</f>
        <v>Memorandum of Agreement, 
DVSA Sec. 105 (b), 
42 U.S.C. § 4955 (b), 
VISTA Member Handbook Chaper 9</v>
      </c>
      <c r="G196" s="6" t="str">
        <f>_xlfn.SINGLE(IF(VISTA!$C12="","",VISTA!$C12))</f>
        <v/>
      </c>
      <c r="H19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7" spans="1:8" x14ac:dyDescent="0.35">
      <c r="A197" s="6" t="s">
        <v>1919</v>
      </c>
      <c r="B197" s="6" t="str">
        <f>B195&amp;TRIM(Table1[[#This Row],[Question]])</f>
        <v>05.01.02Notes:</v>
      </c>
      <c r="C197" s="6" t="str">
        <f>(IF(MID(Table1[[#This Row],[Question]],10,2)="SU",MID(Table1[[#This Row],[Question]],10,6),""))</f>
        <v/>
      </c>
      <c r="D197" s="6" t="str">
        <f>VISTA!$A13</f>
        <v>Notes:</v>
      </c>
      <c r="E197" s="6" t="str">
        <f>Table1[[#This Row],[QNUM]]&amp;Table1[[#This Row],[SUBQNUM]]</f>
        <v>05.01.02Notes:</v>
      </c>
      <c r="F197" s="6" t="str">
        <f>_xlfn.SINGLE(IF(VISTA!$B13="","",VISTA!$B13))</f>
        <v/>
      </c>
      <c r="G197" s="6" t="str">
        <f>_xlfn.SINGLE(IF(VISTA!$C13="","",VISTA!$C13))</f>
        <v/>
      </c>
      <c r="H19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8" spans="1:8" x14ac:dyDescent="0.35">
      <c r="A198" s="6" t="s">
        <v>1919</v>
      </c>
      <c r="B198" s="6" t="str">
        <f>B195&amp;Table1[[#This Row],[Question]]</f>
        <v>05.01.02Recommendations for Improvement:</v>
      </c>
      <c r="C198" s="6" t="str">
        <f>(IF(MID(Table1[[#This Row],[Question]],10,2)="SU",MID(Table1[[#This Row],[Question]],10,6),""))</f>
        <v/>
      </c>
      <c r="D198" s="6" t="str">
        <f>VISTA!$A14</f>
        <v>Recommendations for Improvement:</v>
      </c>
      <c r="E198" s="6" t="str">
        <f>Table1[[#This Row],[QNUM]]&amp;Table1[[#This Row],[SUBQNUM]]</f>
        <v>05.01.02Recommendations for Improvement:</v>
      </c>
      <c r="F198" s="6" t="str">
        <f>_xlfn.SINGLE(IF(VISTA!$B14="","",VISTA!$B14))</f>
        <v/>
      </c>
      <c r="G198" s="6" t="str">
        <f>_xlfn.SINGLE(IF(VISTA!$C14="","",VISTA!$C14))</f>
        <v/>
      </c>
      <c r="H19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9" spans="1:8" x14ac:dyDescent="0.35">
      <c r="A199" s="6" t="s">
        <v>1919</v>
      </c>
      <c r="B199" s="6" t="str">
        <f t="shared" si="5"/>
        <v>05.01.03</v>
      </c>
      <c r="C199" s="6" t="str">
        <f>(IF(MID(Table1[[#This Row],[Question]],10,2)="SU",MID(Table1[[#This Row],[Question]],10,6),""))</f>
        <v/>
      </c>
      <c r="D199" s="6" t="str">
        <f>VISTA!$A15</f>
        <v>05.01.03</v>
      </c>
      <c r="E199" s="6" t="str">
        <f>Table1[[#This Row],[QNUM]]&amp;Table1[[#This Row],[SUBQNUM]]</f>
        <v>05.01.03</v>
      </c>
      <c r="F199" s="6" t="str">
        <f>_xlfn.SINGLE(IF(VISTA!$B15="","",VISTA!$B15))</f>
        <v xml:space="preserve">Does the organization have a policy for VISTA member leave? If so, is the policy compliant with VISTA requirements? _x000D_
_x000D_
</v>
      </c>
      <c r="G199" s="6" t="str">
        <f>_xlfn.SINGLE(IF(VISTA!$C15="","",VISTA!$C15))</f>
        <v/>
      </c>
      <c r="H19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00" spans="1:8" x14ac:dyDescent="0.35">
      <c r="A200" s="6" t="s">
        <v>1919</v>
      </c>
      <c r="B200" s="6" t="str">
        <f t="shared" si="5"/>
        <v/>
      </c>
      <c r="C200" s="6" t="str">
        <f>(IF(MID(Table1[[#This Row],[Question]],10,2)="SU",MID(Table1[[#This Row],[Question]],10,6),""))</f>
        <v/>
      </c>
      <c r="D200" s="6" t="str">
        <f>VISTA!$A16</f>
        <v>References:</v>
      </c>
      <c r="E200" s="6" t="str">
        <f>Table1[[#This Row],[QNUM]]&amp;Table1[[#This Row],[SUBQNUM]]</f>
        <v/>
      </c>
      <c r="F200" s="6" t="str">
        <f>_xlfn.SINGLE(IF(VISTA!$B16="","",VISTA!$B16))</f>
        <v>Memorandum of Agreement, 
DVSA Sec. 105 (b), 
42 U.S.C. § 4955 (b), 
VISTA Member Handbook Chaper 9</v>
      </c>
      <c r="G200" s="6" t="str">
        <f>_xlfn.SINGLE(IF(VISTA!$C16="","",VISTA!$C16))</f>
        <v/>
      </c>
      <c r="H20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01" spans="1:8" x14ac:dyDescent="0.35">
      <c r="A201" s="6" t="s">
        <v>1919</v>
      </c>
      <c r="B201" s="6" t="str">
        <f>B199&amp;TRIM(Table1[[#This Row],[Question]])</f>
        <v>05.01.03Notes:</v>
      </c>
      <c r="C201" s="6" t="str">
        <f>(IF(MID(Table1[[#This Row],[Question]],10,2)="SU",MID(Table1[[#This Row],[Question]],10,6),""))</f>
        <v/>
      </c>
      <c r="D201" s="6" t="str">
        <f>VISTA!$A17</f>
        <v>Notes:</v>
      </c>
      <c r="E201" s="6" t="str">
        <f>Table1[[#This Row],[QNUM]]&amp;Table1[[#This Row],[SUBQNUM]]</f>
        <v>05.01.03Notes:</v>
      </c>
      <c r="F201" s="6" t="str">
        <f>_xlfn.SINGLE(IF(VISTA!$B17="","",VISTA!$B17))</f>
        <v/>
      </c>
      <c r="G201" s="6" t="str">
        <f>_xlfn.SINGLE(IF(VISTA!$C17="","",VISTA!$C17))</f>
        <v/>
      </c>
      <c r="H20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02" spans="1:8" x14ac:dyDescent="0.35">
      <c r="A202" s="6" t="s">
        <v>1919</v>
      </c>
      <c r="B202" s="6" t="str">
        <f>B199&amp;Table1[[#This Row],[Question]]</f>
        <v>05.01.03Recommendations for Improvement:</v>
      </c>
      <c r="C202" s="6" t="str">
        <f>(IF(MID(Table1[[#This Row],[Question]],10,2)="SU",MID(Table1[[#This Row],[Question]],10,6),""))</f>
        <v/>
      </c>
      <c r="D202" s="6" t="str">
        <f>VISTA!$A18</f>
        <v>Recommendations for Improvement:</v>
      </c>
      <c r="E202" s="6" t="str">
        <f>Table1[[#This Row],[QNUM]]&amp;Table1[[#This Row],[SUBQNUM]]</f>
        <v>05.01.03Recommendations for Improvement:</v>
      </c>
      <c r="F202" s="6" t="str">
        <f>_xlfn.SINGLE(IF(VISTA!$B18="","",VISTA!$B18))</f>
        <v/>
      </c>
      <c r="G202" s="6" t="str">
        <f>_xlfn.SINGLE(IF(VISTA!$C18="","",VISTA!$C18))</f>
        <v/>
      </c>
      <c r="H20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03" spans="1:8" x14ac:dyDescent="0.35">
      <c r="A203" s="6" t="s">
        <v>1919</v>
      </c>
      <c r="B203" s="6" t="str">
        <f t="shared" si="5"/>
        <v>05.01.04</v>
      </c>
      <c r="C203" s="6" t="str">
        <f>(IF(MID(Table1[[#This Row],[Question]],10,2)="SU",MID(Table1[[#This Row],[Question]],10,6),""))</f>
        <v/>
      </c>
      <c r="D203" s="6" t="str">
        <f>VISTA!$A19</f>
        <v>05.01.04</v>
      </c>
      <c r="E203" s="6" t="str">
        <f>Table1[[#This Row],[QNUM]]&amp;Table1[[#This Row],[SUBQNUM]]</f>
        <v>05.01.04</v>
      </c>
      <c r="F203" s="6" t="str">
        <f>_xlfn.SINGLE(IF(VISTA!$B19="","",VISTA!$B19))</f>
        <v xml:space="preserve">Is there a designated supervisor for each VISTA member, Leader, or Summer Associate?
</v>
      </c>
      <c r="G203" s="6" t="str">
        <f>_xlfn.SINGLE(IF(VISTA!$C19="","",VISTA!$C19))</f>
        <v/>
      </c>
      <c r="H20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04" spans="1:8" x14ac:dyDescent="0.35">
      <c r="A204" s="6" t="s">
        <v>1919</v>
      </c>
      <c r="B204" s="6" t="str">
        <f t="shared" ref="B204" si="6">TRIM(IF(ISNUMBER(LEFT(D204,1)*1),LEFT(D204,9),""))</f>
        <v/>
      </c>
      <c r="C204" s="6" t="str">
        <f>(IF(MID(Table1[[#This Row],[Question]],10,2)="SU",MID(Table1[[#This Row],[Question]],10,6),""))</f>
        <v/>
      </c>
      <c r="D204" s="6" t="str">
        <f>VISTA!$A20</f>
        <v>References:</v>
      </c>
      <c r="E204" s="6" t="str">
        <f>Table1[[#This Row],[QNUM]]&amp;Table1[[#This Row],[SUBQNUM]]</f>
        <v/>
      </c>
      <c r="F204" s="6" t="str">
        <f>_xlfn.SINGLE(IF(VISTA!$B20="","",VISTA!$B20))</f>
        <v>VISTA Sponsor Handbook - Supporting and Supervising Members; VISTA Member Handbook Chapter 3; Memorandum of Agreement</v>
      </c>
      <c r="G204" s="6" t="str">
        <f>_xlfn.SINGLE(IF(VISTA!$C20="","",VISTA!$C20))</f>
        <v/>
      </c>
      <c r="H20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05" spans="1:8" x14ac:dyDescent="0.35">
      <c r="A205" s="6" t="s">
        <v>1919</v>
      </c>
      <c r="B205" s="6" t="str">
        <f>B203&amp;TRIM(Table1[[#This Row],[Question]])</f>
        <v>05.01.04Notes:</v>
      </c>
      <c r="C205" s="6" t="str">
        <f>(IF(MID(Table1[[#This Row],[Question]],10,2)="SU",MID(Table1[[#This Row],[Question]],10,6),""))</f>
        <v/>
      </c>
      <c r="D205" s="6" t="str">
        <f>VISTA!$A21</f>
        <v>Notes:</v>
      </c>
      <c r="E205" s="6" t="str">
        <f>Table1[[#This Row],[QNUM]]&amp;Table1[[#This Row],[SUBQNUM]]</f>
        <v>05.01.04Notes:</v>
      </c>
      <c r="F205" s="6" t="str">
        <f>_xlfn.SINGLE(IF(VISTA!$B21="","",VISTA!$B21))</f>
        <v/>
      </c>
      <c r="G205" s="6" t="str">
        <f>_xlfn.SINGLE(IF(VISTA!$C21="","",VISTA!$C21))</f>
        <v/>
      </c>
      <c r="H20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06" spans="1:8" x14ac:dyDescent="0.35">
      <c r="A206" s="6" t="s">
        <v>1919</v>
      </c>
      <c r="B206" s="6" t="str">
        <f>B203&amp;Table1[[#This Row],[Question]]</f>
        <v>05.01.04Recommendations for Improvement:</v>
      </c>
      <c r="C206" s="6" t="str">
        <f>(IF(MID(Table1[[#This Row],[Question]],10,2)="SU",MID(Table1[[#This Row],[Question]],10,6),""))</f>
        <v/>
      </c>
      <c r="D206" s="6" t="str">
        <f>VISTA!$A22</f>
        <v>Recommendations for Improvement:</v>
      </c>
      <c r="E206" s="6" t="str">
        <f>Table1[[#This Row],[QNUM]]&amp;Table1[[#This Row],[SUBQNUM]]</f>
        <v>05.01.04Recommendations for Improvement:</v>
      </c>
      <c r="F206" s="6" t="str">
        <f>_xlfn.SINGLE(IF(VISTA!$B22="","",VISTA!$B22))</f>
        <v/>
      </c>
      <c r="G206" s="6" t="str">
        <f>_xlfn.SINGLE(IF(VISTA!$C22="","",VISTA!$C22))</f>
        <v/>
      </c>
      <c r="H20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07" spans="1:8" x14ac:dyDescent="0.35">
      <c r="A207" s="6" t="s">
        <v>1919</v>
      </c>
      <c r="B207" s="6" t="str">
        <f t="shared" ref="B207:B267" si="7">TRIM(IF(ISNUMBER(LEFT(D207,1)*1),LEFT(D207,9),""))</f>
        <v>05.01.05</v>
      </c>
      <c r="C207" s="6" t="str">
        <f>(IF(MID(Table1[[#This Row],[Question]],10,2)="SU",MID(Table1[[#This Row],[Question]],10,6),""))</f>
        <v/>
      </c>
      <c r="D207" s="6" t="str">
        <f>VISTA!$A23</f>
        <v>05.01.05</v>
      </c>
      <c r="E207" s="6" t="str">
        <f>Table1[[#This Row],[QNUM]]&amp;Table1[[#This Row],[SUBQNUM]]</f>
        <v>05.01.05</v>
      </c>
      <c r="F207" s="6" t="str">
        <f>_xlfn.SINGLE(IF(VISTA!$B23="","",VISTA!$B23))</f>
        <v xml:space="preserve">Has the VISTA Project Director completed the VISTA Sponsor Orientation and have site supervisors been adequately trained  to manage members by the sponsor?_x000D_
_x000D_
</v>
      </c>
      <c r="G207" s="6" t="str">
        <f>_xlfn.SINGLE(IF(VISTA!$C23="","",VISTA!$C23))</f>
        <v/>
      </c>
      <c r="H20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08" spans="1:8" x14ac:dyDescent="0.35">
      <c r="A208" s="6" t="s">
        <v>1919</v>
      </c>
      <c r="B208" s="6" t="str">
        <f t="shared" si="7"/>
        <v/>
      </c>
      <c r="C208" s="6" t="str">
        <f>(IF(MID(Table1[[#This Row],[Question]],10,2)="SU",MID(Table1[[#This Row],[Question]],10,6),""))</f>
        <v/>
      </c>
      <c r="D208" s="6" t="str">
        <f>VISTA!$A24</f>
        <v>References:</v>
      </c>
      <c r="E208" s="6" t="str">
        <f>Table1[[#This Row],[QNUM]]&amp;Table1[[#This Row],[SUBQNUM]]</f>
        <v/>
      </c>
      <c r="F208" s="6" t="str">
        <f>_xlfn.SINGLE(IF(VISTA!$B24="","",VISTA!$B24))</f>
        <v>Memorandum of Agreement</v>
      </c>
      <c r="G208" s="6" t="str">
        <f>_xlfn.SINGLE(IF(VISTA!$C24="","",VISTA!$C24))</f>
        <v/>
      </c>
      <c r="H20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09" spans="1:8" x14ac:dyDescent="0.35">
      <c r="A209" s="6" t="s">
        <v>1919</v>
      </c>
      <c r="B209" s="6" t="str">
        <f>B207&amp;TRIM(Table1[[#This Row],[Question]])</f>
        <v>05.01.05Notes:</v>
      </c>
      <c r="C209" s="6" t="str">
        <f>(IF(MID(Table1[[#This Row],[Question]],10,2)="SU",MID(Table1[[#This Row],[Question]],10,6),""))</f>
        <v/>
      </c>
      <c r="D209" s="6" t="str">
        <f>VISTA!$A25</f>
        <v>Notes:</v>
      </c>
      <c r="E209" s="6" t="str">
        <f>Table1[[#This Row],[QNUM]]&amp;Table1[[#This Row],[SUBQNUM]]</f>
        <v>05.01.05Notes:</v>
      </c>
      <c r="F209" s="6" t="str">
        <f>_xlfn.SINGLE(IF(VISTA!$B25="","",VISTA!$B25))</f>
        <v/>
      </c>
      <c r="G209" s="6" t="str">
        <f>_xlfn.SINGLE(IF(VISTA!$C25="","",VISTA!$C25))</f>
        <v/>
      </c>
      <c r="H20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10" spans="1:8" x14ac:dyDescent="0.35">
      <c r="A210" s="6" t="s">
        <v>1919</v>
      </c>
      <c r="B210" s="6" t="str">
        <f>B207&amp;Table1[[#This Row],[Question]]</f>
        <v>05.01.05Recommendations for Improvement:</v>
      </c>
      <c r="C210" s="6" t="str">
        <f>(IF(MID(Table1[[#This Row],[Question]],10,2)="SU",MID(Table1[[#This Row],[Question]],10,6),""))</f>
        <v/>
      </c>
      <c r="D210" s="6" t="str">
        <f>VISTA!$A26</f>
        <v>Recommendations for Improvement:</v>
      </c>
      <c r="E210" s="6" t="str">
        <f>Table1[[#This Row],[QNUM]]&amp;Table1[[#This Row],[SUBQNUM]]</f>
        <v>05.01.05Recommendations for Improvement:</v>
      </c>
      <c r="F210" s="6" t="str">
        <f>_xlfn.SINGLE(IF(VISTA!$B26="","",VISTA!$B26))</f>
        <v/>
      </c>
      <c r="G210" s="6" t="str">
        <f>_xlfn.SINGLE(IF(VISTA!$C26="","",VISTA!$C26))</f>
        <v/>
      </c>
      <c r="H21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11" spans="1:8" x14ac:dyDescent="0.35">
      <c r="A211" s="6" t="s">
        <v>1919</v>
      </c>
      <c r="B211" s="6" t="str">
        <f t="shared" si="7"/>
        <v>05.01.06</v>
      </c>
      <c r="C211" s="6" t="str">
        <f>(IF(MID(Table1[[#This Row],[Question]],10,2)="SU",MID(Table1[[#This Row],[Question]],10,6),""))</f>
        <v/>
      </c>
      <c r="D211" s="6" t="str">
        <f>VISTA!$A27</f>
        <v>05.01.06</v>
      </c>
      <c r="E211" s="6" t="str">
        <f>Table1[[#This Row],[QNUM]]&amp;Table1[[#This Row],[SUBQNUM]]</f>
        <v>05.01.06</v>
      </c>
      <c r="F211" s="6" t="str">
        <f>_xlfn.SINGLE(IF(VISTA!$B27="","",VISTA!$B27))</f>
        <v xml:space="preserve">Are all activities in the VISTA Assignment Description (VAD) compliant?_x000D_
_x000D_
</v>
      </c>
      <c r="G211" s="6" t="str">
        <f>_xlfn.SINGLE(IF(VISTA!$C27="","",VISTA!$C27))</f>
        <v/>
      </c>
      <c r="H21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12" spans="1:8" x14ac:dyDescent="0.35">
      <c r="A212" s="6" t="s">
        <v>1919</v>
      </c>
      <c r="B212" s="6" t="str">
        <f t="shared" si="7"/>
        <v/>
      </c>
      <c r="C212" s="6" t="str">
        <f>(IF(MID(Table1[[#This Row],[Question]],10,2)="SU",MID(Table1[[#This Row],[Question]],10,6),""))</f>
        <v/>
      </c>
      <c r="D212" s="6" t="str">
        <f>VISTA!$A28</f>
        <v>References:</v>
      </c>
      <c r="E212" s="6" t="str">
        <f>Table1[[#This Row],[QNUM]]&amp;Table1[[#This Row],[SUBQNUM]]</f>
        <v/>
      </c>
      <c r="F212" s="6" t="str">
        <f>_xlfn.SINGLE(IF(VISTA!$B28="","",VISTA!$B28))</f>
        <v>Memorandum of Agreement; VISTA Member Handbook Chapter 1; VISTA Sponsor Handbook - Preparing for New Members</v>
      </c>
      <c r="G212" s="6" t="str">
        <f>_xlfn.SINGLE(IF(VISTA!$C28="","",VISTA!$C28))</f>
        <v/>
      </c>
      <c r="H21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13" spans="1:8" x14ac:dyDescent="0.35">
      <c r="A213" s="6" t="s">
        <v>1919</v>
      </c>
      <c r="B213" s="6" t="str">
        <f>B211&amp;TRIM(Table1[[#This Row],[Question]])</f>
        <v>05.01.06Notes:</v>
      </c>
      <c r="C213" s="6" t="str">
        <f>(IF(MID(Table1[[#This Row],[Question]],10,2)="SU",MID(Table1[[#This Row],[Question]],10,6),""))</f>
        <v/>
      </c>
      <c r="D213" s="6" t="str">
        <f>VISTA!$A29</f>
        <v>Notes:</v>
      </c>
      <c r="E213" s="6" t="str">
        <f>Table1[[#This Row],[QNUM]]&amp;Table1[[#This Row],[SUBQNUM]]</f>
        <v>05.01.06Notes:</v>
      </c>
      <c r="F213" s="6" t="str">
        <f>_xlfn.SINGLE(IF(VISTA!$B29="","",VISTA!$B29))</f>
        <v/>
      </c>
      <c r="G213" s="6" t="str">
        <f>_xlfn.SINGLE(IF(VISTA!$C29="","",VISTA!$C29))</f>
        <v/>
      </c>
      <c r="H21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14" spans="1:8" x14ac:dyDescent="0.35">
      <c r="A214" s="6" t="s">
        <v>1919</v>
      </c>
      <c r="B214" s="6" t="str">
        <f>B211&amp;Table1[[#This Row],[Question]]</f>
        <v>05.01.06Recommendations for Improvement:</v>
      </c>
      <c r="C214" s="6" t="str">
        <f>(IF(MID(Table1[[#This Row],[Question]],10,2)="SU",MID(Table1[[#This Row],[Question]],10,6),""))</f>
        <v/>
      </c>
      <c r="D214" s="6" t="str">
        <f>VISTA!$A30</f>
        <v>Recommendations for Improvement:</v>
      </c>
      <c r="E214" s="6" t="str">
        <f>Table1[[#This Row],[QNUM]]&amp;Table1[[#This Row],[SUBQNUM]]</f>
        <v>05.01.06Recommendations for Improvement:</v>
      </c>
      <c r="F214" s="6" t="str">
        <f>_xlfn.SINGLE(IF(VISTA!$B30="","",VISTA!$B30))</f>
        <v/>
      </c>
      <c r="G214" s="6" t="str">
        <f>_xlfn.SINGLE(IF(VISTA!$C30="","",VISTA!$C30))</f>
        <v/>
      </c>
      <c r="H21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15" spans="1:8" x14ac:dyDescent="0.35">
      <c r="A215" s="6" t="s">
        <v>1919</v>
      </c>
      <c r="B215" s="6" t="str">
        <f t="shared" si="7"/>
        <v>05.01.07</v>
      </c>
      <c r="C215" s="6" t="str">
        <f>(IF(MID(Table1[[#This Row],[Question]],10,2)="SU",MID(Table1[[#This Row],[Question]],10,6),""))</f>
        <v/>
      </c>
      <c r="D215" s="6" t="str">
        <f>VISTA!$A31</f>
        <v>05.01.07</v>
      </c>
      <c r="E215" s="6" t="str">
        <f>Table1[[#This Row],[QNUM]]&amp;Table1[[#This Row],[SUBQNUM]]</f>
        <v>05.01.07</v>
      </c>
      <c r="F215" s="6" t="str">
        <f>_xlfn.SINGLE(IF(VISTA!$B31="","",VISTA!$B31))</f>
        <v xml:space="preserve">Do the performed service activities of the member align with the VISTA Assignment Description (VAD)?_x000D_
_x000D_
</v>
      </c>
      <c r="G215" s="6" t="str">
        <f>_xlfn.SINGLE(IF(VISTA!$C31="","",VISTA!$C31))</f>
        <v/>
      </c>
      <c r="H21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16" spans="1:8" x14ac:dyDescent="0.35">
      <c r="A216" s="6" t="s">
        <v>1919</v>
      </c>
      <c r="B216" s="6" t="str">
        <f t="shared" si="7"/>
        <v/>
      </c>
      <c r="C216" s="6" t="str">
        <f>(IF(MID(Table1[[#This Row],[Question]],10,2)="SU",MID(Table1[[#This Row],[Question]],10,6),""))</f>
        <v/>
      </c>
      <c r="D216" s="6" t="str">
        <f>VISTA!$A32</f>
        <v>References:</v>
      </c>
      <c r="E216" s="6" t="str">
        <f>Table1[[#This Row],[QNUM]]&amp;Table1[[#This Row],[SUBQNUM]]</f>
        <v/>
      </c>
      <c r="F216" s="6" t="str">
        <f>_xlfn.SINGLE(IF(VISTA!$B32="","",VISTA!$B32))</f>
        <v>Memorandum of Agreement; VISTA Member Handbook Chapter 1;</v>
      </c>
      <c r="G216" s="6" t="str">
        <f>_xlfn.SINGLE(IF(VISTA!$C32="","",VISTA!$C32))</f>
        <v/>
      </c>
      <c r="H21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17" spans="1:8" x14ac:dyDescent="0.35">
      <c r="A217" s="6" t="s">
        <v>1919</v>
      </c>
      <c r="B217" s="6" t="str">
        <f>B215&amp;TRIM(Table1[[#This Row],[Question]])</f>
        <v>05.01.07Notes:</v>
      </c>
      <c r="C217" s="6" t="str">
        <f>(IF(MID(Table1[[#This Row],[Question]],10,2)="SU",MID(Table1[[#This Row],[Question]],10,6),""))</f>
        <v/>
      </c>
      <c r="D217" s="6" t="str">
        <f>VISTA!$A33</f>
        <v>Notes:</v>
      </c>
      <c r="E217" s="6" t="str">
        <f>Table1[[#This Row],[QNUM]]&amp;Table1[[#This Row],[SUBQNUM]]</f>
        <v>05.01.07Notes:</v>
      </c>
      <c r="F217" s="6" t="str">
        <f>_xlfn.SINGLE(IF(VISTA!$B33="","",VISTA!$B33))</f>
        <v/>
      </c>
      <c r="G217" s="6" t="str">
        <f>_xlfn.SINGLE(IF(VISTA!$C33="","",VISTA!$C33))</f>
        <v/>
      </c>
      <c r="H21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18" spans="1:8" x14ac:dyDescent="0.35">
      <c r="A218" s="6" t="s">
        <v>1919</v>
      </c>
      <c r="B218" s="6" t="str">
        <f>B215&amp;Table1[[#This Row],[Question]]</f>
        <v>05.01.07Recommendations for Improvement:</v>
      </c>
      <c r="C218" s="6" t="str">
        <f>(IF(MID(Table1[[#This Row],[Question]],10,2)="SU",MID(Table1[[#This Row],[Question]],10,6),""))</f>
        <v/>
      </c>
      <c r="D218" s="6" t="str">
        <f>VISTA!$A34</f>
        <v>Recommendations for Improvement:</v>
      </c>
      <c r="E218" s="6" t="str">
        <f>Table1[[#This Row],[QNUM]]&amp;Table1[[#This Row],[SUBQNUM]]</f>
        <v>05.01.07Recommendations for Improvement:</v>
      </c>
      <c r="F218" s="6" t="str">
        <f>_xlfn.SINGLE(IF(VISTA!$B34="","",VISTA!$B34))</f>
        <v/>
      </c>
      <c r="G218" s="6" t="str">
        <f>_xlfn.SINGLE(IF(VISTA!$C34="","",VISTA!$C34))</f>
        <v/>
      </c>
      <c r="H21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19" spans="1:8" x14ac:dyDescent="0.35">
      <c r="A219" s="6" t="s">
        <v>1919</v>
      </c>
      <c r="B219" s="6" t="str">
        <f t="shared" si="7"/>
        <v>05.01.08</v>
      </c>
      <c r="C219" s="6" t="str">
        <f>(IF(MID(Table1[[#This Row],[Question]],10,2)="SU",MID(Table1[[#This Row],[Question]],10,6),""))</f>
        <v/>
      </c>
      <c r="D219" s="6" t="str">
        <f>VISTA!$A35</f>
        <v>05.01.08</v>
      </c>
      <c r="E219" s="6" t="str">
        <f>Table1[[#This Row],[QNUM]]&amp;Table1[[#This Row],[SUBQNUM]]</f>
        <v>05.01.08</v>
      </c>
      <c r="F219" s="6" t="str">
        <f>_xlfn.SINGLE(IF(VISTA!$B35="","",VISTA!$B35))</f>
        <v xml:space="preserve">Is the designated supervisor providing regular and consistent support for each member?
</v>
      </c>
      <c r="G219" s="6" t="str">
        <f>_xlfn.SINGLE(IF(VISTA!$C35="","",VISTA!$C35))</f>
        <v/>
      </c>
      <c r="H21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20" spans="1:8" x14ac:dyDescent="0.35">
      <c r="A220" s="6" t="s">
        <v>1919</v>
      </c>
      <c r="B220" s="6" t="str">
        <f t="shared" si="7"/>
        <v/>
      </c>
      <c r="C220" s="6" t="str">
        <f>(IF(MID(Table1[[#This Row],[Question]],10,2)="SU",MID(Table1[[#This Row],[Question]],10,6),""))</f>
        <v/>
      </c>
      <c r="D220" s="6" t="str">
        <f>VISTA!$A36</f>
        <v>References:</v>
      </c>
      <c r="E220" s="6" t="str">
        <f>Table1[[#This Row],[QNUM]]&amp;Table1[[#This Row],[SUBQNUM]]</f>
        <v/>
      </c>
      <c r="F220" s="6" t="str">
        <f>_xlfn.SINGLE(IF(VISTA!$B36="","",VISTA!$B36))</f>
        <v>Memorandum of Agreement; 45 CFR § 2556.310; VISTA Member Handbook Chapters 2 and 3; VISTA Sponsor Handbook - Supporting and Supervising Members</v>
      </c>
      <c r="G220" s="6" t="str">
        <f>_xlfn.SINGLE(IF(VISTA!$C36="","",VISTA!$C36))</f>
        <v/>
      </c>
      <c r="H22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21" spans="1:8" x14ac:dyDescent="0.35">
      <c r="A221" s="6" t="s">
        <v>1919</v>
      </c>
      <c r="B221" s="6" t="str">
        <f>B219&amp;TRIM(Table1[[#This Row],[Question]])</f>
        <v>05.01.08Notes:</v>
      </c>
      <c r="C221" s="6" t="str">
        <f>(IF(MID(Table1[[#This Row],[Question]],10,2)="SU",MID(Table1[[#This Row],[Question]],10,6),""))</f>
        <v/>
      </c>
      <c r="D221" s="6" t="str">
        <f>VISTA!$A37</f>
        <v>Notes:</v>
      </c>
      <c r="E221" s="6" t="str">
        <f>Table1[[#This Row],[QNUM]]&amp;Table1[[#This Row],[SUBQNUM]]</f>
        <v>05.01.08Notes:</v>
      </c>
      <c r="F221" s="6" t="str">
        <f>_xlfn.SINGLE(IF(VISTA!$B37="","",VISTA!$B37))</f>
        <v/>
      </c>
      <c r="G221" s="6" t="str">
        <f>_xlfn.SINGLE(IF(VISTA!$C37="","",VISTA!$C37))</f>
        <v/>
      </c>
      <c r="H22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22" spans="1:8" x14ac:dyDescent="0.35">
      <c r="A222" s="6" t="s">
        <v>1919</v>
      </c>
      <c r="B222" s="6" t="str">
        <f>B219&amp;Table1[[#This Row],[Question]]</f>
        <v>05.01.08Recommendations for Improvement:</v>
      </c>
      <c r="C222" s="6" t="str">
        <f>(IF(MID(Table1[[#This Row],[Question]],10,2)="SU",MID(Table1[[#This Row],[Question]],10,6),""))</f>
        <v/>
      </c>
      <c r="D222" s="6" t="str">
        <f>VISTA!$A38</f>
        <v>Recommendations for Improvement:</v>
      </c>
      <c r="E222" s="6" t="str">
        <f>Table1[[#This Row],[QNUM]]&amp;Table1[[#This Row],[SUBQNUM]]</f>
        <v>05.01.08Recommendations for Improvement:</v>
      </c>
      <c r="F222" s="6" t="str">
        <f>_xlfn.SINGLE(IF(VISTA!$B38="","",VISTA!$B38))</f>
        <v/>
      </c>
      <c r="G222" s="6" t="str">
        <f>_xlfn.SINGLE(IF(VISTA!$C38="","",VISTA!$C38))</f>
        <v/>
      </c>
      <c r="H22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23" spans="1:8" x14ac:dyDescent="0.35">
      <c r="A223" s="6" t="s">
        <v>1919</v>
      </c>
      <c r="B223" s="6" t="str">
        <f t="shared" si="7"/>
        <v>05.01.10</v>
      </c>
      <c r="C223" s="6" t="str">
        <f>(IF(MID(Table1[[#This Row],[Question]],10,2)="SU",MID(Table1[[#This Row],[Question]],10,6),""))</f>
        <v/>
      </c>
      <c r="D223" s="6" t="str">
        <f>VISTA!$A39</f>
        <v>05.01.10</v>
      </c>
      <c r="E223" s="6" t="str">
        <f>Table1[[#This Row],[QNUM]]&amp;Table1[[#This Row],[SUBQNUM]]</f>
        <v>05.01.10</v>
      </c>
      <c r="F223" s="6" t="str">
        <f>_xlfn.SINGLE(IF(VISTA!$B39="","",VISTA!$B39))</f>
        <v xml:space="preserve">Are members provided work space and any other materials necessary to operate and complete members' assignments?_x000D_
_x000D_
</v>
      </c>
      <c r="G223" s="6" t="str">
        <f>_xlfn.SINGLE(IF(VISTA!$C39="","",VISTA!$C39))</f>
        <v/>
      </c>
      <c r="H22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24" spans="1:8" x14ac:dyDescent="0.35">
      <c r="A224" s="6" t="s">
        <v>1919</v>
      </c>
      <c r="B224" s="6" t="str">
        <f t="shared" si="7"/>
        <v/>
      </c>
      <c r="C224" s="6" t="str">
        <f>(IF(MID(Table1[[#This Row],[Question]],10,2)="SU",MID(Table1[[#This Row],[Question]],10,6),""))</f>
        <v/>
      </c>
      <c r="D224" s="6" t="str">
        <f>VISTA!$A40</f>
        <v>References:</v>
      </c>
      <c r="E224" s="6" t="str">
        <f>Table1[[#This Row],[QNUM]]&amp;Table1[[#This Row],[SUBQNUM]]</f>
        <v/>
      </c>
      <c r="F224" s="6" t="str">
        <f>_xlfn.SINGLE(IF(VISTA!$B40="","",VISTA!$B40))</f>
        <v>Memorandum of Agreement; 45 CFR 2556.115(b); VISTA Sponsor Handbook - Supporting and Supervising Members; VISTA Member Handbook Chapter 14</v>
      </c>
      <c r="G224" s="6" t="str">
        <f>_xlfn.SINGLE(IF(VISTA!$C40="","",VISTA!$C40))</f>
        <v/>
      </c>
      <c r="H22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25" spans="1:8" x14ac:dyDescent="0.35">
      <c r="A225" s="6" t="s">
        <v>1919</v>
      </c>
      <c r="B225" s="6" t="str">
        <f>B223&amp;TRIM(Table1[[#This Row],[Question]])</f>
        <v>05.01.10Notes:</v>
      </c>
      <c r="C225" s="6" t="str">
        <f>(IF(MID(Table1[[#This Row],[Question]],10,2)="SU",MID(Table1[[#This Row],[Question]],10,6),""))</f>
        <v/>
      </c>
      <c r="D225" s="6" t="str">
        <f>VISTA!$A41</f>
        <v>Notes:</v>
      </c>
      <c r="E225" s="6" t="str">
        <f>Table1[[#This Row],[QNUM]]&amp;Table1[[#This Row],[SUBQNUM]]</f>
        <v>05.01.10Notes:</v>
      </c>
      <c r="F225" s="6" t="str">
        <f>_xlfn.SINGLE(IF(VISTA!$B41="","",VISTA!$B41))</f>
        <v/>
      </c>
      <c r="G225" s="6" t="str">
        <f>_xlfn.SINGLE(IF(VISTA!$C41="","",VISTA!$C41))</f>
        <v/>
      </c>
      <c r="H22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26" spans="1:8" x14ac:dyDescent="0.35">
      <c r="A226" s="6" t="s">
        <v>1919</v>
      </c>
      <c r="B226" s="6" t="str">
        <f>B223&amp;Table1[[#This Row],[Question]]</f>
        <v>05.01.10Recommendations for Improvement:</v>
      </c>
      <c r="C226" s="6" t="str">
        <f>(IF(MID(Table1[[#This Row],[Question]],10,2)="SU",MID(Table1[[#This Row],[Question]],10,6),""))</f>
        <v/>
      </c>
      <c r="D226" s="6" t="str">
        <f>VISTA!$A42</f>
        <v>Recommendations for Improvement:</v>
      </c>
      <c r="E226" s="6" t="str">
        <f>Table1[[#This Row],[QNUM]]&amp;Table1[[#This Row],[SUBQNUM]]</f>
        <v>05.01.10Recommendations for Improvement:</v>
      </c>
      <c r="F226" s="6" t="str">
        <f>_xlfn.SINGLE(IF(VISTA!$B42="","",VISTA!$B42))</f>
        <v/>
      </c>
      <c r="G226" s="6" t="str">
        <f>_xlfn.SINGLE(IF(VISTA!$C42="","",VISTA!$C42))</f>
        <v/>
      </c>
      <c r="H22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27" spans="1:8" x14ac:dyDescent="0.35">
      <c r="A227" s="6" t="s">
        <v>1919</v>
      </c>
      <c r="B227" s="6" t="str">
        <f t="shared" si="7"/>
        <v>05.01.11</v>
      </c>
      <c r="C227" s="6" t="str">
        <f>(IF(MID(Table1[[#This Row],[Question]],10,2)="SU",MID(Table1[[#This Row],[Question]],10,6),""))</f>
        <v/>
      </c>
      <c r="D227" s="6" t="str">
        <f>VISTA!$A43</f>
        <v>05.01.11</v>
      </c>
      <c r="E227" s="6" t="str">
        <f>Table1[[#This Row],[QNUM]]&amp;Table1[[#This Row],[SUBQNUM]]</f>
        <v>05.01.11</v>
      </c>
      <c r="F227" s="6" t="str">
        <f>_xlfn.SINGLE(IF(VISTA!$B43="","",VISTA!$B43))</f>
        <v xml:space="preserve">If applicable, are members reimbursed for service-related transportation or provided other means of transport?_x000D_
_x000D_
</v>
      </c>
      <c r="G227" s="6" t="str">
        <f>_xlfn.SINGLE(IF(VISTA!$C43="","",VISTA!$C43))</f>
        <v/>
      </c>
      <c r="H22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28" spans="1:8" x14ac:dyDescent="0.35">
      <c r="A228" s="6" t="s">
        <v>1919</v>
      </c>
      <c r="B228" s="6" t="str">
        <f t="shared" si="7"/>
        <v/>
      </c>
      <c r="C228" s="6" t="str">
        <f>(IF(MID(Table1[[#This Row],[Question]],10,2)="SU",MID(Table1[[#This Row],[Question]],10,6),""))</f>
        <v/>
      </c>
      <c r="D228" s="6" t="str">
        <f>VISTA!$A44</f>
        <v>References:</v>
      </c>
      <c r="E228" s="6" t="str">
        <f>Table1[[#This Row],[QNUM]]&amp;Table1[[#This Row],[SUBQNUM]]</f>
        <v/>
      </c>
      <c r="F228" s="6" t="str">
        <f>_xlfn.SINGLE(IF(VISTA!$B44="","",VISTA!$B44))</f>
        <v>45 CFR 2556.115(b); Memorandum of Agreement; VISTA Sponsor Handbook - Supporting and Supervising Members; VISTA Member Handbook Chapter 7</v>
      </c>
      <c r="G228" s="6" t="str">
        <f>_xlfn.SINGLE(IF(VISTA!$C44="","",VISTA!$C44))</f>
        <v/>
      </c>
      <c r="H22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29" spans="1:8" x14ac:dyDescent="0.35">
      <c r="A229" s="6" t="s">
        <v>1919</v>
      </c>
      <c r="B229" s="6" t="str">
        <f>B227&amp;TRIM(Table1[[#This Row],[Question]])</f>
        <v>05.01.11Notes:</v>
      </c>
      <c r="C229" s="6" t="str">
        <f>(IF(MID(Table1[[#This Row],[Question]],10,2)="SU",MID(Table1[[#This Row],[Question]],10,6),""))</f>
        <v/>
      </c>
      <c r="D229" s="6" t="str">
        <f>VISTA!$A45</f>
        <v>Notes:</v>
      </c>
      <c r="E229" s="6" t="str">
        <f>Table1[[#This Row],[QNUM]]&amp;Table1[[#This Row],[SUBQNUM]]</f>
        <v>05.01.11Notes:</v>
      </c>
      <c r="F229" s="6" t="str">
        <f>_xlfn.SINGLE(IF(VISTA!$B45="","",VISTA!$B45))</f>
        <v/>
      </c>
      <c r="G229" s="6" t="str">
        <f>_xlfn.SINGLE(IF(VISTA!$C45="","",VISTA!$C45))</f>
        <v/>
      </c>
      <c r="H22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30" spans="1:8" x14ac:dyDescent="0.35">
      <c r="A230" s="6" t="s">
        <v>1919</v>
      </c>
      <c r="B230" s="6" t="str">
        <f>B227&amp;Table1[[#This Row],[Question]]</f>
        <v>05.01.11Recommendations for Improvement:</v>
      </c>
      <c r="C230" s="6" t="str">
        <f>(IF(MID(Table1[[#This Row],[Question]],10,2)="SU",MID(Table1[[#This Row],[Question]],10,6),""))</f>
        <v/>
      </c>
      <c r="D230" s="6" t="str">
        <f>VISTA!$A46</f>
        <v>Recommendations for Improvement:</v>
      </c>
      <c r="E230" s="6" t="str">
        <f>Table1[[#This Row],[QNUM]]&amp;Table1[[#This Row],[SUBQNUM]]</f>
        <v>05.01.11Recommendations for Improvement:</v>
      </c>
      <c r="F230" s="6" t="str">
        <f>_xlfn.SINGLE(IF(VISTA!$B46="","",VISTA!$B46))</f>
        <v/>
      </c>
      <c r="G230" s="6" t="str">
        <f>_xlfn.SINGLE(IF(VISTA!$C46="","",VISTA!$C46))</f>
        <v/>
      </c>
      <c r="H23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31" spans="1:8" x14ac:dyDescent="0.35">
      <c r="A231" s="6" t="s">
        <v>1919</v>
      </c>
      <c r="B231" s="6" t="str">
        <f t="shared" si="7"/>
        <v>05.01.12</v>
      </c>
      <c r="C231" s="6" t="str">
        <f>(IF(MID(Table1[[#This Row],[Question]],10,2)="SU",MID(Table1[[#This Row],[Question]],10,6),""))</f>
        <v/>
      </c>
      <c r="D231" s="6" t="str">
        <f>VISTA!$A47</f>
        <v>05.01.12</v>
      </c>
      <c r="E231" s="6" t="str">
        <f>Table1[[#This Row],[QNUM]]&amp;Table1[[#This Row],[SUBQNUM]]</f>
        <v>05.01.12</v>
      </c>
      <c r="F231" s="6" t="str">
        <f>_xlfn.SINGLE(IF(VISTA!$B47="","",VISTA!$B47))</f>
        <v xml:space="preserve">If applicable, are optional benefits given to the members appropriate?_x000D_
_x000D_
</v>
      </c>
      <c r="G231" s="6" t="str">
        <f>_xlfn.SINGLE(IF(VISTA!$C47="","",VISTA!$C47))</f>
        <v/>
      </c>
      <c r="H23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32" spans="1:8" x14ac:dyDescent="0.35">
      <c r="A232" s="6" t="s">
        <v>1919</v>
      </c>
      <c r="B232" s="6" t="str">
        <f t="shared" si="7"/>
        <v/>
      </c>
      <c r="C232" s="6" t="str">
        <f>(IF(MID(Table1[[#This Row],[Question]],10,2)="SU",MID(Table1[[#This Row],[Question]],10,6),""))</f>
        <v/>
      </c>
      <c r="D232" s="6" t="str">
        <f>VISTA!$A48</f>
        <v>References:</v>
      </c>
      <c r="E232" s="6" t="str">
        <f>Table1[[#This Row],[QNUM]]&amp;Table1[[#This Row],[SUBQNUM]]</f>
        <v/>
      </c>
      <c r="F232" s="6" t="str">
        <f>_xlfn.SINGLE(IF(VISTA!$B48="","",VISTA!$B48))</f>
        <v>Memorandum of Agreement; 45 CFR 2556.205; 45 CFR 2556.320; 45 CFR 2556.505; VISTA Sponsor Handbook - Supporting and Supervising Members; VISTA Member Handbook Chapters 5 and 11</v>
      </c>
      <c r="G232" s="6" t="str">
        <f>_xlfn.SINGLE(IF(VISTA!$C48="","",VISTA!$C48))</f>
        <v/>
      </c>
      <c r="H23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33" spans="1:8" x14ac:dyDescent="0.35">
      <c r="A233" s="6" t="s">
        <v>1919</v>
      </c>
      <c r="B233" s="6" t="str">
        <f>B231&amp;TRIM(Table1[[#This Row],[Question]])</f>
        <v>05.01.12Notes:</v>
      </c>
      <c r="C233" s="6" t="str">
        <f>(IF(MID(Table1[[#This Row],[Question]],10,2)="SU",MID(Table1[[#This Row],[Question]],10,6),""))</f>
        <v/>
      </c>
      <c r="D233" s="6" t="str">
        <f>VISTA!$A49</f>
        <v>Notes:</v>
      </c>
      <c r="E233" s="6" t="str">
        <f>Table1[[#This Row],[QNUM]]&amp;Table1[[#This Row],[SUBQNUM]]</f>
        <v>05.01.12Notes:</v>
      </c>
      <c r="F233" s="6" t="str">
        <f>_xlfn.SINGLE(IF(VISTA!$B49="","",VISTA!$B49))</f>
        <v/>
      </c>
      <c r="G233" s="6" t="str">
        <f>_xlfn.SINGLE(IF(VISTA!$C49="","",VISTA!$C49))</f>
        <v/>
      </c>
      <c r="H23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34" spans="1:8" x14ac:dyDescent="0.35">
      <c r="A234" s="6" t="s">
        <v>1919</v>
      </c>
      <c r="B234" s="6" t="str">
        <f>B231&amp;Table1[[#This Row],[Question]]</f>
        <v>05.01.12Recommendations for Improvement:</v>
      </c>
      <c r="C234" s="6" t="str">
        <f>(IF(MID(Table1[[#This Row],[Question]],10,2)="SU",MID(Table1[[#This Row],[Question]],10,6),""))</f>
        <v/>
      </c>
      <c r="D234" s="6" t="str">
        <f>VISTA!$A50</f>
        <v>Recommendations for Improvement:</v>
      </c>
      <c r="E234" s="6" t="str">
        <f>Table1[[#This Row],[QNUM]]&amp;Table1[[#This Row],[SUBQNUM]]</f>
        <v>05.01.12Recommendations for Improvement:</v>
      </c>
      <c r="F234" s="6" t="str">
        <f>_xlfn.SINGLE(IF(VISTA!$B50="","",VISTA!$B50))</f>
        <v/>
      </c>
      <c r="G234" s="6" t="str">
        <f>_xlfn.SINGLE(IF(VISTA!$C50="","",VISTA!$C50))</f>
        <v/>
      </c>
      <c r="H23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35" spans="1:8" x14ac:dyDescent="0.35">
      <c r="A235" s="6" t="s">
        <v>1919</v>
      </c>
      <c r="B235" s="6" t="str">
        <f t="shared" si="7"/>
        <v>05.01.13</v>
      </c>
      <c r="C235" s="6" t="str">
        <f>(IF(MID(Table1[[#This Row],[Question]],10,2)="SU",MID(Table1[[#This Row],[Question]],10,6),""))</f>
        <v/>
      </c>
      <c r="D235" s="6" t="str">
        <f>VISTA!$A51</f>
        <v>05.01.13</v>
      </c>
      <c r="E235" s="6" t="str">
        <f>Table1[[#This Row],[QNUM]]&amp;Table1[[#This Row],[SUBQNUM]]</f>
        <v>05.01.13</v>
      </c>
      <c r="F235" s="6" t="str">
        <f>_xlfn.SINGLE(IF(VISTA!$B51="","",VISTA!$B51))</f>
        <v xml:space="preserve">Is there evidence that members:
</v>
      </c>
      <c r="G235" s="6" t="str">
        <f>_xlfn.SINGLE(IF(VISTA!$C51="","",VISTA!$C51))</f>
        <v/>
      </c>
      <c r="H23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36" spans="1:8" x14ac:dyDescent="0.35">
      <c r="A236" s="6" t="s">
        <v>1919</v>
      </c>
      <c r="B236" s="6" t="str">
        <f t="shared" si="7"/>
        <v>05.01.13</v>
      </c>
      <c r="C236" s="6" t="str">
        <f>(IF(MID(Table1[[#This Row],[Question]],10,2)="SU",MID(Table1[[#This Row],[Question]],10,6),""))</f>
        <v>SUBQ1</v>
      </c>
      <c r="D236" s="9" t="str">
        <f>D235&amp;" SUBQ1"</f>
        <v>05.01.13 SUBQ1</v>
      </c>
      <c r="E236" s="9" t="str">
        <f>Table1[[#This Row],[QNUM]]&amp;Table1[[#This Row],[SUBQNUM]]</f>
        <v>05.01.13SUBQ1</v>
      </c>
      <c r="F236" s="6" t="str">
        <f>_xlfn.SINGLE(IF(VISTA!$B52="","",VISTA!$B52))</f>
        <v>• perform activities that would otherwise be performed by employed workers or volunteers?</v>
      </c>
      <c r="G236" s="6" t="str">
        <f>_xlfn.SINGLE(IF(VISTA!$C52="","",VISTA!$C52))</f>
        <v/>
      </c>
      <c r="H23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37" spans="1:8" x14ac:dyDescent="0.35">
      <c r="A237" s="6" t="s">
        <v>1919</v>
      </c>
      <c r="B237" s="6" t="str">
        <f t="shared" si="7"/>
        <v>05.01.13</v>
      </c>
      <c r="C237" s="6" t="str">
        <f>(IF(MID(Table1[[#This Row],[Question]],10,2)="SU",MID(Table1[[#This Row],[Question]],10,6),""))</f>
        <v>SUBQ2</v>
      </c>
      <c r="D237" s="9" t="str">
        <f>D235&amp;" SUBQ2"</f>
        <v>05.01.13 SUBQ2</v>
      </c>
      <c r="E237" s="9" t="str">
        <f>Table1[[#This Row],[QNUM]]&amp;Table1[[#This Row],[SUBQNUM]]</f>
        <v>05.01.13SUBQ2</v>
      </c>
      <c r="F237" s="6" t="str">
        <f>_xlfn.SINGLE(IF(VISTA!$B53="","",VISTA!$B53))</f>
        <v>• supplant the hiring of or result in the displacement of employed workers or other volunteers?</v>
      </c>
      <c r="G237" s="6" t="str">
        <f>_xlfn.SINGLE(IF(VISTA!$C53="","",VISTA!$C53))</f>
        <v/>
      </c>
      <c r="H23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38" spans="1:8" x14ac:dyDescent="0.35">
      <c r="A238" s="6" t="s">
        <v>1919</v>
      </c>
      <c r="B238" s="6" t="str">
        <f t="shared" si="7"/>
        <v>05.01.13</v>
      </c>
      <c r="C238" s="6" t="str">
        <f>(IF(MID(Table1[[#This Row],[Question]],10,2)="SU",MID(Table1[[#This Row],[Question]],10,6),""))</f>
        <v>SUBQ3</v>
      </c>
      <c r="D238" s="9" t="str">
        <f>D235&amp;" SUBQ3"</f>
        <v>05.01.13 SUBQ3</v>
      </c>
      <c r="E238" s="9" t="str">
        <f>Table1[[#This Row],[QNUM]]&amp;Table1[[#This Row],[SUBQNUM]]</f>
        <v>05.01.13SUBQ3</v>
      </c>
      <c r="F238" s="6" t="str">
        <f>_xlfn.SINGLE(IF(VISTA!$B54="","",VISTA!$B54))</f>
        <v>• engage in activities that impair existing contracts for service?</v>
      </c>
      <c r="G238" s="6" t="str">
        <f>_xlfn.SINGLE(IF(VISTA!$C54="","",VISTA!$C54))</f>
        <v/>
      </c>
      <c r="H23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39" spans="1:8" x14ac:dyDescent="0.35">
      <c r="A239" s="6" t="s">
        <v>1919</v>
      </c>
      <c r="B239" s="6" t="str">
        <f t="shared" si="7"/>
        <v/>
      </c>
      <c r="C239" s="6" t="str">
        <f>(IF(MID(Table1[[#This Row],[Question]],10,2)="SU",MID(Table1[[#This Row],[Question]],10,6),""))</f>
        <v/>
      </c>
      <c r="D239" s="6" t="str">
        <f>VISTA!$A55</f>
        <v>References:</v>
      </c>
      <c r="E239" s="6" t="str">
        <f>Table1[[#This Row],[QNUM]]&amp;Table1[[#This Row],[SUBQNUM]]</f>
        <v/>
      </c>
      <c r="F239" s="6" t="str">
        <f>_xlfn.SINGLE(IF(VISTA!$B55="","",VISTA!$B55))</f>
        <v>45 CFR 2556.150</v>
      </c>
      <c r="G239" s="6" t="str">
        <f>_xlfn.SINGLE(IF(VISTA!$C55="","",VISTA!$C55))</f>
        <v/>
      </c>
      <c r="H23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40" spans="1:8" x14ac:dyDescent="0.35">
      <c r="A240" s="6" t="s">
        <v>1919</v>
      </c>
      <c r="B240" s="6" t="str">
        <f>B238&amp;TRIM(Table1[[#This Row],[Question]])</f>
        <v>05.01.13Notes:</v>
      </c>
      <c r="C240" s="6" t="str">
        <f>(IF(MID(Table1[[#This Row],[Question]],10,2)="SU",MID(Table1[[#This Row],[Question]],10,6),""))</f>
        <v/>
      </c>
      <c r="D240" s="6" t="str">
        <f>VISTA!$A56</f>
        <v>Notes:</v>
      </c>
      <c r="E240" s="6" t="str">
        <f>Table1[[#This Row],[QNUM]]&amp;Table1[[#This Row],[SUBQNUM]]</f>
        <v>05.01.13Notes:</v>
      </c>
      <c r="F240" s="6" t="str">
        <f>_xlfn.SINGLE(IF(VISTA!$B56="","",VISTA!$B56))</f>
        <v/>
      </c>
      <c r="G240" s="6" t="str">
        <f>_xlfn.SINGLE(IF(VISTA!$C56="","",VISTA!$C56))</f>
        <v/>
      </c>
      <c r="H24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41" spans="1:8" x14ac:dyDescent="0.35">
      <c r="A241" s="6" t="s">
        <v>1919</v>
      </c>
      <c r="B241" s="6" t="str">
        <f>B238&amp;Table1[[#This Row],[Question]]</f>
        <v>05.01.13Recommendations for Improvement:</v>
      </c>
      <c r="C241" s="6" t="str">
        <f>(IF(MID(Table1[[#This Row],[Question]],10,2)="SU",MID(Table1[[#This Row],[Question]],10,6),""))</f>
        <v/>
      </c>
      <c r="D241" s="6" t="str">
        <f>VISTA!$A57</f>
        <v>Recommendations for Improvement:</v>
      </c>
      <c r="E241" s="6" t="str">
        <f>Table1[[#This Row],[QNUM]]&amp;Table1[[#This Row],[SUBQNUM]]</f>
        <v>05.01.13Recommendations for Improvement:</v>
      </c>
      <c r="F241" s="6" t="str">
        <f>_xlfn.SINGLE(IF(VISTA!$B57="","",VISTA!$B57))</f>
        <v/>
      </c>
      <c r="G241" s="6" t="str">
        <f>_xlfn.SINGLE(IF(VISTA!$C57="","",VISTA!$C57))</f>
        <v/>
      </c>
      <c r="H24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42" spans="1:8" x14ac:dyDescent="0.35">
      <c r="A242" s="6" t="s">
        <v>1919</v>
      </c>
      <c r="B242" s="6" t="str">
        <f t="shared" si="7"/>
        <v>05.01.14</v>
      </c>
      <c r="C242" s="6" t="str">
        <f>(IF(MID(Table1[[#This Row],[Question]],10,2)="SU",MID(Table1[[#This Row],[Question]],10,6),""))</f>
        <v/>
      </c>
      <c r="D242" s="6" t="str">
        <f>VISTA!$A58</f>
        <v>05.01.14</v>
      </c>
      <c r="E242" s="6" t="str">
        <f>Table1[[#This Row],[QNUM]]&amp;Table1[[#This Row],[SUBQNUM]]</f>
        <v>05.01.14</v>
      </c>
      <c r="F242" s="6" t="str">
        <f>_xlfn.SINGLE(IF(VISTA!$B58="","",VISTA!$B58))</f>
        <v xml:space="preserve">Does the sponsor offer a site orientation and training at the beginning of each members' service, as well as other training opportunities throughout their service year?_x000D_
_x000D_
</v>
      </c>
      <c r="G242" s="6" t="str">
        <f>_xlfn.SINGLE(IF(VISTA!$C58="","",VISTA!$C58))</f>
        <v/>
      </c>
      <c r="H24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43" spans="1:8" x14ac:dyDescent="0.35">
      <c r="A243" s="6" t="s">
        <v>1919</v>
      </c>
      <c r="B243" s="6" t="str">
        <f t="shared" si="7"/>
        <v/>
      </c>
      <c r="C243" s="6" t="str">
        <f>(IF(MID(Table1[[#This Row],[Question]],10,2)="SU",MID(Table1[[#This Row],[Question]],10,6),""))</f>
        <v/>
      </c>
      <c r="D243" s="6" t="str">
        <f>VISTA!$A59</f>
        <v>References:</v>
      </c>
      <c r="E243" s="6" t="str">
        <f>Table1[[#This Row],[QNUM]]&amp;Table1[[#This Row],[SUBQNUM]]</f>
        <v/>
      </c>
      <c r="F243" s="6" t="str">
        <f>_xlfn.SINGLE(IF(VISTA!$B59="","",VISTA!$B59))</f>
        <v>Memorandum of Agreement; VISTA Sponsor Handbook - Supporting and Supervising Members; VISTA Member Handbook Chapter 4</v>
      </c>
      <c r="G243" s="6" t="str">
        <f>_xlfn.SINGLE(IF(VISTA!$C59="","",VISTA!$C59))</f>
        <v/>
      </c>
      <c r="H24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44" spans="1:8" x14ac:dyDescent="0.35">
      <c r="A244" s="6" t="s">
        <v>1919</v>
      </c>
      <c r="B244" s="6" t="str">
        <f>B242&amp;TRIM(Table1[[#This Row],[Question]])</f>
        <v>05.01.14Notes:</v>
      </c>
      <c r="C244" s="6" t="str">
        <f>(IF(MID(Table1[[#This Row],[Question]],10,2)="SU",MID(Table1[[#This Row],[Question]],10,6),""))</f>
        <v/>
      </c>
      <c r="D244" s="6" t="str">
        <f>VISTA!$A60</f>
        <v>Notes:</v>
      </c>
      <c r="E244" s="6" t="str">
        <f>Table1[[#This Row],[QNUM]]&amp;Table1[[#This Row],[SUBQNUM]]</f>
        <v>05.01.14Notes:</v>
      </c>
      <c r="F244" s="6" t="str">
        <f>_xlfn.SINGLE(IF(VISTA!$B60="","",VISTA!$B60))</f>
        <v/>
      </c>
      <c r="G244" s="6" t="str">
        <f>_xlfn.SINGLE(IF(VISTA!$C60="","",VISTA!$C60))</f>
        <v/>
      </c>
      <c r="H24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45" spans="1:8" x14ac:dyDescent="0.35">
      <c r="A245" s="6" t="s">
        <v>1919</v>
      </c>
      <c r="B245" s="6" t="str">
        <f>B242&amp;Table1[[#This Row],[Question]]</f>
        <v>05.01.14Recommendations for Improvement:</v>
      </c>
      <c r="C245" s="6" t="str">
        <f>(IF(MID(Table1[[#This Row],[Question]],10,2)="SU",MID(Table1[[#This Row],[Question]],10,6),""))</f>
        <v/>
      </c>
      <c r="D245" s="6" t="str">
        <f>VISTA!$A61</f>
        <v>Recommendations for Improvement:</v>
      </c>
      <c r="E245" s="6" t="str">
        <f>Table1[[#This Row],[QNUM]]&amp;Table1[[#This Row],[SUBQNUM]]</f>
        <v>05.01.14Recommendations for Improvement:</v>
      </c>
      <c r="F245" s="6" t="str">
        <f>_xlfn.SINGLE(IF(VISTA!$B61="","",VISTA!$B61))</f>
        <v/>
      </c>
      <c r="G245" s="6" t="str">
        <f>_xlfn.SINGLE(IF(VISTA!$C61="","",VISTA!$C61))</f>
        <v/>
      </c>
      <c r="H24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46" spans="1:8" x14ac:dyDescent="0.35">
      <c r="A246" s="6" t="s">
        <v>1919</v>
      </c>
      <c r="B246" s="6" t="str">
        <f t="shared" si="7"/>
        <v>05.01.15</v>
      </c>
      <c r="C246" s="6" t="str">
        <f>(IF(MID(Table1[[#This Row],[Question]],10,2)="SU",MID(Table1[[#This Row],[Question]],10,6),""))</f>
        <v/>
      </c>
      <c r="D246" s="6" t="str">
        <f>VISTA!$A62</f>
        <v>05.01.15</v>
      </c>
      <c r="E246" s="6" t="str">
        <f>Table1[[#This Row],[QNUM]]&amp;Table1[[#This Row],[SUBQNUM]]</f>
        <v>05.01.15</v>
      </c>
      <c r="F246" s="6" t="str">
        <f>_xlfn.SINGLE(IF(VISTA!$B62="","",VISTA!$B62))</f>
        <v xml:space="preserve">If applicable, do members' outside employment meet requirements and is it documented?
</v>
      </c>
      <c r="G246" s="6" t="str">
        <f>_xlfn.SINGLE(IF(VISTA!$C62="","",VISTA!$C62))</f>
        <v/>
      </c>
      <c r="H24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47" spans="1:8" x14ac:dyDescent="0.35">
      <c r="A247" s="6" t="s">
        <v>1919</v>
      </c>
      <c r="B247" s="6" t="str">
        <f t="shared" si="7"/>
        <v>05.01.15</v>
      </c>
      <c r="C247" s="6" t="str">
        <f>(IF(MID(Table1[[#This Row],[Question]],10,2)="SU",MID(Table1[[#This Row],[Question]],10,6),""))</f>
        <v>SUBQ1</v>
      </c>
      <c r="D247" s="9" t="str">
        <f>D246&amp;" SUBQ1"</f>
        <v>05.01.15 SUBQ1</v>
      </c>
      <c r="E247" s="9" t="str">
        <f>Table1[[#This Row],[QNUM]]&amp;Table1[[#This Row],[SUBQNUM]]</f>
        <v>05.01.15SUBQ1</v>
      </c>
      <c r="F247" s="6" t="str">
        <f>_xlfn.SINGLE(IF(VISTA!$B63="","",VISTA!$B63))</f>
        <v>• Are outside employment forms approved and on file?</v>
      </c>
      <c r="G247" s="6" t="str">
        <f>_xlfn.SINGLE(IF(VISTA!$C63="","",VISTA!$C63))</f>
        <v/>
      </c>
      <c r="H24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48" spans="1:8" x14ac:dyDescent="0.35">
      <c r="A248" s="6" t="s">
        <v>1919</v>
      </c>
      <c r="B248" s="6" t="str">
        <f t="shared" si="7"/>
        <v>05.01.15</v>
      </c>
      <c r="C248" s="6" t="str">
        <f>(IF(MID(Table1[[#This Row],[Question]],10,2)="SU",MID(Table1[[#This Row],[Question]],10,6),""))</f>
        <v>SUBQ2</v>
      </c>
      <c r="D248" s="9" t="str">
        <f>D246&amp;" SUBQ2"</f>
        <v>05.01.15 SUBQ2</v>
      </c>
      <c r="E248" s="9" t="str">
        <f>Table1[[#This Row],[QNUM]]&amp;Table1[[#This Row],[SUBQNUM]]</f>
        <v>05.01.15SUBQ2</v>
      </c>
      <c r="F248" s="6" t="str">
        <f>_xlfn.SINGLE(IF(VISTA!$B64="","",VISTA!$B64))</f>
        <v>• Is members' outside employment part-time?</v>
      </c>
      <c r="G248" s="6" t="str">
        <f>_xlfn.SINGLE(IF(VISTA!$C64="","",VISTA!$C64))</f>
        <v/>
      </c>
      <c r="H24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49" spans="1:8" x14ac:dyDescent="0.35">
      <c r="A249" s="6" t="s">
        <v>1919</v>
      </c>
      <c r="B249" s="6" t="str">
        <f t="shared" si="7"/>
        <v>05.01.15</v>
      </c>
      <c r="C249" s="6" t="str">
        <f>(IF(MID(Table1[[#This Row],[Question]],10,2)="SU",MID(Table1[[#This Row],[Question]],10,6),""))</f>
        <v>SUBQ3</v>
      </c>
      <c r="D249" s="9" t="str">
        <f>D246&amp;" SUBQ3"</f>
        <v>05.01.15 SUBQ3</v>
      </c>
      <c r="E249" s="9" t="str">
        <f>Table1[[#This Row],[QNUM]]&amp;Table1[[#This Row],[SUBQNUM]]</f>
        <v>05.01.15SUBQ3</v>
      </c>
      <c r="F249" s="6" t="str">
        <f>_xlfn.SINGLE(IF(VISTA!$B65="","",VISTA!$B65))</f>
        <v>• Is members' outside employment hours not in conflict with VISTA service hours?</v>
      </c>
      <c r="G249" s="6" t="str">
        <f>_xlfn.SINGLE(IF(VISTA!$C65="","",VISTA!$C65))</f>
        <v/>
      </c>
      <c r="H24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50" spans="1:8" x14ac:dyDescent="0.35">
      <c r="A250" s="6" t="s">
        <v>1919</v>
      </c>
      <c r="B250" s="6" t="str">
        <f t="shared" si="7"/>
        <v>05.01.15</v>
      </c>
      <c r="C250" s="6" t="str">
        <f>(IF(MID(Table1[[#This Row],[Question]],10,2)="SU",MID(Table1[[#This Row],[Question]],10,6),""))</f>
        <v>SUBQ4</v>
      </c>
      <c r="D250" s="9" t="str">
        <f>D246&amp;" SUBQ4"</f>
        <v>05.01.15 SUBQ4</v>
      </c>
      <c r="E250" s="9" t="str">
        <f>Table1[[#This Row],[QNUM]]&amp;Table1[[#This Row],[SUBQNUM]]</f>
        <v>05.01.15SUBQ4</v>
      </c>
      <c r="F250" s="6" t="str">
        <f>_xlfn.SINGLE(IF(VISTA!$B66="","",VISTA!$B66))</f>
        <v>• Members' outside employers are not the sponsor, sub-site, contractor for the sponsor, or other project-related organization?</v>
      </c>
      <c r="G250" s="6" t="str">
        <f>_xlfn.SINGLE(IF(VISTA!$C66="","",VISTA!$C66))</f>
        <v/>
      </c>
      <c r="H25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51" spans="1:8" x14ac:dyDescent="0.35">
      <c r="A251" s="6" t="s">
        <v>1919</v>
      </c>
      <c r="B251" s="6" t="str">
        <f t="shared" si="7"/>
        <v/>
      </c>
      <c r="C251" s="6" t="str">
        <f>(IF(MID(Table1[[#This Row],[Question]],10,2)="SU",MID(Table1[[#This Row],[Question]],10,6),""))</f>
        <v/>
      </c>
      <c r="D251" s="6" t="str">
        <f>VISTA!$A67</f>
        <v>References:</v>
      </c>
      <c r="E251" s="6" t="str">
        <f>Table1[[#This Row],[QNUM]]&amp;Table1[[#This Row],[SUBQNUM]]</f>
        <v/>
      </c>
      <c r="F251" s="6" t="str">
        <f>_xlfn.SINGLE(IF(VISTA!$B67="","",VISTA!$B67))</f>
        <v>VISTA Member Terms and Conditions; VISTA Sponsor Handbook - Supporting and Supervising Members; VISTA Member Handbook Chapter 14</v>
      </c>
      <c r="G251" s="6" t="str">
        <f>_xlfn.SINGLE(IF(VISTA!$C67="","",VISTA!$C67))</f>
        <v/>
      </c>
      <c r="H25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52" spans="1:8" x14ac:dyDescent="0.35">
      <c r="A252" s="6" t="s">
        <v>1919</v>
      </c>
      <c r="B252" s="6" t="str">
        <f>B250&amp;TRIM(Table1[[#This Row],[Question]])</f>
        <v>05.01.15Notes:</v>
      </c>
      <c r="C252" s="6" t="str">
        <f>(IF(MID(Table1[[#This Row],[Question]],10,2)="SU",MID(Table1[[#This Row],[Question]],10,6),""))</f>
        <v/>
      </c>
      <c r="D252" s="6" t="str">
        <f>VISTA!$A68</f>
        <v>Notes:</v>
      </c>
      <c r="E252" s="6" t="str">
        <f>Table1[[#This Row],[QNUM]]&amp;Table1[[#This Row],[SUBQNUM]]</f>
        <v>05.01.15Notes:</v>
      </c>
      <c r="F252" s="6" t="str">
        <f>_xlfn.SINGLE(IF(VISTA!$B68="","",VISTA!$B68))</f>
        <v/>
      </c>
      <c r="G252" s="6" t="str">
        <f>_xlfn.SINGLE(IF(VISTA!$C68="","",VISTA!$C68))</f>
        <v/>
      </c>
      <c r="H25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53" spans="1:8" x14ac:dyDescent="0.35">
      <c r="A253" s="6" t="s">
        <v>1919</v>
      </c>
      <c r="B253" s="6" t="str">
        <f>B250&amp;Table1[[#This Row],[Question]]</f>
        <v>05.01.15Recommendations for Improvement:</v>
      </c>
      <c r="C253" s="6" t="str">
        <f>(IF(MID(Table1[[#This Row],[Question]],10,2)="SU",MID(Table1[[#This Row],[Question]],10,6),""))</f>
        <v/>
      </c>
      <c r="D253" s="6" t="str">
        <f>VISTA!$A69</f>
        <v>Recommendations for Improvement:</v>
      </c>
      <c r="E253" s="6" t="str">
        <f>Table1[[#This Row],[QNUM]]&amp;Table1[[#This Row],[SUBQNUM]]</f>
        <v>05.01.15Recommendations for Improvement:</v>
      </c>
      <c r="F253" s="6" t="str">
        <f>_xlfn.SINGLE(IF(VISTA!$B69="","",VISTA!$B69))</f>
        <v/>
      </c>
      <c r="G253" s="6" t="str">
        <f>_xlfn.SINGLE(IF(VISTA!$C69="","",VISTA!$C69))</f>
        <v/>
      </c>
      <c r="H25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54" spans="1:8" x14ac:dyDescent="0.35">
      <c r="A254" s="6" t="s">
        <v>1919</v>
      </c>
      <c r="B254" s="6" t="str">
        <f t="shared" si="7"/>
        <v>05.01.16</v>
      </c>
      <c r="C254" s="6" t="str">
        <f>(IF(MID(Table1[[#This Row],[Question]],10,2)="SU",MID(Table1[[#This Row],[Question]],10,6),""))</f>
        <v/>
      </c>
      <c r="D254" s="6" t="str">
        <f>VISTA!$A70</f>
        <v>05.01.16</v>
      </c>
      <c r="E254" s="6" t="str">
        <f>Table1[[#This Row],[QNUM]]&amp;Table1[[#This Row],[SUBQNUM]]</f>
        <v>05.01.16</v>
      </c>
      <c r="F254" s="6" t="str">
        <f>_xlfn.SINGLE(IF(VISTA!$B70="","",VISTA!$B70))</f>
        <v>If applicable, are teleservice forms complete and approved by the supervisor in eGrants?</v>
      </c>
      <c r="G254" s="6" t="str">
        <f>_xlfn.SINGLE(IF(VISTA!$C70="","",VISTA!$C70))</f>
        <v/>
      </c>
      <c r="H25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55" spans="1:8" x14ac:dyDescent="0.35">
      <c r="A255" s="6" t="s">
        <v>1919</v>
      </c>
      <c r="B255" s="6" t="str">
        <f t="shared" si="7"/>
        <v/>
      </c>
      <c r="C255" s="6" t="str">
        <f>(IF(MID(Table1[[#This Row],[Question]],10,2)="SU",MID(Table1[[#This Row],[Question]],10,6),""))</f>
        <v/>
      </c>
      <c r="D255" s="6" t="str">
        <f>VISTA!$A71</f>
        <v>References:</v>
      </c>
      <c r="E255" s="6" t="str">
        <f>Table1[[#This Row],[QNUM]]&amp;Table1[[#This Row],[SUBQNUM]]</f>
        <v/>
      </c>
      <c r="F255" s="6" t="str">
        <f>_xlfn.SINGLE(IF(VISTA!$B71="","",VISTA!$B71))</f>
        <v>VISTA Member Terms and Conditions; VISTA Sponsor Handbook - Supporting and Supervising Members; VISTA Member Handbook Chapter 14</v>
      </c>
      <c r="G255" s="6" t="str">
        <f>_xlfn.SINGLE(IF(VISTA!$C71="","",VISTA!$C71))</f>
        <v/>
      </c>
      <c r="H25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56" spans="1:8" x14ac:dyDescent="0.35">
      <c r="A256" s="6" t="s">
        <v>1919</v>
      </c>
      <c r="B256" s="6" t="str">
        <f>B254&amp;TRIM(Table1[[#This Row],[Question]])</f>
        <v>05.01.16Notes:</v>
      </c>
      <c r="C256" s="6" t="str">
        <f>(IF(MID(Table1[[#This Row],[Question]],10,2)="SU",MID(Table1[[#This Row],[Question]],10,6),""))</f>
        <v/>
      </c>
      <c r="D256" s="6" t="str">
        <f>VISTA!$A72</f>
        <v>Notes:</v>
      </c>
      <c r="E256" s="6" t="str">
        <f>Table1[[#This Row],[QNUM]]&amp;Table1[[#This Row],[SUBQNUM]]</f>
        <v>05.01.16Notes:</v>
      </c>
      <c r="F256" s="6" t="str">
        <f>_xlfn.SINGLE(IF(VISTA!$B72="","",VISTA!$B72))</f>
        <v/>
      </c>
      <c r="G256" s="6" t="str">
        <f>_xlfn.SINGLE(IF(VISTA!$C72="","",VISTA!$C72))</f>
        <v/>
      </c>
      <c r="H25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57" spans="1:8" x14ac:dyDescent="0.35">
      <c r="A257" s="6" t="s">
        <v>1919</v>
      </c>
      <c r="B257" s="6" t="str">
        <f>B254&amp;Table1[[#This Row],[Question]]</f>
        <v>05.01.16Recommendations for Improvement:</v>
      </c>
      <c r="C257" s="6" t="str">
        <f>(IF(MID(Table1[[#This Row],[Question]],10,2)="SU",MID(Table1[[#This Row],[Question]],10,6),""))</f>
        <v/>
      </c>
      <c r="D257" s="6" t="str">
        <f>VISTA!$A73</f>
        <v>Recommendations for Improvement:</v>
      </c>
      <c r="E257" s="6" t="str">
        <f>Table1[[#This Row],[QNUM]]&amp;Table1[[#This Row],[SUBQNUM]]</f>
        <v>05.01.16Recommendations for Improvement:</v>
      </c>
      <c r="F257" s="6" t="str">
        <f>_xlfn.SINGLE(IF(VISTA!$B73="","",VISTA!$B73))</f>
        <v/>
      </c>
      <c r="G257" s="6" t="str">
        <f>_xlfn.SINGLE(IF(VISTA!$C73="","",VISTA!$C73))</f>
        <v/>
      </c>
      <c r="H25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58" spans="1:8" x14ac:dyDescent="0.35">
      <c r="A258" s="6" t="s">
        <v>1919</v>
      </c>
      <c r="B258" s="6" t="str">
        <f t="shared" si="7"/>
        <v>05.01.17</v>
      </c>
      <c r="C258" s="6" t="str">
        <f>(IF(MID(Table1[[#This Row],[Question]],10,2)="SU",MID(Table1[[#This Row],[Question]],10,6),""))</f>
        <v/>
      </c>
      <c r="D258" s="6" t="str">
        <f>VISTA!$A74</f>
        <v>05.01.17</v>
      </c>
      <c r="E258" s="6" t="str">
        <f>Table1[[#This Row],[QNUM]]&amp;Table1[[#This Row],[SUBQNUM]]</f>
        <v>05.01.17</v>
      </c>
      <c r="F258" s="6" t="str">
        <f>_xlfn.SINGLE(IF(VISTA!$B74="","",VISTA!$B74))</f>
        <v xml:space="preserve">Does the sponsor recognize AmeriCorps support? 
</v>
      </c>
      <c r="G258" s="6" t="str">
        <f>_xlfn.SINGLE(IF(VISTA!$C74="","",VISTA!$C74))</f>
        <v/>
      </c>
      <c r="H25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59" spans="1:8" x14ac:dyDescent="0.35">
      <c r="A259" s="6" t="s">
        <v>1919</v>
      </c>
      <c r="B259" s="6" t="str">
        <f t="shared" si="7"/>
        <v>05.01.17</v>
      </c>
      <c r="C259" s="6" t="str">
        <f>(IF(MID(Table1[[#This Row],[Question]],10,2)="SU",MID(Table1[[#This Row],[Question]],10,6),""))</f>
        <v>SUBQ1</v>
      </c>
      <c r="D259" s="9" t="str">
        <f>D258&amp;" SUBQ1"</f>
        <v>05.01.17 SUBQ1</v>
      </c>
      <c r="E259" s="9" t="str">
        <f>Table1[[#This Row],[QNUM]]&amp;Table1[[#This Row],[SUBQNUM]]</f>
        <v>05.01.17SUBQ1</v>
      </c>
      <c r="F259" s="6" t="str">
        <f>_xlfn.SINGLE(IF(VISTA!$B75="","",VISTA!$B75))</f>
        <v>• Are projects visually identified as AmeriCorps (including, but not limited to logos, websites, social media, service gear and clothing) and following AmeriCorps brand guidelines?</v>
      </c>
      <c r="G259" s="6" t="str">
        <f>_xlfn.SINGLE(IF(VISTA!$C75="","",VISTA!$C75))</f>
        <v/>
      </c>
      <c r="H25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60" spans="1:8" x14ac:dyDescent="0.35">
      <c r="A260" s="6" t="s">
        <v>1919</v>
      </c>
      <c r="B260" s="6" t="str">
        <f t="shared" si="7"/>
        <v>05.01.17</v>
      </c>
      <c r="C260" s="6" t="str">
        <f>(IF(MID(Table1[[#This Row],[Question]],10,2)="SU",MID(Table1[[#This Row],[Question]],10,6),""))</f>
        <v>SUBQ2</v>
      </c>
      <c r="D260" s="9" t="str">
        <f>D258&amp;" SUBQ2"</f>
        <v>05.01.17 SUBQ2</v>
      </c>
      <c r="E260" s="9" t="str">
        <f>Table1[[#This Row],[QNUM]]&amp;Table1[[#This Row],[SUBQNUM]]</f>
        <v>05.01.17SUBQ2</v>
      </c>
      <c r="F260" s="6" t="str">
        <f>_xlfn.SINGLE(IF(VISTA!$B76="","",VISTA!$B76))</f>
        <v>• Are members provided information that projects are part of AmeriCorps?</v>
      </c>
      <c r="G260" s="6" t="str">
        <f>_xlfn.SINGLE(IF(VISTA!$C76="","",VISTA!$C76))</f>
        <v/>
      </c>
      <c r="H26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61" spans="1:8" x14ac:dyDescent="0.35">
      <c r="A261" s="6" t="s">
        <v>1919</v>
      </c>
      <c r="B261" s="6" t="str">
        <f t="shared" si="7"/>
        <v>05.01.17</v>
      </c>
      <c r="C261" s="6" t="str">
        <f>(IF(MID(Table1[[#This Row],[Question]],10,2)="SU",MID(Table1[[#This Row],[Question]],10,6),""))</f>
        <v>SUBQ3</v>
      </c>
      <c r="D261" s="9" t="str">
        <f>D258&amp;" SUBQ3"</f>
        <v>05.01.17 SUBQ3</v>
      </c>
      <c r="E261" s="9" t="str">
        <f>Table1[[#This Row],[QNUM]]&amp;Table1[[#This Row],[SUBQNUM]]</f>
        <v>05.01.17SUBQ3</v>
      </c>
      <c r="F261" s="6" t="str">
        <f>_xlfn.SINGLE(IF(VISTA!$B77="","",VISTA!$B77))</f>
        <v>• Are there alterations to AmeriCorps logos or other brand identities? If yes, did the grantee receive prior written approval from AmeriCorps?</v>
      </c>
      <c r="G261" s="6" t="str">
        <f>_xlfn.SINGLE(IF(VISTA!$C77="","",VISTA!$C77))</f>
        <v/>
      </c>
      <c r="H26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62" spans="1:8" x14ac:dyDescent="0.35">
      <c r="A262" s="6" t="s">
        <v>1919</v>
      </c>
      <c r="B262" s="6" t="str">
        <f t="shared" si="7"/>
        <v>05.01.17</v>
      </c>
      <c r="C262" s="6" t="str">
        <f>(IF(MID(Table1[[#This Row],[Question]],10,2)="SU",MID(Table1[[#This Row],[Question]],10,6),""))</f>
        <v>SUBQ4</v>
      </c>
      <c r="D262" s="9" t="str">
        <f>D258&amp;" SUBQ4"</f>
        <v>05.01.17 SUBQ4</v>
      </c>
      <c r="E262" s="9" t="str">
        <f>Table1[[#This Row],[QNUM]]&amp;Table1[[#This Row],[SUBQNUM]]</f>
        <v>05.01.17SUBQ4</v>
      </c>
      <c r="F262" s="6" t="str">
        <f>_xlfn.SINGLE(IF(VISTA!$B78="","",VISTA!$B78))</f>
        <v>• If applicable, do agreements with subsites explicitly state that the program is an AmeriCorps program?</v>
      </c>
      <c r="G262" s="6" t="str">
        <f>_xlfn.SINGLE(IF(VISTA!$C78="","",VISTA!$C78))</f>
        <v/>
      </c>
      <c r="H26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63" spans="1:8" x14ac:dyDescent="0.35">
      <c r="A263" s="6" t="s">
        <v>1919</v>
      </c>
      <c r="B263" s="6" t="str">
        <f t="shared" si="7"/>
        <v/>
      </c>
      <c r="C263" s="6" t="str">
        <f>(IF(MID(Table1[[#This Row],[Question]],10,2)="SU",MID(Table1[[#This Row],[Question]],10,6),""))</f>
        <v/>
      </c>
      <c r="D263" s="6" t="str">
        <f>VISTA!$A79</f>
        <v>References:</v>
      </c>
      <c r="E263" s="6" t="str">
        <f>Table1[[#This Row],[QNUM]]&amp;Table1[[#This Row],[SUBQNUM]]</f>
        <v/>
      </c>
      <c r="F263" s="6" t="str">
        <f>_xlfn.SINGLE(IF(VISTA!$B79="","",VISTA!$B79))</f>
        <v>General Terms and Conditions</v>
      </c>
      <c r="G263" s="6" t="str">
        <f>_xlfn.SINGLE(IF(VISTA!$C79="","",VISTA!$C79))</f>
        <v/>
      </c>
      <c r="H26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64" spans="1:8" x14ac:dyDescent="0.35">
      <c r="A264" s="6" t="s">
        <v>1919</v>
      </c>
      <c r="B264" s="6" t="str">
        <f>B262&amp;TRIM(Table1[[#This Row],[Question]])</f>
        <v>05.01.17Notes:</v>
      </c>
      <c r="C264" s="6" t="str">
        <f>(IF(MID(Table1[[#This Row],[Question]],10,2)="SU",MID(Table1[[#This Row],[Question]],10,6),""))</f>
        <v/>
      </c>
      <c r="D264" s="6" t="str">
        <f>VISTA!$A80</f>
        <v>Notes:</v>
      </c>
      <c r="E264" s="6" t="str">
        <f>Table1[[#This Row],[QNUM]]&amp;Table1[[#This Row],[SUBQNUM]]</f>
        <v>05.01.17Notes:</v>
      </c>
      <c r="F264" s="6" t="str">
        <f>_xlfn.SINGLE(IF(VISTA!$B80="","",VISTA!$B80))</f>
        <v/>
      </c>
      <c r="G264" s="6" t="str">
        <f>_xlfn.SINGLE(IF(VISTA!$C80="","",VISTA!$C80))</f>
        <v/>
      </c>
      <c r="H26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65" spans="1:8" x14ac:dyDescent="0.35">
      <c r="A265" s="6" t="s">
        <v>1919</v>
      </c>
      <c r="B265" s="6" t="str">
        <f>B262&amp;Table1[[#This Row],[Question]]</f>
        <v>05.01.17Recommendations for Improvement:</v>
      </c>
      <c r="C265" s="6" t="str">
        <f>(IF(MID(Table1[[#This Row],[Question]],10,2)="SU",MID(Table1[[#This Row],[Question]],10,6),""))</f>
        <v/>
      </c>
      <c r="D265" s="6" t="str">
        <f>VISTA!$A81</f>
        <v>Recommendations for Improvement:</v>
      </c>
      <c r="E265" s="6" t="str">
        <f>Table1[[#This Row],[QNUM]]&amp;Table1[[#This Row],[SUBQNUM]]</f>
        <v>05.01.17Recommendations for Improvement:</v>
      </c>
      <c r="F265" s="6" t="str">
        <f>_xlfn.SINGLE(IF(VISTA!$B81="","",VISTA!$B81))</f>
        <v/>
      </c>
      <c r="G265" s="6" t="str">
        <f>_xlfn.SINGLE(IF(VISTA!$C81="","",VISTA!$C81))</f>
        <v/>
      </c>
      <c r="H26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66" spans="1:8" x14ac:dyDescent="0.35">
      <c r="A266" s="6" t="s">
        <v>1919</v>
      </c>
      <c r="B266" s="6" t="str">
        <f t="shared" si="7"/>
        <v>05.01.18</v>
      </c>
      <c r="C266" s="6" t="str">
        <f>(IF(MID(Table1[[#This Row],[Question]],10,2)="SU",MID(Table1[[#This Row],[Question]],10,6),""))</f>
        <v/>
      </c>
      <c r="D266" s="6" t="str">
        <f>VISTA!$A82</f>
        <v>05.01.18</v>
      </c>
      <c r="E266" s="6" t="str">
        <f>Table1[[#This Row],[QNUM]]&amp;Table1[[#This Row],[SUBQNUM]]</f>
        <v>05.01.18</v>
      </c>
      <c r="F266" s="6" t="str">
        <f>_xlfn.SINGLE(IF(VISTA!$B82="","",VISTA!$B82))</f>
        <v>Does the progress report raw/source documentation provided demonstrate accuracy and validity of performance measure progress reported?
If NO, write a brief explanation in the notes section below.</v>
      </c>
      <c r="G266" s="6" t="str">
        <f>_xlfn.SINGLE(IF(VISTA!$C82="","",VISTA!$C82))</f>
        <v/>
      </c>
      <c r="H26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67" spans="1:8" x14ac:dyDescent="0.35">
      <c r="A267" s="6" t="s">
        <v>1919</v>
      </c>
      <c r="B267" s="6" t="str">
        <f t="shared" si="7"/>
        <v/>
      </c>
      <c r="C267" s="6" t="str">
        <f>(IF(MID(Table1[[#This Row],[Question]],10,2)="SU",MID(Table1[[#This Row],[Question]],10,6),""))</f>
        <v/>
      </c>
      <c r="D267" s="6" t="str">
        <f>VISTA!$A83</f>
        <v>References:</v>
      </c>
      <c r="E267" s="6" t="str">
        <f>Table1[[#This Row],[QNUM]]&amp;Table1[[#This Row],[SUBQNUM]]</f>
        <v/>
      </c>
      <c r="F267" s="6" t="str">
        <f>_xlfn.SINGLE(IF(VISTA!$B83="","",VISTA!$B83))</f>
        <v>Post Federal Award Requirements: Performance Measurement; FY22 General Terms and Conditions B. Other Applicable Terms and Conditions</v>
      </c>
      <c r="G267" s="6" t="str">
        <f>_xlfn.SINGLE(IF(VISTA!$C83="","",VISTA!$C83))</f>
        <v/>
      </c>
      <c r="H26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68" spans="1:8" x14ac:dyDescent="0.35">
      <c r="A268" s="6" t="s">
        <v>1919</v>
      </c>
      <c r="B268" s="6" t="str">
        <f>B266&amp;TRIM(Table1[[#This Row],[Question]])</f>
        <v>05.01.18Notes:</v>
      </c>
      <c r="C268" s="6" t="str">
        <f>(IF(MID(Table1[[#This Row],[Question]],10,2)="SU",MID(Table1[[#This Row],[Question]],10,6),""))</f>
        <v/>
      </c>
      <c r="D268" s="6" t="str">
        <f>VISTA!$A84</f>
        <v>Notes:</v>
      </c>
      <c r="E268" s="6" t="str">
        <f>Table1[[#This Row],[QNUM]]&amp;Table1[[#This Row],[SUBQNUM]]</f>
        <v>05.01.18Notes:</v>
      </c>
      <c r="F268" s="6" t="str">
        <f>_xlfn.SINGLE(IF(VISTA!$B84="","",VISTA!$B84))</f>
        <v/>
      </c>
      <c r="G268" s="6" t="str">
        <f>_xlfn.SINGLE(IF(VISTA!$C84="","",VISTA!$C84))</f>
        <v/>
      </c>
      <c r="H26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69" spans="1:8" x14ac:dyDescent="0.35">
      <c r="A269" s="6" t="s">
        <v>1919</v>
      </c>
      <c r="B269" s="6" t="str">
        <f>B266&amp;Table1[[#This Row],[Question]]</f>
        <v>05.01.18Recommendations for Improvement:</v>
      </c>
      <c r="C269" s="6" t="str">
        <f>(IF(MID(Table1[[#This Row],[Question]],10,2)="SU",MID(Table1[[#This Row],[Question]],10,6),""))</f>
        <v/>
      </c>
      <c r="D269" s="6" t="str">
        <f>VISTA!$A85</f>
        <v>Recommendations for Improvement:</v>
      </c>
      <c r="E269" s="6" t="str">
        <f>Table1[[#This Row],[QNUM]]&amp;Table1[[#This Row],[SUBQNUM]]</f>
        <v>05.01.18Recommendations for Improvement:</v>
      </c>
      <c r="F269" s="6" t="str">
        <f>_xlfn.SINGLE(IF(VISTA!$B85="","",VISTA!$B85))</f>
        <v/>
      </c>
      <c r="G269" s="6" t="str">
        <f>_xlfn.SINGLE(IF(VISTA!$C85="","",VISTA!$C85))</f>
        <v/>
      </c>
      <c r="H26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70" spans="1:8" x14ac:dyDescent="0.35">
      <c r="A270" s="6" t="s">
        <v>1919</v>
      </c>
      <c r="B270" s="6" t="str">
        <f t="shared" ref="B270:B334" si="8">TRIM(IF(ISNUMBER(LEFT(D270,1)*1),LEFT(D270,9),""))</f>
        <v>05.02: SU</v>
      </c>
      <c r="C270" s="6" t="str">
        <f>(IF(MID(Table1[[#This Row],[Question]],10,2)="SU",MID(Table1[[#This Row],[Question]],10,6),""))</f>
        <v/>
      </c>
      <c r="D270" s="6" t="str">
        <f>VISTA!$A86</f>
        <v>05.02: SUB-SITE OVERSIGHT [Multi-site Projects Only]</v>
      </c>
      <c r="E270" s="6" t="str">
        <f>Table1[[#This Row],[QNUM]]&amp;Table1[[#This Row],[SUBQNUM]]</f>
        <v>05.02: SU</v>
      </c>
      <c r="F270" s="6" t="str">
        <f>_xlfn.SINGLE(IF(VISTA!$B86="","",VISTA!$B86))</f>
        <v/>
      </c>
      <c r="G270" s="6" t="str">
        <f>_xlfn.SINGLE(IF(VISTA!$C86="","",VISTA!$C86))</f>
        <v/>
      </c>
      <c r="H27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71" spans="1:8" x14ac:dyDescent="0.35">
      <c r="A271" s="6" t="s">
        <v>1919</v>
      </c>
      <c r="B271" s="6" t="str">
        <f t="shared" si="8"/>
        <v>05.02.01</v>
      </c>
      <c r="C271" s="6" t="str">
        <f>(IF(MID(Table1[[#This Row],[Question]],10,2)="SU",MID(Table1[[#This Row],[Question]],10,6),""))</f>
        <v/>
      </c>
      <c r="D271" s="6" t="str">
        <f>VISTA!$A87</f>
        <v>05.02.01</v>
      </c>
      <c r="E271" s="6" t="str">
        <f>Table1[[#This Row],[QNUM]]&amp;Table1[[#This Row],[SUBQNUM]]</f>
        <v>05.02.01</v>
      </c>
      <c r="F271" s="6" t="str">
        <f>_xlfn.SINGLE(IF(VISTA!$B87="","",VISTA!$B87))</f>
        <v xml:space="preserve">Has the sponsor provided information to current subsites on the conditions of VISTA service?_x000D_
_x000D_
</v>
      </c>
      <c r="G271" s="6" t="str">
        <f>_xlfn.SINGLE(IF(VISTA!$C87="","",VISTA!$C87))</f>
        <v/>
      </c>
      <c r="H27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72" spans="1:8" x14ac:dyDescent="0.35">
      <c r="A272" s="6" t="s">
        <v>1919</v>
      </c>
      <c r="B272" s="6" t="str">
        <f t="shared" si="8"/>
        <v/>
      </c>
      <c r="C272" s="6" t="str">
        <f>(IF(MID(Table1[[#This Row],[Question]],10,2)="SU",MID(Table1[[#This Row],[Question]],10,6),""))</f>
        <v/>
      </c>
      <c r="D272" s="6" t="str">
        <f>VISTA!$A88</f>
        <v>References:</v>
      </c>
      <c r="E272" s="6" t="str">
        <f>Table1[[#This Row],[QNUM]]&amp;Table1[[#This Row],[SUBQNUM]]</f>
        <v/>
      </c>
      <c r="F272" s="6" t="str">
        <f>_xlfn.SINGLE(IF(VISTA!$B88="","",VISTA!$B88))</f>
        <v>Memorandum of Agreement</v>
      </c>
      <c r="G272" s="6" t="str">
        <f>_xlfn.SINGLE(IF(VISTA!$C88="","",VISTA!$C88))</f>
        <v/>
      </c>
      <c r="H27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73" spans="1:8" x14ac:dyDescent="0.35">
      <c r="A273" s="6" t="s">
        <v>1919</v>
      </c>
      <c r="B273" s="6" t="str">
        <f>B271&amp;TRIM(Table1[[#This Row],[Question]])</f>
        <v>05.02.01Notes:</v>
      </c>
      <c r="C273" s="6" t="str">
        <f>(IF(MID(Table1[[#This Row],[Question]],10,2)="SU",MID(Table1[[#This Row],[Question]],10,6),""))</f>
        <v/>
      </c>
      <c r="D273" s="6" t="str">
        <f>VISTA!$A89</f>
        <v>Notes:</v>
      </c>
      <c r="E273" s="6" t="str">
        <f>Table1[[#This Row],[QNUM]]&amp;Table1[[#This Row],[SUBQNUM]]</f>
        <v>05.02.01Notes:</v>
      </c>
      <c r="F273" s="6" t="str">
        <f>_xlfn.SINGLE(IF(VISTA!$B89="","",VISTA!$B89))</f>
        <v/>
      </c>
      <c r="G273" s="6" t="str">
        <f>_xlfn.SINGLE(IF(VISTA!$C89="","",VISTA!$C89))</f>
        <v/>
      </c>
      <c r="H27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74" spans="1:8" x14ac:dyDescent="0.35">
      <c r="A274" s="6" t="s">
        <v>1919</v>
      </c>
      <c r="B274" s="6" t="str">
        <f>B271&amp;Table1[[#This Row],[Question]]</f>
        <v>05.02.01Recommendations for Improvement:</v>
      </c>
      <c r="C274" s="6" t="str">
        <f>(IF(MID(Table1[[#This Row],[Question]],10,2)="SU",MID(Table1[[#This Row],[Question]],10,6),""))</f>
        <v/>
      </c>
      <c r="D274" s="6" t="str">
        <f>VISTA!$A90</f>
        <v>Recommendations for Improvement:</v>
      </c>
      <c r="E274" s="6" t="str">
        <f>Table1[[#This Row],[QNUM]]&amp;Table1[[#This Row],[SUBQNUM]]</f>
        <v>05.02.01Recommendations for Improvement:</v>
      </c>
      <c r="F274" s="6" t="str">
        <f>_xlfn.SINGLE(IF(VISTA!$B90="","",VISTA!$B90))</f>
        <v/>
      </c>
      <c r="G274" s="6" t="str">
        <f>_xlfn.SINGLE(IF(VISTA!$C90="","",VISTA!$C90))</f>
        <v/>
      </c>
      <c r="H27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75" spans="1:8" x14ac:dyDescent="0.35">
      <c r="A275" s="6" t="s">
        <v>1919</v>
      </c>
      <c r="B275" s="6" t="str">
        <f t="shared" si="8"/>
        <v>05.02.02</v>
      </c>
      <c r="C275" s="6" t="str">
        <f>(IF(MID(Table1[[#This Row],[Question]],10,2)="SU",MID(Table1[[#This Row],[Question]],10,6),""))</f>
        <v/>
      </c>
      <c r="D275" s="6" t="str">
        <f>VISTA!$A91</f>
        <v>05.02.02</v>
      </c>
      <c r="E275" s="6" t="str">
        <f>Table1[[#This Row],[QNUM]]&amp;Table1[[#This Row],[SUBQNUM]]</f>
        <v>05.02.02</v>
      </c>
      <c r="F275" s="6" t="str">
        <f>_xlfn.SINGLE(IF(VISTA!$B91="","",VISTA!$B91))</f>
        <v xml:space="preserve">Has the sponsor entered into a subsite agreement with each subsite?  _x000D_
 _x000D_
</v>
      </c>
      <c r="G275" s="6" t="str">
        <f>_xlfn.SINGLE(IF(VISTA!$C91="","",VISTA!$C91))</f>
        <v/>
      </c>
      <c r="H27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76" spans="1:8" x14ac:dyDescent="0.35">
      <c r="A276" s="6" t="s">
        <v>1919</v>
      </c>
      <c r="B276" s="6" t="str">
        <f t="shared" si="8"/>
        <v/>
      </c>
      <c r="C276" s="6" t="str">
        <f>(IF(MID(Table1[[#This Row],[Question]],10,2)="SU",MID(Table1[[#This Row],[Question]],10,6),""))</f>
        <v/>
      </c>
      <c r="D276" s="6" t="str">
        <f>VISTA!$A92</f>
        <v>References:</v>
      </c>
      <c r="E276" s="6" t="str">
        <f>Table1[[#This Row],[QNUM]]&amp;Table1[[#This Row],[SUBQNUM]]</f>
        <v/>
      </c>
      <c r="F276" s="6" t="str">
        <f>_xlfn.SINGLE(IF(VISTA!$B92="","",VISTA!$B92))</f>
        <v>Memorandum of Agreement</v>
      </c>
      <c r="G276" s="6" t="str">
        <f>_xlfn.SINGLE(IF(VISTA!$C92="","",VISTA!$C92))</f>
        <v/>
      </c>
      <c r="H27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77" spans="1:8" x14ac:dyDescent="0.35">
      <c r="A277" s="6" t="s">
        <v>1919</v>
      </c>
      <c r="B277" s="6" t="str">
        <f>B275&amp;TRIM(Table1[[#This Row],[Question]])</f>
        <v>05.02.02Notes:</v>
      </c>
      <c r="C277" s="6" t="str">
        <f>(IF(MID(Table1[[#This Row],[Question]],10,2)="SU",MID(Table1[[#This Row],[Question]],10,6),""))</f>
        <v/>
      </c>
      <c r="D277" s="6" t="str">
        <f>VISTA!$A93</f>
        <v>Notes:</v>
      </c>
      <c r="E277" s="6" t="str">
        <f>Table1[[#This Row],[QNUM]]&amp;Table1[[#This Row],[SUBQNUM]]</f>
        <v>05.02.02Notes:</v>
      </c>
      <c r="F277" s="6" t="str">
        <f>_xlfn.SINGLE(IF(VISTA!$B93="","",VISTA!$B93))</f>
        <v/>
      </c>
      <c r="G277" s="6" t="str">
        <f>_xlfn.SINGLE(IF(VISTA!$C93="","",VISTA!$C93))</f>
        <v/>
      </c>
      <c r="H27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78" spans="1:8" x14ac:dyDescent="0.35">
      <c r="A278" s="6" t="s">
        <v>1919</v>
      </c>
      <c r="B278" s="6" t="str">
        <f>B275&amp;Table1[[#This Row],[Question]]</f>
        <v>05.02.02Recommendations for Improvement:</v>
      </c>
      <c r="C278" s="6" t="str">
        <f>(IF(MID(Table1[[#This Row],[Question]],10,2)="SU",MID(Table1[[#This Row],[Question]],10,6),""))</f>
        <v/>
      </c>
      <c r="D278" s="6" t="str">
        <f>VISTA!$A94</f>
        <v>Recommendations for Improvement:</v>
      </c>
      <c r="E278" s="6" t="str">
        <f>Table1[[#This Row],[QNUM]]&amp;Table1[[#This Row],[SUBQNUM]]</f>
        <v>05.02.02Recommendations for Improvement:</v>
      </c>
      <c r="F278" s="6" t="str">
        <f>_xlfn.SINGLE(IF(VISTA!$B94="","",VISTA!$B94))</f>
        <v/>
      </c>
      <c r="G278" s="6" t="str">
        <f>_xlfn.SINGLE(IF(VISTA!$C94="","",VISTA!$C94))</f>
        <v/>
      </c>
      <c r="H27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79" spans="1:8" x14ac:dyDescent="0.35">
      <c r="A279" s="6" t="s">
        <v>1919</v>
      </c>
      <c r="B279" s="6" t="str">
        <f t="shared" si="8"/>
        <v>05.02.03</v>
      </c>
      <c r="C279" s="6" t="str">
        <f>(IF(MID(Table1[[#This Row],[Question]],10,2)="SU",MID(Table1[[#This Row],[Question]],10,6),""))</f>
        <v/>
      </c>
      <c r="D279" s="6" t="str">
        <f>VISTA!$A95</f>
        <v>05.02.03</v>
      </c>
      <c r="E279" s="6" t="str">
        <f>Table1[[#This Row],[QNUM]]&amp;Table1[[#This Row],[SUBQNUM]]</f>
        <v>05.02.03</v>
      </c>
      <c r="F279" s="6" t="str">
        <f>_xlfn.SINGLE(IF(VISTA!$B95="","",VISTA!$B95))</f>
        <v xml:space="preserve">Does each subsite agreement or Memorandum of Understanding (MOU) contain at least the following elements?
</v>
      </c>
      <c r="G279" s="6" t="str">
        <f>_xlfn.SINGLE(IF(VISTA!$C95="","",VISTA!$C95))</f>
        <v/>
      </c>
      <c r="H27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80" spans="1:8" x14ac:dyDescent="0.35">
      <c r="A280" s="6" t="s">
        <v>1919</v>
      </c>
      <c r="B280" s="6" t="str">
        <f t="shared" si="8"/>
        <v>05.02.03</v>
      </c>
      <c r="C280" s="6" t="str">
        <f>(IF(MID(Table1[[#This Row],[Question]],10,2)="SU",MID(Table1[[#This Row],[Question]],10,6),""))</f>
        <v>SUBQ1</v>
      </c>
      <c r="D280" s="9" t="str">
        <f>D279&amp;" SUBQ1"</f>
        <v>05.02.03 SUBQ1</v>
      </c>
      <c r="E280" s="9" t="str">
        <f>Table1[[#This Row],[QNUM]]&amp;Table1[[#This Row],[SUBQNUM]]</f>
        <v>05.02.03SUBQ1</v>
      </c>
      <c r="F280" s="6" t="str">
        <f>_xlfn.SINGLE(IF(VISTA!$B96="","",VISTA!$B96))</f>
        <v>•  Written understanding and agreement that the Site is required to properly ensure that all VISTA resources are used to carry out the VISTA project in conformity with all applicable AmeriCorps laws, regulations, policies, procedures, program guidance and the MA Provisions</v>
      </c>
      <c r="G280" s="6" t="str">
        <f>_xlfn.SINGLE(IF(VISTA!$C96="","",VISTA!$C96))</f>
        <v/>
      </c>
      <c r="H28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81" spans="1:8" x14ac:dyDescent="0.35">
      <c r="A281" s="6" t="s">
        <v>1919</v>
      </c>
      <c r="B281" s="6" t="str">
        <f t="shared" si="8"/>
        <v>05.02.03</v>
      </c>
      <c r="C281" s="6" t="str">
        <f>(IF(MID(Table1[[#This Row],[Question]],10,2)="SU",MID(Table1[[#This Row],[Question]],10,6),""))</f>
        <v>SUBQ2</v>
      </c>
      <c r="D281" s="9" t="str">
        <f>D279&amp;" SUBQ2"</f>
        <v>05.02.03 SUBQ2</v>
      </c>
      <c r="E281" s="9" t="str">
        <f>Table1[[#This Row],[QNUM]]&amp;Table1[[#This Row],[SUBQNUM]]</f>
        <v>05.02.03SUBQ2</v>
      </c>
      <c r="F281" s="6" t="str">
        <f>_xlfn.SINGLE(IF(VISTA!$B97="","",VISTA!$B97))</f>
        <v>• Responsibilities of the parties and other program requirements</v>
      </c>
      <c r="G281" s="6" t="str">
        <f>_xlfn.SINGLE(IF(VISTA!$C97="","",VISTA!$C97))</f>
        <v/>
      </c>
      <c r="H28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82" spans="1:8" x14ac:dyDescent="0.35">
      <c r="A282" s="6" t="s">
        <v>1919</v>
      </c>
      <c r="B282" s="6" t="str">
        <f t="shared" si="8"/>
        <v>05.02.03</v>
      </c>
      <c r="C282" s="6" t="str">
        <f>(IF(MID(Table1[[#This Row],[Question]],10,2)="SU",MID(Table1[[#This Row],[Question]],10,6),""))</f>
        <v>SUBQ3</v>
      </c>
      <c r="D282" s="9" t="str">
        <f>D279&amp;" SUBQ3"</f>
        <v>05.02.03 SUBQ3</v>
      </c>
      <c r="E282" s="9" t="str">
        <f>Table1[[#This Row],[QNUM]]&amp;Table1[[#This Row],[SUBQNUM]]</f>
        <v>05.02.03SUBQ3</v>
      </c>
      <c r="F282" s="6" t="str">
        <f>_xlfn.SINGLE(IF(VISTA!$B98="","",VISTA!$B98))</f>
        <v>• Policies and procedures regarding requesting removal of members</v>
      </c>
      <c r="G282" s="6" t="str">
        <f>_xlfn.SINGLE(IF(VISTA!$C98="","",VISTA!$C98))</f>
        <v/>
      </c>
      <c r="H28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83" spans="1:8" x14ac:dyDescent="0.35">
      <c r="A283" s="6" t="s">
        <v>1919</v>
      </c>
      <c r="B283" s="6" t="str">
        <f t="shared" si="8"/>
        <v>05.02.03</v>
      </c>
      <c r="C283" s="6" t="str">
        <f>(IF(MID(Table1[[#This Row],[Question]],10,2)="SU",MID(Table1[[#This Row],[Question]],10,6),""))</f>
        <v>SUBQ4</v>
      </c>
      <c r="D283" s="9" t="str">
        <f>D279&amp;" SUBQ4"</f>
        <v>05.02.03 SUBQ4</v>
      </c>
      <c r="E283" s="9" t="str">
        <f>Table1[[#This Row],[QNUM]]&amp;Table1[[#This Row],[SUBQNUM]]</f>
        <v>05.02.03SUBQ4</v>
      </c>
      <c r="F283" s="6" t="str">
        <f>_xlfn.SINGLE(IF(VISTA!$B99="","",VISTA!$B99))</f>
        <v xml:space="preserve">• Records to be kept and reports on project and member progress to be submitted </v>
      </c>
      <c r="G283" s="6" t="str">
        <f>_xlfn.SINGLE(IF(VISTA!$C99="","",VISTA!$C99))</f>
        <v/>
      </c>
      <c r="H28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84" spans="1:8" x14ac:dyDescent="0.35">
      <c r="A284" s="6" t="s">
        <v>1919</v>
      </c>
      <c r="B284" s="6" t="str">
        <f t="shared" si="8"/>
        <v>05.02.03</v>
      </c>
      <c r="C284" s="6" t="str">
        <f>(IF(MID(Table1[[#This Row],[Question]],10,2)="SU",MID(Table1[[#This Row],[Question]],10,6),""))</f>
        <v>SUBQ5</v>
      </c>
      <c r="D284" s="9" t="str">
        <f>D279&amp;" SUBQ5"</f>
        <v>05.02.03 SUBQ5</v>
      </c>
      <c r="E284" s="9" t="str">
        <f>Table1[[#This Row],[QNUM]]&amp;Table1[[#This Row],[SUBQNUM]]</f>
        <v>05.02.03SUBQ5</v>
      </c>
      <c r="F284" s="6" t="str">
        <f>_xlfn.SINGLE(IF(VISTA!$B100="","",VISTA!$B100))</f>
        <v>• Written understanding and agreement that while the Sponsor maintains responsibility for the Site's proper use of members, the Site may be held financially responsible to AmeriCorps for the inappropriate use of all such VISTA resources by the Site.</v>
      </c>
      <c r="G284" s="6" t="str">
        <f>_xlfn.SINGLE(IF(VISTA!$C100="","",VISTA!$C100))</f>
        <v/>
      </c>
      <c r="H28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85" spans="1:8" x14ac:dyDescent="0.35">
      <c r="A285" s="6" t="s">
        <v>1919</v>
      </c>
      <c r="B285" s="6" t="str">
        <f t="shared" si="8"/>
        <v>05.02.03</v>
      </c>
      <c r="C285" s="6" t="str">
        <f>(IF(MID(Table1[[#This Row],[Question]],10,2)="SU",MID(Table1[[#This Row],[Question]],10,6),""))</f>
        <v>SUBQ6</v>
      </c>
      <c r="D285" s="9" t="str">
        <f>D279&amp;" SUBQ6"</f>
        <v>05.02.03 SUBQ6</v>
      </c>
      <c r="E285" s="9" t="str">
        <f>Table1[[#This Row],[QNUM]]&amp;Table1[[#This Row],[SUBQNUM]]</f>
        <v>05.02.03SUBQ6</v>
      </c>
      <c r="F285" s="6" t="str">
        <f>_xlfn.SINGLE(IF(VISTA!$B101="","",VISTA!$B101))</f>
        <v>• If applicable site support payments.</v>
      </c>
      <c r="G285" s="6" t="str">
        <f>_xlfn.SINGLE(IF(VISTA!$C101="","",VISTA!$C101))</f>
        <v/>
      </c>
      <c r="H28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86" spans="1:8" x14ac:dyDescent="0.35">
      <c r="A286" s="6" t="s">
        <v>1919</v>
      </c>
      <c r="B286" s="6" t="str">
        <f t="shared" si="8"/>
        <v/>
      </c>
      <c r="C286" s="6" t="str">
        <f>(IF(MID(Table1[[#This Row],[Question]],10,2)="SU",MID(Table1[[#This Row],[Question]],10,6),""))</f>
        <v/>
      </c>
      <c r="D286" s="6" t="str">
        <f>VISTA!$A102</f>
        <v>References:</v>
      </c>
      <c r="E286" s="6" t="str">
        <f>Table1[[#This Row],[QNUM]]&amp;Table1[[#This Row],[SUBQNUM]]</f>
        <v/>
      </c>
      <c r="F286" s="6" t="str">
        <f>_xlfn.SINGLE(IF(VISTA!$B102="","",VISTA!$B102))</f>
        <v>Memorandum of Agreement; 45 CFR § 2556.155</v>
      </c>
      <c r="G286" s="6" t="str">
        <f>_xlfn.SINGLE(IF(VISTA!$C102="","",VISTA!$C102))</f>
        <v/>
      </c>
      <c r="H28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87" spans="1:8" x14ac:dyDescent="0.35">
      <c r="A287" s="6" t="s">
        <v>1919</v>
      </c>
      <c r="B287" s="6" t="str">
        <f>B285&amp;TRIM(Table1[[#This Row],[Question]])</f>
        <v>05.02.03Notes:</v>
      </c>
      <c r="C287" s="6" t="str">
        <f>(IF(MID(Table1[[#This Row],[Question]],10,2)="SU",MID(Table1[[#This Row],[Question]],10,6),""))</f>
        <v/>
      </c>
      <c r="D287" s="6" t="str">
        <f>VISTA!$A103</f>
        <v>Notes:</v>
      </c>
      <c r="E287" s="6" t="str">
        <f>Table1[[#This Row],[QNUM]]&amp;Table1[[#This Row],[SUBQNUM]]</f>
        <v>05.02.03Notes:</v>
      </c>
      <c r="F287" s="6" t="str">
        <f>_xlfn.SINGLE(IF(VISTA!$B103="","",VISTA!$B103))</f>
        <v/>
      </c>
      <c r="G287" s="6" t="str">
        <f>_xlfn.SINGLE(IF(VISTA!$C103="","",VISTA!$C103))</f>
        <v/>
      </c>
      <c r="H28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88" spans="1:8" x14ac:dyDescent="0.35">
      <c r="A288" s="6" t="s">
        <v>1919</v>
      </c>
      <c r="B288" s="6" t="str">
        <f>B285&amp;Table1[[#This Row],[Question]]</f>
        <v>05.02.03Recommendations for Improvement:</v>
      </c>
      <c r="C288" s="6" t="str">
        <f>(IF(MID(Table1[[#This Row],[Question]],10,2)="SU",MID(Table1[[#This Row],[Question]],10,6),""))</f>
        <v/>
      </c>
      <c r="D288" s="6" t="str">
        <f>VISTA!$A104</f>
        <v>Recommendations for Improvement:</v>
      </c>
      <c r="E288" s="6" t="str">
        <f>Table1[[#This Row],[QNUM]]&amp;Table1[[#This Row],[SUBQNUM]]</f>
        <v>05.02.03Recommendations for Improvement:</v>
      </c>
      <c r="F288" s="6" t="str">
        <f>_xlfn.SINGLE(IF(VISTA!$B104="","",VISTA!$B104))</f>
        <v/>
      </c>
      <c r="G288" s="6" t="str">
        <f>_xlfn.SINGLE(IF(VISTA!$C104="","",VISTA!$C104))</f>
        <v/>
      </c>
      <c r="H28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89" spans="1:8" x14ac:dyDescent="0.35">
      <c r="A289" s="6" t="s">
        <v>1919</v>
      </c>
      <c r="B289" s="6" t="str">
        <f t="shared" si="8"/>
        <v>05.02.04</v>
      </c>
      <c r="C289" s="6" t="str">
        <f>(IF(MID(Table1[[#This Row],[Question]],10,2)="SU",MID(Table1[[#This Row],[Question]],10,6),""))</f>
        <v/>
      </c>
      <c r="D289" s="6" t="str">
        <f>VISTA!$A105</f>
        <v>05.02.04</v>
      </c>
      <c r="E289" s="6" t="str">
        <f>Table1[[#This Row],[QNUM]]&amp;Table1[[#This Row],[SUBQNUM]]</f>
        <v>05.02.04</v>
      </c>
      <c r="F289" s="6" t="str">
        <f>_xlfn.SINGLE(IF(VISTA!$B105="","",VISTA!$B105))</f>
        <v xml:space="preserve">Are all subsites eligible to receive VISTA members?_x000D_
_x000D_
</v>
      </c>
      <c r="G289" s="6" t="str">
        <f>_xlfn.SINGLE(IF(VISTA!$C105="","",VISTA!$C105))</f>
        <v/>
      </c>
      <c r="H28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90" spans="1:8" x14ac:dyDescent="0.35">
      <c r="A290" s="6" t="s">
        <v>1919</v>
      </c>
      <c r="B290" s="6" t="str">
        <f t="shared" si="8"/>
        <v/>
      </c>
      <c r="C290" s="6" t="str">
        <f>(IF(MID(Table1[[#This Row],[Question]],10,2)="SU",MID(Table1[[#This Row],[Question]],10,6),""))</f>
        <v/>
      </c>
      <c r="D290" s="6" t="str">
        <f>VISTA!$A106</f>
        <v>References:</v>
      </c>
      <c r="E290" s="6" t="str">
        <f>Table1[[#This Row],[QNUM]]&amp;Table1[[#This Row],[SUBQNUM]]</f>
        <v/>
      </c>
      <c r="F290" s="6" t="str">
        <f>_xlfn.SINGLE(IF(VISTA!$B106="","",VISTA!$B106))</f>
        <v>VISTA Member Handbook Chapter 1, 
DVSA, SEC. 103 (a) (42 U.S.C. 4953(a)),
Memorandum of Agreement, 45 CFR 2556.100, 45 CFR 2556.105</v>
      </c>
      <c r="G290" s="6" t="str">
        <f>_xlfn.SINGLE(IF(VISTA!$C106="","",VISTA!$C106))</f>
        <v/>
      </c>
      <c r="H29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91" spans="1:8" x14ac:dyDescent="0.35">
      <c r="A291" s="6" t="s">
        <v>1919</v>
      </c>
      <c r="B291" s="6" t="str">
        <f>B289&amp;TRIM(Table1[[#This Row],[Question]])</f>
        <v>05.02.04Notes:</v>
      </c>
      <c r="C291" s="6" t="str">
        <f>(IF(MID(Table1[[#This Row],[Question]],10,2)="SU",MID(Table1[[#This Row],[Question]],10,6),""))</f>
        <v/>
      </c>
      <c r="D291" s="6" t="str">
        <f>VISTA!$A107</f>
        <v>Notes:</v>
      </c>
      <c r="E291" s="6" t="str">
        <f>Table1[[#This Row],[QNUM]]&amp;Table1[[#This Row],[SUBQNUM]]</f>
        <v>05.02.04Notes:</v>
      </c>
      <c r="F291" s="6" t="str">
        <f>_xlfn.SINGLE(IF(VISTA!$B107="","",VISTA!$B107))</f>
        <v/>
      </c>
      <c r="G291" s="6" t="str">
        <f>_xlfn.SINGLE(IF(VISTA!$C107="","",VISTA!$C107))</f>
        <v/>
      </c>
      <c r="H29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92" spans="1:8" x14ac:dyDescent="0.35">
      <c r="A292" s="6" t="s">
        <v>1919</v>
      </c>
      <c r="B292" s="6" t="str">
        <f>B289&amp;Table1[[#This Row],[Question]]</f>
        <v>05.02.04Recommendations for Improvement:</v>
      </c>
      <c r="C292" s="6" t="str">
        <f>(IF(MID(Table1[[#This Row],[Question]],10,2)="SU",MID(Table1[[#This Row],[Question]],10,6),""))</f>
        <v/>
      </c>
      <c r="D292" s="6" t="str">
        <f>VISTA!$A108</f>
        <v>Recommendations for Improvement:</v>
      </c>
      <c r="E292" s="6" t="str">
        <f>Table1[[#This Row],[QNUM]]&amp;Table1[[#This Row],[SUBQNUM]]</f>
        <v>05.02.04Recommendations for Improvement:</v>
      </c>
      <c r="F292" s="6" t="str">
        <f>_xlfn.SINGLE(IF(VISTA!$B108="","",VISTA!$B108))</f>
        <v/>
      </c>
      <c r="G292" s="6" t="str">
        <f>_xlfn.SINGLE(IF(VISTA!$C108="","",VISTA!$C108))</f>
        <v/>
      </c>
      <c r="H29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93" spans="1:8" x14ac:dyDescent="0.35">
      <c r="A293" s="6" t="s">
        <v>1919</v>
      </c>
      <c r="B293" s="6" t="str">
        <f t="shared" si="8"/>
        <v>05.02.05</v>
      </c>
      <c r="C293" s="6" t="str">
        <f>(IF(MID(Table1[[#This Row],[Question]],10,2)="SU",MID(Table1[[#This Row],[Question]],10,6),""))</f>
        <v/>
      </c>
      <c r="D293" s="6" t="str">
        <f>VISTA!$A109</f>
        <v>05.02.05</v>
      </c>
      <c r="E293" s="6" t="str">
        <f>Table1[[#This Row],[QNUM]]&amp;Table1[[#This Row],[SUBQNUM]]</f>
        <v>05.02.05</v>
      </c>
      <c r="F293" s="6" t="str">
        <f>_xlfn.SINGLE(IF(VISTA!$B109="","",VISTA!$B109))</f>
        <v>Does the sponsor require or accept application fees from potential subsites or require subsites to contribute financially to the project beyond Site Support Payment, cost share, or reimbursement (which includes reasonable and actual costs incurred for project administration provided by the sponsor).</v>
      </c>
      <c r="G293" s="6" t="str">
        <f>_xlfn.SINGLE(IF(VISTA!$C109="","",VISTA!$C109))</f>
        <v/>
      </c>
      <c r="H29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94" spans="1:8" x14ac:dyDescent="0.35">
      <c r="A294" s="6" t="s">
        <v>1919</v>
      </c>
      <c r="B294" s="6" t="str">
        <f t="shared" si="8"/>
        <v/>
      </c>
      <c r="C294" s="6" t="str">
        <f>(IF(MID(Table1[[#This Row],[Question]],10,2)="SU",MID(Table1[[#This Row],[Question]],10,6),""))</f>
        <v/>
      </c>
      <c r="D294" s="6" t="str">
        <f>VISTA!$A110</f>
        <v>References:</v>
      </c>
      <c r="E294" s="6" t="str">
        <f>Table1[[#This Row],[QNUM]]&amp;Table1[[#This Row],[SUBQNUM]]</f>
        <v/>
      </c>
      <c r="F294" s="6" t="str">
        <f>_xlfn.SINGLE(IF(VISTA!$B110="","",VISTA!$B110))</f>
        <v>Memorandum of Agreement; 45 CFR 2556.155</v>
      </c>
      <c r="G294" s="6" t="str">
        <f>_xlfn.SINGLE(IF(VISTA!$C110="","",VISTA!$C110))</f>
        <v/>
      </c>
      <c r="H29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95" spans="1:8" x14ac:dyDescent="0.35">
      <c r="A295" s="6" t="s">
        <v>1919</v>
      </c>
      <c r="B295" s="6" t="str">
        <f>B293&amp;TRIM(Table1[[#This Row],[Question]])</f>
        <v>05.02.05Notes:</v>
      </c>
      <c r="C295" s="6" t="str">
        <f>(IF(MID(Table1[[#This Row],[Question]],10,2)="SU",MID(Table1[[#This Row],[Question]],10,6),""))</f>
        <v/>
      </c>
      <c r="D295" s="6" t="str">
        <f>VISTA!$A111</f>
        <v>Notes:</v>
      </c>
      <c r="E295" s="6" t="str">
        <f>Table1[[#This Row],[QNUM]]&amp;Table1[[#This Row],[SUBQNUM]]</f>
        <v>05.02.05Notes:</v>
      </c>
      <c r="F295" s="6" t="str">
        <f>_xlfn.SINGLE(IF(VISTA!$B111="","",VISTA!$B111))</f>
        <v/>
      </c>
      <c r="G295" s="6" t="str">
        <f>_xlfn.SINGLE(IF(VISTA!$C111="","",VISTA!$C111))</f>
        <v/>
      </c>
      <c r="H29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96" spans="1:8" x14ac:dyDescent="0.35">
      <c r="A296" s="6" t="s">
        <v>1919</v>
      </c>
      <c r="B296" s="6" t="str">
        <f>B293&amp;Table1[[#This Row],[Question]]</f>
        <v>05.02.05Recommendations for Improvement:</v>
      </c>
      <c r="C296" s="6" t="str">
        <f>(IF(MID(Table1[[#This Row],[Question]],10,2)="SU",MID(Table1[[#This Row],[Question]],10,6),""))</f>
        <v/>
      </c>
      <c r="D296" s="6" t="str">
        <f>VISTA!$A112</f>
        <v>Recommendations for Improvement:</v>
      </c>
      <c r="E296" s="6" t="str">
        <f>Table1[[#This Row],[QNUM]]&amp;Table1[[#This Row],[SUBQNUM]]</f>
        <v>05.02.05Recommendations for Improvement:</v>
      </c>
      <c r="F296" s="6" t="str">
        <f>_xlfn.SINGLE(IF(VISTA!$B112="","",VISTA!$B112))</f>
        <v/>
      </c>
      <c r="G296" s="6" t="str">
        <f>_xlfn.SINGLE(IF(VISTA!$C112="","",VISTA!$C112))</f>
        <v/>
      </c>
      <c r="H29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97" spans="1:8" x14ac:dyDescent="0.35">
      <c r="A297" s="6" t="s">
        <v>1919</v>
      </c>
      <c r="B297" s="6" t="str">
        <f t="shared" si="8"/>
        <v>05.02.06</v>
      </c>
      <c r="C297" s="6" t="str">
        <f>(IF(MID(Table1[[#This Row],[Question]],10,2)="SU",MID(Table1[[#This Row],[Question]],10,6),""))</f>
        <v/>
      </c>
      <c r="D297" s="6" t="str">
        <f>VISTA!$A113</f>
        <v>05.02.06</v>
      </c>
      <c r="E297" s="6" t="str">
        <f>Table1[[#This Row],[QNUM]]&amp;Table1[[#This Row],[SUBQNUM]]</f>
        <v>05.02.06</v>
      </c>
      <c r="F297" s="6" t="str">
        <f>_xlfn.SINGLE(IF(VISTA!$B113="","",VISTA!$B113))</f>
        <v xml:space="preserve">Does the sponsor monitor subsites to ensure compliance with grant requirements?_x000D_
_x000D_
</v>
      </c>
      <c r="G297" s="6" t="str">
        <f>_xlfn.SINGLE(IF(VISTA!$C113="","",VISTA!$C113))</f>
        <v/>
      </c>
      <c r="H29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98" spans="1:8" x14ac:dyDescent="0.35">
      <c r="A298" s="6" t="s">
        <v>1919</v>
      </c>
      <c r="B298" s="6" t="str">
        <f t="shared" si="8"/>
        <v/>
      </c>
      <c r="C298" s="6" t="str">
        <f>(IF(MID(Table1[[#This Row],[Question]],10,2)="SU",MID(Table1[[#This Row],[Question]],10,6),""))</f>
        <v/>
      </c>
      <c r="D298" s="6" t="str">
        <f>VISTA!$A114</f>
        <v>References:</v>
      </c>
      <c r="E298" s="6" t="str">
        <f>Table1[[#This Row],[QNUM]]&amp;Table1[[#This Row],[SUBQNUM]]</f>
        <v/>
      </c>
      <c r="F298" s="6" t="str">
        <f>_xlfn.SINGLE(IF(VISTA!$B114="","",VISTA!$B114))</f>
        <v>Memorandum of Agreement; General Terms and Conditions; 2 CFR 200.303(c); 2 CFR 200.329(a)</v>
      </c>
      <c r="G298" s="6" t="str">
        <f>_xlfn.SINGLE(IF(VISTA!$C114="","",VISTA!$C114))</f>
        <v/>
      </c>
      <c r="H29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299" spans="1:8" x14ac:dyDescent="0.35">
      <c r="A299" s="6" t="s">
        <v>1919</v>
      </c>
      <c r="B299" s="6" t="str">
        <f>B297&amp;TRIM(Table1[[#This Row],[Question]])</f>
        <v>05.02.06Notes:</v>
      </c>
      <c r="C299" s="6" t="str">
        <f>(IF(MID(Table1[[#This Row],[Question]],10,2)="SU",MID(Table1[[#This Row],[Question]],10,6),""))</f>
        <v/>
      </c>
      <c r="D299" s="6" t="str">
        <f>VISTA!$A115</f>
        <v>Notes:</v>
      </c>
      <c r="E299" s="6" t="str">
        <f>Table1[[#This Row],[QNUM]]&amp;Table1[[#This Row],[SUBQNUM]]</f>
        <v>05.02.06Notes:</v>
      </c>
      <c r="F299" s="6" t="str">
        <f>_xlfn.SINGLE(IF(VISTA!$B115="","",VISTA!$B115))</f>
        <v/>
      </c>
      <c r="G299" s="6" t="str">
        <f>_xlfn.SINGLE(IF(VISTA!$C115="","",VISTA!$C115))</f>
        <v/>
      </c>
      <c r="H29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00" spans="1:8" x14ac:dyDescent="0.35">
      <c r="A300" s="6" t="s">
        <v>1919</v>
      </c>
      <c r="B300" s="6" t="str">
        <f>B297&amp;Table1[[#This Row],[Question]]</f>
        <v>05.02.06Recommendations for Improvement:</v>
      </c>
      <c r="C300" s="6" t="str">
        <f>(IF(MID(Table1[[#This Row],[Question]],10,2)="SU",MID(Table1[[#This Row],[Question]],10,6),""))</f>
        <v/>
      </c>
      <c r="D300" s="6" t="str">
        <f>VISTA!$A116</f>
        <v>Recommendations for Improvement:</v>
      </c>
      <c r="E300" s="6" t="str">
        <f>Table1[[#This Row],[QNUM]]&amp;Table1[[#This Row],[SUBQNUM]]</f>
        <v>05.02.06Recommendations for Improvement:</v>
      </c>
      <c r="F300" s="6" t="str">
        <f>_xlfn.SINGLE(IF(VISTA!$B116="","",VISTA!$B116))</f>
        <v/>
      </c>
      <c r="G300" s="6" t="str">
        <f>_xlfn.SINGLE(IF(VISTA!$C116="","",VISTA!$C116))</f>
        <v/>
      </c>
      <c r="H30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01" spans="1:8" x14ac:dyDescent="0.35">
      <c r="A301" s="6" t="s">
        <v>1919</v>
      </c>
      <c r="B301" s="6" t="str">
        <f t="shared" si="8"/>
        <v>05.03: Ve</v>
      </c>
      <c r="C301" s="6" t="str">
        <f>(IF(MID(Table1[[#This Row],[Question]],10,2)="SU",MID(Table1[[#This Row],[Question]],10,6),""))</f>
        <v/>
      </c>
      <c r="D301" s="6" t="str">
        <f>VISTA!$A117</f>
        <v>05.03: Verification of Terms and Conditions</v>
      </c>
      <c r="E301" s="6" t="str">
        <f>Table1[[#This Row],[QNUM]]&amp;Table1[[#This Row],[SUBQNUM]]</f>
        <v>05.03: Ve</v>
      </c>
      <c r="F301" s="6" t="str">
        <f>_xlfn.SINGLE(IF(VISTA!$B117="","",VISTA!$B117))</f>
        <v/>
      </c>
      <c r="G301" s="6" t="str">
        <f>_xlfn.SINGLE(IF(VISTA!$C117="","",VISTA!$C117))</f>
        <v/>
      </c>
      <c r="H30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02" spans="1:8" x14ac:dyDescent="0.35">
      <c r="A302" s="6" t="s">
        <v>1919</v>
      </c>
      <c r="B302" s="6" t="str">
        <f t="shared" si="8"/>
        <v>05.03.01</v>
      </c>
      <c r="C302" s="6" t="str">
        <f>(IF(MID(Table1[[#This Row],[Question]],10,2)="SU",MID(Table1[[#This Row],[Question]],10,6),""))</f>
        <v/>
      </c>
      <c r="D302" s="6" t="str">
        <f>VISTA!$A118</f>
        <v>05.03.01</v>
      </c>
      <c r="E302" s="6" t="str">
        <f>Table1[[#This Row],[QNUM]]&amp;Table1[[#This Row],[SUBQNUM]]</f>
        <v>05.03.01</v>
      </c>
      <c r="F302" s="6" t="str">
        <f>_xlfn.SINGLE(IF(VISTA!$B118="","",VISTA!$B118))</f>
        <v xml:space="preserve">Is there documentation to show that the recipient maintains a procedure for the filing and adjudication of grievances in alignment with 45 CFR § 1225?  
</v>
      </c>
      <c r="G302" s="6" t="str">
        <f>_xlfn.SINGLE(IF(VISTA!$C118="","",VISTA!$C118))</f>
        <v/>
      </c>
      <c r="H30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03" spans="1:8" x14ac:dyDescent="0.35">
      <c r="A303" s="6" t="s">
        <v>1919</v>
      </c>
      <c r="B303" s="6" t="str">
        <f t="shared" si="8"/>
        <v>05.03.01</v>
      </c>
      <c r="C303" s="6" t="str">
        <f>(IF(MID(Table1[[#This Row],[Question]],10,2)="SU",MID(Table1[[#This Row],[Question]],10,6),""))</f>
        <v>SUBQ1</v>
      </c>
      <c r="D303" s="9" t="str">
        <f>D302&amp;" SUBQ1"</f>
        <v>05.03.01 SUBQ1</v>
      </c>
      <c r="E303" s="9" t="str">
        <f>Table1[[#This Row],[QNUM]]&amp;Table1[[#This Row],[SUBQNUM]]</f>
        <v>05.03.01SUBQ1</v>
      </c>
      <c r="F303" s="6" t="str">
        <f>_xlfn.SINGLE(IF(VISTA!$B119="","",VISTA!$B119))</f>
        <v>• Time frames for filing and response</v>
      </c>
      <c r="G303" s="6" t="str">
        <f>_xlfn.SINGLE(IF(VISTA!$C119="","",VISTA!$C119))</f>
        <v/>
      </c>
      <c r="H30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04" spans="1:8" x14ac:dyDescent="0.35">
      <c r="A304" s="6" t="s">
        <v>1919</v>
      </c>
      <c r="B304" s="6" t="str">
        <f t="shared" si="8"/>
        <v>05.03.01</v>
      </c>
      <c r="C304" s="6" t="str">
        <f>(IF(MID(Table1[[#This Row],[Question]],10,2)="SU",MID(Table1[[#This Row],[Question]],10,6),""))</f>
        <v>SUBQ2</v>
      </c>
      <c r="D304" s="9" t="str">
        <f>D302&amp;" SUBQ2"</f>
        <v>05.03.01 SUBQ2</v>
      </c>
      <c r="E304" s="9" t="str">
        <f>Table1[[#This Row],[QNUM]]&amp;Table1[[#This Row],[SUBQNUM]]</f>
        <v>05.03.01SUBQ2</v>
      </c>
      <c r="F304" s="6" t="str">
        <f>_xlfn.SINGLE(IF(VISTA!$B120="","",VISTA!$B120))</f>
        <v xml:space="preserve">• Person who receives and responds to the complaints both informal (grantee personnel) and formal (EEOP Director of AmeriCorps or AmeriCorps designee) </v>
      </c>
      <c r="G304" s="6" t="str">
        <f>_xlfn.SINGLE(IF(VISTA!$C120="","",VISTA!$C120))</f>
        <v/>
      </c>
      <c r="H30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05" spans="1:8" x14ac:dyDescent="0.35">
      <c r="A305" s="6" t="s">
        <v>1919</v>
      </c>
      <c r="B305" s="6" t="str">
        <f t="shared" si="8"/>
        <v>05.03.01</v>
      </c>
      <c r="C305" s="6" t="str">
        <f>(IF(MID(Table1[[#This Row],[Question]],10,2)="SU",MID(Table1[[#This Row],[Question]],10,6),""))</f>
        <v>SUBQ3</v>
      </c>
      <c r="D305" s="9" t="str">
        <f>D302&amp;" SUBQ3"</f>
        <v>05.03.01 SUBQ3</v>
      </c>
      <c r="E305" s="9" t="str">
        <f>Table1[[#This Row],[QNUM]]&amp;Table1[[#This Row],[SUBQNUM]]</f>
        <v>05.03.01SUBQ3</v>
      </c>
      <c r="F305" s="6" t="str">
        <f>_xlfn.SINGLE(IF(VISTA!$B121="","",VISTA!$B121))</f>
        <v xml:space="preserve">• Documentation required </v>
      </c>
      <c r="G305" s="6" t="str">
        <f>_xlfn.SINGLE(IF(VISTA!$C121="","",VISTA!$C121))</f>
        <v/>
      </c>
      <c r="H30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06" spans="1:8" x14ac:dyDescent="0.35">
      <c r="A306" s="6" t="s">
        <v>1919</v>
      </c>
      <c r="B306" s="6" t="str">
        <f t="shared" si="8"/>
        <v>05.03.01</v>
      </c>
      <c r="C306" s="6" t="str">
        <f>(IF(MID(Table1[[#This Row],[Question]],10,2)="SU",MID(Table1[[#This Row],[Question]],10,6),""))</f>
        <v>SUBQ4</v>
      </c>
      <c r="D306" s="9" t="str">
        <f>D302&amp;" SUBQ4"</f>
        <v>05.03.01 SUBQ4</v>
      </c>
      <c r="E306" s="9" t="str">
        <f>Table1[[#This Row],[QNUM]]&amp;Table1[[#This Row],[SUBQNUM]]</f>
        <v>05.03.01SUBQ4</v>
      </c>
      <c r="F306" s="6" t="str">
        <f>_xlfn.SINGLE(IF(VISTA!$B122="","",VISTA!$B122))</f>
        <v xml:space="preserve">• Legal representation is allowed </v>
      </c>
      <c r="G306" s="6" t="str">
        <f>_xlfn.SINGLE(IF(VISTA!$C122="","",VISTA!$C122))</f>
        <v/>
      </c>
      <c r="H30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07" spans="1:8" x14ac:dyDescent="0.35">
      <c r="A307" s="6" t="s">
        <v>1919</v>
      </c>
      <c r="B307" s="6" t="str">
        <f t="shared" si="8"/>
        <v>05.03.01</v>
      </c>
      <c r="C307" s="6" t="str">
        <f>(IF(MID(Table1[[#This Row],[Question]],10,2)="SU",MID(Table1[[#This Row],[Question]],10,6),""))</f>
        <v>SUBQ5</v>
      </c>
      <c r="D307" s="9" t="str">
        <f>D302&amp;" SUBQ5"</f>
        <v>05.03.01 SUBQ5</v>
      </c>
      <c r="E307" s="9" t="str">
        <f>Table1[[#This Row],[QNUM]]&amp;Table1[[#This Row],[SUBQNUM]]</f>
        <v>05.03.01SUBQ5</v>
      </c>
      <c r="F307" s="6" t="str">
        <f>_xlfn.SINGLE(IF(VISTA!$B123="","",VISTA!$B123))</f>
        <v xml:space="preserve">• Freedom from retaliation/reprisal </v>
      </c>
      <c r="G307" s="6" t="str">
        <f>_xlfn.SINGLE(IF(VISTA!$C123="","",VISTA!$C123))</f>
        <v/>
      </c>
      <c r="H30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08" spans="1:8" x14ac:dyDescent="0.35">
      <c r="A308" s="6" t="s">
        <v>1919</v>
      </c>
      <c r="B308" s="6" t="str">
        <f t="shared" si="8"/>
        <v>05.03.01</v>
      </c>
      <c r="C308" s="6" t="str">
        <f>(IF(MID(Table1[[#This Row],[Question]],10,2)="SU",MID(Table1[[#This Row],[Question]],10,6),""))</f>
        <v>SUBQ6</v>
      </c>
      <c r="D308" s="9" t="str">
        <f>D302&amp;" SUBQ6"</f>
        <v>05.03.01 SUBQ6</v>
      </c>
      <c r="E308" s="9" t="str">
        <f>Table1[[#This Row],[QNUM]]&amp;Table1[[#This Row],[SUBQNUM]]</f>
        <v>05.03.01SUBQ6</v>
      </c>
      <c r="F308" s="6" t="str">
        <f>_xlfn.SINGLE(IF(VISTA!$B124="","",VISTA!$B124))</f>
        <v xml:space="preserve">• The process involved from initial filing, review, decisions made, corrective action, through close out </v>
      </c>
      <c r="G308" s="6" t="str">
        <f>_xlfn.SINGLE(IF(VISTA!$C124="","",VISTA!$C124))</f>
        <v/>
      </c>
      <c r="H30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09" spans="1:8" x14ac:dyDescent="0.35">
      <c r="A309" s="6" t="s">
        <v>1919</v>
      </c>
      <c r="B309" s="6" t="str">
        <f t="shared" si="8"/>
        <v/>
      </c>
      <c r="C309" s="6" t="str">
        <f>(IF(MID(Table1[[#This Row],[Question]],10,2)="SU",MID(Table1[[#This Row],[Question]],10,6),""))</f>
        <v/>
      </c>
      <c r="D309" s="6" t="str">
        <f>VISTA!$A125</f>
        <v>References:</v>
      </c>
      <c r="E309" s="6" t="str">
        <f>Table1[[#This Row],[QNUM]]&amp;Table1[[#This Row],[SUBQNUM]]</f>
        <v/>
      </c>
      <c r="F309" s="6" t="str">
        <f>_xlfn.SINGLE(IF(VISTA!$B125="","",VISTA!$B125))</f>
        <v>45 CFR 1225</v>
      </c>
      <c r="G309" s="6" t="str">
        <f>_xlfn.SINGLE(IF(VISTA!$C125="","",VISTA!$C125))</f>
        <v/>
      </c>
      <c r="H30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10" spans="1:8" x14ac:dyDescent="0.35">
      <c r="A310" s="6" t="s">
        <v>1919</v>
      </c>
      <c r="B310" s="6" t="str">
        <f>B308&amp;TRIM(Table1[[#This Row],[Question]])</f>
        <v>05.03.01Notes:</v>
      </c>
      <c r="C310" s="6" t="str">
        <f>(IF(MID(Table1[[#This Row],[Question]],10,2)="SU",MID(Table1[[#This Row],[Question]],10,6),""))</f>
        <v/>
      </c>
      <c r="D310" s="6" t="str">
        <f>VISTA!$A126</f>
        <v>Notes:</v>
      </c>
      <c r="E310" s="6" t="str">
        <f>Table1[[#This Row],[QNUM]]&amp;Table1[[#This Row],[SUBQNUM]]</f>
        <v>05.03.01Notes:</v>
      </c>
      <c r="F310" s="6" t="str">
        <f>_xlfn.SINGLE(IF(VISTA!$B126="","",VISTA!$B126))</f>
        <v/>
      </c>
      <c r="G310" s="6" t="str">
        <f>_xlfn.SINGLE(IF(VISTA!$C126="","",VISTA!$C126))</f>
        <v/>
      </c>
      <c r="H31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11" spans="1:8" x14ac:dyDescent="0.35">
      <c r="A311" s="6" t="s">
        <v>1919</v>
      </c>
      <c r="B311" s="6" t="str">
        <f>B308&amp;Table1[[#This Row],[Question]]</f>
        <v>05.03.01Recommendations for Improvement:</v>
      </c>
      <c r="C311" s="6" t="str">
        <f>(IF(MID(Table1[[#This Row],[Question]],10,2)="SU",MID(Table1[[#This Row],[Question]],10,6),""))</f>
        <v/>
      </c>
      <c r="D311" s="6" t="str">
        <f>VISTA!$A127</f>
        <v>Recommendations for Improvement:</v>
      </c>
      <c r="E311" s="6" t="str">
        <f>Table1[[#This Row],[QNUM]]&amp;Table1[[#This Row],[SUBQNUM]]</f>
        <v>05.03.01Recommendations for Improvement:</v>
      </c>
      <c r="F311" s="6" t="str">
        <f>_xlfn.SINGLE(IF(VISTA!$B127="","",VISTA!$B127))</f>
        <v/>
      </c>
      <c r="G311" s="6" t="str">
        <f>_xlfn.SINGLE(IF(VISTA!$C127="","",VISTA!$C127))</f>
        <v/>
      </c>
      <c r="H31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12" spans="1:8" x14ac:dyDescent="0.35">
      <c r="A312" s="6" t="s">
        <v>1919</v>
      </c>
      <c r="B312" s="6" t="str">
        <f t="shared" si="8"/>
        <v>05.03.02</v>
      </c>
      <c r="C312" s="6" t="str">
        <f>(IF(MID(Table1[[#This Row],[Question]],10,2)="SU",MID(Table1[[#This Row],[Question]],10,6),""))</f>
        <v/>
      </c>
      <c r="D312" s="6" t="str">
        <f>VISTA!$A128</f>
        <v>05.03.02</v>
      </c>
      <c r="E312" s="6" t="str">
        <f>Table1[[#This Row],[QNUM]]&amp;Table1[[#This Row],[SUBQNUM]]</f>
        <v>05.03.02</v>
      </c>
      <c r="F312" s="6" t="str">
        <f>_xlfn.SINGLE(IF(VISTA!$B128="","",VISTA!$B128))</f>
        <v xml:space="preserve">Does the organization have a non-discrimination policy that includes all the federally required protected classes as listed below?  
*NOTE:  Updated in the AmeriCorps Program Civil Rights and Non-Harassment Policy 11/7/23. Compliance should be determined based on grant award requirements. 
</v>
      </c>
      <c r="G312" s="6" t="str">
        <f>_xlfn.SINGLE(IF(VISTA!$C128="","",VISTA!$C128))</f>
        <v/>
      </c>
      <c r="H31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13" spans="1:8" x14ac:dyDescent="0.35">
      <c r="A313" s="6" t="s">
        <v>1919</v>
      </c>
      <c r="B313" s="6" t="str">
        <f t="shared" si="8"/>
        <v>05.03.02</v>
      </c>
      <c r="C313" s="6" t="str">
        <f>(IF(MID(Table1[[#This Row],[Question]],10,2)="SU",MID(Table1[[#This Row],[Question]],10,6),""))</f>
        <v>SUBQ1</v>
      </c>
      <c r="D313" s="9" t="str">
        <f>D312&amp;" SUBQ1"</f>
        <v>05.03.02 SUBQ1</v>
      </c>
      <c r="E313" s="9" t="str">
        <f>Table1[[#This Row],[QNUM]]&amp;Table1[[#This Row],[SUBQNUM]]</f>
        <v>05.03.02SUBQ1</v>
      </c>
      <c r="F313" s="6" t="str">
        <f>_xlfn.SINGLE(IF(VISTA!$B129="","",VISTA!$B129))</f>
        <v xml:space="preserve">• Race  </v>
      </c>
      <c r="G313" s="6" t="str">
        <f>_xlfn.SINGLE(IF(VISTA!$C129="","",VISTA!$C129))</f>
        <v/>
      </c>
      <c r="H31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14" spans="1:8" x14ac:dyDescent="0.35">
      <c r="A314" s="6" t="s">
        <v>1919</v>
      </c>
      <c r="B314" s="6" t="str">
        <f t="shared" si="8"/>
        <v>05.03.02</v>
      </c>
      <c r="C314" s="6" t="str">
        <f>(IF(MID(Table1[[#This Row],[Question]],10,2)="SU",MID(Table1[[#This Row],[Question]],10,6),""))</f>
        <v>SUBQ2</v>
      </c>
      <c r="D314" s="9" t="str">
        <f>D312&amp;" SUBQ2"</f>
        <v>05.03.02 SUBQ2</v>
      </c>
      <c r="E314" s="9" t="str">
        <f>Table1[[#This Row],[QNUM]]&amp;Table1[[#This Row],[SUBQNUM]]</f>
        <v>05.03.02SUBQ2</v>
      </c>
      <c r="F314" s="6" t="str">
        <f>_xlfn.SINGLE(IF(VISTA!$B130="","",VISTA!$B130))</f>
        <v xml:space="preserve">• Color  </v>
      </c>
      <c r="G314" s="6" t="str">
        <f>_xlfn.SINGLE(IF(VISTA!$C130="","",VISTA!$C130))</f>
        <v/>
      </c>
      <c r="H31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15" spans="1:8" x14ac:dyDescent="0.35">
      <c r="A315" s="6" t="s">
        <v>1919</v>
      </c>
      <c r="B315" s="6" t="str">
        <f t="shared" si="8"/>
        <v>05.03.02</v>
      </c>
      <c r="C315" s="6" t="str">
        <f>(IF(MID(Table1[[#This Row],[Question]],10,2)="SU",MID(Table1[[#This Row],[Question]],10,6),""))</f>
        <v>SUBQ3</v>
      </c>
      <c r="D315" s="9" t="str">
        <f>D312&amp;" SUBQ3"</f>
        <v>05.03.02 SUBQ3</v>
      </c>
      <c r="E315" s="9" t="str">
        <f>Table1[[#This Row],[QNUM]]&amp;Table1[[#This Row],[SUBQNUM]]</f>
        <v>05.03.02SUBQ3</v>
      </c>
      <c r="F315" s="6" t="str">
        <f>_xlfn.SINGLE(IF(VISTA!$B131="","",VISTA!$B131))</f>
        <v xml:space="preserve">• National origin </v>
      </c>
      <c r="G315" s="6" t="str">
        <f>_xlfn.SINGLE(IF(VISTA!$C131="","",VISTA!$C131))</f>
        <v/>
      </c>
      <c r="H31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16" spans="1:8" x14ac:dyDescent="0.35">
      <c r="A316" s="6" t="s">
        <v>1919</v>
      </c>
      <c r="B316" s="6" t="str">
        <f t="shared" si="8"/>
        <v>05.03.02</v>
      </c>
      <c r="C316" s="6" t="str">
        <f>(IF(MID(Table1[[#This Row],[Question]],10,2)="SU",MID(Table1[[#This Row],[Question]],10,6),""))</f>
        <v>SUBQ4</v>
      </c>
      <c r="D316" s="9" t="str">
        <f>D312&amp;" SUBQ4"</f>
        <v>05.03.02 SUBQ4</v>
      </c>
      <c r="E316" s="9" t="str">
        <f>Table1[[#This Row],[QNUM]]&amp;Table1[[#This Row],[SUBQNUM]]</f>
        <v>05.03.02SUBQ4</v>
      </c>
      <c r="F316" s="6" t="str">
        <f>_xlfn.SINGLE(IF(VISTA!$B132="","",VISTA!$B132))</f>
        <v>• Gender/gender identity or expression/sex</v>
      </c>
      <c r="G316" s="6" t="str">
        <f>_xlfn.SINGLE(IF(VISTA!$C132="","",VISTA!$C132))</f>
        <v/>
      </c>
      <c r="H31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17" spans="1:8" x14ac:dyDescent="0.35">
      <c r="A317" s="6" t="s">
        <v>1919</v>
      </c>
      <c r="B317" s="6" t="str">
        <f t="shared" si="8"/>
        <v>05.03.02</v>
      </c>
      <c r="C317" s="6" t="str">
        <f>(IF(MID(Table1[[#This Row],[Question]],10,2)="SU",MID(Table1[[#This Row],[Question]],10,6),""))</f>
        <v>SUBQ5</v>
      </c>
      <c r="D317" s="9" t="str">
        <f>D312&amp;" SUBQ5"</f>
        <v>05.03.02 SUBQ5</v>
      </c>
      <c r="E317" s="9" t="str">
        <f>Table1[[#This Row],[QNUM]]&amp;Table1[[#This Row],[SUBQNUM]]</f>
        <v>05.03.02SUBQ5</v>
      </c>
      <c r="F317" s="6" t="str">
        <f>_xlfn.SINGLE(IF(VISTA!$B133="","",VISTA!$B133))</f>
        <v>• Age</v>
      </c>
      <c r="G317" s="6" t="str">
        <f>_xlfn.SINGLE(IF(VISTA!$C133="","",VISTA!$C133))</f>
        <v/>
      </c>
      <c r="H31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18" spans="1:8" x14ac:dyDescent="0.35">
      <c r="A318" s="6" t="s">
        <v>1919</v>
      </c>
      <c r="B318" s="6" t="str">
        <f t="shared" si="8"/>
        <v>05.03.02</v>
      </c>
      <c r="C318" s="6" t="str">
        <f>(IF(MID(Table1[[#This Row],[Question]],10,2)="SU",MID(Table1[[#This Row],[Question]],10,6),""))</f>
        <v>SUBQ6</v>
      </c>
      <c r="D318" s="9" t="str">
        <f>D312&amp;" SUBQ6"</f>
        <v>05.03.02 SUBQ6</v>
      </c>
      <c r="E318" s="9" t="str">
        <f>Table1[[#This Row],[QNUM]]&amp;Table1[[#This Row],[SUBQNUM]]</f>
        <v>05.03.02SUBQ6</v>
      </c>
      <c r="F318" s="6" t="str">
        <f>_xlfn.SINGLE(IF(VISTA!$B134="","",VISTA!$B134))</f>
        <v>• Religion</v>
      </c>
      <c r="G318" s="6" t="str">
        <f>_xlfn.SINGLE(IF(VISTA!$C134="","",VISTA!$C134))</f>
        <v/>
      </c>
      <c r="H31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19" spans="1:8" x14ac:dyDescent="0.35">
      <c r="A319" s="6" t="s">
        <v>1919</v>
      </c>
      <c r="B319" s="6" t="str">
        <f t="shared" si="8"/>
        <v>05.03.02</v>
      </c>
      <c r="C319" s="6" t="str">
        <f>(IF(MID(Table1[[#This Row],[Question]],10,2)="SU",MID(Table1[[#This Row],[Question]],10,6),""))</f>
        <v>SUBQ7</v>
      </c>
      <c r="D319" s="9" t="str">
        <f>D312&amp;" SUBQ7"</f>
        <v>05.03.02 SUBQ7</v>
      </c>
      <c r="E319" s="9" t="str">
        <f>Table1[[#This Row],[QNUM]]&amp;Table1[[#This Row],[SUBQNUM]]</f>
        <v>05.03.02SUBQ7</v>
      </c>
      <c r="F319" s="6" t="str">
        <f>_xlfn.SINGLE(IF(VISTA!$B135="","",VISTA!$B135))</f>
        <v xml:space="preserve">• Sexual orientation  </v>
      </c>
      <c r="G319" s="6" t="str">
        <f>_xlfn.SINGLE(IF(VISTA!$C135="","",VISTA!$C135))</f>
        <v/>
      </c>
      <c r="H31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20" spans="1:8" x14ac:dyDescent="0.35">
      <c r="A320" s="6" t="s">
        <v>1919</v>
      </c>
      <c r="B320" s="6" t="str">
        <f t="shared" si="8"/>
        <v>05.03.02</v>
      </c>
      <c r="C320" s="6" t="str">
        <f>(IF(MID(Table1[[#This Row],[Question]],10,2)="SU",MID(Table1[[#This Row],[Question]],10,6),""))</f>
        <v>SUBQ8</v>
      </c>
      <c r="D320" s="9" t="str">
        <f>D312&amp;" SUBQ8"</f>
        <v>05.03.02 SUBQ8</v>
      </c>
      <c r="E320" s="9" t="str">
        <f>Table1[[#This Row],[QNUM]]&amp;Table1[[#This Row],[SUBQNUM]]</f>
        <v>05.03.02SUBQ8</v>
      </c>
      <c r="F320" s="6" t="str">
        <f>_xlfn.SINGLE(IF(VISTA!$B136="","",VISTA!$B136))</f>
        <v xml:space="preserve">• Disability  </v>
      </c>
      <c r="G320" s="6" t="str">
        <f>_xlfn.SINGLE(IF(VISTA!$C136="","",VISTA!$C136))</f>
        <v/>
      </c>
      <c r="H32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21" spans="1:8" x14ac:dyDescent="0.35">
      <c r="A321" s="6" t="s">
        <v>1919</v>
      </c>
      <c r="B321" s="6" t="str">
        <f t="shared" si="8"/>
        <v>05.03.02</v>
      </c>
      <c r="C321" s="6" t="str">
        <f>(IF(MID(Table1[[#This Row],[Question]],10,2)="SU",MID(Table1[[#This Row],[Question]],10,6),""))</f>
        <v>SUBQ9</v>
      </c>
      <c r="D321" s="9" t="str">
        <f>D312&amp;" SUBQ9"</f>
        <v>05.03.02 SUBQ9</v>
      </c>
      <c r="E321" s="9" t="str">
        <f>Table1[[#This Row],[QNUM]]&amp;Table1[[#This Row],[SUBQNUM]]</f>
        <v>05.03.02SUBQ9</v>
      </c>
      <c r="F321" s="6" t="str">
        <f>_xlfn.SINGLE(IF(VISTA!$B137="","",VISTA!$B137))</f>
        <v xml:space="preserve">• Political affiliation  </v>
      </c>
      <c r="G321" s="6" t="str">
        <f>_xlfn.SINGLE(IF(VISTA!$C137="","",VISTA!$C137))</f>
        <v/>
      </c>
      <c r="H32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22" spans="1:8" x14ac:dyDescent="0.35">
      <c r="A322" s="6" t="s">
        <v>1919</v>
      </c>
      <c r="B322" s="6" t="str">
        <f t="shared" si="8"/>
        <v>05.03.02</v>
      </c>
      <c r="C322" s="6" t="str">
        <f>(IF(MID(Table1[[#This Row],[Question]],10,2)="SU",MID(Table1[[#This Row],[Question]],10,6),""))</f>
        <v>SUBQ10</v>
      </c>
      <c r="D322" s="9" t="str">
        <f>D312&amp;" SUBQ10"</f>
        <v>05.03.02 SUBQ10</v>
      </c>
      <c r="E322" s="9" t="str">
        <f>Table1[[#This Row],[QNUM]]&amp;Table1[[#This Row],[SUBQNUM]]</f>
        <v>05.03.02SUBQ10</v>
      </c>
      <c r="F322" s="6" t="str">
        <f>_xlfn.SINGLE(IF(VISTA!$B138="","",VISTA!$B138))</f>
        <v xml:space="preserve">• Marital or parental status  </v>
      </c>
      <c r="G322" s="6" t="str">
        <f>_xlfn.SINGLE(IF(VISTA!$C138="","",VISTA!$C138))</f>
        <v/>
      </c>
      <c r="H32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23" spans="1:8" x14ac:dyDescent="0.35">
      <c r="A323" s="6" t="s">
        <v>1919</v>
      </c>
      <c r="B323" s="6" t="str">
        <f t="shared" si="8"/>
        <v>05.03.02</v>
      </c>
      <c r="C323" s="6" t="str">
        <f>(IF(MID(Table1[[#This Row],[Question]],10,2)="SU",MID(Table1[[#This Row],[Question]],10,6),""))</f>
        <v>SUBQ11</v>
      </c>
      <c r="D323" s="9" t="str">
        <f>D312&amp;" SUBQ11"</f>
        <v>05.03.02 SUBQ11</v>
      </c>
      <c r="E323" s="9" t="str">
        <f>Table1[[#This Row],[QNUM]]&amp;Table1[[#This Row],[SUBQNUM]]</f>
        <v>05.03.02SUBQ11</v>
      </c>
      <c r="F323" s="6" t="str">
        <f>_xlfn.SINGLE(IF(VISTA!$B139="","",VISTA!$B139))</f>
        <v>• Reprisal*</v>
      </c>
      <c r="G323" s="6" t="str">
        <f>_xlfn.SINGLE(IF(VISTA!$C139="","",VISTA!$C139))</f>
        <v/>
      </c>
      <c r="H32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24" spans="1:8" x14ac:dyDescent="0.35">
      <c r="A324" s="6" t="s">
        <v>1919</v>
      </c>
      <c r="B324" s="6" t="str">
        <f t="shared" si="8"/>
        <v>05.03.02</v>
      </c>
      <c r="C324" s="6" t="str">
        <f>(IF(MID(Table1[[#This Row],[Question]],10,2)="SU",MID(Table1[[#This Row],[Question]],10,6),""))</f>
        <v>SUBQ12</v>
      </c>
      <c r="D324" s="9" t="str">
        <f>D312&amp;" SUBQ12"</f>
        <v>05.03.02 SUBQ12</v>
      </c>
      <c r="E324" s="9" t="str">
        <f>Table1[[#This Row],[QNUM]]&amp;Table1[[#This Row],[SUBQNUM]]</f>
        <v>05.03.02SUBQ12</v>
      </c>
      <c r="F324" s="6" t="str">
        <f>_xlfn.SINGLE(IF(VISTA!$B140="","",VISTA!$B140))</f>
        <v xml:space="preserve">• Genetic information  </v>
      </c>
      <c r="G324" s="6" t="str">
        <f>_xlfn.SINGLE(IF(VISTA!$C140="","",VISTA!$C140))</f>
        <v/>
      </c>
      <c r="H32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25" spans="1:8" x14ac:dyDescent="0.35">
      <c r="A325" s="6" t="s">
        <v>1919</v>
      </c>
      <c r="B325" s="6" t="str">
        <f t="shared" ref="B325:B327" si="9">TRIM(IF(ISNUMBER(LEFT(D325,1)*1),LEFT(D325,9),""))</f>
        <v>05.03.02</v>
      </c>
      <c r="C325" s="6" t="str">
        <f>(IF(MID(Table1[[#This Row],[Question]],10,2)="SU",MID(Table1[[#This Row],[Question]],10,6),""))</f>
        <v>SUBQ13</v>
      </c>
      <c r="D325" s="9" t="str">
        <f>D312&amp;" SUBQ13"</f>
        <v>05.03.02 SUBQ13</v>
      </c>
      <c r="E325" s="9" t="str">
        <f>Table1[[#This Row],[QNUM]]&amp;Table1[[#This Row],[SUBQNUM]]</f>
        <v>05.03.02SUBQ13</v>
      </c>
      <c r="F325" s="6" t="str">
        <f>_xlfn.SINGLE(IF(VISTA!$B141="","",VISTA!$B141))</f>
        <v xml:space="preserve">• Military service  </v>
      </c>
      <c r="G325" s="6" t="str">
        <f>_xlfn.SINGLE(IF(VISTA!$C141="","",VISTA!$C141))</f>
        <v/>
      </c>
      <c r="H32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26" spans="1:8" x14ac:dyDescent="0.35">
      <c r="A326" s="6" t="s">
        <v>1919</v>
      </c>
      <c r="B326" s="6" t="str">
        <f t="shared" si="9"/>
        <v>05.03.02</v>
      </c>
      <c r="C326" s="6" t="str">
        <f>(IF(MID(Table1[[#This Row],[Question]],10,2)="SU",MID(Table1[[#This Row],[Question]],10,6),""))</f>
        <v>SUBQ15</v>
      </c>
      <c r="D326" s="9" t="str">
        <f>D312&amp;" SUBQ15"</f>
        <v>05.03.02 SUBQ15</v>
      </c>
      <c r="E326" s="9" t="str">
        <f>Table1[[#This Row],[QNUM]]&amp;Table1[[#This Row],[SUBQNUM]]</f>
        <v>05.03.02SUBQ15</v>
      </c>
      <c r="F326" s="6" t="str">
        <f>_xlfn.SINGLE(IF(VISTA!$B142="","",VISTA!$B142))</f>
        <v>• Pregnancy*</v>
      </c>
      <c r="G326" s="6" t="str">
        <f>_xlfn.SINGLE(IF(VISTA!$C142="","",VISTA!$C142))</f>
        <v/>
      </c>
      <c r="H32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27" spans="1:8" x14ac:dyDescent="0.35">
      <c r="A327" s="6" t="s">
        <v>1919</v>
      </c>
      <c r="B327" s="6" t="str">
        <f t="shared" si="9"/>
        <v>05.03.02</v>
      </c>
      <c r="C327" s="6" t="str">
        <f>(IF(MID(Table1[[#This Row],[Question]],10,2)="SU",MID(Table1[[#This Row],[Question]],10,6),""))</f>
        <v>SUBQ15</v>
      </c>
      <c r="D327" s="9" t="str">
        <f>D312&amp;" SUBQ15"</f>
        <v>05.03.02 SUBQ15</v>
      </c>
      <c r="E327" s="9" t="str">
        <f>Table1[[#This Row],[QNUM]]&amp;Table1[[#This Row],[SUBQNUM]]</f>
        <v>05.03.02SUBQ15</v>
      </c>
      <c r="F327" s="6" t="str">
        <f>_xlfn.SINGLE(IF(VISTA!$B143="","",VISTA!$B143))</f>
        <v>• Submission of a complaint*</v>
      </c>
      <c r="G327" s="6" t="str">
        <f>_xlfn.SINGLE(IF(VISTA!$C143="","",VISTA!$C143))</f>
        <v/>
      </c>
      <c r="H32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28" spans="1:8" x14ac:dyDescent="0.35">
      <c r="A328" s="6" t="s">
        <v>1919</v>
      </c>
      <c r="B328" s="6" t="str">
        <f t="shared" si="8"/>
        <v/>
      </c>
      <c r="C328" s="6" t="str">
        <f>(IF(MID(Table1[[#This Row],[Question]],10,2)="SU",MID(Table1[[#This Row],[Question]],10,6),""))</f>
        <v/>
      </c>
      <c r="D328" s="6" t="str">
        <f>VISTA!$A144</f>
        <v>References:</v>
      </c>
      <c r="E328" s="6" t="str">
        <f>Table1[[#This Row],[QNUM]]&amp;Table1[[#This Row],[SUBQNUM]]</f>
        <v/>
      </c>
      <c r="F328" s="6" t="str">
        <f>_xlfn.SINGLE(IF(VISTA!$B144="","",VISTA!$B144))</f>
        <v>AmeriCorps Annual General Terms and Conditions</v>
      </c>
      <c r="G328" s="6" t="str">
        <f>_xlfn.SINGLE(IF(VISTA!$C144="","",VISTA!$C144))</f>
        <v/>
      </c>
      <c r="H32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29" spans="1:8" x14ac:dyDescent="0.35">
      <c r="A329" s="6" t="s">
        <v>1919</v>
      </c>
      <c r="B329" s="6" t="str">
        <f>B324&amp;TRIM(Table1[[#This Row],[Question]])</f>
        <v>05.03.02Notes:</v>
      </c>
      <c r="C329" s="6" t="str">
        <f>(IF(MID(Table1[[#This Row],[Question]],10,2)="SU",MID(Table1[[#This Row],[Question]],10,6),""))</f>
        <v/>
      </c>
      <c r="D329" s="6" t="str">
        <f>VISTA!$A145</f>
        <v>Notes:</v>
      </c>
      <c r="E329" s="6" t="str">
        <f>Table1[[#This Row],[QNUM]]&amp;Table1[[#This Row],[SUBQNUM]]</f>
        <v>05.03.02Notes:</v>
      </c>
      <c r="F329" s="6" t="str">
        <f>_xlfn.SINGLE(IF(VISTA!$B145="","",VISTA!$B145))</f>
        <v/>
      </c>
      <c r="G329" s="6" t="str">
        <f>_xlfn.SINGLE(IF(VISTA!$C145="","",VISTA!$C145))</f>
        <v/>
      </c>
      <c r="H32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30" spans="1:8" x14ac:dyDescent="0.35">
      <c r="A330" s="6" t="s">
        <v>1919</v>
      </c>
      <c r="B330" s="6" t="str">
        <f>B324&amp;Table1[[#This Row],[Question]]</f>
        <v>05.03.02Recommendations for Improvement:</v>
      </c>
      <c r="C330" s="6" t="str">
        <f>(IF(MID(Table1[[#This Row],[Question]],10,2)="SU",MID(Table1[[#This Row],[Question]],10,6),""))</f>
        <v/>
      </c>
      <c r="D330" s="6" t="str">
        <f>VISTA!$A146</f>
        <v>Recommendations for Improvement:</v>
      </c>
      <c r="E330" s="6" t="str">
        <f>Table1[[#This Row],[QNUM]]&amp;Table1[[#This Row],[SUBQNUM]]</f>
        <v>05.03.02Recommendations for Improvement:</v>
      </c>
      <c r="F330" s="6" t="str">
        <f>_xlfn.SINGLE(IF(VISTA!$B146="","",VISTA!$B146))</f>
        <v/>
      </c>
      <c r="G330" s="6" t="str">
        <f>_xlfn.SINGLE(IF(VISTA!$C146="","",VISTA!$C146))</f>
        <v/>
      </c>
      <c r="H33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31" spans="1:8" x14ac:dyDescent="0.35">
      <c r="A331" s="6" t="s">
        <v>1919</v>
      </c>
      <c r="B331" s="6" t="str">
        <f t="shared" si="8"/>
        <v>05.03.03</v>
      </c>
      <c r="C331" s="6" t="str">
        <f>(IF(MID(Table1[[#This Row],[Question]],10,2)="SU",MID(Table1[[#This Row],[Question]],10,6),""))</f>
        <v/>
      </c>
      <c r="D331" s="6" t="str">
        <f>VISTA!$A147</f>
        <v>05.03.03</v>
      </c>
      <c r="E331" s="6" t="str">
        <f>Table1[[#This Row],[QNUM]]&amp;Table1[[#This Row],[SUBQNUM]]</f>
        <v>05.03.03</v>
      </c>
      <c r="F331" s="6" t="str">
        <f>_xlfn.SINGLE(IF(VISTA!$B147="","",VISTA!$B147))</f>
        <v xml:space="preserve">Based on information available to AmeriCorps, in the last two years, did the grantee document grievances and/or discrimination/harassment complaints and the corresponding follow up/response in compliance with applicable federal statutes as embodied in the program regulations?  
Has the sponsor or any of the service sites/volunteer stations had grievances and/or discrimination/harassment complaints filed against them regarding services provided under this grant or had civil rights compliance reviews regarding services conducted? 
Has the grantee or any service site had grievances and/or /discrimination/harassment complaints filed against them? </v>
      </c>
      <c r="G331" s="6" t="str">
        <f>_xlfn.SINGLE(IF(VISTA!$C147="","",VISTA!$C147))</f>
        <v/>
      </c>
      <c r="H33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32" spans="1:8" x14ac:dyDescent="0.35">
      <c r="A332" s="6" t="s">
        <v>1919</v>
      </c>
      <c r="B332" s="6" t="str">
        <f t="shared" si="8"/>
        <v>05.03.03</v>
      </c>
      <c r="C332" s="6" t="str">
        <f>(IF(MID(Table1[[#This Row],[Question]],10,2)="SU",MID(Table1[[#This Row],[Question]],10,6),""))</f>
        <v>SUBQ1</v>
      </c>
      <c r="D332" s="9" t="str">
        <f>D331&amp;" SUBQ1"</f>
        <v>05.03.03 SUBQ1</v>
      </c>
      <c r="E332" s="9" t="str">
        <f>Table1[[#This Row],[QNUM]]&amp;Table1[[#This Row],[SUBQNUM]]</f>
        <v>05.03.03SUBQ1</v>
      </c>
      <c r="F332" s="6" t="str">
        <f>_xlfn.SINGLE(IF(VISTA!$B148="","",VISTA!$B148))</f>
        <v>• Was the grievance and/or discrimination/harassment complaint or non-compliance substantiated?</v>
      </c>
      <c r="G332" s="6" t="str">
        <f>_xlfn.SINGLE(IF(VISTA!$C148="","",VISTA!$C148))</f>
        <v/>
      </c>
      <c r="H33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33" spans="1:8" x14ac:dyDescent="0.35">
      <c r="A333" s="6" t="s">
        <v>1919</v>
      </c>
      <c r="B333" s="6" t="str">
        <f t="shared" si="8"/>
        <v>05.03.03</v>
      </c>
      <c r="C333" s="6" t="str">
        <f>(IF(MID(Table1[[#This Row],[Question]],10,2)="SU",MID(Table1[[#This Row],[Question]],10,6),""))</f>
        <v>SUBQ2</v>
      </c>
      <c r="D333" s="9" t="str">
        <f>D331&amp;" SUBQ2"</f>
        <v>05.03.03 SUBQ2</v>
      </c>
      <c r="E333" s="9" t="str">
        <f>Table1[[#This Row],[QNUM]]&amp;Table1[[#This Row],[SUBQNUM]]</f>
        <v>05.03.03SUBQ2</v>
      </c>
      <c r="F333" s="6" t="str">
        <f>_xlfn.SINGLE(IF(VISTA!$B149="","",VISTA!$B149))</f>
        <v>• Was relief or remedial action taken? (Please describe)</v>
      </c>
      <c r="G333" s="6" t="str">
        <f>_xlfn.SINGLE(IF(VISTA!$C149="","",VISTA!$C149))</f>
        <v/>
      </c>
      <c r="H33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34" spans="1:8" x14ac:dyDescent="0.35">
      <c r="A334" s="6" t="s">
        <v>1919</v>
      </c>
      <c r="B334" s="6" t="str">
        <f t="shared" si="8"/>
        <v/>
      </c>
      <c r="C334" s="6" t="str">
        <f>(IF(MID(Table1[[#This Row],[Question]],10,2)="SU",MID(Table1[[#This Row],[Question]],10,6),""))</f>
        <v/>
      </c>
      <c r="D334" s="6" t="str">
        <f>VISTA!$A150</f>
        <v>References:</v>
      </c>
      <c r="E334" s="6" t="str">
        <f>Table1[[#This Row],[QNUM]]&amp;Table1[[#This Row],[SUBQNUM]]</f>
        <v/>
      </c>
      <c r="F334" s="6" t="str">
        <f>_xlfn.SINGLE(IF(VISTA!$B150="","",VISTA!$B150))</f>
        <v>45 CFR 1225, AmeriCorps Annual General Terms and Conditions, 45 CFR 2556</v>
      </c>
      <c r="G334" s="6" t="str">
        <f>_xlfn.SINGLE(IF(VISTA!$C150="","",VISTA!$C150))</f>
        <v/>
      </c>
      <c r="H33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35" spans="1:8" x14ac:dyDescent="0.35">
      <c r="A335" s="6" t="s">
        <v>1919</v>
      </c>
      <c r="B335" s="6" t="str">
        <f>B333&amp;TRIM(Table1[[#This Row],[Question]])</f>
        <v>05.03.03Notes:</v>
      </c>
      <c r="C335" s="6" t="str">
        <f>(IF(MID(Table1[[#This Row],[Question]],10,2)="SU",MID(Table1[[#This Row],[Question]],10,6),""))</f>
        <v/>
      </c>
      <c r="D335" s="6" t="str">
        <f>VISTA!$A151</f>
        <v>Notes:</v>
      </c>
      <c r="E335" s="6" t="str">
        <f>Table1[[#This Row],[QNUM]]&amp;Table1[[#This Row],[SUBQNUM]]</f>
        <v>05.03.03Notes:</v>
      </c>
      <c r="F335" s="6" t="str">
        <f>_xlfn.SINGLE(IF(VISTA!$B151="","",VISTA!$B151))</f>
        <v/>
      </c>
      <c r="G335" s="6" t="str">
        <f>_xlfn.SINGLE(IF(VISTA!$C151="","",VISTA!$C151))</f>
        <v/>
      </c>
      <c r="H33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36" spans="1:8" x14ac:dyDescent="0.35">
      <c r="A336" s="6" t="s">
        <v>1919</v>
      </c>
      <c r="B336" s="6" t="str">
        <f>B333&amp;Table1[[#This Row],[Question]]</f>
        <v>05.03.03Recommendations for Improvement:</v>
      </c>
      <c r="C336" s="6" t="str">
        <f>(IF(MID(Table1[[#This Row],[Question]],10,2)="SU",MID(Table1[[#This Row],[Question]],10,6),""))</f>
        <v/>
      </c>
      <c r="D336" s="6" t="str">
        <f>VISTA!$A152</f>
        <v>Recommendations for Improvement:</v>
      </c>
      <c r="E336" s="6" t="str">
        <f>Table1[[#This Row],[QNUM]]&amp;Table1[[#This Row],[SUBQNUM]]</f>
        <v>05.03.03Recommendations for Improvement:</v>
      </c>
      <c r="F336" s="6" t="str">
        <f>_xlfn.SINGLE(IF(VISTA!$B152="","",VISTA!$B152))</f>
        <v/>
      </c>
      <c r="G336" s="6" t="str">
        <f>_xlfn.SINGLE(IF(VISTA!$C152="","",VISTA!$C152))</f>
        <v/>
      </c>
      <c r="H33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37" spans="1:8" x14ac:dyDescent="0.35">
      <c r="A337" s="6" t="s">
        <v>1919</v>
      </c>
      <c r="B337" s="6" t="str">
        <f t="shared" ref="B337:B433" si="10">TRIM(IF(ISNUMBER(LEFT(D337,1)*1),LEFT(D337,9),""))</f>
        <v>05.03.04</v>
      </c>
      <c r="C337" s="6" t="str">
        <f>(IF(MID(Table1[[#This Row],[Question]],10,2)="SU",MID(Table1[[#This Row],[Question]],10,6),""))</f>
        <v/>
      </c>
      <c r="D337" s="6" t="str">
        <f>VISTA!$A153</f>
        <v>05.03.04</v>
      </c>
      <c r="E337" s="6" t="str">
        <f>Table1[[#This Row],[QNUM]]&amp;Table1[[#This Row],[SUBQNUM]]</f>
        <v>05.03.04</v>
      </c>
      <c r="F337" s="6" t="str">
        <f>_xlfn.SINGLE(IF(VISTA!$B153="","",VISTA!$B153))</f>
        <v xml:space="preserve">Does the grantee/sponsor have a policy and procedure in place regarding the provision of reasonable accommodation to ensure accessibility as per the federal requirements? </v>
      </c>
      <c r="G337" s="6" t="str">
        <f>_xlfn.SINGLE(IF(VISTA!$C153="","",VISTA!$C153))</f>
        <v/>
      </c>
      <c r="H33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38" spans="1:8" x14ac:dyDescent="0.35">
      <c r="A338" s="6" t="s">
        <v>1919</v>
      </c>
      <c r="B338" s="6" t="str">
        <f t="shared" si="10"/>
        <v/>
      </c>
      <c r="C338" s="6" t="str">
        <f>(IF(MID(Table1[[#This Row],[Question]],10,2)="SU",MID(Table1[[#This Row],[Question]],10,6),""))</f>
        <v/>
      </c>
      <c r="D338" s="6" t="str">
        <f>VISTA!$A154</f>
        <v>References:</v>
      </c>
      <c r="E338" s="6" t="str">
        <f>Table1[[#This Row],[QNUM]]&amp;Table1[[#This Row],[SUBQNUM]]</f>
        <v/>
      </c>
      <c r="F338" s="6" t="str">
        <f>_xlfn.SINGLE(IF(VISTA!$B154="","",VISTA!$B154))</f>
        <v>45 CFR 1203/1214/1232, Rehabilitation Act of 1973: Sections 504, 508</v>
      </c>
      <c r="G338" s="6" t="str">
        <f>_xlfn.SINGLE(IF(VISTA!$C154="","",VISTA!$C154))</f>
        <v/>
      </c>
      <c r="H33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39" spans="1:8" x14ac:dyDescent="0.35">
      <c r="A339" s="6" t="s">
        <v>1919</v>
      </c>
      <c r="B339" s="6" t="str">
        <f>B337&amp;TRIM(Table1[[#This Row],[Question]])</f>
        <v>05.03.04Notes:</v>
      </c>
      <c r="C339" s="6" t="str">
        <f>(IF(MID(Table1[[#This Row],[Question]],10,2)="SU",MID(Table1[[#This Row],[Question]],10,6),""))</f>
        <v/>
      </c>
      <c r="D339" s="6" t="str">
        <f>VISTA!$A155</f>
        <v>Notes:</v>
      </c>
      <c r="E339" s="6" t="str">
        <f>Table1[[#This Row],[QNUM]]&amp;Table1[[#This Row],[SUBQNUM]]</f>
        <v>05.03.04Notes:</v>
      </c>
      <c r="F339" s="6" t="str">
        <f>_xlfn.SINGLE(IF(VISTA!$B155="","",VISTA!$B155))</f>
        <v/>
      </c>
      <c r="G339" s="6" t="str">
        <f>_xlfn.SINGLE(IF(VISTA!$C155="","",VISTA!$C155))</f>
        <v/>
      </c>
      <c r="H33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40" spans="1:8" x14ac:dyDescent="0.35">
      <c r="A340" s="6" t="s">
        <v>1919</v>
      </c>
      <c r="B340" s="6" t="str">
        <f>B337&amp;Table1[[#This Row],[Question]]</f>
        <v>05.03.04Recommendations for Improvement:</v>
      </c>
      <c r="C340" s="6" t="str">
        <f>(IF(MID(Table1[[#This Row],[Question]],10,2)="SU",MID(Table1[[#This Row],[Question]],10,6),""))</f>
        <v/>
      </c>
      <c r="D340" s="6" t="str">
        <f>VISTA!$A156</f>
        <v>Recommendations for Improvement:</v>
      </c>
      <c r="E340" s="6" t="str">
        <f>Table1[[#This Row],[QNUM]]&amp;Table1[[#This Row],[SUBQNUM]]</f>
        <v>05.03.04Recommendations for Improvement:</v>
      </c>
      <c r="F340" s="6" t="str">
        <f>_xlfn.SINGLE(IF(VISTA!$B156="","",VISTA!$B156))</f>
        <v/>
      </c>
      <c r="G340" s="6" t="str">
        <f>_xlfn.SINGLE(IF(VISTA!$C156="","",VISTA!$C156))</f>
        <v/>
      </c>
      <c r="H34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41" spans="1:8" x14ac:dyDescent="0.35">
      <c r="A341" s="6" t="s">
        <v>1919</v>
      </c>
      <c r="B341" s="6" t="str">
        <f t="shared" si="10"/>
        <v>05.03.05</v>
      </c>
      <c r="C341" s="6" t="str">
        <f>(IF(MID(Table1[[#This Row],[Question]],10,2)="SU",MID(Table1[[#This Row],[Question]],10,6),""))</f>
        <v/>
      </c>
      <c r="D341" s="6" t="str">
        <f>VISTA!$A157</f>
        <v>05.03.05</v>
      </c>
      <c r="E341" s="6" t="str">
        <f>Table1[[#This Row],[QNUM]]&amp;Table1[[#This Row],[SUBQNUM]]</f>
        <v>05.03.05</v>
      </c>
      <c r="F341" s="6" t="str">
        <f>_xlfn.SINGLE(IF(VISTA!$B157="","",VISTA!$B157))</f>
        <v xml:space="preserve">Does the sponsor/grantee have a system (a plan or process) in place for ensuring accessibility to persons with Limited English Proficiency?  </v>
      </c>
      <c r="G341" s="6" t="str">
        <f>_xlfn.SINGLE(IF(VISTA!$C157="","",VISTA!$C157))</f>
        <v/>
      </c>
      <c r="H34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42" spans="1:8" x14ac:dyDescent="0.35">
      <c r="A342" s="6" t="s">
        <v>1919</v>
      </c>
      <c r="B342" s="6" t="str">
        <f t="shared" si="10"/>
        <v/>
      </c>
      <c r="C342" s="6" t="str">
        <f>(IF(MID(Table1[[#This Row],[Question]],10,2)="SU",MID(Table1[[#This Row],[Question]],10,6),""))</f>
        <v/>
      </c>
      <c r="D342" s="6" t="str">
        <f>VISTA!$A158</f>
        <v>References:</v>
      </c>
      <c r="E342" s="6" t="str">
        <f>Table1[[#This Row],[QNUM]]&amp;Table1[[#This Row],[SUBQNUM]]</f>
        <v/>
      </c>
      <c r="F342" s="6" t="str">
        <f>_xlfn.SINGLE(IF(VISTA!$B158="","",VISTA!$B158))</f>
        <v>AmeriCorps Annual General Terms and Conditions, Executive Order 13166, 67 FR 64604, Title VI, Civil Rights Act 1964: Prohibition Against National Origin Discrimination Affecting Limited English Proficient Persons</v>
      </c>
      <c r="G342" s="6" t="str">
        <f>_xlfn.SINGLE(IF(VISTA!$C158="","",VISTA!$C158))</f>
        <v/>
      </c>
      <c r="H34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43" spans="1:8" x14ac:dyDescent="0.35">
      <c r="A343" s="6" t="s">
        <v>1919</v>
      </c>
      <c r="B343" s="6" t="str">
        <f>B341&amp;TRIM(Table1[[#This Row],[Question]])</f>
        <v>05.03.05Notes:</v>
      </c>
      <c r="C343" s="6" t="str">
        <f>(IF(MID(Table1[[#This Row],[Question]],10,2)="SU",MID(Table1[[#This Row],[Question]],10,6),""))</f>
        <v/>
      </c>
      <c r="D343" s="6" t="str">
        <f>VISTA!$A159</f>
        <v>Notes:</v>
      </c>
      <c r="E343" s="6" t="str">
        <f>Table1[[#This Row],[QNUM]]&amp;Table1[[#This Row],[SUBQNUM]]</f>
        <v>05.03.05Notes:</v>
      </c>
      <c r="F343" s="6" t="str">
        <f>_xlfn.SINGLE(IF(VISTA!$B159="","",VISTA!$B159))</f>
        <v/>
      </c>
      <c r="G343" s="6" t="str">
        <f>_xlfn.SINGLE(IF(VISTA!$C159="","",VISTA!$C159))</f>
        <v/>
      </c>
      <c r="H34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44" spans="1:8" x14ac:dyDescent="0.35">
      <c r="A344" s="6" t="s">
        <v>1919</v>
      </c>
      <c r="B344" s="6" t="str">
        <f>B341&amp;Table1[[#This Row],[Question]]</f>
        <v>05.03.05Recommendations for Improvement:</v>
      </c>
      <c r="C344" s="6" t="str">
        <f>(IF(MID(Table1[[#This Row],[Question]],10,2)="SU",MID(Table1[[#This Row],[Question]],10,6),""))</f>
        <v/>
      </c>
      <c r="D344" s="6" t="str">
        <f>VISTA!$A160</f>
        <v>Recommendations for Improvement:</v>
      </c>
      <c r="E344" s="6" t="str">
        <f>Table1[[#This Row],[QNUM]]&amp;Table1[[#This Row],[SUBQNUM]]</f>
        <v>05.03.05Recommendations for Improvement:</v>
      </c>
      <c r="F344" s="6" t="str">
        <f>_xlfn.SINGLE(IF(VISTA!$B160="","",VISTA!$B160))</f>
        <v/>
      </c>
      <c r="G344" s="6" t="str">
        <f>_xlfn.SINGLE(IF(VISTA!$C160="","",VISTA!$C160))</f>
        <v/>
      </c>
      <c r="H34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45" spans="1:8" x14ac:dyDescent="0.35">
      <c r="A345" s="6" t="s">
        <v>1919</v>
      </c>
      <c r="B345" s="6" t="str">
        <f t="shared" si="10"/>
        <v>05.03.06</v>
      </c>
      <c r="C345" s="6" t="str">
        <f>(IF(MID(Table1[[#This Row],[Question]],10,2)="SU",MID(Table1[[#This Row],[Question]],10,6),""))</f>
        <v/>
      </c>
      <c r="D345" s="6" t="str">
        <f>VISTA!$A161</f>
        <v>05.03.06</v>
      </c>
      <c r="E345" s="6" t="str">
        <f>Table1[[#This Row],[QNUM]]&amp;Table1[[#This Row],[SUBQNUM]]</f>
        <v>05.03.06</v>
      </c>
      <c r="F345" s="6" t="str">
        <f>_xlfn.SINGLE(IF(VISTA!$B161="","",VISTA!$B161))</f>
        <v xml:space="preserve">Does the grantee notify members, community beneficiaries, applicants, program staff, and the public, including those with impaired vision or hearing, that it operates in accordance with federal and program requirements on non-discrimination and non-harassment?   </v>
      </c>
      <c r="G345" s="6" t="str">
        <f>_xlfn.SINGLE(IF(VISTA!$C161="","",VISTA!$C161))</f>
        <v/>
      </c>
      <c r="H34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46" spans="1:8" x14ac:dyDescent="0.35">
      <c r="A346" s="6" t="s">
        <v>1919</v>
      </c>
      <c r="B346" s="6" t="str">
        <f t="shared" si="10"/>
        <v>05.03.06</v>
      </c>
      <c r="C346" s="6" t="str">
        <f>(IF(MID(Table1[[#This Row],[Question]],10,2)="SU",MID(Table1[[#This Row],[Question]],10,6),""))</f>
        <v>SUBQ1</v>
      </c>
      <c r="D346" s="9" t="str">
        <f>D345&amp;" SUBQ1"</f>
        <v>05.03.06 SUBQ1</v>
      </c>
      <c r="E346" s="9" t="str">
        <f>Table1[[#This Row],[QNUM]]&amp;Table1[[#This Row],[SUBQNUM]]</f>
        <v>05.03.06SUBQ1</v>
      </c>
      <c r="F346" s="6" t="str">
        <f>_xlfn.SINGLE(IF(VISTA!$B162="","",VISTA!$B162))</f>
        <v xml:space="preserve">a. Does the policy summarize the requirements, note the availability of compliance history information, and explain the procedures for filing discrimination complaints with AmeriCorps? </v>
      </c>
      <c r="G346" s="6" t="str">
        <f>_xlfn.SINGLE(IF(VISTA!$C162="","",VISTA!$C162))</f>
        <v/>
      </c>
      <c r="H34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47" spans="1:8" x14ac:dyDescent="0.35">
      <c r="A347" s="6" t="s">
        <v>1919</v>
      </c>
      <c r="B347" s="6" t="str">
        <f t="shared" si="10"/>
        <v>05.03.06</v>
      </c>
      <c r="C347" s="6" t="str">
        <f>(IF(MID(Table1[[#This Row],[Question]],10,2)="SU",MID(Table1[[#This Row],[Question]],10,6),""))</f>
        <v>SUBQ2</v>
      </c>
      <c r="D347" s="9" t="str">
        <f>D345&amp;" SUBQ2"</f>
        <v>05.03.06 SUBQ2</v>
      </c>
      <c r="E347" s="9" t="str">
        <f>Table1[[#This Row],[QNUM]]&amp;Table1[[#This Row],[SUBQNUM]]</f>
        <v>05.03.06SUBQ2</v>
      </c>
      <c r="F347" s="6" t="str">
        <f>_xlfn.SINGLE(IF(VISTA!$B163="","",VISTA!$B163))</f>
        <v xml:space="preserve">b. Does the policy include information on civil rights and non-harassment requirements, complaint procedures and the rights of beneficiaries in member/volunteer service agreements, handbooks, manuals, pamphlets, and posted in prominent locations, as appropriate?  </v>
      </c>
      <c r="G347" s="6" t="str">
        <f>_xlfn.SINGLE(IF(VISTA!$C163="","",VISTA!$C163))</f>
        <v/>
      </c>
      <c r="H34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48" spans="1:8" x14ac:dyDescent="0.35">
      <c r="A348" s="6" t="s">
        <v>1919</v>
      </c>
      <c r="B348" s="6" t="str">
        <f t="shared" si="10"/>
        <v>05.03.06</v>
      </c>
      <c r="C348" s="6" t="str">
        <f>(IF(MID(Table1[[#This Row],[Question]],10,2)="SU",MID(Table1[[#This Row],[Question]],10,6),""))</f>
        <v>SUBQ3</v>
      </c>
      <c r="D348" s="9" t="str">
        <f>D345&amp;" SUBQ3"</f>
        <v>05.03.06 SUBQ3</v>
      </c>
      <c r="E348" s="9" t="str">
        <f>Table1[[#This Row],[QNUM]]&amp;Table1[[#This Row],[SUBQNUM]]</f>
        <v>05.03.06SUBQ3</v>
      </c>
      <c r="F348" s="6" t="str">
        <f>_xlfn.SINGLE(IF(VISTA!$B164="","",VISTA!$B164))</f>
        <v xml:space="preserve">c. Does the sponsor/grantee notify the public in recruitment material and application forms that it operates its program or activity subject to nondiscrimination requirements? </v>
      </c>
      <c r="G348" s="6" t="str">
        <f>_xlfn.SINGLE(IF(VISTA!$C164="","",VISTA!$C164))</f>
        <v/>
      </c>
      <c r="H34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49" spans="1:8" x14ac:dyDescent="0.35">
      <c r="A349" s="6" t="s">
        <v>1919</v>
      </c>
      <c r="B349" s="6" t="str">
        <f t="shared" si="10"/>
        <v/>
      </c>
      <c r="C349" s="6" t="str">
        <f>(IF(MID(Table1[[#This Row],[Question]],10,2)="SU",MID(Table1[[#This Row],[Question]],10,6),""))</f>
        <v/>
      </c>
      <c r="D349" s="6" t="str">
        <f>VISTA!$A165</f>
        <v>References:</v>
      </c>
      <c r="E349" s="6" t="str">
        <f>Table1[[#This Row],[QNUM]]&amp;Table1[[#This Row],[SUBQNUM]]</f>
        <v/>
      </c>
      <c r="F349" s="6" t="str">
        <f>_xlfn.SINGLE(IF(VISTA!$B165="","",VISTA!$B165))</f>
        <v>AmeriCorps Annual General Terms and Conditions, 45 CFR 2556</v>
      </c>
      <c r="G349" s="6" t="str">
        <f>_xlfn.SINGLE(IF(VISTA!$C165="","",VISTA!$C165))</f>
        <v/>
      </c>
      <c r="H34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50" spans="1:8" x14ac:dyDescent="0.35">
      <c r="A350" s="6" t="s">
        <v>1919</v>
      </c>
      <c r="B350" s="6" t="str">
        <f>B348&amp;TRIM(Table1[[#This Row],[Question]])</f>
        <v>05.03.06Notes:</v>
      </c>
      <c r="C350" s="6" t="str">
        <f>(IF(MID(Table1[[#This Row],[Question]],10,2)="SU",MID(Table1[[#This Row],[Question]],10,6),""))</f>
        <v/>
      </c>
      <c r="D350" s="6" t="str">
        <f>VISTA!$A166</f>
        <v>Notes:</v>
      </c>
      <c r="E350" s="6" t="str">
        <f>Table1[[#This Row],[QNUM]]&amp;Table1[[#This Row],[SUBQNUM]]</f>
        <v>05.03.06Notes:</v>
      </c>
      <c r="F350" s="6" t="str">
        <f>_xlfn.SINGLE(IF(VISTA!$B166="","",VISTA!$B166))</f>
        <v/>
      </c>
      <c r="G350" s="6" t="str">
        <f>_xlfn.SINGLE(IF(VISTA!$C166="","",VISTA!$C166))</f>
        <v/>
      </c>
      <c r="H35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51" spans="1:8" x14ac:dyDescent="0.35">
      <c r="A351" s="6" t="s">
        <v>1919</v>
      </c>
      <c r="B351" s="6" t="str">
        <f>B348&amp;Table1[[#This Row],[Question]]</f>
        <v>05.03.06Recommendations for Improvement:</v>
      </c>
      <c r="C351" s="6" t="str">
        <f>(IF(MID(Table1[[#This Row],[Question]],10,2)="SU",MID(Table1[[#This Row],[Question]],10,6),""))</f>
        <v/>
      </c>
      <c r="D351" s="6" t="str">
        <f>VISTA!$A167</f>
        <v>Recommendations for Improvement:</v>
      </c>
      <c r="E351" s="6" t="str">
        <f>Table1[[#This Row],[QNUM]]&amp;Table1[[#This Row],[SUBQNUM]]</f>
        <v>05.03.06Recommendations for Improvement:</v>
      </c>
      <c r="F351" s="6" t="str">
        <f>_xlfn.SINGLE(IF(VISTA!$B167="","",VISTA!$B167))</f>
        <v/>
      </c>
      <c r="G351" s="6" t="str">
        <f>_xlfn.SINGLE(IF(VISTA!$C167="","",VISTA!$C167))</f>
        <v/>
      </c>
      <c r="H35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52" spans="1:8" x14ac:dyDescent="0.35">
      <c r="A352" s="6" t="s">
        <v>1919</v>
      </c>
      <c r="B352" s="6" t="str">
        <f t="shared" si="10"/>
        <v/>
      </c>
      <c r="C352" s="6" t="str">
        <f>(IF(MID(Table1[[#This Row],[Question]],10,2)="SU",MID(Table1[[#This Row],[Question]],10,6),""))</f>
        <v/>
      </c>
      <c r="D352" s="6" t="str">
        <f>VISTA!$A168</f>
        <v>Additional Monitoring Comments</v>
      </c>
      <c r="E352" s="6" t="str">
        <f>Table1[[#This Row],[QNUM]]&amp;Table1[[#This Row],[SUBQNUM]]</f>
        <v/>
      </c>
      <c r="F352" s="6" t="str">
        <f>_xlfn.SINGLE(IF(VISTA!$B168="","",VISTA!$B168))</f>
        <v/>
      </c>
      <c r="G352" s="6" t="str">
        <f>_xlfn.SINGLE(IF(VISTA!$C168="","",VISTA!$C168))</f>
        <v/>
      </c>
      <c r="H35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53" spans="1:8" x14ac:dyDescent="0.35">
      <c r="A353" s="6" t="s">
        <v>1919</v>
      </c>
      <c r="B353" s="6" t="str">
        <f t="shared" ref="B353:B387" si="11">TRIM(IF(ISNUMBER(LEFT(D353,1)*1),LEFT(D353,9),""))</f>
        <v>0</v>
      </c>
      <c r="C353" s="6" t="str">
        <f>(IF(MID(Table1[[#This Row],[Question]],10,2)="SU",MID(Table1[[#This Row],[Question]],10,6),""))</f>
        <v/>
      </c>
      <c r="D353" s="6">
        <f>VISTA!$A169</f>
        <v>0</v>
      </c>
      <c r="E353" s="6" t="str">
        <f>Table1[[#This Row],[QNUM]]&amp;Table1[[#This Row],[SUBQNUM]]</f>
        <v>0</v>
      </c>
      <c r="F353" s="6" t="str">
        <f>_xlfn.SINGLE(IF(VISTA!$B169="","",VISTA!$B169))</f>
        <v/>
      </c>
      <c r="G353" s="6" t="str">
        <f>_xlfn.SINGLE(IF(VISTA!$C169="","",VISTA!$C169))</f>
        <v/>
      </c>
      <c r="H35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54" spans="1:8" x14ac:dyDescent="0.35">
      <c r="A354" s="6" t="s">
        <v>1919</v>
      </c>
      <c r="B354" s="6" t="str">
        <f t="shared" si="11"/>
        <v>0</v>
      </c>
      <c r="C354" s="6" t="str">
        <f>(IF(MID(Table1[[#This Row],[Question]],10,2)="SU",MID(Table1[[#This Row],[Question]],10,6),""))</f>
        <v/>
      </c>
      <c r="D354" s="6">
        <f>VISTA!$A170</f>
        <v>0</v>
      </c>
      <c r="E354" s="6" t="str">
        <f>Table1[[#This Row],[QNUM]]&amp;Table1[[#This Row],[SUBQNUM]]</f>
        <v>0</v>
      </c>
      <c r="F354" s="6" t="str">
        <f>_xlfn.SINGLE(IF(VISTA!$B170="","",VISTA!$B170))</f>
        <v/>
      </c>
      <c r="G354" s="6" t="str">
        <f>_xlfn.SINGLE(IF(VISTA!$C170="","",VISTA!$C170))</f>
        <v/>
      </c>
      <c r="H35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55" spans="1:8" x14ac:dyDescent="0.35">
      <c r="A355" s="6" t="s">
        <v>1919</v>
      </c>
      <c r="B355" s="6" t="str">
        <f t="shared" si="11"/>
        <v>0</v>
      </c>
      <c r="C355" s="6" t="str">
        <f>(IF(MID(Table1[[#This Row],[Question]],10,2)="SU",MID(Table1[[#This Row],[Question]],10,6),""))</f>
        <v/>
      </c>
      <c r="D355" s="6">
        <f>VISTA!$A171</f>
        <v>0</v>
      </c>
      <c r="E355" s="6" t="str">
        <f>Table1[[#This Row],[QNUM]]&amp;Table1[[#This Row],[SUBQNUM]]</f>
        <v>0</v>
      </c>
      <c r="F355" s="6" t="str">
        <f>_xlfn.SINGLE(IF(VISTA!$B171="","",VISTA!$B171))</f>
        <v/>
      </c>
      <c r="G355" s="6" t="str">
        <f>_xlfn.SINGLE(IF(VISTA!$C171="","",VISTA!$C171))</f>
        <v/>
      </c>
      <c r="H35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56" spans="1:8" x14ac:dyDescent="0.35">
      <c r="A356" s="6" t="s">
        <v>1919</v>
      </c>
      <c r="B356" s="6" t="str">
        <f t="shared" si="11"/>
        <v>0</v>
      </c>
      <c r="C356" s="6" t="str">
        <f>(IF(MID(Table1[[#This Row],[Question]],10,2)="SU",MID(Table1[[#This Row],[Question]],10,6),""))</f>
        <v/>
      </c>
      <c r="D356" s="6">
        <f>VISTA!$A172</f>
        <v>0</v>
      </c>
      <c r="E356" s="6" t="str">
        <f>Table1[[#This Row],[QNUM]]&amp;Table1[[#This Row],[SUBQNUM]]</f>
        <v>0</v>
      </c>
      <c r="F356" s="6" t="str">
        <f>_xlfn.SINGLE(IF(VISTA!$B172="","",VISTA!$B172))</f>
        <v/>
      </c>
      <c r="G356" s="6" t="str">
        <f>_xlfn.SINGLE(IF(VISTA!$C172="","",VISTA!$C172))</f>
        <v/>
      </c>
      <c r="H35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57" spans="1:8" x14ac:dyDescent="0.35">
      <c r="A357" s="6" t="s">
        <v>1919</v>
      </c>
      <c r="B357" s="6" t="str">
        <f t="shared" si="11"/>
        <v>0</v>
      </c>
      <c r="C357" s="6" t="str">
        <f>(IF(MID(Table1[[#This Row],[Question]],10,2)="SU",MID(Table1[[#This Row],[Question]],10,6),""))</f>
        <v/>
      </c>
      <c r="D357" s="6">
        <f>VISTA!$A173</f>
        <v>0</v>
      </c>
      <c r="E357" s="6" t="str">
        <f>Table1[[#This Row],[QNUM]]&amp;Table1[[#This Row],[SUBQNUM]]</f>
        <v>0</v>
      </c>
      <c r="F357" s="6" t="str">
        <f>_xlfn.SINGLE(IF(VISTA!$B173="","",VISTA!$B173))</f>
        <v/>
      </c>
      <c r="G357" s="6" t="str">
        <f>_xlfn.SINGLE(IF(VISTA!$C173="","",VISTA!$C173))</f>
        <v/>
      </c>
      <c r="H35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58" spans="1:8" x14ac:dyDescent="0.35">
      <c r="A358" s="6" t="s">
        <v>1919</v>
      </c>
      <c r="B358" s="6" t="str">
        <f t="shared" si="11"/>
        <v>0</v>
      </c>
      <c r="C358" s="6" t="str">
        <f>(IF(MID(Table1[[#This Row],[Question]],10,2)="SU",MID(Table1[[#This Row],[Question]],10,6),""))</f>
        <v/>
      </c>
      <c r="D358" s="6">
        <f>VISTA!$A174</f>
        <v>0</v>
      </c>
      <c r="E358" s="6" t="str">
        <f>Table1[[#This Row],[QNUM]]&amp;Table1[[#This Row],[SUBQNUM]]</f>
        <v>0</v>
      </c>
      <c r="F358" s="6" t="str">
        <f>_xlfn.SINGLE(IF(VISTA!$B174="","",VISTA!$B174))</f>
        <v/>
      </c>
      <c r="G358" s="6" t="str">
        <f>_xlfn.SINGLE(IF(VISTA!$C174="","",VISTA!$C174))</f>
        <v/>
      </c>
      <c r="H35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59" spans="1:8" x14ac:dyDescent="0.35">
      <c r="A359" s="6" t="s">
        <v>1919</v>
      </c>
      <c r="B359" s="6" t="str">
        <f t="shared" si="11"/>
        <v>0</v>
      </c>
      <c r="C359" s="6" t="str">
        <f>(IF(MID(Table1[[#This Row],[Question]],10,2)="SU",MID(Table1[[#This Row],[Question]],10,6),""))</f>
        <v/>
      </c>
      <c r="D359" s="6">
        <f>VISTA!$A175</f>
        <v>0</v>
      </c>
      <c r="E359" s="6" t="str">
        <f>Table1[[#This Row],[QNUM]]&amp;Table1[[#This Row],[SUBQNUM]]</f>
        <v>0</v>
      </c>
      <c r="F359" s="6" t="str">
        <f>_xlfn.SINGLE(IF(VISTA!$B175="","",VISTA!$B175))</f>
        <v/>
      </c>
      <c r="G359" s="6" t="str">
        <f>_xlfn.SINGLE(IF(VISTA!$C175="","",VISTA!$C175))</f>
        <v/>
      </c>
      <c r="H35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60" spans="1:8" x14ac:dyDescent="0.35">
      <c r="A360" s="6" t="s">
        <v>1919</v>
      </c>
      <c r="B360" s="6" t="str">
        <f t="shared" si="11"/>
        <v>0</v>
      </c>
      <c r="C360" s="6" t="str">
        <f>(IF(MID(Table1[[#This Row],[Question]],10,2)="SU",MID(Table1[[#This Row],[Question]],10,6),""))</f>
        <v/>
      </c>
      <c r="D360" s="6">
        <f>VISTA!$A176</f>
        <v>0</v>
      </c>
      <c r="E360" s="6" t="str">
        <f>Table1[[#This Row],[QNUM]]&amp;Table1[[#This Row],[SUBQNUM]]</f>
        <v>0</v>
      </c>
      <c r="F360" s="6" t="str">
        <f>_xlfn.SINGLE(IF(VISTA!$B176="","",VISTA!$B176))</f>
        <v/>
      </c>
      <c r="G360" s="6" t="str">
        <f>_xlfn.SINGLE(IF(VISTA!$C176="","",VISTA!$C176))</f>
        <v/>
      </c>
      <c r="H36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61" spans="1:8" x14ac:dyDescent="0.35">
      <c r="A361" s="6" t="s">
        <v>1919</v>
      </c>
      <c r="B361" s="6" t="str">
        <f t="shared" si="11"/>
        <v>0</v>
      </c>
      <c r="C361" s="6" t="str">
        <f>(IF(MID(Table1[[#This Row],[Question]],10,2)="SU",MID(Table1[[#This Row],[Question]],10,6),""))</f>
        <v/>
      </c>
      <c r="D361" s="6">
        <f>VISTA!$A177</f>
        <v>0</v>
      </c>
      <c r="E361" s="6" t="str">
        <f>Table1[[#This Row],[QNUM]]&amp;Table1[[#This Row],[SUBQNUM]]</f>
        <v>0</v>
      </c>
      <c r="F361" s="6" t="str">
        <f>_xlfn.SINGLE(IF(VISTA!$B177="","",VISTA!$B177))</f>
        <v/>
      </c>
      <c r="G361" s="6" t="str">
        <f>_xlfn.SINGLE(IF(VISTA!$C177="","",VISTA!$C177))</f>
        <v/>
      </c>
      <c r="H36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62" spans="1:8" x14ac:dyDescent="0.35">
      <c r="A362" s="6" t="s">
        <v>1919</v>
      </c>
      <c r="B362" s="6" t="str">
        <f t="shared" si="11"/>
        <v>0</v>
      </c>
      <c r="C362" s="6" t="str">
        <f>(IF(MID(Table1[[#This Row],[Question]],10,2)="SU",MID(Table1[[#This Row],[Question]],10,6),""))</f>
        <v/>
      </c>
      <c r="D362" s="6">
        <f>VISTA!$A178</f>
        <v>0</v>
      </c>
      <c r="E362" s="6" t="str">
        <f>Table1[[#This Row],[QNUM]]&amp;Table1[[#This Row],[SUBQNUM]]</f>
        <v>0</v>
      </c>
      <c r="F362" s="6" t="str">
        <f>_xlfn.SINGLE(IF(VISTA!$B178="","",VISTA!$B178))</f>
        <v/>
      </c>
      <c r="G362" s="6" t="str">
        <f>_xlfn.SINGLE(IF(VISTA!$C178="","",VISTA!$C178))</f>
        <v/>
      </c>
      <c r="H36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63" spans="1:8" x14ac:dyDescent="0.35">
      <c r="A363" s="6" t="s">
        <v>1919</v>
      </c>
      <c r="B363" s="6" t="str">
        <f t="shared" si="11"/>
        <v>0</v>
      </c>
      <c r="C363" s="6" t="str">
        <f>(IF(MID(Table1[[#This Row],[Question]],10,2)="SU",MID(Table1[[#This Row],[Question]],10,6),""))</f>
        <v/>
      </c>
      <c r="D363" s="6">
        <f>VISTA!$A179</f>
        <v>0</v>
      </c>
      <c r="E363" s="6" t="str">
        <f>Table1[[#This Row],[QNUM]]&amp;Table1[[#This Row],[SUBQNUM]]</f>
        <v>0</v>
      </c>
      <c r="F363" s="6" t="str">
        <f>_xlfn.SINGLE(IF(VISTA!$B179="","",VISTA!$B179))</f>
        <v/>
      </c>
      <c r="G363" s="6" t="str">
        <f>_xlfn.SINGLE(IF(VISTA!$C179="","",VISTA!$C179))</f>
        <v/>
      </c>
      <c r="H36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64" spans="1:8" x14ac:dyDescent="0.35">
      <c r="A364" s="6" t="s">
        <v>1919</v>
      </c>
      <c r="B364" s="6" t="str">
        <f t="shared" si="11"/>
        <v>0</v>
      </c>
      <c r="C364" s="6" t="str">
        <f>(IF(MID(Table1[[#This Row],[Question]],10,2)="SU",MID(Table1[[#This Row],[Question]],10,6),""))</f>
        <v/>
      </c>
      <c r="D364" s="6">
        <f>VISTA!$A180</f>
        <v>0</v>
      </c>
      <c r="E364" s="6" t="str">
        <f>Table1[[#This Row],[QNUM]]&amp;Table1[[#This Row],[SUBQNUM]]</f>
        <v>0</v>
      </c>
      <c r="F364" s="6" t="str">
        <f>_xlfn.SINGLE(IF(VISTA!$B180="","",VISTA!$B180))</f>
        <v/>
      </c>
      <c r="G364" s="6" t="str">
        <f>_xlfn.SINGLE(IF(VISTA!$C180="","",VISTA!$C180))</f>
        <v/>
      </c>
      <c r="H36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65" spans="1:8" x14ac:dyDescent="0.35">
      <c r="A365" s="6" t="s">
        <v>1919</v>
      </c>
      <c r="B365" s="6" t="str">
        <f t="shared" si="11"/>
        <v>0</v>
      </c>
      <c r="C365" s="6" t="str">
        <f>(IF(MID(Table1[[#This Row],[Question]],10,2)="SU",MID(Table1[[#This Row],[Question]],10,6),""))</f>
        <v/>
      </c>
      <c r="D365" s="6">
        <f>VISTA!$A181</f>
        <v>0</v>
      </c>
      <c r="E365" s="6" t="str">
        <f>Table1[[#This Row],[QNUM]]&amp;Table1[[#This Row],[SUBQNUM]]</f>
        <v>0</v>
      </c>
      <c r="F365" s="6" t="str">
        <f>_xlfn.SINGLE(IF(VISTA!$B181="","",VISTA!$B181))</f>
        <v/>
      </c>
      <c r="G365" s="6" t="str">
        <f>_xlfn.SINGLE(IF(VISTA!$C181="","",VISTA!$C181))</f>
        <v/>
      </c>
      <c r="H36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66" spans="1:8" x14ac:dyDescent="0.35">
      <c r="A366" s="6" t="s">
        <v>1919</v>
      </c>
      <c r="B366" s="6" t="str">
        <f t="shared" si="11"/>
        <v>0</v>
      </c>
      <c r="C366" s="6" t="str">
        <f>(IF(MID(Table1[[#This Row],[Question]],10,2)="SU",MID(Table1[[#This Row],[Question]],10,6),""))</f>
        <v/>
      </c>
      <c r="D366" s="6">
        <f>VISTA!$A182</f>
        <v>0</v>
      </c>
      <c r="E366" s="6" t="str">
        <f>Table1[[#This Row],[QNUM]]&amp;Table1[[#This Row],[SUBQNUM]]</f>
        <v>0</v>
      </c>
      <c r="F366" s="6" t="str">
        <f>_xlfn.SINGLE(IF(VISTA!$B182="","",VISTA!$B182))</f>
        <v/>
      </c>
      <c r="G366" s="6" t="str">
        <f>_xlfn.SINGLE(IF(VISTA!$C182="","",VISTA!$C182))</f>
        <v/>
      </c>
      <c r="H36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67" spans="1:8" x14ac:dyDescent="0.35">
      <c r="A367" s="6" t="s">
        <v>1919</v>
      </c>
      <c r="B367" s="6" t="str">
        <f t="shared" si="11"/>
        <v>0</v>
      </c>
      <c r="C367" s="6" t="str">
        <f>(IF(MID(Table1[[#This Row],[Question]],10,2)="SU",MID(Table1[[#This Row],[Question]],10,6),""))</f>
        <v/>
      </c>
      <c r="D367" s="6">
        <f>VISTA!$A183</f>
        <v>0</v>
      </c>
      <c r="E367" s="6" t="str">
        <f>Table1[[#This Row],[QNUM]]&amp;Table1[[#This Row],[SUBQNUM]]</f>
        <v>0</v>
      </c>
      <c r="F367" s="6" t="str">
        <f>_xlfn.SINGLE(IF(VISTA!$B183="","",VISTA!$B183))</f>
        <v/>
      </c>
      <c r="G367" s="6" t="str">
        <f>_xlfn.SINGLE(IF(VISTA!$C183="","",VISTA!$C183))</f>
        <v/>
      </c>
      <c r="H36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68" spans="1:8" x14ac:dyDescent="0.35">
      <c r="A368" s="6" t="s">
        <v>1919</v>
      </c>
      <c r="B368" s="6" t="str">
        <f t="shared" si="11"/>
        <v>0</v>
      </c>
      <c r="C368" s="6" t="str">
        <f>(IF(MID(Table1[[#This Row],[Question]],10,2)="SU",MID(Table1[[#This Row],[Question]],10,6),""))</f>
        <v/>
      </c>
      <c r="D368" s="6">
        <f>VISTA!$A184</f>
        <v>0</v>
      </c>
      <c r="E368" s="6" t="str">
        <f>Table1[[#This Row],[QNUM]]&amp;Table1[[#This Row],[SUBQNUM]]</f>
        <v>0</v>
      </c>
      <c r="F368" s="6" t="str">
        <f>_xlfn.SINGLE(IF(VISTA!$B184="","",VISTA!$B184))</f>
        <v/>
      </c>
      <c r="G368" s="6" t="str">
        <f>_xlfn.SINGLE(IF(VISTA!$C184="","",VISTA!$C184))</f>
        <v/>
      </c>
      <c r="H36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69" spans="1:17" x14ac:dyDescent="0.35">
      <c r="A369" s="6" t="s">
        <v>1919</v>
      </c>
      <c r="B369" s="6" t="str">
        <f t="shared" si="11"/>
        <v>0</v>
      </c>
      <c r="C369" s="6" t="str">
        <f>(IF(MID(Table1[[#This Row],[Question]],10,2)="SU",MID(Table1[[#This Row],[Question]],10,6),""))</f>
        <v/>
      </c>
      <c r="D369" s="6">
        <f>VISTA!$A185</f>
        <v>0</v>
      </c>
      <c r="E369" s="6" t="str">
        <f>Table1[[#This Row],[QNUM]]&amp;Table1[[#This Row],[SUBQNUM]]</f>
        <v>0</v>
      </c>
      <c r="F369" s="6" t="str">
        <f>_xlfn.SINGLE(IF(VISTA!$B185="","",VISTA!$B185))</f>
        <v/>
      </c>
      <c r="G369" s="6" t="str">
        <f>_xlfn.SINGLE(IF(VISTA!$C185="","",VISTA!$C185))</f>
        <v/>
      </c>
      <c r="H36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70" spans="1:17" x14ac:dyDescent="0.35">
      <c r="A370" s="6" t="s">
        <v>1919</v>
      </c>
      <c r="B370" s="6" t="str">
        <f t="shared" si="11"/>
        <v>0</v>
      </c>
      <c r="C370" s="6" t="str">
        <f>(IF(MID(Table1[[#This Row],[Question]],10,2)="SU",MID(Table1[[#This Row],[Question]],10,6),""))</f>
        <v/>
      </c>
      <c r="D370" s="6">
        <f>VISTA!$A186</f>
        <v>0</v>
      </c>
      <c r="E370" s="6" t="str">
        <f>Table1[[#This Row],[QNUM]]&amp;Table1[[#This Row],[SUBQNUM]]</f>
        <v>0</v>
      </c>
      <c r="F370" s="6" t="str">
        <f>_xlfn.SINGLE(IF(VISTA!$B186="","",VISTA!$B186))</f>
        <v/>
      </c>
      <c r="G370" s="6" t="str">
        <f>_xlfn.SINGLE(IF(VISTA!$C186="","",VISTA!$C186))</f>
        <v/>
      </c>
      <c r="H37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71" spans="1:17" x14ac:dyDescent="0.35">
      <c r="A371" s="6" t="s">
        <v>1919</v>
      </c>
      <c r="B371" s="6" t="str">
        <f t="shared" si="11"/>
        <v>0</v>
      </c>
      <c r="C371" s="6" t="str">
        <f>(IF(MID(Table1[[#This Row],[Question]],10,2)="SU",MID(Table1[[#This Row],[Question]],10,6),""))</f>
        <v/>
      </c>
      <c r="D371" s="6">
        <f>VISTA!$A187</f>
        <v>0</v>
      </c>
      <c r="E371" s="6" t="str">
        <f>Table1[[#This Row],[QNUM]]&amp;Table1[[#This Row],[SUBQNUM]]</f>
        <v>0</v>
      </c>
      <c r="F371" s="6" t="str">
        <f>_xlfn.SINGLE(IF(VISTA!$B187="","",VISTA!$B187))</f>
        <v/>
      </c>
      <c r="G371" s="6" t="str">
        <f>_xlfn.SINGLE(IF(VISTA!$C187="","",VISTA!$C187))</f>
        <v/>
      </c>
      <c r="H37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72" spans="1:17" x14ac:dyDescent="0.35">
      <c r="A372" s="6" t="s">
        <v>1919</v>
      </c>
      <c r="B372" s="6" t="str">
        <f t="shared" si="11"/>
        <v>0</v>
      </c>
      <c r="C372" s="6" t="str">
        <f>(IF(MID(Table1[[#This Row],[Question]],10,2)="SU",MID(Table1[[#This Row],[Question]],10,6),""))</f>
        <v/>
      </c>
      <c r="D372" s="6">
        <f>VISTA!$A188</f>
        <v>0</v>
      </c>
      <c r="E372" s="6" t="str">
        <f>Table1[[#This Row],[QNUM]]&amp;Table1[[#This Row],[SUBQNUM]]</f>
        <v>0</v>
      </c>
      <c r="F372" s="6" t="str">
        <f>_xlfn.SINGLE(IF(VISTA!$B188="","",VISTA!$B188))</f>
        <v/>
      </c>
      <c r="G372" s="6" t="str">
        <f>_xlfn.SINGLE(IF(VISTA!$C188="","",VISTA!$C188))</f>
        <v/>
      </c>
      <c r="H37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73" spans="1:17" x14ac:dyDescent="0.35">
      <c r="A373" s="6" t="s">
        <v>1919</v>
      </c>
      <c r="B373" s="6" t="str">
        <f t="shared" si="11"/>
        <v>0</v>
      </c>
      <c r="C373" s="6" t="str">
        <f>(IF(MID(Table1[[#This Row],[Question]],10,2)="SU",MID(Table1[[#This Row],[Question]],10,6),""))</f>
        <v/>
      </c>
      <c r="D373" s="6">
        <f>VISTA!$A189</f>
        <v>0</v>
      </c>
      <c r="E373" s="6" t="str">
        <f>Table1[[#This Row],[QNUM]]&amp;Table1[[#This Row],[SUBQNUM]]</f>
        <v>0</v>
      </c>
      <c r="F373" s="6" t="str">
        <f>_xlfn.SINGLE(IF(VISTA!$B189="","",VISTA!$B189))</f>
        <v/>
      </c>
      <c r="G373" s="6" t="str">
        <f>_xlfn.SINGLE(IF(VISTA!$C189="","",VISTA!$C189))</f>
        <v/>
      </c>
      <c r="H37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74" spans="1:17" x14ac:dyDescent="0.35">
      <c r="A374" s="6" t="s">
        <v>1919</v>
      </c>
      <c r="B374" s="6" t="str">
        <f t="shared" si="11"/>
        <v>0</v>
      </c>
      <c r="C374" s="6" t="str">
        <f>(IF(MID(Table1[[#This Row],[Question]],10,2)="SU",MID(Table1[[#This Row],[Question]],10,6),""))</f>
        <v/>
      </c>
      <c r="D374" s="6">
        <f>VISTA!$A190</f>
        <v>0</v>
      </c>
      <c r="E374" s="6" t="str">
        <f>Table1[[#This Row],[QNUM]]&amp;Table1[[#This Row],[SUBQNUM]]</f>
        <v>0</v>
      </c>
      <c r="F374" s="6" t="str">
        <f>_xlfn.SINGLE(IF(VISTA!$B190="","",VISTA!$B190))</f>
        <v/>
      </c>
      <c r="G374" s="6" t="str">
        <f>_xlfn.SINGLE(IF(VISTA!$C190="","",VISTA!$C190))</f>
        <v/>
      </c>
      <c r="H37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75" spans="1:17" x14ac:dyDescent="0.35">
      <c r="A375" s="6" t="s">
        <v>1919</v>
      </c>
      <c r="B375" s="6" t="str">
        <f t="shared" si="11"/>
        <v>0</v>
      </c>
      <c r="C375" s="6" t="str">
        <f>(IF(MID(Table1[[#This Row],[Question]],10,2)="SU",MID(Table1[[#This Row],[Question]],10,6),""))</f>
        <v/>
      </c>
      <c r="D375" s="6">
        <f>VISTA!$A191</f>
        <v>0</v>
      </c>
      <c r="E375" s="6" t="str">
        <f>Table1[[#This Row],[QNUM]]&amp;Table1[[#This Row],[SUBQNUM]]</f>
        <v>0</v>
      </c>
      <c r="F375" s="6" t="str">
        <f>_xlfn.SINGLE(IF(VISTA!$B191="","",VISTA!$B191))</f>
        <v/>
      </c>
      <c r="G375" s="6" t="str">
        <f>_xlfn.SINGLE(IF(VISTA!$C191="","",VISTA!$C191))</f>
        <v/>
      </c>
      <c r="H37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76" spans="1:17" x14ac:dyDescent="0.35">
      <c r="A376" s="6" t="s">
        <v>1919</v>
      </c>
      <c r="B376" s="6" t="str">
        <f t="shared" si="11"/>
        <v>0</v>
      </c>
      <c r="C376" s="6" t="str">
        <f>(IF(MID(Table1[[#This Row],[Question]],10,2)="SU",MID(Table1[[#This Row],[Question]],10,6),""))</f>
        <v/>
      </c>
      <c r="D376" s="6">
        <f>VISTA!$A192</f>
        <v>0</v>
      </c>
      <c r="E376" s="6" t="str">
        <f>Table1[[#This Row],[QNUM]]&amp;Table1[[#This Row],[SUBQNUM]]</f>
        <v>0</v>
      </c>
      <c r="F376" s="6" t="str">
        <f>_xlfn.SINGLE(IF(VISTA!$B192="","",VISTA!$B192))</f>
        <v/>
      </c>
      <c r="G376" s="6" t="str">
        <f>_xlfn.SINGLE(IF(VISTA!$C192="","",VISTA!$C192))</f>
        <v/>
      </c>
      <c r="H37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c r="Q376" s="6" t="s">
        <v>1920</v>
      </c>
    </row>
    <row r="377" spans="1:17" x14ac:dyDescent="0.35">
      <c r="A377" s="6" t="s">
        <v>1919</v>
      </c>
      <c r="B377" s="6" t="str">
        <f t="shared" si="11"/>
        <v>0</v>
      </c>
      <c r="C377" s="6" t="str">
        <f>(IF(MID(Table1[[#This Row],[Question]],10,2)="SU",MID(Table1[[#This Row],[Question]],10,6),""))</f>
        <v/>
      </c>
      <c r="D377" s="6">
        <f>VISTA!$A193</f>
        <v>0</v>
      </c>
      <c r="E377" s="6" t="str">
        <f>Table1[[#This Row],[QNUM]]&amp;Table1[[#This Row],[SUBQNUM]]</f>
        <v>0</v>
      </c>
      <c r="F377" s="6" t="str">
        <f>_xlfn.SINGLE(IF(VISTA!$B193="","",VISTA!$B193))</f>
        <v/>
      </c>
      <c r="G377" s="6" t="str">
        <f>_xlfn.SINGLE(IF(VISTA!$C193="","",VISTA!$C193))</f>
        <v/>
      </c>
      <c r="H37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c r="Q377" s="6" t="s">
        <v>1921</v>
      </c>
    </row>
    <row r="378" spans="1:17" x14ac:dyDescent="0.35">
      <c r="A378" s="6" t="s">
        <v>1919</v>
      </c>
      <c r="B378" s="6" t="str">
        <f t="shared" si="11"/>
        <v>0</v>
      </c>
      <c r="C378" s="6" t="str">
        <f>(IF(MID(Table1[[#This Row],[Question]],10,2)="SU",MID(Table1[[#This Row],[Question]],10,6),""))</f>
        <v/>
      </c>
      <c r="D378" s="6">
        <f>VISTA!$A194</f>
        <v>0</v>
      </c>
      <c r="E378" s="6" t="str">
        <f>Table1[[#This Row],[QNUM]]&amp;Table1[[#This Row],[SUBQNUM]]</f>
        <v>0</v>
      </c>
      <c r="F378" s="6" t="str">
        <f>_xlfn.SINGLE(IF(VISTA!$B194="","",VISTA!$B194))</f>
        <v/>
      </c>
      <c r="G378" s="6" t="str">
        <f>_xlfn.SINGLE(IF(VISTA!$C194="","",VISTA!$C194))</f>
        <v/>
      </c>
      <c r="H37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c r="Q378" s="6" t="s">
        <v>1922</v>
      </c>
    </row>
    <row r="379" spans="1:17" x14ac:dyDescent="0.35">
      <c r="A379" s="6" t="s">
        <v>1919</v>
      </c>
      <c r="B379" s="6" t="str">
        <f t="shared" si="11"/>
        <v>0</v>
      </c>
      <c r="C379" s="6" t="str">
        <f>(IF(MID(Table1[[#This Row],[Question]],10,2)="SU",MID(Table1[[#This Row],[Question]],10,6),""))</f>
        <v/>
      </c>
      <c r="D379" s="6">
        <f>VISTA!$A195</f>
        <v>0</v>
      </c>
      <c r="E379" s="6" t="str">
        <f>Table1[[#This Row],[QNUM]]&amp;Table1[[#This Row],[SUBQNUM]]</f>
        <v>0</v>
      </c>
      <c r="F379" s="6" t="str">
        <f>_xlfn.SINGLE(IF(VISTA!$B195="","",VISTA!$B195))</f>
        <v/>
      </c>
      <c r="G379" s="6" t="str">
        <f>_xlfn.SINGLE(IF(VISTA!$C195="","",VISTA!$C195))</f>
        <v/>
      </c>
      <c r="H37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80" spans="1:17" x14ac:dyDescent="0.35">
      <c r="A380" s="6" t="s">
        <v>1919</v>
      </c>
      <c r="B380" s="6" t="str">
        <f t="shared" si="11"/>
        <v>0</v>
      </c>
      <c r="C380" s="6" t="str">
        <f>(IF(MID(Table1[[#This Row],[Question]],10,2)="SU",MID(Table1[[#This Row],[Question]],10,6),""))</f>
        <v/>
      </c>
      <c r="D380" s="6">
        <f>VISTA!$A196</f>
        <v>0</v>
      </c>
      <c r="E380" s="6" t="str">
        <f>Table1[[#This Row],[QNUM]]&amp;Table1[[#This Row],[SUBQNUM]]</f>
        <v>0</v>
      </c>
      <c r="F380" s="6" t="str">
        <f>_xlfn.SINGLE(IF(VISTA!$B196="","",VISTA!$B196))</f>
        <v/>
      </c>
      <c r="G380" s="6" t="str">
        <f>_xlfn.SINGLE(IF(VISTA!$C196="","",VISTA!$C196))</f>
        <v/>
      </c>
      <c r="H38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81" spans="1:17" x14ac:dyDescent="0.35">
      <c r="A381" s="6" t="s">
        <v>1919</v>
      </c>
      <c r="B381" s="6" t="str">
        <f t="shared" si="11"/>
        <v>0</v>
      </c>
      <c r="C381" s="6" t="str">
        <f>(IF(MID(Table1[[#This Row],[Question]],10,2)="SU",MID(Table1[[#This Row],[Question]],10,6),""))</f>
        <v/>
      </c>
      <c r="D381" s="6">
        <f>VISTA!$A197</f>
        <v>0</v>
      </c>
      <c r="E381" s="6" t="str">
        <f>Table1[[#This Row],[QNUM]]&amp;Table1[[#This Row],[SUBQNUM]]</f>
        <v>0</v>
      </c>
      <c r="F381" s="6" t="str">
        <f>_xlfn.SINGLE(IF(VISTA!$B197="","",VISTA!$B197))</f>
        <v/>
      </c>
      <c r="G381" s="6" t="str">
        <f>_xlfn.SINGLE(IF(VISTA!$C197="","",VISTA!$C197))</f>
        <v/>
      </c>
      <c r="H38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82" spans="1:17" x14ac:dyDescent="0.35">
      <c r="A382" s="6" t="s">
        <v>1919</v>
      </c>
      <c r="B382" s="6" t="str">
        <f t="shared" si="11"/>
        <v>0</v>
      </c>
      <c r="C382" s="6" t="str">
        <f>(IF(MID(Table1[[#This Row],[Question]],10,2)="SU",MID(Table1[[#This Row],[Question]],10,6),""))</f>
        <v/>
      </c>
      <c r="D382" s="6">
        <f>VISTA!$A198</f>
        <v>0</v>
      </c>
      <c r="E382" s="6" t="str">
        <f>Table1[[#This Row],[QNUM]]&amp;Table1[[#This Row],[SUBQNUM]]</f>
        <v>0</v>
      </c>
      <c r="F382" s="6" t="str">
        <f>_xlfn.SINGLE(IF(VISTA!$B198="","",VISTA!$B198))</f>
        <v/>
      </c>
      <c r="G382" s="6" t="str">
        <f>_xlfn.SINGLE(IF(VISTA!$C198="","",VISTA!$C198))</f>
        <v/>
      </c>
      <c r="H38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83" spans="1:17" x14ac:dyDescent="0.35">
      <c r="A383" s="6" t="s">
        <v>1919</v>
      </c>
      <c r="B383" s="6" t="str">
        <f t="shared" si="11"/>
        <v>0</v>
      </c>
      <c r="C383" s="6" t="str">
        <f>(IF(MID(Table1[[#This Row],[Question]],10,2)="SU",MID(Table1[[#This Row],[Question]],10,6),""))</f>
        <v/>
      </c>
      <c r="D383" s="6">
        <f>VISTA!$A199</f>
        <v>0</v>
      </c>
      <c r="E383" s="6" t="str">
        <f>Table1[[#This Row],[QNUM]]&amp;Table1[[#This Row],[SUBQNUM]]</f>
        <v>0</v>
      </c>
      <c r="F383" s="6" t="str">
        <f>_xlfn.SINGLE(IF(VISTA!$B199="","",VISTA!$B199))</f>
        <v/>
      </c>
      <c r="G383" s="6" t="str">
        <f>_xlfn.SINGLE(IF(VISTA!$C199="","",VISTA!$C199))</f>
        <v/>
      </c>
      <c r="H38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84" spans="1:17" x14ac:dyDescent="0.35">
      <c r="A384" s="6" t="s">
        <v>1919</v>
      </c>
      <c r="B384" s="6" t="str">
        <f t="shared" si="11"/>
        <v>0</v>
      </c>
      <c r="C384" s="6" t="str">
        <f>(IF(MID(Table1[[#This Row],[Question]],10,2)="SU",MID(Table1[[#This Row],[Question]],10,6),""))</f>
        <v/>
      </c>
      <c r="D384" s="6">
        <f>VISTA!$A200</f>
        <v>0</v>
      </c>
      <c r="E384" s="6" t="str">
        <f>Table1[[#This Row],[QNUM]]&amp;Table1[[#This Row],[SUBQNUM]]</f>
        <v>0</v>
      </c>
      <c r="F384" s="6" t="str">
        <f>_xlfn.SINGLE(IF(VISTA!$B200="","",VISTA!$B200))</f>
        <v/>
      </c>
      <c r="G384" s="6" t="str">
        <f>_xlfn.SINGLE(IF(VISTA!$C200="","",VISTA!$C200))</f>
        <v/>
      </c>
      <c r="H38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85" spans="1:8" x14ac:dyDescent="0.35">
      <c r="A385" s="6" t="s">
        <v>1919</v>
      </c>
      <c r="B385" s="6" t="str">
        <f t="shared" si="11"/>
        <v>0</v>
      </c>
      <c r="C385" s="6" t="str">
        <f>(IF(MID(Table1[[#This Row],[Question]],10,2)="SU",MID(Table1[[#This Row],[Question]],10,6),""))</f>
        <v/>
      </c>
      <c r="D385" s="6">
        <f>VISTA!$A201</f>
        <v>0</v>
      </c>
      <c r="E385" s="6" t="str">
        <f>Table1[[#This Row],[QNUM]]&amp;Table1[[#This Row],[SUBQNUM]]</f>
        <v>0</v>
      </c>
      <c r="F385" s="6" t="str">
        <f>_xlfn.SINGLE(IF(VISTA!$B201="","",VISTA!$B201))</f>
        <v/>
      </c>
      <c r="G385" s="6" t="str">
        <f>_xlfn.SINGLE(IF(VISTA!$C201="","",VISTA!$C201))</f>
        <v/>
      </c>
      <c r="H38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86" spans="1:8" x14ac:dyDescent="0.35">
      <c r="A386" s="6" t="s">
        <v>1919</v>
      </c>
      <c r="B386" s="6" t="str">
        <f t="shared" si="11"/>
        <v>0</v>
      </c>
      <c r="C386" s="6" t="str">
        <f>(IF(MID(Table1[[#This Row],[Question]],10,2)="SU",MID(Table1[[#This Row],[Question]],10,6),""))</f>
        <v/>
      </c>
      <c r="D386" s="6">
        <f>VISTA!$A202</f>
        <v>0</v>
      </c>
      <c r="E386" s="6" t="str">
        <f>Table1[[#This Row],[QNUM]]&amp;Table1[[#This Row],[SUBQNUM]]</f>
        <v>0</v>
      </c>
      <c r="F386" s="6" t="str">
        <f>_xlfn.SINGLE(IF(VISTA!$B202="","",VISTA!$B202))</f>
        <v/>
      </c>
      <c r="G386" s="6" t="str">
        <f>_xlfn.SINGLE(IF(VISTA!$C202="","",VISTA!$C202))</f>
        <v/>
      </c>
      <c r="H38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87" spans="1:8" x14ac:dyDescent="0.35">
      <c r="A387" s="6" t="s">
        <v>1919</v>
      </c>
      <c r="B387" s="6" t="str">
        <f t="shared" si="11"/>
        <v>0</v>
      </c>
      <c r="C387" s="6" t="str">
        <f>(IF(MID(Table1[[#This Row],[Question]],10,2)="SU",MID(Table1[[#This Row],[Question]],10,6),""))</f>
        <v/>
      </c>
      <c r="D387" s="6">
        <f>VISTA!$A203</f>
        <v>0</v>
      </c>
      <c r="E387" s="6" t="str">
        <f>Table1[[#This Row],[QNUM]]&amp;Table1[[#This Row],[SUBQNUM]]</f>
        <v>0</v>
      </c>
      <c r="F387" s="6" t="str">
        <f>_xlfn.SINGLE(IF(VISTA!$B203="","",VISTA!$B203))</f>
        <v/>
      </c>
      <c r="G387" s="6" t="str">
        <f>_xlfn.SINGLE(IF(VISTA!$C203="","",VISTA!$C203))</f>
        <v/>
      </c>
      <c r="H38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88" spans="1:8" x14ac:dyDescent="0.35">
      <c r="A388" s="6" t="s">
        <v>1923</v>
      </c>
      <c r="B388" s="6" t="str">
        <f t="shared" si="10"/>
        <v>03.01.01</v>
      </c>
      <c r="C388" s="6" t="str">
        <f>(IF(MID(Table1[[#This Row],[Question]],10,2)="SU",MID(Table1[[#This Row],[Question]],10,6),""))</f>
        <v/>
      </c>
      <c r="D388" s="9" t="str">
        <f>ASN!$A7</f>
        <v>03.01.01</v>
      </c>
      <c r="E388" s="9" t="str">
        <f>Table1[[#This Row],[QNUM]]&amp;Table1[[#This Row],[SUBQNUM]]</f>
        <v>03.01.01</v>
      </c>
      <c r="F388" s="6" t="str">
        <f>_xlfn.SINGLE(IF(ASN!$B7="","",ASN!$B7))</f>
        <v xml:space="preserve">Is there evidence that Member eligibility documentation was reviewed and found satisfactory prior to enrollment?  
</v>
      </c>
      <c r="G388" s="6" t="str">
        <f>_xlfn.SINGLE(IF(ASN!$C7="","",ASN!$C7))</f>
        <v/>
      </c>
      <c r="H38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89" spans="1:8" x14ac:dyDescent="0.35">
      <c r="A389" s="6" t="s">
        <v>1923</v>
      </c>
      <c r="B389" s="6" t="str">
        <f t="shared" si="10"/>
        <v>03.01.01</v>
      </c>
      <c r="C389" s="6" t="str">
        <f>(IF(MID(Table1[[#This Row],[Question]],10,2)="SU",MID(Table1[[#This Row],[Question]],10,6),""))</f>
        <v>SUBQ1</v>
      </c>
      <c r="D389" s="9" t="str">
        <f>D388&amp;" SUBQ1"</f>
        <v>03.01.01 SUBQ1</v>
      </c>
      <c r="E389" s="9" t="str">
        <f>Table1[[#This Row],[QNUM]]&amp;Table1[[#This Row],[SUBQNUM]]</f>
        <v>03.01.01SUBQ1</v>
      </c>
      <c r="F389" s="6" t="str">
        <f>_xlfn.SINGLE(IF(ASN!$B8="","",ASN!$B8))</f>
        <v xml:space="preserve">• Proof of citizenship or allowable legal status;  </v>
      </c>
      <c r="G389" s="6" t="str">
        <f>_xlfn.SINGLE(IF(ASN!$C8="","",ASN!$C8))</f>
        <v/>
      </c>
      <c r="H38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90" spans="1:8" x14ac:dyDescent="0.35">
      <c r="A390" s="6" t="s">
        <v>1923</v>
      </c>
      <c r="B390" s="6" t="str">
        <f t="shared" si="10"/>
        <v>03.01.01</v>
      </c>
      <c r="C390" s="6" t="str">
        <f>(IF(MID(Table1[[#This Row],[Question]],10,2)="SU",MID(Table1[[#This Row],[Question]],10,6),""))</f>
        <v>SUBQ2</v>
      </c>
      <c r="D390" s="9" t="str">
        <f>D388&amp;" SUBQ2"</f>
        <v>03.01.01 SUBQ2</v>
      </c>
      <c r="E390" s="9" t="str">
        <f>Table1[[#This Row],[QNUM]]&amp;Table1[[#This Row],[SUBQNUM]]</f>
        <v>03.01.01SUBQ2</v>
      </c>
      <c r="F390" s="6" t="str">
        <f>_xlfn.SINGLE(IF(ASN!$B9="","",ASN!$B9))</f>
        <v xml:space="preserve">• Proof of age;  </v>
      </c>
      <c r="G390" s="6" t="str">
        <f>_xlfn.SINGLE(IF(ASN!$C9="","",ASN!$C9))</f>
        <v/>
      </c>
      <c r="H39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91" spans="1:8" x14ac:dyDescent="0.35">
      <c r="A391" s="6" t="s">
        <v>1923</v>
      </c>
      <c r="B391" s="6" t="str">
        <f t="shared" si="10"/>
        <v>03.01.01</v>
      </c>
      <c r="C391" s="6" t="str">
        <f>(IF(MID(Table1[[#This Row],[Question]],10,2)="SU",MID(Table1[[#This Row],[Question]],10,6),""))</f>
        <v>SUBQ3</v>
      </c>
      <c r="D391" s="9" t="str">
        <f>D388&amp;" SUBQ3"</f>
        <v>03.01.01 SUBQ3</v>
      </c>
      <c r="E391" s="9" t="str">
        <f>Table1[[#This Row],[QNUM]]&amp;Table1[[#This Row],[SUBQNUM]]</f>
        <v>03.01.01SUBQ3</v>
      </c>
      <c r="F391" s="6" t="str">
        <f>_xlfn.SINGLE(IF(ASN!$B10="","",ASN!$B10))</f>
        <v xml:space="preserve">• Member certification of GED or HS diploma or statement that Member agrees to earn one prior to using the Education Award.  </v>
      </c>
      <c r="G391" s="6" t="str">
        <f>_xlfn.SINGLE(IF(ASN!$C10="","",ASN!$C10))</f>
        <v/>
      </c>
      <c r="H39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92" spans="1:8" x14ac:dyDescent="0.35">
      <c r="A392" s="6" t="s">
        <v>1923</v>
      </c>
      <c r="B392" s="6" t="str">
        <f t="shared" si="10"/>
        <v/>
      </c>
      <c r="C392" s="6" t="str">
        <f>(IF(MID(Table1[[#This Row],[Question]],10,2)="SU",MID(Table1[[#This Row],[Question]],10,6),""))</f>
        <v/>
      </c>
      <c r="D392" s="6" t="str">
        <f>ASN!$A11</f>
        <v>References:</v>
      </c>
      <c r="E392" s="6" t="str">
        <f>Table1[[#This Row],[QNUM]]&amp;Table1[[#This Row],[SUBQNUM]]</f>
        <v/>
      </c>
      <c r="F392" s="6" t="str">
        <f>_xlfn.SINGLE(IF(ASN!$B11="","",ASN!$B11))</f>
        <v>45 CFR § 2520.40
Grant Program Specific Terms and Conditions</v>
      </c>
      <c r="G392" s="6" t="str">
        <f>_xlfn.SINGLE(IF(ASN!$C11="","",ASN!$C11))</f>
        <v/>
      </c>
      <c r="H39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93" spans="1:8" x14ac:dyDescent="0.35">
      <c r="A393" s="6" t="s">
        <v>1923</v>
      </c>
      <c r="B393" s="6" t="str">
        <f>B391&amp;TRIM(Table1[[#This Row],[Question]])</f>
        <v>03.01.01Notes:</v>
      </c>
      <c r="C393" s="6" t="str">
        <f>(IF(MID(Table1[[#This Row],[Question]],10,2)="SU",MID(Table1[[#This Row],[Question]],10,6),""))</f>
        <v/>
      </c>
      <c r="D393" s="6" t="str">
        <f>ASN!$A12</f>
        <v>Notes:</v>
      </c>
      <c r="E393" s="6" t="str">
        <f>Table1[[#This Row],[QNUM]]&amp;Table1[[#This Row],[SUBQNUM]]</f>
        <v>03.01.01Notes:</v>
      </c>
      <c r="F393" s="6" t="str">
        <f>_xlfn.SINGLE(IF(ASN!$B12="","",ASN!$B12))</f>
        <v/>
      </c>
      <c r="G393" s="6" t="str">
        <f>_xlfn.SINGLE(IF(ASN!$C12="","",ASN!$C12))</f>
        <v/>
      </c>
      <c r="H39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94" spans="1:8" x14ac:dyDescent="0.35">
      <c r="A394" s="6" t="s">
        <v>1923</v>
      </c>
      <c r="B394" s="6" t="str">
        <f>B391&amp;Table1[[#This Row],[Question]]</f>
        <v>03.01.01Recommendations for Improvement:</v>
      </c>
      <c r="C394" s="6" t="str">
        <f>(IF(MID(Table1[[#This Row],[Question]],10,2)="SU",MID(Table1[[#This Row],[Question]],10,6),""))</f>
        <v/>
      </c>
      <c r="D394" s="6" t="str">
        <f>ASN!$A13</f>
        <v>Recommendations for Improvement:</v>
      </c>
      <c r="E394" s="6" t="str">
        <f>Table1[[#This Row],[QNUM]]&amp;Table1[[#This Row],[SUBQNUM]]</f>
        <v>03.01.01Recommendations for Improvement:</v>
      </c>
      <c r="F394" s="6" t="str">
        <f>_xlfn.SINGLE(IF(ASN!$B13="","",ASN!$B13))</f>
        <v/>
      </c>
      <c r="G394" s="6" t="str">
        <f>_xlfn.SINGLE(IF(ASN!$C13="","",ASN!$C13))</f>
        <v/>
      </c>
      <c r="H39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95" spans="1:8" x14ac:dyDescent="0.35">
      <c r="A395" s="6" t="s">
        <v>1923</v>
      </c>
      <c r="B395" s="6" t="str">
        <f t="shared" si="10"/>
        <v>03.01.02</v>
      </c>
      <c r="C395" s="6" t="str">
        <f>(IF(MID(Table1[[#This Row],[Question]],10,2)="SU",MID(Table1[[#This Row],[Question]],10,6),""))</f>
        <v/>
      </c>
      <c r="D395" s="9" t="str">
        <f>ASN!$A14</f>
        <v>03.01.02</v>
      </c>
      <c r="E395" s="9" t="str">
        <f>Table1[[#This Row],[QNUM]]&amp;Table1[[#This Row],[SUBQNUM]]</f>
        <v>03.01.02</v>
      </c>
      <c r="F395" s="6" t="str">
        <f>_xlfn.SINGLE(IF(ASN!$B14="","",ASN!$B14))</f>
        <v xml:space="preserve">Is there evidence the grantee grant-funded activities are compliant with Non-Supplantation, Non-Duplication and Non-Displacement restrictions? 
The commission/direct ensures grant-funded activities are compliant with;
</v>
      </c>
      <c r="G395" s="6" t="str">
        <f>_xlfn.SINGLE(IF(ASN!$C14="","",ASN!$C14))</f>
        <v/>
      </c>
      <c r="H39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96" spans="1:8" x14ac:dyDescent="0.35">
      <c r="A396" s="6" t="s">
        <v>1923</v>
      </c>
      <c r="B396" s="6" t="str">
        <f t="shared" si="10"/>
        <v>03.01.02</v>
      </c>
      <c r="C396" s="6" t="str">
        <f>(IF(MID(Table1[[#This Row],[Question]],10,2)="SU",MID(Table1[[#This Row],[Question]],10,6),""))</f>
        <v>SUBQ1</v>
      </c>
      <c r="D396" s="9" t="str">
        <f>D395&amp;" SUBQ1"</f>
        <v>03.01.02 SUBQ1</v>
      </c>
      <c r="E396" s="9" t="str">
        <f>Table1[[#This Row],[QNUM]]&amp;Table1[[#This Row],[SUBQNUM]]</f>
        <v>03.01.02SUBQ1</v>
      </c>
      <c r="F396" s="6" t="str">
        <f>_xlfn.SINGLE(IF(ASN!$B15="","",ASN!$B15))</f>
        <v>• Non-supplantation</v>
      </c>
      <c r="G396" s="6" t="str">
        <f>_xlfn.SINGLE(IF(ASN!$C15="","",ASN!$C15))</f>
        <v/>
      </c>
      <c r="H39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97" spans="1:8" x14ac:dyDescent="0.35">
      <c r="A397" s="6" t="s">
        <v>1923</v>
      </c>
      <c r="B397" s="6" t="str">
        <f t="shared" si="10"/>
        <v>03.01.02</v>
      </c>
      <c r="C397" s="6" t="str">
        <f>(IF(MID(Table1[[#This Row],[Question]],10,2)="SU",MID(Table1[[#This Row],[Question]],10,6),""))</f>
        <v>SUBQ2</v>
      </c>
      <c r="D397" s="9" t="str">
        <f>D395&amp;" SUBQ2"</f>
        <v>03.01.02 SUBQ2</v>
      </c>
      <c r="E397" s="9" t="str">
        <f>Table1[[#This Row],[QNUM]]&amp;Table1[[#This Row],[SUBQNUM]]</f>
        <v>03.01.02SUBQ2</v>
      </c>
      <c r="F397" s="6" t="str">
        <f>_xlfn.SINGLE(IF(ASN!$B16="","",ASN!$B16))</f>
        <v>• Non-duplication</v>
      </c>
      <c r="G397" s="6" t="str">
        <f>_xlfn.SINGLE(IF(ASN!$C16="","",ASN!$C16))</f>
        <v/>
      </c>
      <c r="H39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98" spans="1:8" x14ac:dyDescent="0.35">
      <c r="A398" s="6" t="s">
        <v>1923</v>
      </c>
      <c r="B398" s="6" t="str">
        <f t="shared" si="10"/>
        <v>03.01.02</v>
      </c>
      <c r="C398" s="6" t="str">
        <f>(IF(MID(Table1[[#This Row],[Question]],10,2)="SU",MID(Table1[[#This Row],[Question]],10,6),""))</f>
        <v>SUBQ3</v>
      </c>
      <c r="D398" s="9" t="str">
        <f>D395&amp;" SUBQ3"</f>
        <v>03.01.02 SUBQ3</v>
      </c>
      <c r="E398" s="9" t="str">
        <f>Table1[[#This Row],[QNUM]]&amp;Table1[[#This Row],[SUBQNUM]]</f>
        <v>03.01.02SUBQ3</v>
      </c>
      <c r="F398" s="6" t="str">
        <f>_xlfn.SINGLE(IF(ASN!$B17="","",ASN!$B17))</f>
        <v>• Non-displacement</v>
      </c>
      <c r="G398" s="6" t="str">
        <f>_xlfn.SINGLE(IF(ASN!$C17="","",ASN!$C17))</f>
        <v/>
      </c>
      <c r="H39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399" spans="1:8" x14ac:dyDescent="0.35">
      <c r="A399" s="6" t="s">
        <v>1923</v>
      </c>
      <c r="B399" s="6" t="str">
        <f t="shared" si="10"/>
        <v/>
      </c>
      <c r="C399" s="6" t="str">
        <f>(IF(MID(Table1[[#This Row],[Question]],10,2)="SU",MID(Table1[[#This Row],[Question]],10,6),""))</f>
        <v/>
      </c>
      <c r="D399" s="6" t="str">
        <f>ASN!$A18</f>
        <v>References:</v>
      </c>
      <c r="E399" s="6" t="str">
        <f>Table1[[#This Row],[QNUM]]&amp;Table1[[#This Row],[SUBQNUM]]</f>
        <v/>
      </c>
      <c r="F399" s="6" t="str">
        <f>_xlfn.SINGLE(IF(ASN!$B18="","",ASN!$B18))</f>
        <v>45 CFR § 2540.100</v>
      </c>
      <c r="G399" s="6" t="str">
        <f>_xlfn.SINGLE(IF(ASN!$C18="","",ASN!$C18))</f>
        <v/>
      </c>
      <c r="H39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00" spans="1:8" x14ac:dyDescent="0.35">
      <c r="A400" s="6" t="s">
        <v>1923</v>
      </c>
      <c r="B400" s="6" t="str">
        <f>B398&amp;TRIM(Table1[[#This Row],[Question]])</f>
        <v>03.01.02Notes:</v>
      </c>
      <c r="C400" s="6" t="str">
        <f>(IF(MID(Table1[[#This Row],[Question]],10,2)="SU",MID(Table1[[#This Row],[Question]],10,6),""))</f>
        <v/>
      </c>
      <c r="D400" s="6" t="str">
        <f>ASN!$A19</f>
        <v>Notes:</v>
      </c>
      <c r="E400" s="6" t="str">
        <f>Table1[[#This Row],[QNUM]]&amp;Table1[[#This Row],[SUBQNUM]]</f>
        <v>03.01.02Notes:</v>
      </c>
      <c r="F400" s="6" t="str">
        <f>_xlfn.SINGLE(IF(ASN!$B19="","",ASN!$B19))</f>
        <v/>
      </c>
      <c r="G400" s="6" t="str">
        <f>_xlfn.SINGLE(IF(ASN!$C19="","",ASN!$C19))</f>
        <v/>
      </c>
      <c r="H40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01" spans="1:8" x14ac:dyDescent="0.35">
      <c r="A401" s="6" t="s">
        <v>1923</v>
      </c>
      <c r="B401" s="6" t="str">
        <f>B398&amp;Table1[[#This Row],[Question]]</f>
        <v>03.01.02Recommendations for Improvement:</v>
      </c>
      <c r="C401" s="6" t="str">
        <f>(IF(MID(Table1[[#This Row],[Question]],10,2)="SU",MID(Table1[[#This Row],[Question]],10,6),""))</f>
        <v/>
      </c>
      <c r="D401" s="6" t="str">
        <f>ASN!$A20</f>
        <v>Recommendations for Improvement:</v>
      </c>
      <c r="E401" s="6" t="str">
        <f>Table1[[#This Row],[QNUM]]&amp;Table1[[#This Row],[SUBQNUM]]</f>
        <v>03.01.02Recommendations for Improvement:</v>
      </c>
      <c r="F401" s="6" t="str">
        <f>_xlfn.SINGLE(IF(ASN!$B20="","",ASN!$B20))</f>
        <v/>
      </c>
      <c r="G401" s="6" t="str">
        <f>_xlfn.SINGLE(IF(ASN!$C20="","",ASN!$C20))</f>
        <v/>
      </c>
      <c r="H40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02" spans="1:8" x14ac:dyDescent="0.35">
      <c r="A402" s="6" t="s">
        <v>1923</v>
      </c>
      <c r="B402" s="6" t="str">
        <f t="shared" si="10"/>
        <v>03.01.03</v>
      </c>
      <c r="C402" s="6" t="str">
        <f>(IF(MID(Table1[[#This Row],[Question]],10,2)="SU",MID(Table1[[#This Row],[Question]],10,6),""))</f>
        <v/>
      </c>
      <c r="D402" s="9" t="str">
        <f>ASN!$A21</f>
        <v>03.01.03</v>
      </c>
      <c r="E402" s="9" t="str">
        <f>Table1[[#This Row],[QNUM]]&amp;Table1[[#This Row],[SUBQNUM]]</f>
        <v>03.01.03</v>
      </c>
      <c r="F402" s="6" t="str">
        <f>_xlfn.SINGLE(IF(ASN!$B21="","",ASN!$B21))</f>
        <v xml:space="preserve">Member fundraising time is limited to 10% of the maximum allowable number of service hours, and member training is limited to 20% or less of the total aggregate agreed-upon member service hours in the program.  
                                                                                                                                                                                                                                                                                                                                                                                                                                </v>
      </c>
      <c r="G402" s="6" t="str">
        <f>_xlfn.SINGLE(IF(ASN!$C21="","",ASN!$C21))</f>
        <v/>
      </c>
      <c r="H40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03" spans="1:8" x14ac:dyDescent="0.35">
      <c r="A403" s="6" t="s">
        <v>1923</v>
      </c>
      <c r="B403" s="6" t="str">
        <f t="shared" si="10"/>
        <v>03.01.03</v>
      </c>
      <c r="C403" s="6" t="str">
        <f>(IF(MID(Table1[[#This Row],[Question]],10,2)="SU",MID(Table1[[#This Row],[Question]],10,6),""))</f>
        <v>SUBQ1</v>
      </c>
      <c r="D403" s="9" t="str">
        <f>D402&amp;" SUBQ1"</f>
        <v>03.01.03 SUBQ1</v>
      </c>
      <c r="E403" s="9" t="str">
        <f>Table1[[#This Row],[QNUM]]&amp;Table1[[#This Row],[SUBQNUM]]</f>
        <v>03.01.03SUBQ1</v>
      </c>
      <c r="F403" s="6" t="str">
        <f>_xlfn.SINGLE(IF(ASN!$B22="","",ASN!$B22))</f>
        <v xml:space="preserve">Does the program have a process for ensuring member hours are tracked and fundraising time does not exceed the 10% limit? </v>
      </c>
      <c r="G403" s="6" t="str">
        <f>_xlfn.SINGLE(IF(ASN!$C22="","",ASN!$C22))</f>
        <v/>
      </c>
      <c r="H40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04" spans="1:8" x14ac:dyDescent="0.35">
      <c r="A404" s="6" t="s">
        <v>1923</v>
      </c>
      <c r="B404" s="6" t="str">
        <f t="shared" si="10"/>
        <v>03.01.03</v>
      </c>
      <c r="C404" s="6" t="str">
        <f>(IF(MID(Table1[[#This Row],[Question]],10,2)="SU",MID(Table1[[#This Row],[Question]],10,6),""))</f>
        <v>SUBQ2</v>
      </c>
      <c r="D404" s="9" t="str">
        <f>D402&amp;" SUBQ2"</f>
        <v>03.01.03 SUBQ2</v>
      </c>
      <c r="E404" s="9" t="str">
        <f>Table1[[#This Row],[QNUM]]&amp;Table1[[#This Row],[SUBQNUM]]</f>
        <v>03.01.03SUBQ2</v>
      </c>
      <c r="F404" s="6" t="str">
        <f>_xlfn.SINGLE(IF(ASN!$B23="","",ASN!$B23))</f>
        <v xml:space="preserve">Does the program have a process for ensuring member hours are tracked and member education and training do not exceed the 20% limit?                             </v>
      </c>
      <c r="G404" s="6" t="str">
        <f>_xlfn.SINGLE(IF(ASN!$C23="","",ASN!$C23))</f>
        <v/>
      </c>
      <c r="H40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05" spans="1:8" x14ac:dyDescent="0.35">
      <c r="A405" s="6" t="s">
        <v>1923</v>
      </c>
      <c r="B405" s="6" t="str">
        <f t="shared" si="10"/>
        <v/>
      </c>
      <c r="C405" s="6" t="str">
        <f>(IF(MID(Table1[[#This Row],[Question]],10,2)="SU",MID(Table1[[#This Row],[Question]],10,6),""))</f>
        <v/>
      </c>
      <c r="D405" s="6" t="str">
        <f>ASN!$A24</f>
        <v>References:</v>
      </c>
      <c r="E405" s="6" t="str">
        <f>Table1[[#This Row],[QNUM]]&amp;Table1[[#This Row],[SUBQNUM]]</f>
        <v/>
      </c>
      <c r="F405" s="6" t="str">
        <f>_xlfn.SINGLE(IF(ASN!$B24="","",ASN!$B24))</f>
        <v>45 CFR § 2520.45
 45 CFR § 2520.50</v>
      </c>
      <c r="G405" s="6" t="str">
        <f>_xlfn.SINGLE(IF(ASN!$C24="","",ASN!$C24))</f>
        <v/>
      </c>
      <c r="H40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06" spans="1:8" x14ac:dyDescent="0.35">
      <c r="A406" s="6" t="s">
        <v>1923</v>
      </c>
      <c r="B406" s="6" t="str">
        <f>B404&amp;TRIM(Table1[[#This Row],[Question]])</f>
        <v>03.01.03Notes:</v>
      </c>
      <c r="C406" s="6" t="str">
        <f>(IF(MID(Table1[[#This Row],[Question]],10,2)="SU",MID(Table1[[#This Row],[Question]],10,6),""))</f>
        <v/>
      </c>
      <c r="D406" s="6" t="str">
        <f>ASN!$A25</f>
        <v>Notes:</v>
      </c>
      <c r="E406" s="6" t="str">
        <f>Table1[[#This Row],[QNUM]]&amp;Table1[[#This Row],[SUBQNUM]]</f>
        <v>03.01.03Notes:</v>
      </c>
      <c r="F406" s="6" t="str">
        <f>_xlfn.SINGLE(IF(ASN!$B25="","",ASN!$B25))</f>
        <v/>
      </c>
      <c r="G406" s="6" t="str">
        <f>_xlfn.SINGLE(IF(ASN!$C25="","",ASN!$C25))</f>
        <v/>
      </c>
      <c r="H40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07" spans="1:8" x14ac:dyDescent="0.35">
      <c r="A407" s="6" t="s">
        <v>1923</v>
      </c>
      <c r="B407" s="6" t="str">
        <f>B404&amp;Table1[[#This Row],[Question]]</f>
        <v>03.01.03Recommendations for Improvement:</v>
      </c>
      <c r="C407" s="6" t="str">
        <f>(IF(MID(Table1[[#This Row],[Question]],10,2)="SU",MID(Table1[[#This Row],[Question]],10,6),""))</f>
        <v/>
      </c>
      <c r="D407" s="6" t="str">
        <f>ASN!$A26</f>
        <v>Recommendations for Improvement:</v>
      </c>
      <c r="E407" s="6" t="str">
        <f>Table1[[#This Row],[QNUM]]&amp;Table1[[#This Row],[SUBQNUM]]</f>
        <v>03.01.03Recommendations for Improvement:</v>
      </c>
      <c r="F407" s="6" t="str">
        <f>_xlfn.SINGLE(IF(ASN!$B26="","",ASN!$B26))</f>
        <v/>
      </c>
      <c r="G407" s="6" t="str">
        <f>_xlfn.SINGLE(IF(ASN!$C26="","",ASN!$C26))</f>
        <v/>
      </c>
      <c r="H40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08" spans="1:8" x14ac:dyDescent="0.35">
      <c r="A408" s="6" t="s">
        <v>1923</v>
      </c>
      <c r="B408" s="6" t="str">
        <f t="shared" si="10"/>
        <v>03.01.04</v>
      </c>
      <c r="C408" s="6" t="str">
        <f>(IF(MID(Table1[[#This Row],[Question]],10,2)="SU",MID(Table1[[#This Row],[Question]],10,6),""))</f>
        <v/>
      </c>
      <c r="D408" s="6" t="str">
        <f>ASN!$A27</f>
        <v>03.01.04</v>
      </c>
      <c r="E408" s="6" t="str">
        <f>Table1[[#This Row],[QNUM]]&amp;Table1[[#This Row],[SUBQNUM]]</f>
        <v>03.01.04</v>
      </c>
      <c r="F408" s="6" t="str">
        <f>_xlfn.SINGLE(IF(ASN!$B27="","",ASN!$B27))</f>
        <v xml:space="preserve">Are all activities included in the Member Position Description compliant?_x000D_
_x000D_
</v>
      </c>
      <c r="G408" s="6" t="str">
        <f>_xlfn.SINGLE(IF(ASN!$C27="","",ASN!$C27))</f>
        <v/>
      </c>
      <c r="H40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09" spans="1:8" x14ac:dyDescent="0.35">
      <c r="A409" s="6" t="s">
        <v>1923</v>
      </c>
      <c r="B409" s="6" t="str">
        <f t="shared" si="10"/>
        <v/>
      </c>
      <c r="C409" s="6" t="str">
        <f>(IF(MID(Table1[[#This Row],[Question]],10,2)="SU",MID(Table1[[#This Row],[Question]],10,6),""))</f>
        <v/>
      </c>
      <c r="D409" s="6" t="str">
        <f>ASN!$A28</f>
        <v>References:</v>
      </c>
      <c r="E409" s="6" t="str">
        <f>Table1[[#This Row],[QNUM]]&amp;Table1[[#This Row],[SUBQNUM]]</f>
        <v/>
      </c>
      <c r="F409" s="6" t="str">
        <f>_xlfn.SINGLE(IF(ASN!$B28="","",ASN!$B28))</f>
        <v>General Grant Terms and Conditions; 45 CFR 2520.65, 45 CFR 2520.40, 45 CFR 2520.45</v>
      </c>
      <c r="G409" s="6" t="str">
        <f>_xlfn.SINGLE(IF(ASN!$C28="","",ASN!$C28))</f>
        <v/>
      </c>
      <c r="H40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10" spans="1:8" x14ac:dyDescent="0.35">
      <c r="A410" s="6" t="s">
        <v>1923</v>
      </c>
      <c r="B410" s="6" t="str">
        <f>B408&amp;TRIM(Table1[[#This Row],[Question]])</f>
        <v>03.01.04Notes:</v>
      </c>
      <c r="C410" s="6" t="str">
        <f>(IF(MID(Table1[[#This Row],[Question]],10,2)="SU",MID(Table1[[#This Row],[Question]],10,6),""))</f>
        <v/>
      </c>
      <c r="D410" s="6" t="str">
        <f>ASN!$A29</f>
        <v>Notes:</v>
      </c>
      <c r="E410" s="6" t="str">
        <f>Table1[[#This Row],[QNUM]]&amp;Table1[[#This Row],[SUBQNUM]]</f>
        <v>03.01.04Notes:</v>
      </c>
      <c r="F410" s="6" t="str">
        <f>_xlfn.SINGLE(IF(ASN!$B29="","",ASN!$B29))</f>
        <v/>
      </c>
      <c r="G410" s="6" t="str">
        <f>_xlfn.SINGLE(IF(ASN!$C29="","",ASN!$C29))</f>
        <v/>
      </c>
      <c r="H41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11" spans="1:8" x14ac:dyDescent="0.35">
      <c r="A411" s="6" t="s">
        <v>1923</v>
      </c>
      <c r="B411" s="6" t="str">
        <f>B408&amp;Table1[[#This Row],[Question]]</f>
        <v>03.01.04Recommendations for Improvement:</v>
      </c>
      <c r="C411" s="6" t="str">
        <f>(IF(MID(Table1[[#This Row],[Question]],10,2)="SU",MID(Table1[[#This Row],[Question]],10,6),""))</f>
        <v/>
      </c>
      <c r="D411" s="6" t="str">
        <f>ASN!$A30</f>
        <v>Recommendations for Improvement:</v>
      </c>
      <c r="E411" s="6" t="str">
        <f>Table1[[#This Row],[QNUM]]&amp;Table1[[#This Row],[SUBQNUM]]</f>
        <v>03.01.04Recommendations for Improvement:</v>
      </c>
      <c r="F411" s="6" t="str">
        <f>_xlfn.SINGLE(IF(ASN!$B30="","",ASN!$B30))</f>
        <v/>
      </c>
      <c r="G411" s="6" t="str">
        <f>_xlfn.SINGLE(IF(ASN!$C30="","",ASN!$C30))</f>
        <v/>
      </c>
      <c r="H41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12" spans="1:8" x14ac:dyDescent="0.35">
      <c r="A412" s="6" t="s">
        <v>1923</v>
      </c>
      <c r="B412" s="6" t="str">
        <f t="shared" si="10"/>
        <v>03.01.05</v>
      </c>
      <c r="C412" s="6" t="str">
        <f>(IF(MID(Table1[[#This Row],[Question]],10,2)="SU",MID(Table1[[#This Row],[Question]],10,6),""))</f>
        <v/>
      </c>
      <c r="D412" s="6" t="str">
        <f>ASN!$A31</f>
        <v>03.01.05</v>
      </c>
      <c r="E412" s="6" t="str">
        <f>Table1[[#This Row],[QNUM]]&amp;Table1[[#This Row],[SUBQNUM]]</f>
        <v>03.01.05</v>
      </c>
      <c r="F412" s="6" t="str">
        <f>_xlfn.SINGLE(IF(ASN!$B31="","",ASN!$B31))</f>
        <v xml:space="preserve">Do the service activities of the member align with the position description?_x000D_
_x000D_
</v>
      </c>
      <c r="G412" s="6" t="str">
        <f>_xlfn.SINGLE(IF(ASN!$C31="","",ASN!$C31))</f>
        <v/>
      </c>
      <c r="H41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13" spans="1:8" x14ac:dyDescent="0.35">
      <c r="A413" s="6" t="s">
        <v>1923</v>
      </c>
      <c r="B413" s="6" t="str">
        <f t="shared" si="10"/>
        <v/>
      </c>
      <c r="C413" s="6" t="str">
        <f>(IF(MID(Table1[[#This Row],[Question]],10,2)="SU",MID(Table1[[#This Row],[Question]],10,6),""))</f>
        <v/>
      </c>
      <c r="D413" s="6" t="str">
        <f>ASN!$A32</f>
        <v>References:</v>
      </c>
      <c r="E413" s="6" t="str">
        <f>Table1[[#This Row],[QNUM]]&amp;Table1[[#This Row],[SUBQNUM]]</f>
        <v/>
      </c>
      <c r="F413" s="6" t="str">
        <f>_xlfn.SINGLE(IF(ASN!$B32="","",ASN!$B32))</f>
        <v>Grant Program Specific Terms and Conditions (AC V A)</v>
      </c>
      <c r="G413" s="6" t="str">
        <f>_xlfn.SINGLE(IF(ASN!$C32="","",ASN!$C32))</f>
        <v/>
      </c>
      <c r="H41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14" spans="1:8" x14ac:dyDescent="0.35">
      <c r="A414" s="6" t="s">
        <v>1923</v>
      </c>
      <c r="B414" s="6" t="str">
        <f>B412&amp;TRIM(Table1[[#This Row],[Question]])</f>
        <v>03.01.05Notes:</v>
      </c>
      <c r="C414" s="6" t="str">
        <f>(IF(MID(Table1[[#This Row],[Question]],10,2)="SU",MID(Table1[[#This Row],[Question]],10,6),""))</f>
        <v/>
      </c>
      <c r="D414" s="6" t="str">
        <f>ASN!$A33</f>
        <v>Notes:</v>
      </c>
      <c r="E414" s="6" t="str">
        <f>Table1[[#This Row],[QNUM]]&amp;Table1[[#This Row],[SUBQNUM]]</f>
        <v>03.01.05Notes:</v>
      </c>
      <c r="F414" s="6" t="str">
        <f>_xlfn.SINGLE(IF(ASN!$B33="","",ASN!$B33))</f>
        <v/>
      </c>
      <c r="G414" s="6" t="str">
        <f>_xlfn.SINGLE(IF(ASN!$C33="","",ASN!$C33))</f>
        <v/>
      </c>
      <c r="H41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15" spans="1:8" x14ac:dyDescent="0.35">
      <c r="A415" s="6" t="s">
        <v>1923</v>
      </c>
      <c r="B415" s="6" t="str">
        <f>B412&amp;Table1[[#This Row],[Question]]</f>
        <v>03.01.05Recommendations for Improvement:</v>
      </c>
      <c r="C415" s="6" t="str">
        <f>(IF(MID(Table1[[#This Row],[Question]],10,2)="SU",MID(Table1[[#This Row],[Question]],10,6),""))</f>
        <v/>
      </c>
      <c r="D415" s="6" t="str">
        <f>ASN!$A34</f>
        <v>Recommendations for Improvement:</v>
      </c>
      <c r="E415" s="6" t="str">
        <f>Table1[[#This Row],[QNUM]]&amp;Table1[[#This Row],[SUBQNUM]]</f>
        <v>03.01.05Recommendations for Improvement:</v>
      </c>
      <c r="F415" s="6" t="str">
        <f>_xlfn.SINGLE(IF(ASN!$B34="","",ASN!$B34))</f>
        <v/>
      </c>
      <c r="G415" s="6" t="str">
        <f>_xlfn.SINGLE(IF(ASN!$C34="","",ASN!$C34))</f>
        <v/>
      </c>
      <c r="H41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16" spans="1:8" x14ac:dyDescent="0.35">
      <c r="A416" s="6" t="s">
        <v>1923</v>
      </c>
      <c r="B416" s="6" t="str">
        <f t="shared" si="10"/>
        <v>03.01.06</v>
      </c>
      <c r="C416" s="6" t="str">
        <f>(IF(MID(Table1[[#This Row],[Question]],10,2)="SU",MID(Table1[[#This Row],[Question]],10,6),""))</f>
        <v/>
      </c>
      <c r="D416" s="6" t="str">
        <f>ASN!$A35</f>
        <v>03.01.06</v>
      </c>
      <c r="E416" s="6" t="str">
        <f>Table1[[#This Row],[QNUM]]&amp;Table1[[#This Row],[SUBQNUM]]</f>
        <v>03.01.06</v>
      </c>
      <c r="F416" s="6" t="str">
        <f>_xlfn.SINGLE(IF(ASN!$B35="","",ASN!$B35))</f>
        <v xml:space="preserve">Is there a designated supervisor providing regular and consistent support and supervision for each Member?_x000D_
                                                                                                                                                                                                                                                                                                                    </v>
      </c>
      <c r="G416" s="6" t="str">
        <f>_xlfn.SINGLE(IF(ASN!$C35="","",ASN!$C35))</f>
        <v/>
      </c>
      <c r="H41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17" spans="1:8" x14ac:dyDescent="0.35">
      <c r="A417" s="6" t="s">
        <v>1923</v>
      </c>
      <c r="B417" s="6" t="str">
        <f t="shared" si="10"/>
        <v/>
      </c>
      <c r="C417" s="6" t="str">
        <f>(IF(MID(Table1[[#This Row],[Question]],10,2)="SU",MID(Table1[[#This Row],[Question]],10,6),""))</f>
        <v/>
      </c>
      <c r="D417" s="6" t="str">
        <f>ASN!$A36</f>
        <v>References:</v>
      </c>
      <c r="E417" s="6" t="str">
        <f>Table1[[#This Row],[QNUM]]&amp;Table1[[#This Row],[SUBQNUM]]</f>
        <v/>
      </c>
      <c r="F417" s="6" t="str">
        <f>_xlfn.SINGLE(IF(ASN!$B36="","",ASN!$B36))</f>
        <v>Grant Program Specific Terms and Conditions (AC V D)</v>
      </c>
      <c r="G417" s="6" t="str">
        <f>_xlfn.SINGLE(IF(ASN!$C36="","",ASN!$C36))</f>
        <v/>
      </c>
      <c r="H41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18" spans="1:8" x14ac:dyDescent="0.35">
      <c r="A418" s="6" t="s">
        <v>1923</v>
      </c>
      <c r="B418" s="6" t="str">
        <f>B416&amp;TRIM(Table1[[#This Row],[Question]])</f>
        <v>03.01.06Notes:</v>
      </c>
      <c r="C418" s="6" t="str">
        <f>(IF(MID(Table1[[#This Row],[Question]],10,2)="SU",MID(Table1[[#This Row],[Question]],10,6),""))</f>
        <v/>
      </c>
      <c r="D418" s="6" t="str">
        <f>ASN!$A37</f>
        <v>Notes:</v>
      </c>
      <c r="E418" s="6" t="str">
        <f>Table1[[#This Row],[QNUM]]&amp;Table1[[#This Row],[SUBQNUM]]</f>
        <v>03.01.06Notes:</v>
      </c>
      <c r="F418" s="6" t="str">
        <f>_xlfn.SINGLE(IF(ASN!$B37="","",ASN!$B37))</f>
        <v/>
      </c>
      <c r="G418" s="6" t="str">
        <f>_xlfn.SINGLE(IF(ASN!$C37="","",ASN!$C37))</f>
        <v/>
      </c>
      <c r="H41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19" spans="1:8" x14ac:dyDescent="0.35">
      <c r="A419" s="6" t="s">
        <v>1923</v>
      </c>
      <c r="B419" s="6" t="str">
        <f>B416&amp;Table1[[#This Row],[Question]]</f>
        <v>03.01.06Recommendations for Improvement:</v>
      </c>
      <c r="C419" s="6" t="str">
        <f>(IF(MID(Table1[[#This Row],[Question]],10,2)="SU",MID(Table1[[#This Row],[Question]],10,6),""))</f>
        <v/>
      </c>
      <c r="D419" s="6" t="str">
        <f>ASN!$A38</f>
        <v>Recommendations for Improvement:</v>
      </c>
      <c r="E419" s="6" t="str">
        <f>Table1[[#This Row],[QNUM]]&amp;Table1[[#This Row],[SUBQNUM]]</f>
        <v>03.01.06Recommendations for Improvement:</v>
      </c>
      <c r="F419" s="6" t="str">
        <f>_xlfn.SINGLE(IF(ASN!$B38="","",ASN!$B38))</f>
        <v/>
      </c>
      <c r="G419" s="6" t="str">
        <f>_xlfn.SINGLE(IF(ASN!$C38="","",ASN!$C38))</f>
        <v/>
      </c>
      <c r="H41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20" spans="1:8" x14ac:dyDescent="0.35">
      <c r="A420" s="6" t="s">
        <v>1923</v>
      </c>
      <c r="B420" s="6" t="str">
        <f t="shared" si="10"/>
        <v>03.01.07</v>
      </c>
      <c r="C420" s="6" t="str">
        <f>(IF(MID(Table1[[#This Row],[Question]],10,2)="SU",MID(Table1[[#This Row],[Question]],10,6),""))</f>
        <v/>
      </c>
      <c r="D420" s="6" t="str">
        <f>ASN!$A39</f>
        <v>03.01.07</v>
      </c>
      <c r="E420" s="6" t="str">
        <f>Table1[[#This Row],[QNUM]]&amp;Table1[[#This Row],[SUBQNUM]]</f>
        <v>03.01.07</v>
      </c>
      <c r="F420" s="6" t="str">
        <f>_xlfn.SINGLE(IF(ASN!$B39="","",ASN!$B39))</f>
        <v xml:space="preserve">Have supervisors completed member management training to effectively manage AmeriCorps Members?_x000D_
_x000D_
</v>
      </c>
      <c r="G420" s="6" t="str">
        <f>_xlfn.SINGLE(IF(ASN!$C39="","",ASN!$C39))</f>
        <v/>
      </c>
      <c r="H42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21" spans="1:8" x14ac:dyDescent="0.35">
      <c r="A421" s="6" t="s">
        <v>1923</v>
      </c>
      <c r="B421" s="6" t="str">
        <f t="shared" si="10"/>
        <v/>
      </c>
      <c r="C421" s="6" t="str">
        <f>(IF(MID(Table1[[#This Row],[Question]],10,2)="SU",MID(Table1[[#This Row],[Question]],10,6),""))</f>
        <v/>
      </c>
      <c r="D421" s="6" t="str">
        <f>ASN!$A40</f>
        <v>References:</v>
      </c>
      <c r="E421" s="6" t="str">
        <f>Table1[[#This Row],[QNUM]]&amp;Table1[[#This Row],[SUBQNUM]]</f>
        <v/>
      </c>
      <c r="F421" s="6" t="str">
        <f>_xlfn.SINGLE(IF(ASN!$B40="","",ASN!$B40))</f>
        <v>Grant Program Specific Terms and Conditions (AC V D)</v>
      </c>
      <c r="G421" s="6" t="str">
        <f>_xlfn.SINGLE(IF(ASN!$C40="","",ASN!$C40))</f>
        <v/>
      </c>
      <c r="H42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22" spans="1:8" x14ac:dyDescent="0.35">
      <c r="A422" s="6" t="s">
        <v>1923</v>
      </c>
      <c r="B422" s="6" t="str">
        <f>B420&amp;TRIM(Table1[[#This Row],[Question]])</f>
        <v>03.01.07Notes:</v>
      </c>
      <c r="C422" s="6" t="str">
        <f>(IF(MID(Table1[[#This Row],[Question]],10,2)="SU",MID(Table1[[#This Row],[Question]],10,6),""))</f>
        <v/>
      </c>
      <c r="D422" s="6" t="str">
        <f>ASN!$A41</f>
        <v>Notes:</v>
      </c>
      <c r="E422" s="6" t="str">
        <f>Table1[[#This Row],[QNUM]]&amp;Table1[[#This Row],[SUBQNUM]]</f>
        <v>03.01.07Notes:</v>
      </c>
      <c r="F422" s="6" t="str">
        <f>_xlfn.SINGLE(IF(ASN!$B41="","",ASN!$B41))</f>
        <v/>
      </c>
      <c r="G422" s="6" t="str">
        <f>_xlfn.SINGLE(IF(ASN!$C41="","",ASN!$C41))</f>
        <v/>
      </c>
      <c r="H42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23" spans="1:8" x14ac:dyDescent="0.35">
      <c r="A423" s="6" t="s">
        <v>1923</v>
      </c>
      <c r="B423" s="6" t="str">
        <f>B420&amp;Table1[[#This Row],[Question]]</f>
        <v>03.01.07Recommendations for Improvement:</v>
      </c>
      <c r="C423" s="6" t="str">
        <f>(IF(MID(Table1[[#This Row],[Question]],10,2)="SU",MID(Table1[[#This Row],[Question]],10,6),""))</f>
        <v/>
      </c>
      <c r="D423" s="6" t="str">
        <f>ASN!$A42</f>
        <v>Recommendations for Improvement:</v>
      </c>
      <c r="E423" s="6" t="str">
        <f>Table1[[#This Row],[QNUM]]&amp;Table1[[#This Row],[SUBQNUM]]</f>
        <v>03.01.07Recommendations for Improvement:</v>
      </c>
      <c r="F423" s="6" t="str">
        <f>_xlfn.SINGLE(IF(ASN!$B42="","",ASN!$B42))</f>
        <v/>
      </c>
      <c r="G423" s="6" t="str">
        <f>_xlfn.SINGLE(IF(ASN!$C42="","",ASN!$C42))</f>
        <v/>
      </c>
      <c r="H42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24" spans="1:8" x14ac:dyDescent="0.35">
      <c r="A424" s="6" t="s">
        <v>1923</v>
      </c>
      <c r="B424" s="6" t="str">
        <f t="shared" si="10"/>
        <v>03.01.08</v>
      </c>
      <c r="C424" s="6" t="str">
        <f>(IF(MID(Table1[[#This Row],[Question]],10,2)="SU",MID(Table1[[#This Row],[Question]],10,6),""))</f>
        <v/>
      </c>
      <c r="D424" s="9" t="str">
        <f>ASN!$A43</f>
        <v>03.01.08</v>
      </c>
      <c r="E424" s="9" t="str">
        <f>Table1[[#This Row],[QNUM]]&amp;Table1[[#This Row],[SUBQNUM]]</f>
        <v>03.01.08</v>
      </c>
      <c r="F424" s="6" t="str">
        <f>_xlfn.SINGLE(IF(ASN!$B43="","",ASN!$B43))</f>
        <v xml:space="preserve">Does the grantee recognize AmeriCorps support? 
</v>
      </c>
      <c r="G424" s="6" t="str">
        <f>_xlfn.SINGLE(IF(ASN!$C43="","",ASN!$C43))</f>
        <v/>
      </c>
      <c r="H42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25" spans="1:8" x14ac:dyDescent="0.35">
      <c r="A425" s="6" t="s">
        <v>1923</v>
      </c>
      <c r="B425" s="6" t="str">
        <f t="shared" si="10"/>
        <v>03.01.08</v>
      </c>
      <c r="C425" s="6" t="str">
        <f>(IF(MID(Table1[[#This Row],[Question]],10,2)="SU",MID(Table1[[#This Row],[Question]],10,6),""))</f>
        <v>SUBQ1</v>
      </c>
      <c r="D425" s="9" t="str">
        <f>D424&amp;" SUBQ1"</f>
        <v>03.01.08 SUBQ1</v>
      </c>
      <c r="E425" s="9" t="str">
        <f>Table1[[#This Row],[QNUM]]&amp;Table1[[#This Row],[SUBQNUM]]</f>
        <v>03.01.08SUBQ1</v>
      </c>
      <c r="F425" s="6" t="str">
        <f>_xlfn.SINGLE(IF(ASN!$B44="","",ASN!$B44))</f>
        <v>• Are projects visually identified as AmeriCorps (including, but not limited to logos, websites, social media, service gear and clothing) and following AmeriCorps brand guidelines?</v>
      </c>
      <c r="G425" s="6" t="str">
        <f>_xlfn.SINGLE(IF(ASN!$C44="","",ASN!$C44))</f>
        <v/>
      </c>
      <c r="H42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26" spans="1:8" x14ac:dyDescent="0.35">
      <c r="A426" s="6" t="s">
        <v>1923</v>
      </c>
      <c r="B426" s="6" t="str">
        <f t="shared" si="10"/>
        <v>03.01.08</v>
      </c>
      <c r="C426" s="6" t="str">
        <f>(IF(MID(Table1[[#This Row],[Question]],10,2)="SU",MID(Table1[[#This Row],[Question]],10,6),""))</f>
        <v>SUBQ2</v>
      </c>
      <c r="D426" s="9" t="str">
        <f>D424&amp;" SUBQ2"</f>
        <v>03.01.08 SUBQ2</v>
      </c>
      <c r="E426" s="9" t="str">
        <f>Table1[[#This Row],[QNUM]]&amp;Table1[[#This Row],[SUBQNUM]]</f>
        <v>03.01.08SUBQ2</v>
      </c>
      <c r="F426" s="6" t="str">
        <f>_xlfn.SINGLE(IF(ASN!$B45="","",ASN!$B45))</f>
        <v>•  Are members provided information that projects are part of AmeriCorps?</v>
      </c>
      <c r="G426" s="6" t="str">
        <f>_xlfn.SINGLE(IF(ASN!$C45="","",ASN!$C45))</f>
        <v/>
      </c>
      <c r="H42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27" spans="1:8" x14ac:dyDescent="0.35">
      <c r="A427" s="6" t="s">
        <v>1923</v>
      </c>
      <c r="B427" s="6" t="str">
        <f t="shared" si="10"/>
        <v>03.01.08</v>
      </c>
      <c r="C427" s="6" t="str">
        <f>(IF(MID(Table1[[#This Row],[Question]],10,2)="SU",MID(Table1[[#This Row],[Question]],10,6),""))</f>
        <v>SUBQ3</v>
      </c>
      <c r="D427" s="9" t="str">
        <f>D424&amp;" SUBQ3"</f>
        <v>03.01.08 SUBQ3</v>
      </c>
      <c r="E427" s="9" t="str">
        <f>Table1[[#This Row],[QNUM]]&amp;Table1[[#This Row],[SUBQNUM]]</f>
        <v>03.01.08SUBQ3</v>
      </c>
      <c r="F427" s="6" t="str">
        <f>_xlfn.SINGLE(IF(ASN!$B46="","",ASN!$B46))</f>
        <v>•  Are there alterations to AmeriCorps logos or other brand identities? If yes, did the grantee receive prior written approval from AmeriCorps?</v>
      </c>
      <c r="G427" s="6" t="str">
        <f>_xlfn.SINGLE(IF(ASN!$C46="","",ASN!$C46))</f>
        <v/>
      </c>
      <c r="H42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28" spans="1:8" x14ac:dyDescent="0.35">
      <c r="A428" s="6" t="s">
        <v>1923</v>
      </c>
      <c r="B428" s="6" t="str">
        <f t="shared" si="10"/>
        <v>03.01.08</v>
      </c>
      <c r="C428" s="6" t="str">
        <f>(IF(MID(Table1[[#This Row],[Question]],10,2)="SU",MID(Table1[[#This Row],[Question]],10,6),""))</f>
        <v>SUBQ4</v>
      </c>
      <c r="D428" s="9" t="str">
        <f>D424&amp;" SUBQ4"</f>
        <v>03.01.08 SUBQ4</v>
      </c>
      <c r="E428" s="9" t="str">
        <f>Table1[[#This Row],[QNUM]]&amp;Table1[[#This Row],[SUBQNUM]]</f>
        <v>03.01.08SUBQ4</v>
      </c>
      <c r="F428" s="6" t="str">
        <f>_xlfn.SINGLE(IF(ASN!$B47="","",ASN!$B47))</f>
        <v>•  If applicable, do agreements with subsites explicitly state the program is an AmeriCorps program?</v>
      </c>
      <c r="G428" s="6" t="str">
        <f>_xlfn.SINGLE(IF(ASN!$C47="","",ASN!$C47))</f>
        <v/>
      </c>
      <c r="H42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29" spans="1:8" x14ac:dyDescent="0.35">
      <c r="A429" s="6" t="s">
        <v>1923</v>
      </c>
      <c r="B429" s="6" t="str">
        <f t="shared" si="10"/>
        <v/>
      </c>
      <c r="C429" s="6" t="str">
        <f>(IF(MID(Table1[[#This Row],[Question]],10,2)="SU",MID(Table1[[#This Row],[Question]],10,6),""))</f>
        <v/>
      </c>
      <c r="D429" s="6" t="str">
        <f>ASN!$A48</f>
        <v>References:</v>
      </c>
      <c r="E429" s="6" t="str">
        <f>Table1[[#This Row],[QNUM]]&amp;Table1[[#This Row],[SUBQNUM]]</f>
        <v/>
      </c>
      <c r="F429" s="6" t="str">
        <f>_xlfn.SINGLE(IF(ASN!$B48="","",ASN!$B48))</f>
        <v>General Terms and Conditions</v>
      </c>
      <c r="G429" s="6" t="str">
        <f>_xlfn.SINGLE(IF(ASN!$C48="","",ASN!$C48))</f>
        <v/>
      </c>
      <c r="H42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30" spans="1:8" x14ac:dyDescent="0.35">
      <c r="A430" s="6" t="s">
        <v>1923</v>
      </c>
      <c r="B430" s="6" t="str">
        <f>B428&amp;TRIM(Table1[[#This Row],[Question]])</f>
        <v>03.01.08Notes:</v>
      </c>
      <c r="C430" s="6" t="str">
        <f>(IF(MID(Table1[[#This Row],[Question]],10,2)="SU",MID(Table1[[#This Row],[Question]],10,6),""))</f>
        <v/>
      </c>
      <c r="D430" s="6" t="str">
        <f>ASN!$A49</f>
        <v>Notes:</v>
      </c>
      <c r="E430" s="6" t="str">
        <f>Table1[[#This Row],[QNUM]]&amp;Table1[[#This Row],[SUBQNUM]]</f>
        <v>03.01.08Notes:</v>
      </c>
      <c r="F430" s="6" t="str">
        <f>_xlfn.SINGLE(IF(ASN!$B49="","",ASN!$B49))</f>
        <v/>
      </c>
      <c r="G430" s="6" t="str">
        <f>_xlfn.SINGLE(IF(ASN!$C49="","",ASN!$C49))</f>
        <v/>
      </c>
      <c r="H43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31" spans="1:8" x14ac:dyDescent="0.35">
      <c r="A431" s="6" t="s">
        <v>1923</v>
      </c>
      <c r="B431" s="6" t="str">
        <f>B428&amp;Table1[[#This Row],[Question]]</f>
        <v>03.01.08Recommendations for Improvement:</v>
      </c>
      <c r="C431" s="6" t="str">
        <f>(IF(MID(Table1[[#This Row],[Question]],10,2)="SU",MID(Table1[[#This Row],[Question]],10,6),""))</f>
        <v/>
      </c>
      <c r="D431" s="6" t="str">
        <f>ASN!$A50</f>
        <v>Recommendations for Improvement:</v>
      </c>
      <c r="E431" s="6" t="str">
        <f>Table1[[#This Row],[QNUM]]&amp;Table1[[#This Row],[SUBQNUM]]</f>
        <v>03.01.08Recommendations for Improvement:</v>
      </c>
      <c r="F431" s="6" t="str">
        <f>_xlfn.SINGLE(IF(ASN!$B50="","",ASN!$B50))</f>
        <v/>
      </c>
      <c r="G431" s="6" t="str">
        <f>_xlfn.SINGLE(IF(ASN!$C50="","",ASN!$C50))</f>
        <v/>
      </c>
      <c r="H43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32" spans="1:8" x14ac:dyDescent="0.35">
      <c r="A432" s="6" t="s">
        <v>1923</v>
      </c>
      <c r="B432" s="6" t="str">
        <f t="shared" si="10"/>
        <v>03.01.09</v>
      </c>
      <c r="C432" s="6" t="str">
        <f>(IF(MID(Table1[[#This Row],[Question]],10,2)="SU",MID(Table1[[#This Row],[Question]],10,6),""))</f>
        <v/>
      </c>
      <c r="D432" s="6" t="str">
        <f>ASN!$A51</f>
        <v>03.01.09</v>
      </c>
      <c r="E432" s="6" t="str">
        <f>Table1[[#This Row],[QNUM]]&amp;Table1[[#This Row],[SUBQNUM]]</f>
        <v>03.01.09</v>
      </c>
      <c r="F432" s="6" t="str">
        <f>_xlfn.SINGLE(IF(ASN!$B51="","",ASN!$B51))</f>
        <v>Does the progress report raw/source Documentation provided demonstrate accuracy and validity of performance measure progress reported?
If NO, write a brief explanation in the notes section below.</v>
      </c>
      <c r="G432" s="6" t="str">
        <f>_xlfn.SINGLE(IF(ASN!$C51="","",ASN!$C51))</f>
        <v/>
      </c>
      <c r="H43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33" spans="1:8" x14ac:dyDescent="0.35">
      <c r="A433" s="6" t="s">
        <v>1923</v>
      </c>
      <c r="B433" s="6" t="str">
        <f t="shared" si="10"/>
        <v/>
      </c>
      <c r="C433" s="6" t="str">
        <f>(IF(MID(Table1[[#This Row],[Question]],10,2)="SU",MID(Table1[[#This Row],[Question]],10,6),""))</f>
        <v/>
      </c>
      <c r="D433" s="6" t="str">
        <f>ASN!$A52</f>
        <v>References:</v>
      </c>
      <c r="E433" s="6" t="str">
        <f>Table1[[#This Row],[QNUM]]&amp;Table1[[#This Row],[SUBQNUM]]</f>
        <v/>
      </c>
      <c r="F433" s="6" t="str">
        <f>_xlfn.SINGLE(IF(ASN!$B52="","",ASN!$B52))</f>
        <v/>
      </c>
      <c r="G433" s="6" t="str">
        <f>_xlfn.SINGLE(IF(ASN!$C52="","",ASN!$C52))</f>
        <v/>
      </c>
      <c r="H43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34" spans="1:8" x14ac:dyDescent="0.35">
      <c r="A434" s="6" t="s">
        <v>1923</v>
      </c>
      <c r="B434" s="6" t="str">
        <f>B432&amp;TRIM(Table1[[#This Row],[Question]])</f>
        <v>03.01.09Notes:</v>
      </c>
      <c r="C434" s="6" t="str">
        <f>(IF(MID(Table1[[#This Row],[Question]],10,2)="SU",MID(Table1[[#This Row],[Question]],10,6),""))</f>
        <v/>
      </c>
      <c r="D434" s="6" t="str">
        <f>ASN!$A53</f>
        <v>Notes:</v>
      </c>
      <c r="E434" s="6" t="str">
        <f>Table1[[#This Row],[QNUM]]&amp;Table1[[#This Row],[SUBQNUM]]</f>
        <v>03.01.09Notes:</v>
      </c>
      <c r="F434" s="6" t="str">
        <f>_xlfn.SINGLE(IF(ASN!$B53="","",ASN!$B53))</f>
        <v/>
      </c>
      <c r="G434" s="6" t="str">
        <f>_xlfn.SINGLE(IF(ASN!$C53="","",ASN!$C53))</f>
        <v/>
      </c>
      <c r="H43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35" spans="1:8" x14ac:dyDescent="0.35">
      <c r="A435" s="6" t="s">
        <v>1923</v>
      </c>
      <c r="B435" s="6" t="str">
        <f>B432&amp;Table1[[#This Row],[Question]]</f>
        <v>03.01.09Recommendations for Improvement:</v>
      </c>
      <c r="C435" s="6" t="str">
        <f>(IF(MID(Table1[[#This Row],[Question]],10,2)="SU",MID(Table1[[#This Row],[Question]],10,6),""))</f>
        <v/>
      </c>
      <c r="D435" s="6" t="str">
        <f>ASN!$A54</f>
        <v>Recommendations for Improvement:</v>
      </c>
      <c r="E435" s="6" t="str">
        <f>Table1[[#This Row],[QNUM]]&amp;Table1[[#This Row],[SUBQNUM]]</f>
        <v>03.01.09Recommendations for Improvement:</v>
      </c>
      <c r="F435" s="6" t="str">
        <f>_xlfn.SINGLE(IF(ASN!$B54="","",ASN!$B54))</f>
        <v/>
      </c>
      <c r="G435" s="6" t="str">
        <f>_xlfn.SINGLE(IF(ASN!$C54="","",ASN!$C54))</f>
        <v/>
      </c>
      <c r="H43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36" spans="1:8" x14ac:dyDescent="0.35">
      <c r="A436" s="6" t="s">
        <v>1923</v>
      </c>
      <c r="B436" s="6" t="str">
        <f t="shared" ref="B436:B500" si="12">TRIM(IF(ISNUMBER(LEFT(D436,1)*1),LEFT(D436,9),""))</f>
        <v>03.02: AS</v>
      </c>
      <c r="C436" s="6" t="str">
        <f>(IF(MID(Table1[[#This Row],[Question]],10,2)="SU",MID(Table1[[#This Row],[Question]],10,6),""))</f>
        <v/>
      </c>
      <c r="D436" s="6" t="str">
        <f>ASN!$A55</f>
        <v>03.02: ASN Program Financial Review</v>
      </c>
      <c r="E436" s="6" t="str">
        <f>Table1[[#This Row],[QNUM]]&amp;Table1[[#This Row],[SUBQNUM]]</f>
        <v>03.02: AS</v>
      </c>
      <c r="F436" s="6" t="str">
        <f>_xlfn.SINGLE(IF(ASN!$B55="","",ASN!$B55))</f>
        <v/>
      </c>
      <c r="G436" s="6" t="str">
        <f>_xlfn.SINGLE(IF(ASN!$C55="","",ASN!$C55))</f>
        <v/>
      </c>
      <c r="H43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37" spans="1:8" x14ac:dyDescent="0.35">
      <c r="A437" s="6" t="s">
        <v>1923</v>
      </c>
      <c r="B437" s="6" t="str">
        <f t="shared" si="12"/>
        <v>03.02.01</v>
      </c>
      <c r="C437" s="6" t="str">
        <f>(IF(MID(Table1[[#This Row],[Question]],10,2)="SU",MID(Table1[[#This Row],[Question]],10,6),""))</f>
        <v/>
      </c>
      <c r="D437" s="6" t="str">
        <f>ASN!$A56</f>
        <v>03.02.01</v>
      </c>
      <c r="E437" s="6" t="str">
        <f>Table1[[#This Row],[QNUM]]&amp;Table1[[#This Row],[SUBQNUM]]</f>
        <v>03.02.01</v>
      </c>
      <c r="F437" s="6" t="str">
        <f>_xlfn.SINGLE(IF(ASN!$B56="","",ASN!$B56))</f>
        <v xml:space="preserve">If the grant is a fixed price award, (Professional Corps, Full-time, or EAP) does the grantee have a policy to manage the calculation and drawdown of fixed price awards?
</v>
      </c>
      <c r="G437" s="6" t="str">
        <f>_xlfn.SINGLE(IF(ASN!$C56="","",ASN!$C56))</f>
        <v/>
      </c>
      <c r="H43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38" spans="1:8" x14ac:dyDescent="0.35">
      <c r="A438" s="6" t="s">
        <v>1923</v>
      </c>
      <c r="B438" s="6" t="str">
        <f t="shared" si="12"/>
        <v/>
      </c>
      <c r="C438" s="6" t="str">
        <f>(IF(MID(Table1[[#This Row],[Question]],10,2)="SU",MID(Table1[[#This Row],[Question]],10,6),""))</f>
        <v/>
      </c>
      <c r="D438" s="6" t="str">
        <f>ASN!$A57</f>
        <v>References:</v>
      </c>
      <c r="E438" s="6" t="str">
        <f>Table1[[#This Row],[QNUM]]&amp;Table1[[#This Row],[SUBQNUM]]</f>
        <v/>
      </c>
      <c r="F438" s="6" t="str">
        <f>_xlfn.SINGLE(IF(ASN!$B57="","",ASN!$B57))</f>
        <v>Fixed Amount Grant Financial and Administrative Process Guide (Edition 2.10, September 13, 2018).</v>
      </c>
      <c r="G438" s="6" t="str">
        <f>_xlfn.SINGLE(IF(ASN!$C57="","",ASN!$C57))</f>
        <v/>
      </c>
      <c r="H43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39" spans="1:8" x14ac:dyDescent="0.35">
      <c r="A439" s="6" t="s">
        <v>1923</v>
      </c>
      <c r="B439" s="6" t="str">
        <f>B437&amp;TRIM(Table1[[#This Row],[Question]])</f>
        <v>03.02.01Notes:</v>
      </c>
      <c r="C439" s="6" t="str">
        <f>(IF(MID(Table1[[#This Row],[Question]],10,2)="SU",MID(Table1[[#This Row],[Question]],10,6),""))</f>
        <v/>
      </c>
      <c r="D439" s="6" t="str">
        <f>ASN!$A58</f>
        <v>Notes:</v>
      </c>
      <c r="E439" s="6" t="str">
        <f>Table1[[#This Row],[QNUM]]&amp;Table1[[#This Row],[SUBQNUM]]</f>
        <v>03.02.01Notes:</v>
      </c>
      <c r="F439" s="6" t="str">
        <f>_xlfn.SINGLE(IF(ASN!$B58="","",ASN!$B58))</f>
        <v/>
      </c>
      <c r="G439" s="6" t="str">
        <f>_xlfn.SINGLE(IF(ASN!$C58="","",ASN!$C58))</f>
        <v/>
      </c>
      <c r="H43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40" spans="1:8" x14ac:dyDescent="0.35">
      <c r="A440" s="6" t="s">
        <v>1923</v>
      </c>
      <c r="B440" s="6" t="str">
        <f>B437&amp;Table1[[#This Row],[Question]]</f>
        <v>03.02.01Recommendations for Improvement:</v>
      </c>
      <c r="C440" s="6" t="str">
        <f>(IF(MID(Table1[[#This Row],[Question]],10,2)="SU",MID(Table1[[#This Row],[Question]],10,6),""))</f>
        <v/>
      </c>
      <c r="D440" s="6" t="str">
        <f>ASN!$A59</f>
        <v>Recommendations for Improvement:</v>
      </c>
      <c r="E440" s="6" t="str">
        <f>Table1[[#This Row],[QNUM]]&amp;Table1[[#This Row],[SUBQNUM]]</f>
        <v>03.02.01Recommendations for Improvement:</v>
      </c>
      <c r="F440" s="6" t="str">
        <f>_xlfn.SINGLE(IF(ASN!$B59="","",ASN!$B59))</f>
        <v/>
      </c>
      <c r="G440" s="6" t="str">
        <f>_xlfn.SINGLE(IF(ASN!$C59="","",ASN!$C59))</f>
        <v/>
      </c>
      <c r="H44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41" spans="1:8" x14ac:dyDescent="0.35">
      <c r="A441" s="6" t="s">
        <v>1923</v>
      </c>
      <c r="B441" s="6" t="str">
        <f t="shared" si="12"/>
        <v>03.02.02</v>
      </c>
      <c r="C441" s="6" t="str">
        <f>(IF(MID(Table1[[#This Row],[Question]],10,2)="SU",MID(Table1[[#This Row],[Question]],10,6),""))</f>
        <v/>
      </c>
      <c r="D441" s="9" t="str">
        <f>ASN!$A60</f>
        <v>03.02.02</v>
      </c>
      <c r="E441" s="9" t="str">
        <f>Table1[[#This Row],[QNUM]]&amp;Table1[[#This Row],[SUBQNUM]]</f>
        <v>03.02.02</v>
      </c>
      <c r="F441" s="6" t="str">
        <f>_xlfn.SINGLE(IF(ASN!$B60="","",ASN!$B60))</f>
        <v xml:space="preserve"> If there is a policy, does it include the following elements in line with the 2018 Fixed Price Financial Process Guide provided by AmeriCorps? 
</v>
      </c>
      <c r="G441" s="6" t="str">
        <f>_xlfn.SINGLE(IF(ASN!$C60="","",ASN!$C60))</f>
        <v/>
      </c>
      <c r="H44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42" spans="1:8" x14ac:dyDescent="0.35">
      <c r="A442" s="6" t="s">
        <v>1923</v>
      </c>
      <c r="B442" s="6" t="str">
        <f t="shared" si="12"/>
        <v>03.02.02</v>
      </c>
      <c r="C442" s="6" t="str">
        <f>(IF(MID(Table1[[#This Row],[Question]],10,2)="SU",MID(Table1[[#This Row],[Question]],10,6),""))</f>
        <v>SUBQ1</v>
      </c>
      <c r="D442" s="9" t="str">
        <f>D441&amp;" SUBQ1"</f>
        <v>03.02.02 SUBQ1</v>
      </c>
      <c r="E442" s="9" t="str">
        <f>Table1[[#This Row],[QNUM]]&amp;Table1[[#This Row],[SUBQNUM]]</f>
        <v>03.02.02SUBQ1</v>
      </c>
      <c r="F442" s="6" t="str">
        <f>_xlfn.SINGLE(IF(ASN!$B61="","",ASN!$B61))</f>
        <v>• Advances of fixed amount grant funds are not permitted outside of express written approval from AmeriCorps</v>
      </c>
      <c r="G442" s="6" t="str">
        <f>_xlfn.SINGLE(IF(ASN!$C61="","",ASN!$C61))</f>
        <v/>
      </c>
      <c r="H44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43" spans="1:8" x14ac:dyDescent="0.35">
      <c r="A443" s="6" t="s">
        <v>1923</v>
      </c>
      <c r="B443" s="6" t="str">
        <f t="shared" si="12"/>
        <v>03.02.02</v>
      </c>
      <c r="C443" s="6" t="str">
        <f>(IF(MID(Table1[[#This Row],[Question]],10,2)="SU",MID(Table1[[#This Row],[Question]],10,6),""))</f>
        <v>SUBQ2</v>
      </c>
      <c r="D443" s="9" t="str">
        <f>D441&amp;" SUBQ2"</f>
        <v>03.02.02 SUBQ2</v>
      </c>
      <c r="E443" s="9" t="str">
        <f>Table1[[#This Row],[QNUM]]&amp;Table1[[#This Row],[SUBQNUM]]</f>
        <v>03.02.02SUBQ2</v>
      </c>
      <c r="F443" s="6" t="str">
        <f>_xlfn.SINGLE(IF(ASN!$B62="","",ASN!$B62))</f>
        <v>• Show drawdowns are determined for the type of fixed amount award in use:</v>
      </c>
      <c r="G443" s="6" t="str">
        <f>_xlfn.SINGLE(IF(ASN!$C62="","",ASN!$C62))</f>
        <v/>
      </c>
      <c r="H44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44" spans="1:8" x14ac:dyDescent="0.35">
      <c r="A444" s="6" t="s">
        <v>1923</v>
      </c>
      <c r="B444" s="6" t="str">
        <f t="shared" si="12"/>
        <v>03.02.02</v>
      </c>
      <c r="C444" s="6" t="str">
        <f>(IF(MID(Table1[[#This Row],[Question]],10,2)="SU",MID(Table1[[#This Row],[Question]],10,6),""))</f>
        <v>SUBQ3</v>
      </c>
      <c r="D444" s="9" t="str">
        <f>D441&amp;" SUBQ3"</f>
        <v>03.02.02 SUBQ3</v>
      </c>
      <c r="E444" s="9" t="str">
        <f>Table1[[#This Row],[QNUM]]&amp;Table1[[#This Row],[SUBQNUM]]</f>
        <v>03.02.02SUBQ3</v>
      </c>
      <c r="F444" s="6" t="str">
        <f>_xlfn.SINGLE(IF(ASN!$B63="","",ASN!$B63))</f>
        <v>o For Professional Corps and Full-time awards: Earned funds are based on the hours served by enrolled members</v>
      </c>
      <c r="G444" s="6" t="str">
        <f>_xlfn.SINGLE(IF(ASN!$C63="","",ASN!$C63))</f>
        <v/>
      </c>
      <c r="H44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45" spans="1:8" x14ac:dyDescent="0.35">
      <c r="A445" s="6" t="s">
        <v>1923</v>
      </c>
      <c r="B445" s="6" t="str">
        <f t="shared" si="12"/>
        <v>03.02.02</v>
      </c>
      <c r="C445" s="6" t="str">
        <f>(IF(MID(Table1[[#This Row],[Question]],10,2)="SU",MID(Table1[[#This Row],[Question]],10,6),""))</f>
        <v>SUBQ4</v>
      </c>
      <c r="D445" s="9" t="str">
        <f>D441&amp;" SUBQ4"</f>
        <v>03.02.02 SUBQ4</v>
      </c>
      <c r="E445" s="9" t="str">
        <f>Table1[[#This Row],[QNUM]]&amp;Table1[[#This Row],[SUBQNUM]]</f>
        <v>03.02.02SUBQ4</v>
      </c>
      <c r="F445" s="6" t="str">
        <f>_xlfn.SINGLE(IF(ASN!$B64="","",ASN!$B64))</f>
        <v>o For EAP awards: Earned funds are based on the number of members enrolled, adjusted by slot type.</v>
      </c>
      <c r="G445" s="6" t="str">
        <f>_xlfn.SINGLE(IF(ASN!$C64="","",ASN!$C64))</f>
        <v/>
      </c>
      <c r="H44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46" spans="1:8" x14ac:dyDescent="0.35">
      <c r="A446" s="6" t="s">
        <v>1923</v>
      </c>
      <c r="B446" s="6" t="str">
        <f t="shared" si="12"/>
        <v/>
      </c>
      <c r="C446" s="6" t="str">
        <f>(IF(MID(Table1[[#This Row],[Question]],10,2)="SU",MID(Table1[[#This Row],[Question]],10,6),""))</f>
        <v/>
      </c>
      <c r="D446" s="6" t="str">
        <f>ASN!$A65</f>
        <v>References:</v>
      </c>
      <c r="E446" s="6" t="str">
        <f>Table1[[#This Row],[QNUM]]&amp;Table1[[#This Row],[SUBQNUM]]</f>
        <v/>
      </c>
      <c r="F446" s="6" t="str">
        <f>_xlfn.SINGLE(IF(ASN!$B65="","",ASN!$B65))</f>
        <v>Fixed Amount Grant Financial and Administrative Process Guide (Edition 2.10, September 13, 2018).</v>
      </c>
      <c r="G446" s="6" t="str">
        <f>_xlfn.SINGLE(IF(ASN!$C65="","",ASN!$C65))</f>
        <v/>
      </c>
      <c r="H44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47" spans="1:8" x14ac:dyDescent="0.35">
      <c r="A447" s="6" t="s">
        <v>1923</v>
      </c>
      <c r="B447" s="6" t="str">
        <f>B445&amp;TRIM(Table1[[#This Row],[Question]])</f>
        <v>03.02.02Notes:</v>
      </c>
      <c r="C447" s="6" t="str">
        <f>(IF(MID(Table1[[#This Row],[Question]],10,2)="SU",MID(Table1[[#This Row],[Question]],10,6),""))</f>
        <v/>
      </c>
      <c r="D447" s="6" t="str">
        <f>ASN!$A66</f>
        <v>Notes:</v>
      </c>
      <c r="E447" s="6" t="str">
        <f>Table1[[#This Row],[QNUM]]&amp;Table1[[#This Row],[SUBQNUM]]</f>
        <v>03.02.02Notes:</v>
      </c>
      <c r="F447" s="6" t="str">
        <f>_xlfn.SINGLE(IF(ASN!$B66="","",ASN!$B66))</f>
        <v/>
      </c>
      <c r="G447" s="6" t="str">
        <f>_xlfn.SINGLE(IF(ASN!$C66="","",ASN!$C66))</f>
        <v/>
      </c>
      <c r="H44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48" spans="1:8" x14ac:dyDescent="0.35">
      <c r="A448" s="6" t="s">
        <v>1923</v>
      </c>
      <c r="B448" s="6" t="str">
        <f>B445&amp;Table1[[#This Row],[Question]]</f>
        <v>03.02.02Recommendations for Improvement:</v>
      </c>
      <c r="C448" s="6" t="str">
        <f>(IF(MID(Table1[[#This Row],[Question]],10,2)="SU",MID(Table1[[#This Row],[Question]],10,6),""))</f>
        <v/>
      </c>
      <c r="D448" s="6" t="str">
        <f>ASN!$A67</f>
        <v>Recommendations for Improvement:</v>
      </c>
      <c r="E448" s="6" t="str">
        <f>Table1[[#This Row],[QNUM]]&amp;Table1[[#This Row],[SUBQNUM]]</f>
        <v>03.02.02Recommendations for Improvement:</v>
      </c>
      <c r="F448" s="6" t="str">
        <f>_xlfn.SINGLE(IF(ASN!$B67="","",ASN!$B67))</f>
        <v/>
      </c>
      <c r="G448" s="6" t="str">
        <f>_xlfn.SINGLE(IF(ASN!$C67="","",ASN!$C67))</f>
        <v/>
      </c>
      <c r="H44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49" spans="1:8" x14ac:dyDescent="0.35">
      <c r="A449" s="6" t="s">
        <v>1923</v>
      </c>
      <c r="B449" s="6" t="str">
        <f t="shared" si="12"/>
        <v>03.03: Ve</v>
      </c>
      <c r="C449" s="6" t="str">
        <f>(IF(MID(Table1[[#This Row],[Question]],10,2)="SU",MID(Table1[[#This Row],[Question]],10,6),""))</f>
        <v/>
      </c>
      <c r="D449" s="6" t="str">
        <f>ASN!$A68</f>
        <v>03.03: Verification of Terms and Conditions</v>
      </c>
      <c r="E449" s="6" t="str">
        <f>Table1[[#This Row],[QNUM]]&amp;Table1[[#This Row],[SUBQNUM]]</f>
        <v>03.03: Ve</v>
      </c>
      <c r="F449" s="6" t="str">
        <f>_xlfn.SINGLE(IF(ASN!$B68="","",ASN!$B68))</f>
        <v/>
      </c>
      <c r="G449" s="6" t="str">
        <f>_xlfn.SINGLE(IF(ASN!$C68="","",ASN!$C68))</f>
        <v/>
      </c>
      <c r="H44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50" spans="1:8" x14ac:dyDescent="0.35">
      <c r="A450" s="6" t="s">
        <v>1923</v>
      </c>
      <c r="B450" s="6" t="str">
        <f t="shared" si="12"/>
        <v>03.03.01</v>
      </c>
      <c r="C450" s="6" t="str">
        <f>(IF(MID(Table1[[#This Row],[Question]],10,2)="SU",MID(Table1[[#This Row],[Question]],10,6),""))</f>
        <v/>
      </c>
      <c r="D450" s="9" t="str">
        <f>ASN!$A69</f>
        <v>03.03.01</v>
      </c>
      <c r="E450" s="9" t="str">
        <f>Table1[[#This Row],[QNUM]]&amp;Table1[[#This Row],[SUBQNUM]]</f>
        <v>03.03.01</v>
      </c>
      <c r="F450" s="6" t="str">
        <f>_xlfn.SINGLE(IF(ASN!$B69="","",ASN!$B69))</f>
        <v xml:space="preserve">Is there documentation to show that the recipient maintains a procedure for the filing and adjudication of grievances in alignment with 45 CFR § 1225?  
Documentation should outline the following at minimum: 
</v>
      </c>
      <c r="G450" s="6" t="str">
        <f>_xlfn.SINGLE(IF(ASN!$C69="","",ASN!$C69))</f>
        <v/>
      </c>
      <c r="H45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51" spans="1:8" x14ac:dyDescent="0.35">
      <c r="A451" s="6" t="s">
        <v>1923</v>
      </c>
      <c r="B451" s="6" t="str">
        <f t="shared" si="12"/>
        <v>03.03.01</v>
      </c>
      <c r="C451" s="6" t="str">
        <f>(IF(MID(Table1[[#This Row],[Question]],10,2)="SU",MID(Table1[[#This Row],[Question]],10,6),""))</f>
        <v>SUBQ1</v>
      </c>
      <c r="D451" s="9" t="str">
        <f>D450&amp;" SUBQ1"</f>
        <v>03.03.01 SUBQ1</v>
      </c>
      <c r="E451" s="9" t="str">
        <f>Table1[[#This Row],[QNUM]]&amp;Table1[[#This Row],[SUBQNUM]]</f>
        <v>03.03.01SUBQ1</v>
      </c>
      <c r="F451" s="6" t="str">
        <f>_xlfn.SINGLE(IF(ASN!$B70="","",ASN!$B70))</f>
        <v>• Time frames for filing and response</v>
      </c>
      <c r="G451" s="6" t="str">
        <f>_xlfn.SINGLE(IF(ASN!$C70="","",ASN!$C70))</f>
        <v/>
      </c>
      <c r="H45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52" spans="1:8" x14ac:dyDescent="0.35">
      <c r="A452" s="6" t="s">
        <v>1923</v>
      </c>
      <c r="B452" s="6" t="str">
        <f t="shared" si="12"/>
        <v>03.03.01</v>
      </c>
      <c r="C452" s="6" t="str">
        <f>(IF(MID(Table1[[#This Row],[Question]],10,2)="SU",MID(Table1[[#This Row],[Question]],10,6),""))</f>
        <v>SUBQ2</v>
      </c>
      <c r="D452" s="9" t="str">
        <f>D450&amp;" SUBQ2"</f>
        <v>03.03.01 SUBQ2</v>
      </c>
      <c r="E452" s="9" t="str">
        <f>Table1[[#This Row],[QNUM]]&amp;Table1[[#This Row],[SUBQNUM]]</f>
        <v>03.03.01SUBQ2</v>
      </c>
      <c r="F452" s="6" t="str">
        <f>_xlfn.SINGLE(IF(ASN!$B71="","",ASN!$B71))</f>
        <v xml:space="preserve">• Person who receives and responds to the complaints both informal (grantee personnel) and formal (EEOP Director of AmeriCorps or AmeriCorps designee) </v>
      </c>
      <c r="G452" s="6" t="str">
        <f>_xlfn.SINGLE(IF(ASN!$C71="","",ASN!$C71))</f>
        <v/>
      </c>
      <c r="H45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53" spans="1:8" x14ac:dyDescent="0.35">
      <c r="A453" s="6" t="s">
        <v>1923</v>
      </c>
      <c r="B453" s="6" t="str">
        <f t="shared" si="12"/>
        <v>03.03.01</v>
      </c>
      <c r="C453" s="6" t="str">
        <f>(IF(MID(Table1[[#This Row],[Question]],10,2)="SU",MID(Table1[[#This Row],[Question]],10,6),""))</f>
        <v>SUBQ3</v>
      </c>
      <c r="D453" s="9" t="str">
        <f>D450&amp;" SUBQ3"</f>
        <v>03.03.01 SUBQ3</v>
      </c>
      <c r="E453" s="9" t="str">
        <f>Table1[[#This Row],[QNUM]]&amp;Table1[[#This Row],[SUBQNUM]]</f>
        <v>03.03.01SUBQ3</v>
      </c>
      <c r="F453" s="6" t="str">
        <f>_xlfn.SINGLE(IF(ASN!$B72="","",ASN!$B72))</f>
        <v xml:space="preserve">• Documentation required </v>
      </c>
      <c r="G453" s="6" t="str">
        <f>_xlfn.SINGLE(IF(ASN!$C72="","",ASN!$C72))</f>
        <v/>
      </c>
      <c r="H45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54" spans="1:8" x14ac:dyDescent="0.35">
      <c r="A454" s="6" t="s">
        <v>1923</v>
      </c>
      <c r="B454" s="6" t="str">
        <f t="shared" si="12"/>
        <v>03.03.01</v>
      </c>
      <c r="C454" s="6" t="str">
        <f>(IF(MID(Table1[[#This Row],[Question]],10,2)="SU",MID(Table1[[#This Row],[Question]],10,6),""))</f>
        <v>SUBQ4</v>
      </c>
      <c r="D454" s="9" t="str">
        <f>D450&amp;" SUBQ4"</f>
        <v>03.03.01 SUBQ4</v>
      </c>
      <c r="E454" s="9" t="str">
        <f>Table1[[#This Row],[QNUM]]&amp;Table1[[#This Row],[SUBQNUM]]</f>
        <v>03.03.01SUBQ4</v>
      </c>
      <c r="F454" s="6" t="str">
        <f>_xlfn.SINGLE(IF(ASN!$B73="","",ASN!$B73))</f>
        <v xml:space="preserve">• Legal representation is allowed </v>
      </c>
      <c r="G454" s="6" t="str">
        <f>_xlfn.SINGLE(IF(ASN!$C73="","",ASN!$C73))</f>
        <v/>
      </c>
      <c r="H45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55" spans="1:8" x14ac:dyDescent="0.35">
      <c r="A455" s="6" t="s">
        <v>1923</v>
      </c>
      <c r="B455" s="6" t="str">
        <f t="shared" si="12"/>
        <v>03.03.01</v>
      </c>
      <c r="C455" s="6" t="str">
        <f>(IF(MID(Table1[[#This Row],[Question]],10,2)="SU",MID(Table1[[#This Row],[Question]],10,6),""))</f>
        <v>SUBQ5</v>
      </c>
      <c r="D455" s="9" t="str">
        <f>D450&amp;" SUBQ5"</f>
        <v>03.03.01 SUBQ5</v>
      </c>
      <c r="E455" s="9" t="str">
        <f>Table1[[#This Row],[QNUM]]&amp;Table1[[#This Row],[SUBQNUM]]</f>
        <v>03.03.01SUBQ5</v>
      </c>
      <c r="F455" s="6" t="str">
        <f>_xlfn.SINGLE(IF(ASN!$B74="","",ASN!$B74))</f>
        <v xml:space="preserve">• Freedom from retaliation/reprisal </v>
      </c>
      <c r="G455" s="6" t="str">
        <f>_xlfn.SINGLE(IF(ASN!$C74="","",ASN!$C74))</f>
        <v/>
      </c>
      <c r="H45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56" spans="1:8" x14ac:dyDescent="0.35">
      <c r="A456" s="6" t="s">
        <v>1923</v>
      </c>
      <c r="B456" s="6" t="str">
        <f t="shared" si="12"/>
        <v>03.03.01</v>
      </c>
      <c r="C456" s="6" t="str">
        <f>(IF(MID(Table1[[#This Row],[Question]],10,2)="SU",MID(Table1[[#This Row],[Question]],10,6),""))</f>
        <v>SUBQ6</v>
      </c>
      <c r="D456" s="9" t="str">
        <f>D450&amp;" SUBQ6"</f>
        <v>03.03.01 SUBQ6</v>
      </c>
      <c r="E456" s="9" t="str">
        <f>Table1[[#This Row],[QNUM]]&amp;Table1[[#This Row],[SUBQNUM]]</f>
        <v>03.03.01SUBQ6</v>
      </c>
      <c r="F456" s="6" t="str">
        <f>_xlfn.SINGLE(IF(ASN!$B75="","",ASN!$B75))</f>
        <v xml:space="preserve">• The process involved from initial filing, review, decisions made, corrective action, through close out </v>
      </c>
      <c r="G456" s="6" t="str">
        <f>_xlfn.SINGLE(IF(ASN!$C75="","",ASN!$C75))</f>
        <v/>
      </c>
      <c r="H45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57" spans="1:8" x14ac:dyDescent="0.35">
      <c r="A457" s="6" t="s">
        <v>1923</v>
      </c>
      <c r="B457" s="6" t="str">
        <f t="shared" si="12"/>
        <v/>
      </c>
      <c r="C457" s="6" t="str">
        <f>(IF(MID(Table1[[#This Row],[Question]],10,2)="SU",MID(Table1[[#This Row],[Question]],10,6),""))</f>
        <v/>
      </c>
      <c r="D457" s="6" t="str">
        <f>ASN!$A76</f>
        <v>References:</v>
      </c>
      <c r="E457" s="6" t="str">
        <f>Table1[[#This Row],[QNUM]]&amp;Table1[[#This Row],[SUBQNUM]]</f>
        <v/>
      </c>
      <c r="F457" s="6" t="str">
        <f>_xlfn.SINGLE(IF(ASN!$B76="","",ASN!$B76))</f>
        <v>45 CFR 1225</v>
      </c>
      <c r="G457" s="6" t="str">
        <f>_xlfn.SINGLE(IF(ASN!$C76="","",ASN!$C76))</f>
        <v/>
      </c>
      <c r="H45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58" spans="1:8" x14ac:dyDescent="0.35">
      <c r="A458" s="6" t="s">
        <v>1923</v>
      </c>
      <c r="B458" s="6" t="str">
        <f>B456&amp;TRIM(Table1[[#This Row],[Question]])</f>
        <v>03.03.01Notes:</v>
      </c>
      <c r="C458" s="6" t="str">
        <f>(IF(MID(Table1[[#This Row],[Question]],10,2)="SU",MID(Table1[[#This Row],[Question]],10,6),""))</f>
        <v/>
      </c>
      <c r="D458" s="6" t="str">
        <f>ASN!$A77</f>
        <v>Notes:</v>
      </c>
      <c r="E458" s="6" t="str">
        <f>Table1[[#This Row],[QNUM]]&amp;Table1[[#This Row],[SUBQNUM]]</f>
        <v>03.03.01Notes:</v>
      </c>
      <c r="F458" s="6" t="str">
        <f>_xlfn.SINGLE(IF(ASN!$B77="","",ASN!$B77))</f>
        <v/>
      </c>
      <c r="G458" s="6" t="str">
        <f>_xlfn.SINGLE(IF(ASN!$C77="","",ASN!$C77))</f>
        <v/>
      </c>
      <c r="H45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59" spans="1:8" x14ac:dyDescent="0.35">
      <c r="A459" s="6" t="s">
        <v>1923</v>
      </c>
      <c r="B459" s="6" t="str">
        <f>B456&amp;Table1[[#This Row],[Question]]</f>
        <v>03.03.01Recommendations for Improvement:</v>
      </c>
      <c r="C459" s="6" t="str">
        <f>(IF(MID(Table1[[#This Row],[Question]],10,2)="SU",MID(Table1[[#This Row],[Question]],10,6),""))</f>
        <v/>
      </c>
      <c r="D459" s="6" t="str">
        <f>ASN!$A78</f>
        <v>Recommendations for Improvement:</v>
      </c>
      <c r="E459" s="6" t="str">
        <f>Table1[[#This Row],[QNUM]]&amp;Table1[[#This Row],[SUBQNUM]]</f>
        <v>03.03.01Recommendations for Improvement:</v>
      </c>
      <c r="F459" s="6" t="str">
        <f>_xlfn.SINGLE(IF(ASN!$B78="","",ASN!$B78))</f>
        <v/>
      </c>
      <c r="G459" s="6" t="str">
        <f>_xlfn.SINGLE(IF(ASN!$C78="","",ASN!$C78))</f>
        <v/>
      </c>
      <c r="H45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60" spans="1:8" x14ac:dyDescent="0.35">
      <c r="A460" s="6" t="s">
        <v>1923</v>
      </c>
      <c r="B460" s="6" t="str">
        <f t="shared" si="12"/>
        <v>03.03.02</v>
      </c>
      <c r="C460" s="6" t="str">
        <f>(IF(MID(Table1[[#This Row],[Question]],10,2)="SU",MID(Table1[[#This Row],[Question]],10,6),""))</f>
        <v/>
      </c>
      <c r="D460" s="9" t="str">
        <f>ASN!$A79</f>
        <v>03.03.02</v>
      </c>
      <c r="E460" s="9" t="str">
        <f>Table1[[#This Row],[QNUM]]&amp;Table1[[#This Row],[SUBQNUM]]</f>
        <v>03.03.02</v>
      </c>
      <c r="F460" s="6" t="str">
        <f>_xlfn.SINGLE(IF(ASN!$B79="","",ASN!$B79))</f>
        <v xml:space="preserve">Does the organization have a non-discrimination policy that includes all the federally required protected classes as listed below?  
*NOTE:  Updated in the AmeriCorps Program Civil Rights and Non-Harassment Policy 11/7/23. Compliance should be determined based on grant award requirements. </v>
      </c>
      <c r="G460" s="6" t="str">
        <f>_xlfn.SINGLE(IF(ASN!$C79="","",ASN!$C79))</f>
        <v/>
      </c>
      <c r="H46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61" spans="1:8" x14ac:dyDescent="0.35">
      <c r="A461" s="6" t="s">
        <v>1923</v>
      </c>
      <c r="B461" s="6" t="str">
        <f t="shared" si="12"/>
        <v>03.03.02</v>
      </c>
      <c r="C461" s="6" t="str">
        <f>(IF(MID(Table1[[#This Row],[Question]],10,2)="SU",MID(Table1[[#This Row],[Question]],10,6),""))</f>
        <v>SUBQ1</v>
      </c>
      <c r="D461" s="9" t="str">
        <f>D460&amp;" SUBQ1"</f>
        <v>03.03.02 SUBQ1</v>
      </c>
      <c r="E461" s="9" t="str">
        <f>Table1[[#This Row],[QNUM]]&amp;Table1[[#This Row],[SUBQNUM]]</f>
        <v>03.03.02SUBQ1</v>
      </c>
      <c r="F461" s="6" t="str">
        <f>_xlfn.SINGLE(IF(ASN!$B80="","",ASN!$B80))</f>
        <v xml:space="preserve">• Race  </v>
      </c>
      <c r="G461" s="6" t="str">
        <f>_xlfn.SINGLE(IF(ASN!$C80="","",ASN!$C80))</f>
        <v/>
      </c>
      <c r="H46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62" spans="1:8" x14ac:dyDescent="0.35">
      <c r="A462" s="6" t="s">
        <v>1923</v>
      </c>
      <c r="B462" s="6" t="str">
        <f t="shared" si="12"/>
        <v>03.03.02</v>
      </c>
      <c r="C462" s="6" t="str">
        <f>(IF(MID(Table1[[#This Row],[Question]],10,2)="SU",MID(Table1[[#This Row],[Question]],10,6),""))</f>
        <v>SUBQ2</v>
      </c>
      <c r="D462" s="9" t="str">
        <f>D460&amp;" SUBQ2"</f>
        <v>03.03.02 SUBQ2</v>
      </c>
      <c r="E462" s="9" t="str">
        <f>Table1[[#This Row],[QNUM]]&amp;Table1[[#This Row],[SUBQNUM]]</f>
        <v>03.03.02SUBQ2</v>
      </c>
      <c r="F462" s="6" t="str">
        <f>_xlfn.SINGLE(IF(ASN!$B81="","",ASN!$B81))</f>
        <v xml:space="preserve">• Color  </v>
      </c>
      <c r="G462" s="6" t="str">
        <f>_xlfn.SINGLE(IF(ASN!$C81="","",ASN!$C81))</f>
        <v/>
      </c>
      <c r="H46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63" spans="1:8" x14ac:dyDescent="0.35">
      <c r="A463" s="6" t="s">
        <v>1923</v>
      </c>
      <c r="B463" s="6" t="str">
        <f t="shared" si="12"/>
        <v>03.03.02</v>
      </c>
      <c r="C463" s="6" t="str">
        <f>(IF(MID(Table1[[#This Row],[Question]],10,2)="SU",MID(Table1[[#This Row],[Question]],10,6),""))</f>
        <v>SUBQ3</v>
      </c>
      <c r="D463" s="9" t="str">
        <f>D460&amp;" SUBQ3"</f>
        <v>03.03.02 SUBQ3</v>
      </c>
      <c r="E463" s="9" t="str">
        <f>Table1[[#This Row],[QNUM]]&amp;Table1[[#This Row],[SUBQNUM]]</f>
        <v>03.03.02SUBQ3</v>
      </c>
      <c r="F463" s="6" t="str">
        <f>_xlfn.SINGLE(IF(ASN!$B82="","",ASN!$B82))</f>
        <v xml:space="preserve">• National origin </v>
      </c>
      <c r="G463" s="6" t="str">
        <f>_xlfn.SINGLE(IF(ASN!$C82="","",ASN!$C82))</f>
        <v/>
      </c>
      <c r="H46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64" spans="1:8" x14ac:dyDescent="0.35">
      <c r="A464" s="6" t="s">
        <v>1923</v>
      </c>
      <c r="B464" s="6" t="str">
        <f t="shared" si="12"/>
        <v>03.03.02</v>
      </c>
      <c r="C464" s="6" t="str">
        <f>(IF(MID(Table1[[#This Row],[Question]],10,2)="SU",MID(Table1[[#This Row],[Question]],10,6),""))</f>
        <v>SUBQ4</v>
      </c>
      <c r="D464" s="9" t="str">
        <f>D460&amp;" SUBQ4"</f>
        <v>03.03.02 SUBQ4</v>
      </c>
      <c r="E464" s="9" t="str">
        <f>Table1[[#This Row],[QNUM]]&amp;Table1[[#This Row],[SUBQNUM]]</f>
        <v>03.03.02SUBQ4</v>
      </c>
      <c r="F464" s="6" t="str">
        <f>_xlfn.SINGLE(IF(ASN!$B83="","",ASN!$B83))</f>
        <v>• Gender/gender identity or expression/sex</v>
      </c>
      <c r="G464" s="6" t="str">
        <f>_xlfn.SINGLE(IF(ASN!$C83="","",ASN!$C83))</f>
        <v/>
      </c>
      <c r="H46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65" spans="1:8" x14ac:dyDescent="0.35">
      <c r="A465" s="6" t="s">
        <v>1923</v>
      </c>
      <c r="B465" s="6" t="str">
        <f t="shared" si="12"/>
        <v>03.03.02</v>
      </c>
      <c r="C465" s="6" t="str">
        <f>(IF(MID(Table1[[#This Row],[Question]],10,2)="SU",MID(Table1[[#This Row],[Question]],10,6),""))</f>
        <v>SUBQ5</v>
      </c>
      <c r="D465" s="9" t="str">
        <f>D460&amp;" SUBQ5"</f>
        <v>03.03.02 SUBQ5</v>
      </c>
      <c r="E465" s="9" t="str">
        <f>Table1[[#This Row],[QNUM]]&amp;Table1[[#This Row],[SUBQNUM]]</f>
        <v>03.03.02SUBQ5</v>
      </c>
      <c r="F465" s="6" t="str">
        <f>_xlfn.SINGLE(IF(ASN!$B84="","",ASN!$B84))</f>
        <v>• Age</v>
      </c>
      <c r="G465" s="6" t="str">
        <f>_xlfn.SINGLE(IF(ASN!$C84="","",ASN!$C84))</f>
        <v/>
      </c>
      <c r="H46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66" spans="1:8" x14ac:dyDescent="0.35">
      <c r="A466" s="6" t="s">
        <v>1923</v>
      </c>
      <c r="B466" s="6" t="str">
        <f t="shared" si="12"/>
        <v>03.03.02</v>
      </c>
      <c r="C466" s="6" t="str">
        <f>(IF(MID(Table1[[#This Row],[Question]],10,2)="SU",MID(Table1[[#This Row],[Question]],10,6),""))</f>
        <v>SUBQ6</v>
      </c>
      <c r="D466" s="9" t="str">
        <f>D460&amp;" SUBQ6"</f>
        <v>03.03.02 SUBQ6</v>
      </c>
      <c r="E466" s="9" t="str">
        <f>Table1[[#This Row],[QNUM]]&amp;Table1[[#This Row],[SUBQNUM]]</f>
        <v>03.03.02SUBQ6</v>
      </c>
      <c r="F466" s="6" t="str">
        <f>_xlfn.SINGLE(IF(ASN!$B85="","",ASN!$B85))</f>
        <v>• Religion</v>
      </c>
      <c r="G466" s="6" t="str">
        <f>_xlfn.SINGLE(IF(ASN!$C85="","",ASN!$C85))</f>
        <v/>
      </c>
      <c r="H46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67" spans="1:8" x14ac:dyDescent="0.35">
      <c r="A467" s="6" t="s">
        <v>1923</v>
      </c>
      <c r="B467" s="6" t="str">
        <f t="shared" si="12"/>
        <v>03.03.02</v>
      </c>
      <c r="C467" s="6" t="str">
        <f>(IF(MID(Table1[[#This Row],[Question]],10,2)="SU",MID(Table1[[#This Row],[Question]],10,6),""))</f>
        <v>SUBQ7</v>
      </c>
      <c r="D467" s="9" t="str">
        <f>D460&amp;" SUBQ7"</f>
        <v>03.03.02 SUBQ7</v>
      </c>
      <c r="E467" s="9" t="str">
        <f>Table1[[#This Row],[QNUM]]&amp;Table1[[#This Row],[SUBQNUM]]</f>
        <v>03.03.02SUBQ7</v>
      </c>
      <c r="F467" s="6" t="str">
        <f>_xlfn.SINGLE(IF(ASN!$B86="","",ASN!$B86))</f>
        <v xml:space="preserve">• Sexual orientation  </v>
      </c>
      <c r="G467" s="6" t="str">
        <f>_xlfn.SINGLE(IF(ASN!$C86="","",ASN!$C86))</f>
        <v/>
      </c>
      <c r="H46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68" spans="1:8" x14ac:dyDescent="0.35">
      <c r="A468" s="6" t="s">
        <v>1923</v>
      </c>
      <c r="B468" s="6" t="str">
        <f t="shared" si="12"/>
        <v>03.03.02</v>
      </c>
      <c r="C468" s="6" t="str">
        <f>(IF(MID(Table1[[#This Row],[Question]],10,2)="SU",MID(Table1[[#This Row],[Question]],10,6),""))</f>
        <v>SUBQ8</v>
      </c>
      <c r="D468" s="9" t="str">
        <f>D460&amp;" SUBQ8"</f>
        <v>03.03.02 SUBQ8</v>
      </c>
      <c r="E468" s="9" t="str">
        <f>Table1[[#This Row],[QNUM]]&amp;Table1[[#This Row],[SUBQNUM]]</f>
        <v>03.03.02SUBQ8</v>
      </c>
      <c r="F468" s="6" t="str">
        <f>_xlfn.SINGLE(IF(ASN!$B87="","",ASN!$B87))</f>
        <v xml:space="preserve">• Disability  </v>
      </c>
      <c r="G468" s="6" t="str">
        <f>_xlfn.SINGLE(IF(ASN!$C87="","",ASN!$C87))</f>
        <v/>
      </c>
      <c r="H46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69" spans="1:8" x14ac:dyDescent="0.35">
      <c r="A469" s="6" t="s">
        <v>1923</v>
      </c>
      <c r="B469" s="6" t="str">
        <f t="shared" si="12"/>
        <v>03.03.02</v>
      </c>
      <c r="C469" s="6" t="str">
        <f>(IF(MID(Table1[[#This Row],[Question]],10,2)="SU",MID(Table1[[#This Row],[Question]],10,6),""))</f>
        <v>SUBQ9</v>
      </c>
      <c r="D469" s="9" t="str">
        <f>D460&amp;" SUBQ9"</f>
        <v>03.03.02 SUBQ9</v>
      </c>
      <c r="E469" s="9" t="str">
        <f>Table1[[#This Row],[QNUM]]&amp;Table1[[#This Row],[SUBQNUM]]</f>
        <v>03.03.02SUBQ9</v>
      </c>
      <c r="F469" s="6" t="str">
        <f>_xlfn.SINGLE(IF(ASN!$B88="","",ASN!$B88))</f>
        <v xml:space="preserve">• Political affiliation  </v>
      </c>
      <c r="G469" s="6" t="str">
        <f>_xlfn.SINGLE(IF(ASN!$C88="","",ASN!$C88))</f>
        <v/>
      </c>
      <c r="H46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70" spans="1:8" x14ac:dyDescent="0.35">
      <c r="A470" s="6" t="s">
        <v>1923</v>
      </c>
      <c r="B470" s="6" t="str">
        <f t="shared" si="12"/>
        <v>03.03.02</v>
      </c>
      <c r="C470" s="6" t="str">
        <f>(IF(MID(Table1[[#This Row],[Question]],10,2)="SU",MID(Table1[[#This Row],[Question]],10,6),""))</f>
        <v>SUBQ10</v>
      </c>
      <c r="D470" s="9" t="str">
        <f>D460&amp;" SUBQ10"</f>
        <v>03.03.02 SUBQ10</v>
      </c>
      <c r="E470" s="9" t="str">
        <f>Table1[[#This Row],[QNUM]]&amp;Table1[[#This Row],[SUBQNUM]]</f>
        <v>03.03.02SUBQ10</v>
      </c>
      <c r="F470" s="6" t="str">
        <f>_xlfn.SINGLE(IF(ASN!$B89="","",ASN!$B89))</f>
        <v xml:space="preserve">• Marital or parental status  </v>
      </c>
      <c r="G470" s="6" t="str">
        <f>_xlfn.SINGLE(IF(ASN!$C89="","",ASN!$C89))</f>
        <v/>
      </c>
      <c r="H47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71" spans="1:8" x14ac:dyDescent="0.35">
      <c r="A471" s="6" t="s">
        <v>1923</v>
      </c>
      <c r="B471" s="6" t="str">
        <f t="shared" si="12"/>
        <v>03.03.02</v>
      </c>
      <c r="C471" s="6" t="str">
        <f>(IF(MID(Table1[[#This Row],[Question]],10,2)="SU",MID(Table1[[#This Row],[Question]],10,6),""))</f>
        <v>SUBQ11</v>
      </c>
      <c r="D471" s="9" t="str">
        <f>D460&amp;" SUBQ11"</f>
        <v>03.03.02 SUBQ11</v>
      </c>
      <c r="E471" s="9" t="str">
        <f>Table1[[#This Row],[QNUM]]&amp;Table1[[#This Row],[SUBQNUM]]</f>
        <v>03.03.02SUBQ11</v>
      </c>
      <c r="F471" s="6" t="str">
        <f>_xlfn.SINGLE(IF(ASN!$B90="","",ASN!$B90))</f>
        <v>• Reprisal*</v>
      </c>
      <c r="G471" s="6" t="str">
        <f>_xlfn.SINGLE(IF(ASN!$C90="","",ASN!$C90))</f>
        <v/>
      </c>
      <c r="H47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72" spans="1:8" x14ac:dyDescent="0.35">
      <c r="A472" s="6" t="s">
        <v>1923</v>
      </c>
      <c r="B472" s="6" t="str">
        <f t="shared" si="12"/>
        <v>03.03.02</v>
      </c>
      <c r="C472" s="6" t="str">
        <f>(IF(MID(Table1[[#This Row],[Question]],10,2)="SU",MID(Table1[[#This Row],[Question]],10,6),""))</f>
        <v>SUBQ12</v>
      </c>
      <c r="D472" s="9" t="str">
        <f>D460&amp;" SUBQ12"</f>
        <v>03.03.02 SUBQ12</v>
      </c>
      <c r="E472" s="9" t="str">
        <f>Table1[[#This Row],[QNUM]]&amp;Table1[[#This Row],[SUBQNUM]]</f>
        <v>03.03.02SUBQ12</v>
      </c>
      <c r="F472" s="6" t="str">
        <f>_xlfn.SINGLE(IF(ASN!$B91="","",ASN!$B91))</f>
        <v xml:space="preserve">• Genetic information  </v>
      </c>
      <c r="G472" s="6" t="str">
        <f>_xlfn.SINGLE(IF(ASN!$C91="","",ASN!$C91))</f>
        <v/>
      </c>
      <c r="H47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73" spans="1:8" x14ac:dyDescent="0.35">
      <c r="A473" s="6" t="s">
        <v>1923</v>
      </c>
      <c r="B473" s="6" t="str">
        <f t="shared" ref="B473:B475" si="13">TRIM(IF(ISNUMBER(LEFT(D473,1)*1),LEFT(D473,9),""))</f>
        <v>03.03.02</v>
      </c>
      <c r="C473" s="6" t="str">
        <f>(IF(MID(Table1[[#This Row],[Question]],10,2)="SU",MID(Table1[[#This Row],[Question]],10,6),""))</f>
        <v>SUBQ13</v>
      </c>
      <c r="D473" s="9" t="str">
        <f>D460&amp;" SUBQ13"</f>
        <v>03.03.02 SUBQ13</v>
      </c>
      <c r="E473" s="9" t="str">
        <f>Table1[[#This Row],[QNUM]]&amp;Table1[[#This Row],[SUBQNUM]]</f>
        <v>03.03.02SUBQ13</v>
      </c>
      <c r="F473" s="6" t="str">
        <f>_xlfn.SINGLE(IF(ASN!$B92="","",ASN!$B92))</f>
        <v xml:space="preserve">• Military service  </v>
      </c>
      <c r="G473" s="6" t="str">
        <f>_xlfn.SINGLE(IF(ASN!$C92="","",ASN!$C92))</f>
        <v/>
      </c>
      <c r="H47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74" spans="1:8" x14ac:dyDescent="0.35">
      <c r="A474" s="6" t="s">
        <v>1923</v>
      </c>
      <c r="B474" s="6" t="str">
        <f t="shared" si="13"/>
        <v>03.03.02</v>
      </c>
      <c r="C474" s="6" t="str">
        <f>(IF(MID(Table1[[#This Row],[Question]],10,2)="SU",MID(Table1[[#This Row],[Question]],10,6),""))</f>
        <v>SUBQ14</v>
      </c>
      <c r="D474" s="9" t="str">
        <f>D460&amp;" SUBQ14"</f>
        <v>03.03.02 SUBQ14</v>
      </c>
      <c r="E474" s="9" t="str">
        <f>Table1[[#This Row],[QNUM]]&amp;Table1[[#This Row],[SUBQNUM]]</f>
        <v>03.03.02SUBQ14</v>
      </c>
      <c r="F474" s="6" t="str">
        <f>_xlfn.SINGLE(IF(ASN!$B93="","",ASN!$B93))</f>
        <v>• Pregnancy*</v>
      </c>
      <c r="G474" s="6" t="str">
        <f>_xlfn.SINGLE(IF(ASN!$C93="","",ASN!$C93))</f>
        <v/>
      </c>
      <c r="H47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75" spans="1:8" x14ac:dyDescent="0.35">
      <c r="A475" s="6" t="s">
        <v>1923</v>
      </c>
      <c r="B475" s="6" t="str">
        <f t="shared" si="13"/>
        <v>03.03.02</v>
      </c>
      <c r="C475" s="6" t="str">
        <f>(IF(MID(Table1[[#This Row],[Question]],10,2)="SU",MID(Table1[[#This Row],[Question]],10,6),""))</f>
        <v>SUBQ15</v>
      </c>
      <c r="D475" s="9" t="str">
        <f>D460&amp;" SUBQ15"</f>
        <v>03.03.02 SUBQ15</v>
      </c>
      <c r="E475" s="9" t="str">
        <f>Table1[[#This Row],[QNUM]]&amp;Table1[[#This Row],[SUBQNUM]]</f>
        <v>03.03.02SUBQ15</v>
      </c>
      <c r="F475" s="6" t="str">
        <f>_xlfn.SINGLE(IF(ASN!$B94="","",ASN!$B94))</f>
        <v>• Submission of a complaint*</v>
      </c>
      <c r="G475" s="6" t="str">
        <f>_xlfn.SINGLE(IF(ASN!$C94="","",ASN!$C94))</f>
        <v/>
      </c>
      <c r="H47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76" spans="1:8" x14ac:dyDescent="0.35">
      <c r="A476" s="6" t="s">
        <v>1923</v>
      </c>
      <c r="B476" s="6" t="str">
        <f t="shared" si="12"/>
        <v/>
      </c>
      <c r="C476" s="6" t="str">
        <f>(IF(MID(Table1[[#This Row],[Question]],10,2)="SU",MID(Table1[[#This Row],[Question]],10,6),""))</f>
        <v/>
      </c>
      <c r="D476" s="6" t="str">
        <f>ASN!$A95</f>
        <v>References:</v>
      </c>
      <c r="E476" s="6" t="str">
        <f>Table1[[#This Row],[QNUM]]&amp;Table1[[#This Row],[SUBQNUM]]</f>
        <v/>
      </c>
      <c r="F476" s="6" t="str">
        <f>_xlfn.SINGLE(IF(ASN!$B95="","",ASN!$B95))</f>
        <v>AmeriCorps Annual General Terms and Conditions</v>
      </c>
      <c r="G476" s="6" t="str">
        <f>_xlfn.SINGLE(IF(ASN!$C95="","",ASN!$C95))</f>
        <v/>
      </c>
      <c r="H47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77" spans="1:8" x14ac:dyDescent="0.35">
      <c r="A477" s="6" t="s">
        <v>1923</v>
      </c>
      <c r="B477" s="6" t="str">
        <f>B472&amp;TRIM(Table1[[#This Row],[Question]])</f>
        <v>03.03.02Notes:</v>
      </c>
      <c r="C477" s="6" t="str">
        <f>(IF(MID(Table1[[#This Row],[Question]],10,2)="SU",MID(Table1[[#This Row],[Question]],10,6),""))</f>
        <v/>
      </c>
      <c r="D477" s="6" t="str">
        <f>ASN!$A96</f>
        <v>Notes:</v>
      </c>
      <c r="E477" s="6" t="str">
        <f>Table1[[#This Row],[QNUM]]&amp;Table1[[#This Row],[SUBQNUM]]</f>
        <v>03.03.02Notes:</v>
      </c>
      <c r="F477" s="6" t="str">
        <f>_xlfn.SINGLE(IF(ASN!$B96="","",ASN!$B96))</f>
        <v/>
      </c>
      <c r="G477" s="6" t="str">
        <f>_xlfn.SINGLE(IF(ASN!$C96="","",ASN!$C96))</f>
        <v/>
      </c>
      <c r="H47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78" spans="1:8" x14ac:dyDescent="0.35">
      <c r="A478" s="6" t="s">
        <v>1923</v>
      </c>
      <c r="B478" s="6" t="str">
        <f>B472&amp;Table1[[#This Row],[Question]]</f>
        <v>03.03.02Recommendations for Improvement:</v>
      </c>
      <c r="C478" s="6" t="str">
        <f>(IF(MID(Table1[[#This Row],[Question]],10,2)="SU",MID(Table1[[#This Row],[Question]],10,6),""))</f>
        <v/>
      </c>
      <c r="D478" s="6" t="str">
        <f>ASN!$A97</f>
        <v>Recommendations for Improvement:</v>
      </c>
      <c r="E478" s="6" t="str">
        <f>Table1[[#This Row],[QNUM]]&amp;Table1[[#This Row],[SUBQNUM]]</f>
        <v>03.03.02Recommendations for Improvement:</v>
      </c>
      <c r="F478" s="6" t="str">
        <f>_xlfn.SINGLE(IF(ASN!$B97="","",ASN!$B97))</f>
        <v/>
      </c>
      <c r="G478" s="6" t="str">
        <f>_xlfn.SINGLE(IF(ASN!$C97="","",ASN!$C97))</f>
        <v/>
      </c>
      <c r="H47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79" spans="1:8" x14ac:dyDescent="0.35">
      <c r="A479" s="6" t="s">
        <v>1923</v>
      </c>
      <c r="B479" s="6" t="str">
        <f t="shared" si="12"/>
        <v>03.03.03</v>
      </c>
      <c r="C479" s="6" t="str">
        <f>(IF(MID(Table1[[#This Row],[Question]],10,2)="SU",MID(Table1[[#This Row],[Question]],10,6),""))</f>
        <v/>
      </c>
      <c r="D479" s="9" t="str">
        <f>ASN!$A98</f>
        <v>03.03.03</v>
      </c>
      <c r="E479" s="9" t="str">
        <f>Table1[[#This Row],[QNUM]]&amp;Table1[[#This Row],[SUBQNUM]]</f>
        <v>03.03.03</v>
      </c>
      <c r="F479" s="6" t="str">
        <f>_xlfn.SINGLE(IF(ASN!$B98="","",ASN!$B98))</f>
        <v>Based on information available to AmeriCorps, in the last two years, did the grantee document grievances and/or discrimination/harassment complaints and the corresponding follow up/response in compliance with applicable federal statutes as embodied in the program regulations?  
Has the sponsor or any of the service sites/volunteer stations had grievances and/or discrimination/harassment complaints filed against them regarding services provided under this grant or had civil rights compliance reviews regarding services conducted? 
Has the grantee or any service site had grievances and/or /discrimination/harassment complaints filed against them?</v>
      </c>
      <c r="G479" s="6" t="str">
        <f>_xlfn.SINGLE(IF(ASN!$C98="","",ASN!$C98))</f>
        <v/>
      </c>
      <c r="H47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80" spans="1:8" x14ac:dyDescent="0.35">
      <c r="A480" s="6" t="s">
        <v>1923</v>
      </c>
      <c r="B480" s="6" t="str">
        <f t="shared" si="12"/>
        <v>03.03.03</v>
      </c>
      <c r="C480" s="6" t="str">
        <f>(IF(MID(Table1[[#This Row],[Question]],10,2)="SU",MID(Table1[[#This Row],[Question]],10,6),""))</f>
        <v>SUBQ1</v>
      </c>
      <c r="D480" s="9" t="str">
        <f>D479&amp;" SUBQ1"</f>
        <v>03.03.03 SUBQ1</v>
      </c>
      <c r="E480" s="9" t="str">
        <f>Table1[[#This Row],[QNUM]]&amp;Table1[[#This Row],[SUBQNUM]]</f>
        <v>03.03.03SUBQ1</v>
      </c>
      <c r="F480" s="6" t="str">
        <f>_xlfn.SINGLE(IF(ASN!$B99="","",ASN!$B99))</f>
        <v>• Was the grievance and/or discrimination/harassment complaint or non-compliance substantiated?</v>
      </c>
      <c r="G480" s="6" t="str">
        <f>_xlfn.SINGLE(IF(ASN!$C99="","",ASN!$C99))</f>
        <v/>
      </c>
      <c r="H48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81" spans="1:8" x14ac:dyDescent="0.35">
      <c r="A481" s="6" t="s">
        <v>1923</v>
      </c>
      <c r="B481" s="6" t="str">
        <f t="shared" si="12"/>
        <v>03.03.03</v>
      </c>
      <c r="C481" s="6" t="str">
        <f>(IF(MID(Table1[[#This Row],[Question]],10,2)="SU",MID(Table1[[#This Row],[Question]],10,6),""))</f>
        <v>SUBQ2</v>
      </c>
      <c r="D481" s="9" t="str">
        <f>D479&amp;" SUBQ2"</f>
        <v>03.03.03 SUBQ2</v>
      </c>
      <c r="E481" s="9" t="str">
        <f>Table1[[#This Row],[QNUM]]&amp;Table1[[#This Row],[SUBQNUM]]</f>
        <v>03.03.03SUBQ2</v>
      </c>
      <c r="F481" s="6" t="str">
        <f>_xlfn.SINGLE(IF(ASN!$B100="","",ASN!$B100))</f>
        <v>• Was relief or remedial action taken? (Please describe)</v>
      </c>
      <c r="G481" s="6" t="str">
        <f>_xlfn.SINGLE(IF(ASN!$C100="","",ASN!$C100))</f>
        <v/>
      </c>
      <c r="H48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82" spans="1:8" x14ac:dyDescent="0.35">
      <c r="A482" s="6" t="s">
        <v>1923</v>
      </c>
      <c r="B482" s="6" t="str">
        <f t="shared" si="12"/>
        <v/>
      </c>
      <c r="C482" s="6" t="str">
        <f>(IF(MID(Table1[[#This Row],[Question]],10,2)="SU",MID(Table1[[#This Row],[Question]],10,6),""))</f>
        <v/>
      </c>
      <c r="D482" s="6" t="str">
        <f>ASN!$A101</f>
        <v>References:</v>
      </c>
      <c r="E482" s="6" t="str">
        <f>Table1[[#This Row],[QNUM]]&amp;Table1[[#This Row],[SUBQNUM]]</f>
        <v/>
      </c>
      <c r="F482" s="6" t="str">
        <f>_xlfn.SINGLE(IF(ASN!$B101="","",ASN!$B101))</f>
        <v>45 CFR 1225, AmeriCorps Annual General Terms and Conditions, 45 CFR 2540</v>
      </c>
      <c r="G482" s="6" t="str">
        <f>_xlfn.SINGLE(IF(ASN!$C101="","",ASN!$C101))</f>
        <v/>
      </c>
      <c r="H48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83" spans="1:8" x14ac:dyDescent="0.35">
      <c r="A483" s="6" t="s">
        <v>1923</v>
      </c>
      <c r="B483" s="6" t="str">
        <f>B481&amp;TRIM(Table1[[#This Row],[Question]])</f>
        <v>03.03.03Notes:</v>
      </c>
      <c r="C483" s="6" t="str">
        <f>(IF(MID(Table1[[#This Row],[Question]],10,2)="SU",MID(Table1[[#This Row],[Question]],10,6),""))</f>
        <v/>
      </c>
      <c r="D483" s="6" t="str">
        <f>ASN!$A102</f>
        <v>Notes:</v>
      </c>
      <c r="E483" s="6" t="str">
        <f>Table1[[#This Row],[QNUM]]&amp;Table1[[#This Row],[SUBQNUM]]</f>
        <v>03.03.03Notes:</v>
      </c>
      <c r="F483" s="6" t="str">
        <f>_xlfn.SINGLE(IF(ASN!$B102="","",ASN!$B102))</f>
        <v/>
      </c>
      <c r="G483" s="6" t="str">
        <f>_xlfn.SINGLE(IF(ASN!$C102="","",ASN!$C102))</f>
        <v/>
      </c>
      <c r="H48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84" spans="1:8" x14ac:dyDescent="0.35">
      <c r="A484" s="6" t="s">
        <v>1923</v>
      </c>
      <c r="B484" s="6" t="str">
        <f>B481&amp;Table1[[#This Row],[Question]]</f>
        <v>03.03.03Recommendations for Improvement:</v>
      </c>
      <c r="C484" s="6" t="str">
        <f>(IF(MID(Table1[[#This Row],[Question]],10,2)="SU",MID(Table1[[#This Row],[Question]],10,6),""))</f>
        <v/>
      </c>
      <c r="D484" s="6" t="str">
        <f>ASN!$A103</f>
        <v>Recommendations for Improvement:</v>
      </c>
      <c r="E484" s="6" t="str">
        <f>Table1[[#This Row],[QNUM]]&amp;Table1[[#This Row],[SUBQNUM]]</f>
        <v>03.03.03Recommendations for Improvement:</v>
      </c>
      <c r="F484" s="6" t="str">
        <f>_xlfn.SINGLE(IF(ASN!$B103="","",ASN!$B103))</f>
        <v/>
      </c>
      <c r="G484" s="6" t="str">
        <f>_xlfn.SINGLE(IF(ASN!$C103="","",ASN!$C103))</f>
        <v/>
      </c>
      <c r="H48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85" spans="1:8" x14ac:dyDescent="0.35">
      <c r="A485" s="6" t="s">
        <v>1923</v>
      </c>
      <c r="B485" s="6" t="str">
        <f t="shared" si="12"/>
        <v>03.03.04</v>
      </c>
      <c r="C485" s="6" t="str">
        <f>(IF(MID(Table1[[#This Row],[Question]],10,2)="SU",MID(Table1[[#This Row],[Question]],10,6),""))</f>
        <v/>
      </c>
      <c r="D485" s="6" t="str">
        <f>ASN!$A104</f>
        <v>03.03.04</v>
      </c>
      <c r="E485" s="6" t="str">
        <f>Table1[[#This Row],[QNUM]]&amp;Table1[[#This Row],[SUBQNUM]]</f>
        <v>03.03.04</v>
      </c>
      <c r="F485" s="6" t="str">
        <f>_xlfn.SINGLE(IF(ASN!$B104="","",ASN!$B104))</f>
        <v xml:space="preserve">Does the grantee/sponsor have a policy and procedure in place regarding the provision of reasonable accommodation for members and staff to ensure accessibility as per the federal requirements? </v>
      </c>
      <c r="G485" s="6" t="str">
        <f>_xlfn.SINGLE(IF(ASN!$C104="","",ASN!$C104))</f>
        <v/>
      </c>
      <c r="H48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86" spans="1:8" x14ac:dyDescent="0.35">
      <c r="A486" s="6" t="s">
        <v>1923</v>
      </c>
      <c r="B486" s="6" t="str">
        <f t="shared" si="12"/>
        <v/>
      </c>
      <c r="C486" s="6" t="str">
        <f>(IF(MID(Table1[[#This Row],[Question]],10,2)="SU",MID(Table1[[#This Row],[Question]],10,6),""))</f>
        <v/>
      </c>
      <c r="D486" s="6" t="str">
        <f>ASN!$A105</f>
        <v>References:</v>
      </c>
      <c r="E486" s="6" t="str">
        <f>Table1[[#This Row],[QNUM]]&amp;Table1[[#This Row],[SUBQNUM]]</f>
        <v/>
      </c>
      <c r="F486" s="6" t="str">
        <f>_xlfn.SINGLE(IF(ASN!$B105="","",ASN!$B105))</f>
        <v>45 CFR 1203/1214/1232, Rehabilitation Act of 1973: Sections 504, 508</v>
      </c>
      <c r="G486" s="6" t="str">
        <f>_xlfn.SINGLE(IF(ASN!$C105="","",ASN!$C105))</f>
        <v/>
      </c>
      <c r="H48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87" spans="1:8" x14ac:dyDescent="0.35">
      <c r="A487" s="6" t="s">
        <v>1923</v>
      </c>
      <c r="B487" s="6" t="str">
        <f>B485&amp;TRIM(Table1[[#This Row],[Question]])</f>
        <v>03.03.04Notes:</v>
      </c>
      <c r="C487" s="6" t="str">
        <f>(IF(MID(Table1[[#This Row],[Question]],10,2)="SU",MID(Table1[[#This Row],[Question]],10,6),""))</f>
        <v/>
      </c>
      <c r="D487" s="6" t="str">
        <f>ASN!$A106</f>
        <v>Notes:</v>
      </c>
      <c r="E487" s="6" t="str">
        <f>Table1[[#This Row],[QNUM]]&amp;Table1[[#This Row],[SUBQNUM]]</f>
        <v>03.03.04Notes:</v>
      </c>
      <c r="F487" s="6" t="str">
        <f>_xlfn.SINGLE(IF(ASN!$B106="","",ASN!$B106))</f>
        <v/>
      </c>
      <c r="G487" s="6" t="str">
        <f>_xlfn.SINGLE(IF(ASN!$C106="","",ASN!$C106))</f>
        <v/>
      </c>
      <c r="H48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88" spans="1:8" x14ac:dyDescent="0.35">
      <c r="A488" s="6" t="s">
        <v>1923</v>
      </c>
      <c r="B488" s="6" t="str">
        <f>B485&amp;Table1[[#This Row],[Question]]</f>
        <v>03.03.04Recommendations for Improvement:</v>
      </c>
      <c r="C488" s="6" t="str">
        <f>(IF(MID(Table1[[#This Row],[Question]],10,2)="SU",MID(Table1[[#This Row],[Question]],10,6),""))</f>
        <v/>
      </c>
      <c r="D488" s="6" t="str">
        <f>ASN!$A107</f>
        <v>Recommendations for Improvement:</v>
      </c>
      <c r="E488" s="6" t="str">
        <f>Table1[[#This Row],[QNUM]]&amp;Table1[[#This Row],[SUBQNUM]]</f>
        <v>03.03.04Recommendations for Improvement:</v>
      </c>
      <c r="F488" s="6" t="str">
        <f>_xlfn.SINGLE(IF(ASN!$B107="","",ASN!$B107))</f>
        <v/>
      </c>
      <c r="G488" s="6" t="str">
        <f>_xlfn.SINGLE(IF(ASN!$C107="","",ASN!$C107))</f>
        <v/>
      </c>
      <c r="H48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89" spans="1:8" x14ac:dyDescent="0.35">
      <c r="A489" s="6" t="s">
        <v>1923</v>
      </c>
      <c r="B489" s="6" t="str">
        <f t="shared" si="12"/>
        <v>03.03.05</v>
      </c>
      <c r="C489" s="6" t="str">
        <f>(IF(MID(Table1[[#This Row],[Question]],10,2)="SU",MID(Table1[[#This Row],[Question]],10,6),""))</f>
        <v/>
      </c>
      <c r="D489" s="6" t="str">
        <f>ASN!$A108</f>
        <v>03.03.05</v>
      </c>
      <c r="E489" s="6" t="str">
        <f>Table1[[#This Row],[QNUM]]&amp;Table1[[#This Row],[SUBQNUM]]</f>
        <v>03.03.05</v>
      </c>
      <c r="F489" s="6" t="str">
        <f>_xlfn.SINGLE(IF(ASN!$B108="","",ASN!$B108))</f>
        <v xml:space="preserve">Does the sponsor/grantee have a system (a plan or process) in place for ensuring accessibility to persons with Limited English Proficiency?  </v>
      </c>
      <c r="G489" s="6" t="str">
        <f>_xlfn.SINGLE(IF(ASN!$C108="","",ASN!$C108))</f>
        <v/>
      </c>
      <c r="H48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90" spans="1:8" x14ac:dyDescent="0.35">
      <c r="A490" s="6" t="s">
        <v>1923</v>
      </c>
      <c r="B490" s="6" t="str">
        <f t="shared" si="12"/>
        <v/>
      </c>
      <c r="C490" s="6" t="str">
        <f>(IF(MID(Table1[[#This Row],[Question]],10,2)="SU",MID(Table1[[#This Row],[Question]],10,6),""))</f>
        <v/>
      </c>
      <c r="D490" s="6" t="str">
        <f>ASN!$A109</f>
        <v>References:</v>
      </c>
      <c r="E490" s="6" t="str">
        <f>Table1[[#This Row],[QNUM]]&amp;Table1[[#This Row],[SUBQNUM]]</f>
        <v/>
      </c>
      <c r="F490" s="6" t="str">
        <f>_xlfn.SINGLE(IF(ASN!$B109="","",ASN!$B109))</f>
        <v>AmeriCorps Annual General Terms and Conditions, Executive Order 13166, 67 FR 64604, Title VI, Civil Rights Act 1964: Prohibition Against National Origin Discrimination Affecting Limited English Proficient Persons</v>
      </c>
      <c r="G490" s="6" t="str">
        <f>_xlfn.SINGLE(IF(ASN!$C109="","",ASN!$C109))</f>
        <v/>
      </c>
      <c r="H49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91" spans="1:8" x14ac:dyDescent="0.35">
      <c r="A491" s="6" t="s">
        <v>1923</v>
      </c>
      <c r="B491" s="6" t="str">
        <f>B489&amp;TRIM(Table1[[#This Row],[Question]])</f>
        <v>03.03.05Notes:</v>
      </c>
      <c r="C491" s="6" t="str">
        <f>(IF(MID(Table1[[#This Row],[Question]],10,2)="SU",MID(Table1[[#This Row],[Question]],10,6),""))</f>
        <v/>
      </c>
      <c r="D491" s="6" t="str">
        <f>ASN!$A110</f>
        <v>Notes:</v>
      </c>
      <c r="E491" s="6" t="str">
        <f>Table1[[#This Row],[QNUM]]&amp;Table1[[#This Row],[SUBQNUM]]</f>
        <v>03.03.05Notes:</v>
      </c>
      <c r="F491" s="6" t="str">
        <f>_xlfn.SINGLE(IF(ASN!$B110="","",ASN!$B110))</f>
        <v/>
      </c>
      <c r="G491" s="6" t="str">
        <f>_xlfn.SINGLE(IF(ASN!$C110="","",ASN!$C110))</f>
        <v/>
      </c>
      <c r="H49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92" spans="1:8" x14ac:dyDescent="0.35">
      <c r="A492" s="6" t="s">
        <v>1923</v>
      </c>
      <c r="B492" s="6" t="str">
        <f>B489&amp;Table1[[#This Row],[Question]]</f>
        <v>03.03.05Recommendations for Improvement:</v>
      </c>
      <c r="C492" s="6" t="str">
        <f>(IF(MID(Table1[[#This Row],[Question]],10,2)="SU",MID(Table1[[#This Row],[Question]],10,6),""))</f>
        <v/>
      </c>
      <c r="D492" s="6" t="str">
        <f>ASN!$A111</f>
        <v>Recommendations for Improvement:</v>
      </c>
      <c r="E492" s="6" t="str">
        <f>Table1[[#This Row],[QNUM]]&amp;Table1[[#This Row],[SUBQNUM]]</f>
        <v>03.03.05Recommendations for Improvement:</v>
      </c>
      <c r="F492" s="6" t="str">
        <f>_xlfn.SINGLE(IF(ASN!$B111="","",ASN!$B111))</f>
        <v/>
      </c>
      <c r="G492" s="6" t="str">
        <f>_xlfn.SINGLE(IF(ASN!$C111="","",ASN!$C111))</f>
        <v/>
      </c>
      <c r="H49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93" spans="1:8" x14ac:dyDescent="0.35">
      <c r="A493" s="6" t="s">
        <v>1923</v>
      </c>
      <c r="B493" s="6" t="str">
        <f t="shared" si="12"/>
        <v>03.03.06</v>
      </c>
      <c r="C493" s="6" t="str">
        <f>(IF(MID(Table1[[#This Row],[Question]],10,2)="SU",MID(Table1[[#This Row],[Question]],10,6),""))</f>
        <v/>
      </c>
      <c r="D493" s="9" t="str">
        <f>ASN!$A112</f>
        <v>03.03.06</v>
      </c>
      <c r="E493" s="9" t="str">
        <f>Table1[[#This Row],[QNUM]]&amp;Table1[[#This Row],[SUBQNUM]]</f>
        <v>03.03.06</v>
      </c>
      <c r="F493" s="6" t="str">
        <f>_xlfn.SINGLE(IF(ASN!$B112="","",ASN!$B112))</f>
        <v xml:space="preserve">Does the grantee notify members, community beneficiaries, applicants, program staff, and the public, including those with impaired vision or hearing, that it operates in accordance with federal and program requirements on non-discrimination and non-harassment?   
</v>
      </c>
      <c r="G493" s="6" t="str">
        <f>_xlfn.SINGLE(IF(ASN!$C112="","",ASN!$C112))</f>
        <v/>
      </c>
      <c r="H49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94" spans="1:8" x14ac:dyDescent="0.35">
      <c r="A494" s="6" t="s">
        <v>1923</v>
      </c>
      <c r="B494" s="6" t="str">
        <f t="shared" si="12"/>
        <v>03.03.06</v>
      </c>
      <c r="C494" s="6" t="str">
        <f>(IF(MID(Table1[[#This Row],[Question]],10,2)="SU",MID(Table1[[#This Row],[Question]],10,6),""))</f>
        <v>SUBQ1</v>
      </c>
      <c r="D494" s="9" t="str">
        <f>D493&amp;" SUBQ1"</f>
        <v>03.03.06 SUBQ1</v>
      </c>
      <c r="E494" s="9" t="str">
        <f>Table1[[#This Row],[QNUM]]&amp;Table1[[#This Row],[SUBQNUM]]</f>
        <v>03.03.06SUBQ1</v>
      </c>
      <c r="F494" s="6" t="str">
        <f>_xlfn.SINGLE(IF(ASN!$B113="","",ASN!$B113))</f>
        <v xml:space="preserve">a. Does the policy summarize the requirements, note the availability of compliance history information, and explain the procedures for filing discrimination complaints with AmeriCorps? </v>
      </c>
      <c r="G494" s="6" t="str">
        <f>_xlfn.SINGLE(IF(ASN!$C113="","",ASN!$C113))</f>
        <v/>
      </c>
    </row>
    <row r="495" spans="1:8" x14ac:dyDescent="0.35">
      <c r="A495" s="6" t="s">
        <v>1923</v>
      </c>
      <c r="B495" s="6" t="str">
        <f t="shared" si="12"/>
        <v>03.03.06</v>
      </c>
      <c r="C495" s="6" t="str">
        <f>(IF(MID(Table1[[#This Row],[Question]],10,2)="SU",MID(Table1[[#This Row],[Question]],10,6),""))</f>
        <v>SUBQ2</v>
      </c>
      <c r="D495" s="9" t="str">
        <f>D493&amp;" SUBQ2"</f>
        <v>03.03.06 SUBQ2</v>
      </c>
      <c r="E495" s="9" t="str">
        <f>Table1[[#This Row],[QNUM]]&amp;Table1[[#This Row],[SUBQNUM]]</f>
        <v>03.03.06SUBQ2</v>
      </c>
      <c r="F495" s="6" t="str">
        <f>_xlfn.SINGLE(IF(ASN!$B114="","",ASN!$B114))</f>
        <v xml:space="preserve">b. Does the policy include information on civil rights and non-harassment requirements, complaint procedures and the rights of beneficiaries in member/volunteer service agreements, handbooks, manuals, pamphlets, and posted in prominent locations, as appropriate?  </v>
      </c>
      <c r="G495" s="6" t="str">
        <f>_xlfn.SINGLE(IF(ASN!$C114="","",ASN!$C114))</f>
        <v/>
      </c>
    </row>
    <row r="496" spans="1:8" x14ac:dyDescent="0.35">
      <c r="A496" s="6" t="s">
        <v>1923</v>
      </c>
      <c r="B496" s="6" t="str">
        <f t="shared" si="12"/>
        <v>03.03.06</v>
      </c>
      <c r="C496" s="6" t="str">
        <f>(IF(MID(Table1[[#This Row],[Question]],10,2)="SU",MID(Table1[[#This Row],[Question]],10,6),""))</f>
        <v>SUBQ3</v>
      </c>
      <c r="D496" s="9" t="str">
        <f>D493&amp;" SUBQ3"</f>
        <v>03.03.06 SUBQ3</v>
      </c>
      <c r="E496" s="9" t="str">
        <f>Table1[[#This Row],[QNUM]]&amp;Table1[[#This Row],[SUBQNUM]]</f>
        <v>03.03.06SUBQ3</v>
      </c>
      <c r="F496" s="6" t="str">
        <f>_xlfn.SINGLE(IF(ASN!$B115="","",ASN!$B115))</f>
        <v xml:space="preserve">c. Does the sponsor/grantee notify the public in recruitment material and application forms that it operates its program or activity subject to nondiscrimination requirements? </v>
      </c>
      <c r="G496" s="6" t="str">
        <f>_xlfn.SINGLE(IF(ASN!$C115="","",ASN!$C115))</f>
        <v/>
      </c>
    </row>
    <row r="497" spans="1:8" x14ac:dyDescent="0.35">
      <c r="A497" s="6" t="s">
        <v>1923</v>
      </c>
      <c r="B497" s="6" t="str">
        <f t="shared" si="12"/>
        <v/>
      </c>
      <c r="C497" s="6" t="str">
        <f>(IF(MID(Table1[[#This Row],[Question]],10,2)="SU",MID(Table1[[#This Row],[Question]],10,6),""))</f>
        <v/>
      </c>
      <c r="D497" s="6" t="str">
        <f>ASN!$A116</f>
        <v>References:</v>
      </c>
      <c r="E497" s="6" t="str">
        <f>Table1[[#This Row],[QNUM]]&amp;Table1[[#This Row],[SUBQNUM]]</f>
        <v/>
      </c>
      <c r="F497" s="6" t="str">
        <f>_xlfn.SINGLE(IF(ASN!$B116="","",ASN!$B116))</f>
        <v>AmeriCorps Annual General Terms and Conditions, 45 CFR Parts 2540</v>
      </c>
      <c r="G497" s="6" t="str">
        <f>_xlfn.SINGLE(IF(ASN!$C116="","",ASN!$C116))</f>
        <v/>
      </c>
      <c r="H49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98" spans="1:8" x14ac:dyDescent="0.35">
      <c r="A498" s="6" t="s">
        <v>1923</v>
      </c>
      <c r="B498" s="6" t="str">
        <f>B496&amp;TRIM(Table1[[#This Row],[Question]])</f>
        <v>03.03.06Notes:</v>
      </c>
      <c r="C498" s="6" t="str">
        <f>(IF(MID(Table1[[#This Row],[Question]],10,2)="SU",MID(Table1[[#This Row],[Question]],10,6),""))</f>
        <v/>
      </c>
      <c r="D498" s="6" t="str">
        <f>ASN!$A117</f>
        <v>Notes:</v>
      </c>
      <c r="E498" s="6" t="str">
        <f>Table1[[#This Row],[QNUM]]&amp;Table1[[#This Row],[SUBQNUM]]</f>
        <v>03.03.06Notes:</v>
      </c>
      <c r="F498" s="6" t="str">
        <f>_xlfn.SINGLE(IF(ASN!$B117="","",ASN!$B117))</f>
        <v/>
      </c>
      <c r="G498" s="6" t="str">
        <f>_xlfn.SINGLE(IF(ASN!$C117="","",ASN!$C117))</f>
        <v/>
      </c>
      <c r="H49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499" spans="1:8" x14ac:dyDescent="0.35">
      <c r="A499" s="6" t="s">
        <v>1923</v>
      </c>
      <c r="B499" s="6" t="str">
        <f>B496&amp;Table1[[#This Row],[Question]]</f>
        <v>03.03.06Recommendations for Improvement:</v>
      </c>
      <c r="C499" s="6" t="str">
        <f>(IF(MID(Table1[[#This Row],[Question]],10,2)="SU",MID(Table1[[#This Row],[Question]],10,6),""))</f>
        <v/>
      </c>
      <c r="D499" s="6" t="str">
        <f>ASN!$A118</f>
        <v>Recommendations for Improvement:</v>
      </c>
      <c r="E499" s="6" t="str">
        <f>Table1[[#This Row],[QNUM]]&amp;Table1[[#This Row],[SUBQNUM]]</f>
        <v>03.03.06Recommendations for Improvement:</v>
      </c>
      <c r="F499" s="6" t="str">
        <f>_xlfn.SINGLE(IF(ASN!$B118="","",ASN!$B118))</f>
        <v/>
      </c>
      <c r="G499" s="6" t="str">
        <f>_xlfn.SINGLE(IF(ASN!$C118="","",ASN!$C118))</f>
        <v/>
      </c>
      <c r="H49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00" spans="1:8" x14ac:dyDescent="0.35">
      <c r="A500" s="6" t="s">
        <v>1923</v>
      </c>
      <c r="B500" s="6" t="str">
        <f t="shared" si="12"/>
        <v/>
      </c>
      <c r="C500" s="6" t="str">
        <f>(IF(MID(Table1[[#This Row],[Question]],10,2)="SU",MID(Table1[[#This Row],[Question]],10,6),""))</f>
        <v/>
      </c>
      <c r="D500" s="6" t="str">
        <f>ASN!$A119</f>
        <v>Additional Monitoring Comments</v>
      </c>
      <c r="E500" s="6" t="str">
        <f>Table1[[#This Row],[QNUM]]&amp;Table1[[#This Row],[SUBQNUM]]</f>
        <v/>
      </c>
      <c r="F500" s="6" t="str">
        <f>_xlfn.SINGLE(IF(ASN!$B119="","",ASN!$B119))</f>
        <v/>
      </c>
      <c r="G500" s="6" t="str">
        <f>_xlfn.SINGLE(IF(ASN!$C119="","",ASN!$C119))</f>
        <v/>
      </c>
      <c r="H50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01" spans="1:8" x14ac:dyDescent="0.35">
      <c r="A501" s="6" t="s">
        <v>1923</v>
      </c>
      <c r="B501" s="6" t="str">
        <f t="shared" ref="B501:B596" si="14">TRIM(IF(ISNUMBER(LEFT(D501,1)*1),LEFT(D501,9),""))</f>
        <v>0</v>
      </c>
      <c r="C501" s="6" t="str">
        <f>(IF(MID(Table1[[#This Row],[Question]],10,2)="SU",MID(Table1[[#This Row],[Question]],10,6),""))</f>
        <v/>
      </c>
      <c r="D501" s="6">
        <f>ASN!$A120</f>
        <v>0</v>
      </c>
      <c r="E501" s="6" t="str">
        <f>Table1[[#This Row],[QNUM]]&amp;Table1[[#This Row],[SUBQNUM]]</f>
        <v>0</v>
      </c>
      <c r="F501" s="6" t="str">
        <f>_xlfn.SINGLE(IF(ASN!$B120="","",ASN!$B120))</f>
        <v/>
      </c>
      <c r="G501" s="6" t="str">
        <f>_xlfn.SINGLE(IF(ASN!$C120="","",ASN!$C120))</f>
        <v/>
      </c>
      <c r="H50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02" spans="1:8" x14ac:dyDescent="0.35">
      <c r="A502" s="6" t="s">
        <v>1923</v>
      </c>
      <c r="B502" s="6" t="str">
        <f t="shared" si="14"/>
        <v>0</v>
      </c>
      <c r="C502" s="6" t="str">
        <f>(IF(MID(Table1[[#This Row],[Question]],10,2)="SU",MID(Table1[[#This Row],[Question]],10,6),""))</f>
        <v/>
      </c>
      <c r="D502" s="6">
        <f>ASN!$A121</f>
        <v>0</v>
      </c>
      <c r="E502" s="6" t="str">
        <f>Table1[[#This Row],[QNUM]]&amp;Table1[[#This Row],[SUBQNUM]]</f>
        <v>0</v>
      </c>
      <c r="F502" s="6" t="str">
        <f>_xlfn.SINGLE(IF(ASN!$B121="","",ASN!$B121))</f>
        <v/>
      </c>
      <c r="G502" s="6" t="str">
        <f>_xlfn.SINGLE(IF(ASN!$C121="","",ASN!$C121))</f>
        <v/>
      </c>
      <c r="H50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03" spans="1:8" x14ac:dyDescent="0.35">
      <c r="A503" s="6" t="s">
        <v>1923</v>
      </c>
      <c r="B503" s="6" t="str">
        <f t="shared" si="14"/>
        <v>0</v>
      </c>
      <c r="C503" s="6" t="str">
        <f>(IF(MID(Table1[[#This Row],[Question]],10,2)="SU",MID(Table1[[#This Row],[Question]],10,6),""))</f>
        <v/>
      </c>
      <c r="D503" s="6">
        <f>ASN!$A122</f>
        <v>0</v>
      </c>
      <c r="E503" s="6" t="str">
        <f>Table1[[#This Row],[QNUM]]&amp;Table1[[#This Row],[SUBQNUM]]</f>
        <v>0</v>
      </c>
      <c r="F503" s="6" t="str">
        <f>_xlfn.SINGLE(IF(ASN!$B122="","",ASN!$B122))</f>
        <v/>
      </c>
      <c r="G503" s="6" t="str">
        <f>_xlfn.SINGLE(IF(ASN!$C122="","",ASN!$C122))</f>
        <v/>
      </c>
      <c r="H50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04" spans="1:8" x14ac:dyDescent="0.35">
      <c r="A504" s="6" t="s">
        <v>1923</v>
      </c>
      <c r="B504" s="6" t="str">
        <f t="shared" si="14"/>
        <v>0</v>
      </c>
      <c r="C504" s="6" t="str">
        <f>(IF(MID(Table1[[#This Row],[Question]],10,2)="SU",MID(Table1[[#This Row],[Question]],10,6),""))</f>
        <v/>
      </c>
      <c r="D504" s="6">
        <f>ASN!$A123</f>
        <v>0</v>
      </c>
      <c r="E504" s="6" t="str">
        <f>Table1[[#This Row],[QNUM]]&amp;Table1[[#This Row],[SUBQNUM]]</f>
        <v>0</v>
      </c>
      <c r="F504" s="6" t="str">
        <f>_xlfn.SINGLE(IF(ASN!$B123="","",ASN!$B123))</f>
        <v/>
      </c>
      <c r="G504" s="6" t="str">
        <f>_xlfn.SINGLE(IF(ASN!$C123="","",ASN!$C123))</f>
        <v/>
      </c>
      <c r="H50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05" spans="1:8" x14ac:dyDescent="0.35">
      <c r="A505" s="6" t="s">
        <v>1923</v>
      </c>
      <c r="B505" s="6" t="str">
        <f t="shared" si="14"/>
        <v>0</v>
      </c>
      <c r="C505" s="6" t="str">
        <f>(IF(MID(Table1[[#This Row],[Question]],10,2)="SU",MID(Table1[[#This Row],[Question]],10,6),""))</f>
        <v/>
      </c>
      <c r="D505" s="6">
        <f>ASN!$A124</f>
        <v>0</v>
      </c>
      <c r="E505" s="6" t="str">
        <f>Table1[[#This Row],[QNUM]]&amp;Table1[[#This Row],[SUBQNUM]]</f>
        <v>0</v>
      </c>
      <c r="F505" s="6" t="str">
        <f>_xlfn.SINGLE(IF(ASN!$B124="","",ASN!$B124))</f>
        <v/>
      </c>
      <c r="G505" s="6" t="str">
        <f>_xlfn.SINGLE(IF(ASN!$C124="","",ASN!$C124))</f>
        <v/>
      </c>
      <c r="H50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06" spans="1:8" x14ac:dyDescent="0.35">
      <c r="A506" s="6" t="s">
        <v>1923</v>
      </c>
      <c r="B506" s="6" t="str">
        <f t="shared" ref="B506:B537" si="15">TRIM(IF(ISNUMBER(LEFT(D506,1)*1),LEFT(D506,9),""))</f>
        <v>0</v>
      </c>
      <c r="C506" s="6" t="str">
        <f>(IF(MID(Table1[[#This Row],[Question]],10,2)="SU",MID(Table1[[#This Row],[Question]],10,6),""))</f>
        <v/>
      </c>
      <c r="D506" s="6">
        <f>ASN!$A125</f>
        <v>0</v>
      </c>
      <c r="E506" s="6" t="str">
        <f>Table1[[#This Row],[QNUM]]&amp;Table1[[#This Row],[SUBQNUM]]</f>
        <v>0</v>
      </c>
      <c r="F506" s="6" t="str">
        <f>_xlfn.SINGLE(IF(ASN!$B125="","",ASN!$B125))</f>
        <v/>
      </c>
      <c r="G506" s="6" t="str">
        <f>_xlfn.SINGLE(IF(ASN!$C125="","",ASN!$C125))</f>
        <v/>
      </c>
      <c r="H50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07" spans="1:8" x14ac:dyDescent="0.35">
      <c r="A507" s="6" t="s">
        <v>1923</v>
      </c>
      <c r="B507" s="6" t="str">
        <f t="shared" si="15"/>
        <v>0</v>
      </c>
      <c r="C507" s="6" t="str">
        <f>(IF(MID(Table1[[#This Row],[Question]],10,2)="SU",MID(Table1[[#This Row],[Question]],10,6),""))</f>
        <v/>
      </c>
      <c r="D507" s="6">
        <f>ASN!$A126</f>
        <v>0</v>
      </c>
      <c r="E507" s="6" t="str">
        <f>Table1[[#This Row],[QNUM]]&amp;Table1[[#This Row],[SUBQNUM]]</f>
        <v>0</v>
      </c>
      <c r="F507" s="6" t="str">
        <f>_xlfn.SINGLE(IF(ASN!$B126="","",ASN!$B126))</f>
        <v/>
      </c>
      <c r="G507" s="6" t="str">
        <f>_xlfn.SINGLE(IF(ASN!$C126="","",ASN!$C126))</f>
        <v/>
      </c>
      <c r="H50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08" spans="1:8" x14ac:dyDescent="0.35">
      <c r="A508" s="6" t="s">
        <v>1923</v>
      </c>
      <c r="B508" s="6" t="str">
        <f t="shared" si="15"/>
        <v>0</v>
      </c>
      <c r="C508" s="6" t="str">
        <f>(IF(MID(Table1[[#This Row],[Question]],10,2)="SU",MID(Table1[[#This Row],[Question]],10,6),""))</f>
        <v/>
      </c>
      <c r="D508" s="6">
        <f>ASN!$A127</f>
        <v>0</v>
      </c>
      <c r="E508" s="6" t="str">
        <f>Table1[[#This Row],[QNUM]]&amp;Table1[[#This Row],[SUBQNUM]]</f>
        <v>0</v>
      </c>
      <c r="F508" s="6" t="str">
        <f>_xlfn.SINGLE(IF(ASN!$B127="","",ASN!$B127))</f>
        <v/>
      </c>
      <c r="G508" s="6" t="str">
        <f>_xlfn.SINGLE(IF(ASN!$C127="","",ASN!$C127))</f>
        <v/>
      </c>
      <c r="H50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09" spans="1:8" x14ac:dyDescent="0.35">
      <c r="A509" s="6" t="s">
        <v>1923</v>
      </c>
      <c r="B509" s="6" t="str">
        <f t="shared" si="15"/>
        <v>0</v>
      </c>
      <c r="C509" s="6" t="str">
        <f>(IF(MID(Table1[[#This Row],[Question]],10,2)="SU",MID(Table1[[#This Row],[Question]],10,6),""))</f>
        <v/>
      </c>
      <c r="D509" s="6">
        <f>ASN!$A128</f>
        <v>0</v>
      </c>
      <c r="E509" s="6" t="str">
        <f>Table1[[#This Row],[QNUM]]&amp;Table1[[#This Row],[SUBQNUM]]</f>
        <v>0</v>
      </c>
      <c r="F509" s="6" t="str">
        <f>_xlfn.SINGLE(IF(ASN!$B128="","",ASN!$B128))</f>
        <v/>
      </c>
      <c r="G509" s="6" t="str">
        <f>_xlfn.SINGLE(IF(ASN!$C128="","",ASN!$C128))</f>
        <v/>
      </c>
      <c r="H50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10" spans="1:8" x14ac:dyDescent="0.35">
      <c r="A510" s="6" t="s">
        <v>1923</v>
      </c>
      <c r="B510" s="6" t="str">
        <f t="shared" si="15"/>
        <v>0</v>
      </c>
      <c r="C510" s="6" t="str">
        <f>(IF(MID(Table1[[#This Row],[Question]],10,2)="SU",MID(Table1[[#This Row],[Question]],10,6),""))</f>
        <v/>
      </c>
      <c r="D510" s="6">
        <f>ASN!$A129</f>
        <v>0</v>
      </c>
      <c r="E510" s="6" t="str">
        <f>Table1[[#This Row],[QNUM]]&amp;Table1[[#This Row],[SUBQNUM]]</f>
        <v>0</v>
      </c>
      <c r="F510" s="6" t="str">
        <f>_xlfn.SINGLE(IF(ASN!$B129="","",ASN!$B129))</f>
        <v/>
      </c>
      <c r="G510" s="6" t="str">
        <f>_xlfn.SINGLE(IF(ASN!$C129="","",ASN!$C129))</f>
        <v/>
      </c>
      <c r="H51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11" spans="1:8" x14ac:dyDescent="0.35">
      <c r="A511" s="6" t="s">
        <v>1923</v>
      </c>
      <c r="B511" s="6" t="str">
        <f t="shared" si="15"/>
        <v>0</v>
      </c>
      <c r="C511" s="6" t="str">
        <f>(IF(MID(Table1[[#This Row],[Question]],10,2)="SU",MID(Table1[[#This Row],[Question]],10,6),""))</f>
        <v/>
      </c>
      <c r="D511" s="6">
        <f>ASN!$A130</f>
        <v>0</v>
      </c>
      <c r="E511" s="6" t="str">
        <f>Table1[[#This Row],[QNUM]]&amp;Table1[[#This Row],[SUBQNUM]]</f>
        <v>0</v>
      </c>
      <c r="F511" s="6" t="str">
        <f>_xlfn.SINGLE(IF(ASN!$B130="","",ASN!$B130))</f>
        <v/>
      </c>
      <c r="G511" s="6" t="str">
        <f>_xlfn.SINGLE(IF(ASN!$C130="","",ASN!$C130))</f>
        <v/>
      </c>
      <c r="H51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12" spans="1:8" x14ac:dyDescent="0.35">
      <c r="A512" s="6" t="s">
        <v>1923</v>
      </c>
      <c r="B512" s="6" t="str">
        <f t="shared" si="15"/>
        <v>0</v>
      </c>
      <c r="C512" s="6" t="str">
        <f>(IF(MID(Table1[[#This Row],[Question]],10,2)="SU",MID(Table1[[#This Row],[Question]],10,6),""))</f>
        <v/>
      </c>
      <c r="D512" s="6">
        <f>ASN!$A131</f>
        <v>0</v>
      </c>
      <c r="E512" s="6" t="str">
        <f>Table1[[#This Row],[QNUM]]&amp;Table1[[#This Row],[SUBQNUM]]</f>
        <v>0</v>
      </c>
      <c r="F512" s="6" t="str">
        <f>_xlfn.SINGLE(IF(ASN!$B131="","",ASN!$B131))</f>
        <v/>
      </c>
      <c r="G512" s="6" t="str">
        <f>_xlfn.SINGLE(IF(ASN!$C131="","",ASN!$C131))</f>
        <v/>
      </c>
      <c r="H51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13" spans="1:8" x14ac:dyDescent="0.35">
      <c r="A513" s="6" t="s">
        <v>1923</v>
      </c>
      <c r="B513" s="6" t="str">
        <f t="shared" si="15"/>
        <v>0</v>
      </c>
      <c r="C513" s="6" t="str">
        <f>(IF(MID(Table1[[#This Row],[Question]],10,2)="SU",MID(Table1[[#This Row],[Question]],10,6),""))</f>
        <v/>
      </c>
      <c r="D513" s="6">
        <f>ASN!$A132</f>
        <v>0</v>
      </c>
      <c r="E513" s="6" t="str">
        <f>Table1[[#This Row],[QNUM]]&amp;Table1[[#This Row],[SUBQNUM]]</f>
        <v>0</v>
      </c>
      <c r="F513" s="6" t="str">
        <f>_xlfn.SINGLE(IF(ASN!$B132="","",ASN!$B132))</f>
        <v/>
      </c>
      <c r="G513" s="6" t="str">
        <f>_xlfn.SINGLE(IF(ASN!$C132="","",ASN!$C132))</f>
        <v/>
      </c>
      <c r="H51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14" spans="1:8" x14ac:dyDescent="0.35">
      <c r="A514" s="6" t="s">
        <v>1923</v>
      </c>
      <c r="B514" s="6" t="str">
        <f t="shared" si="15"/>
        <v>0</v>
      </c>
      <c r="C514" s="6" t="str">
        <f>(IF(MID(Table1[[#This Row],[Question]],10,2)="SU",MID(Table1[[#This Row],[Question]],10,6),""))</f>
        <v/>
      </c>
      <c r="D514" s="6">
        <f>ASN!$A133</f>
        <v>0</v>
      </c>
      <c r="E514" s="6" t="str">
        <f>Table1[[#This Row],[QNUM]]&amp;Table1[[#This Row],[SUBQNUM]]</f>
        <v>0</v>
      </c>
      <c r="F514" s="6" t="str">
        <f>_xlfn.SINGLE(IF(ASN!$B133="","",ASN!$B133))</f>
        <v/>
      </c>
      <c r="G514" s="6" t="str">
        <f>_xlfn.SINGLE(IF(ASN!$C133="","",ASN!$C133))</f>
        <v/>
      </c>
      <c r="H51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15" spans="1:8" x14ac:dyDescent="0.35">
      <c r="A515" s="6" t="s">
        <v>1923</v>
      </c>
      <c r="B515" s="6" t="str">
        <f t="shared" si="15"/>
        <v>0</v>
      </c>
      <c r="C515" s="6" t="str">
        <f>(IF(MID(Table1[[#This Row],[Question]],10,2)="SU",MID(Table1[[#This Row],[Question]],10,6),""))</f>
        <v/>
      </c>
      <c r="D515" s="6">
        <f>ASN!$A134</f>
        <v>0</v>
      </c>
      <c r="E515" s="6" t="str">
        <f>Table1[[#This Row],[QNUM]]&amp;Table1[[#This Row],[SUBQNUM]]</f>
        <v>0</v>
      </c>
      <c r="F515" s="6" t="str">
        <f>_xlfn.SINGLE(IF(ASN!$B134="","",ASN!$B134))</f>
        <v/>
      </c>
      <c r="G515" s="6" t="str">
        <f>_xlfn.SINGLE(IF(ASN!$C134="","",ASN!$C134))</f>
        <v/>
      </c>
      <c r="H51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16" spans="1:8" x14ac:dyDescent="0.35">
      <c r="A516" s="6" t="s">
        <v>1923</v>
      </c>
      <c r="B516" s="6" t="str">
        <f t="shared" si="15"/>
        <v>0</v>
      </c>
      <c r="C516" s="6" t="str">
        <f>(IF(MID(Table1[[#This Row],[Question]],10,2)="SU",MID(Table1[[#This Row],[Question]],10,6),""))</f>
        <v/>
      </c>
      <c r="D516" s="6">
        <f>ASN!$A135</f>
        <v>0</v>
      </c>
      <c r="E516" s="6" t="str">
        <f>Table1[[#This Row],[QNUM]]&amp;Table1[[#This Row],[SUBQNUM]]</f>
        <v>0</v>
      </c>
      <c r="F516" s="6" t="str">
        <f>_xlfn.SINGLE(IF(ASN!$B135="","",ASN!$B135))</f>
        <v/>
      </c>
      <c r="G516" s="6" t="str">
        <f>_xlfn.SINGLE(IF(ASN!$C135="","",ASN!$C135))</f>
        <v/>
      </c>
      <c r="H51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17" spans="1:8" x14ac:dyDescent="0.35">
      <c r="A517" s="6" t="s">
        <v>1923</v>
      </c>
      <c r="B517" s="6" t="str">
        <f t="shared" si="15"/>
        <v>0</v>
      </c>
      <c r="C517" s="6" t="str">
        <f>(IF(MID(Table1[[#This Row],[Question]],10,2)="SU",MID(Table1[[#This Row],[Question]],10,6),""))</f>
        <v/>
      </c>
      <c r="D517" s="6">
        <f>ASN!$A136</f>
        <v>0</v>
      </c>
      <c r="E517" s="6" t="str">
        <f>Table1[[#This Row],[QNUM]]&amp;Table1[[#This Row],[SUBQNUM]]</f>
        <v>0</v>
      </c>
      <c r="F517" s="6" t="str">
        <f>_xlfn.SINGLE(IF(ASN!$B136="","",ASN!$B136))</f>
        <v/>
      </c>
      <c r="G517" s="6" t="str">
        <f>_xlfn.SINGLE(IF(ASN!$C136="","",ASN!$C136))</f>
        <v/>
      </c>
      <c r="H51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18" spans="1:8" x14ac:dyDescent="0.35">
      <c r="A518" s="6" t="s">
        <v>1923</v>
      </c>
      <c r="B518" s="6" t="str">
        <f t="shared" si="15"/>
        <v>0</v>
      </c>
      <c r="C518" s="6" t="str">
        <f>(IF(MID(Table1[[#This Row],[Question]],10,2)="SU",MID(Table1[[#This Row],[Question]],10,6),""))</f>
        <v/>
      </c>
      <c r="D518" s="6">
        <f>ASN!$A137</f>
        <v>0</v>
      </c>
      <c r="E518" s="6" t="str">
        <f>Table1[[#This Row],[QNUM]]&amp;Table1[[#This Row],[SUBQNUM]]</f>
        <v>0</v>
      </c>
      <c r="F518" s="6" t="str">
        <f>_xlfn.SINGLE(IF(ASN!$B137="","",ASN!$B137))</f>
        <v/>
      </c>
      <c r="G518" s="6" t="str">
        <f>_xlfn.SINGLE(IF(ASN!$C137="","",ASN!$C137))</f>
        <v/>
      </c>
      <c r="H51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19" spans="1:8" x14ac:dyDescent="0.35">
      <c r="A519" s="6" t="s">
        <v>1923</v>
      </c>
      <c r="B519" s="6" t="str">
        <f t="shared" si="15"/>
        <v>0</v>
      </c>
      <c r="C519" s="6" t="str">
        <f>(IF(MID(Table1[[#This Row],[Question]],10,2)="SU",MID(Table1[[#This Row],[Question]],10,6),""))</f>
        <v/>
      </c>
      <c r="D519" s="6">
        <f>ASN!$A138</f>
        <v>0</v>
      </c>
      <c r="E519" s="6" t="str">
        <f>Table1[[#This Row],[QNUM]]&amp;Table1[[#This Row],[SUBQNUM]]</f>
        <v>0</v>
      </c>
      <c r="F519" s="6" t="str">
        <f>_xlfn.SINGLE(IF(ASN!$B138="","",ASN!$B138))</f>
        <v/>
      </c>
      <c r="G519" s="6" t="str">
        <f>_xlfn.SINGLE(IF(ASN!$C138="","",ASN!$C138))</f>
        <v/>
      </c>
      <c r="H51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20" spans="1:8" x14ac:dyDescent="0.35">
      <c r="A520" s="6" t="s">
        <v>1923</v>
      </c>
      <c r="B520" s="6" t="str">
        <f t="shared" si="15"/>
        <v>0</v>
      </c>
      <c r="C520" s="6" t="str">
        <f>(IF(MID(Table1[[#This Row],[Question]],10,2)="SU",MID(Table1[[#This Row],[Question]],10,6),""))</f>
        <v/>
      </c>
      <c r="D520" s="6">
        <f>ASN!$A139</f>
        <v>0</v>
      </c>
      <c r="E520" s="6" t="str">
        <f>Table1[[#This Row],[QNUM]]&amp;Table1[[#This Row],[SUBQNUM]]</f>
        <v>0</v>
      </c>
      <c r="F520" s="6" t="str">
        <f>_xlfn.SINGLE(IF(ASN!$B139="","",ASN!$B139))</f>
        <v/>
      </c>
      <c r="G520" s="6" t="str">
        <f>_xlfn.SINGLE(IF(ASN!$C139="","",ASN!$C139))</f>
        <v/>
      </c>
      <c r="H52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21" spans="1:8" x14ac:dyDescent="0.35">
      <c r="A521" s="6" t="s">
        <v>1923</v>
      </c>
      <c r="B521" s="6" t="str">
        <f t="shared" si="15"/>
        <v>0</v>
      </c>
      <c r="C521" s="6" t="str">
        <f>(IF(MID(Table1[[#This Row],[Question]],10,2)="SU",MID(Table1[[#This Row],[Question]],10,6),""))</f>
        <v/>
      </c>
      <c r="D521" s="6">
        <f>ASN!$A140</f>
        <v>0</v>
      </c>
      <c r="E521" s="6" t="str">
        <f>Table1[[#This Row],[QNUM]]&amp;Table1[[#This Row],[SUBQNUM]]</f>
        <v>0</v>
      </c>
      <c r="F521" s="6" t="str">
        <f>_xlfn.SINGLE(IF(ASN!$B140="","",ASN!$B140))</f>
        <v/>
      </c>
      <c r="G521" s="6" t="str">
        <f>_xlfn.SINGLE(IF(ASN!$C140="","",ASN!$C140))</f>
        <v/>
      </c>
      <c r="H52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22" spans="1:8" x14ac:dyDescent="0.35">
      <c r="A522" s="6" t="s">
        <v>1923</v>
      </c>
      <c r="B522" s="6" t="str">
        <f t="shared" si="15"/>
        <v>0</v>
      </c>
      <c r="C522" s="6" t="str">
        <f>(IF(MID(Table1[[#This Row],[Question]],10,2)="SU",MID(Table1[[#This Row],[Question]],10,6),""))</f>
        <v/>
      </c>
      <c r="D522" s="6">
        <f>ASN!$A141</f>
        <v>0</v>
      </c>
      <c r="E522" s="6" t="str">
        <f>Table1[[#This Row],[QNUM]]&amp;Table1[[#This Row],[SUBQNUM]]</f>
        <v>0</v>
      </c>
      <c r="F522" s="6" t="str">
        <f>_xlfn.SINGLE(IF(ASN!$B141="","",ASN!$B141))</f>
        <v/>
      </c>
      <c r="G522" s="6" t="str">
        <f>_xlfn.SINGLE(IF(ASN!$C141="","",ASN!$C141))</f>
        <v/>
      </c>
      <c r="H52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23" spans="1:8" x14ac:dyDescent="0.35">
      <c r="A523" s="6" t="s">
        <v>1923</v>
      </c>
      <c r="B523" s="6" t="str">
        <f t="shared" si="15"/>
        <v>0</v>
      </c>
      <c r="C523" s="6" t="str">
        <f>(IF(MID(Table1[[#This Row],[Question]],10,2)="SU",MID(Table1[[#This Row],[Question]],10,6),""))</f>
        <v/>
      </c>
      <c r="D523" s="6">
        <f>ASN!$A142</f>
        <v>0</v>
      </c>
      <c r="E523" s="6" t="str">
        <f>Table1[[#This Row],[QNUM]]&amp;Table1[[#This Row],[SUBQNUM]]</f>
        <v>0</v>
      </c>
      <c r="F523" s="6" t="str">
        <f>_xlfn.SINGLE(IF(ASN!$B142="","",ASN!$B142))</f>
        <v/>
      </c>
      <c r="G523" s="6" t="str">
        <f>_xlfn.SINGLE(IF(ASN!$C142="","",ASN!$C142))</f>
        <v/>
      </c>
      <c r="H52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24" spans="1:8" x14ac:dyDescent="0.35">
      <c r="A524" s="6" t="s">
        <v>1923</v>
      </c>
      <c r="B524" s="6" t="str">
        <f t="shared" si="15"/>
        <v>0</v>
      </c>
      <c r="C524" s="6" t="str">
        <f>(IF(MID(Table1[[#This Row],[Question]],10,2)="SU",MID(Table1[[#This Row],[Question]],10,6),""))</f>
        <v/>
      </c>
      <c r="D524" s="6">
        <f>ASN!$A143</f>
        <v>0</v>
      </c>
      <c r="E524" s="6" t="str">
        <f>Table1[[#This Row],[QNUM]]&amp;Table1[[#This Row],[SUBQNUM]]</f>
        <v>0</v>
      </c>
      <c r="F524" s="6" t="str">
        <f>_xlfn.SINGLE(IF(ASN!$B143="","",ASN!$B143))</f>
        <v/>
      </c>
      <c r="G524" s="6" t="str">
        <f>_xlfn.SINGLE(IF(ASN!$C143="","",ASN!$C143))</f>
        <v/>
      </c>
      <c r="H52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25" spans="1:8" x14ac:dyDescent="0.35">
      <c r="A525" s="6" t="s">
        <v>1923</v>
      </c>
      <c r="B525" s="6" t="str">
        <f t="shared" si="15"/>
        <v>0</v>
      </c>
      <c r="C525" s="6" t="str">
        <f>(IF(MID(Table1[[#This Row],[Question]],10,2)="SU",MID(Table1[[#This Row],[Question]],10,6),""))</f>
        <v/>
      </c>
      <c r="D525" s="6">
        <f>ASN!$A144</f>
        <v>0</v>
      </c>
      <c r="E525" s="6" t="str">
        <f>Table1[[#This Row],[QNUM]]&amp;Table1[[#This Row],[SUBQNUM]]</f>
        <v>0</v>
      </c>
      <c r="F525" s="6" t="str">
        <f>_xlfn.SINGLE(IF(ASN!$B144="","",ASN!$B144))</f>
        <v/>
      </c>
      <c r="G525" s="6" t="str">
        <f>_xlfn.SINGLE(IF(ASN!$C144="","",ASN!$C144))</f>
        <v/>
      </c>
      <c r="H52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26" spans="1:8" x14ac:dyDescent="0.35">
      <c r="A526" s="6" t="s">
        <v>1923</v>
      </c>
      <c r="B526" s="6" t="str">
        <f t="shared" si="15"/>
        <v>0</v>
      </c>
      <c r="C526" s="6" t="str">
        <f>(IF(MID(Table1[[#This Row],[Question]],10,2)="SU",MID(Table1[[#This Row],[Question]],10,6),""))</f>
        <v/>
      </c>
      <c r="D526" s="6">
        <f>ASN!$A145</f>
        <v>0</v>
      </c>
      <c r="E526" s="6" t="str">
        <f>Table1[[#This Row],[QNUM]]&amp;Table1[[#This Row],[SUBQNUM]]</f>
        <v>0</v>
      </c>
      <c r="F526" s="6" t="str">
        <f>_xlfn.SINGLE(IF(ASN!$B145="","",ASN!$B145))</f>
        <v/>
      </c>
      <c r="G526" s="6" t="str">
        <f>_xlfn.SINGLE(IF(ASN!$C145="","",ASN!$C145))</f>
        <v/>
      </c>
      <c r="H52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27" spans="1:8" x14ac:dyDescent="0.35">
      <c r="A527" s="6" t="s">
        <v>1923</v>
      </c>
      <c r="B527" s="6" t="str">
        <f t="shared" si="15"/>
        <v>0</v>
      </c>
      <c r="C527" s="6" t="str">
        <f>(IF(MID(Table1[[#This Row],[Question]],10,2)="SU",MID(Table1[[#This Row],[Question]],10,6),""))</f>
        <v/>
      </c>
      <c r="D527" s="6">
        <f>ASN!$A146</f>
        <v>0</v>
      </c>
      <c r="E527" s="6" t="str">
        <f>Table1[[#This Row],[QNUM]]&amp;Table1[[#This Row],[SUBQNUM]]</f>
        <v>0</v>
      </c>
      <c r="F527" s="6" t="str">
        <f>_xlfn.SINGLE(IF(ASN!$B146="","",ASN!$B146))</f>
        <v/>
      </c>
      <c r="G527" s="6" t="str">
        <f>_xlfn.SINGLE(IF(ASN!$C146="","",ASN!$C146))</f>
        <v/>
      </c>
      <c r="H52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28" spans="1:8" x14ac:dyDescent="0.35">
      <c r="A528" s="6" t="s">
        <v>1923</v>
      </c>
      <c r="B528" s="6" t="str">
        <f t="shared" si="15"/>
        <v>0</v>
      </c>
      <c r="C528" s="6" t="str">
        <f>(IF(MID(Table1[[#This Row],[Question]],10,2)="SU",MID(Table1[[#This Row],[Question]],10,6),""))</f>
        <v/>
      </c>
      <c r="D528" s="6">
        <f>ASN!$A147</f>
        <v>0</v>
      </c>
      <c r="E528" s="6" t="str">
        <f>Table1[[#This Row],[QNUM]]&amp;Table1[[#This Row],[SUBQNUM]]</f>
        <v>0</v>
      </c>
      <c r="F528" s="6" t="str">
        <f>_xlfn.SINGLE(IF(ASN!$B147="","",ASN!$B147))</f>
        <v/>
      </c>
      <c r="G528" s="6" t="str">
        <f>_xlfn.SINGLE(IF(ASN!$C147="","",ASN!$C147))</f>
        <v/>
      </c>
      <c r="H52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29" spans="1:8" x14ac:dyDescent="0.35">
      <c r="A529" s="6" t="s">
        <v>1923</v>
      </c>
      <c r="B529" s="6" t="str">
        <f t="shared" si="15"/>
        <v>0</v>
      </c>
      <c r="C529" s="6" t="str">
        <f>(IF(MID(Table1[[#This Row],[Question]],10,2)="SU",MID(Table1[[#This Row],[Question]],10,6),""))</f>
        <v/>
      </c>
      <c r="D529" s="6">
        <f>ASN!$A148</f>
        <v>0</v>
      </c>
      <c r="E529" s="6" t="str">
        <f>Table1[[#This Row],[QNUM]]&amp;Table1[[#This Row],[SUBQNUM]]</f>
        <v>0</v>
      </c>
      <c r="F529" s="6" t="str">
        <f>_xlfn.SINGLE(IF(ASN!$B148="","",ASN!$B148))</f>
        <v/>
      </c>
      <c r="G529" s="6" t="str">
        <f>_xlfn.SINGLE(IF(ASN!$C148="","",ASN!$C148))</f>
        <v/>
      </c>
      <c r="H52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30" spans="1:8" x14ac:dyDescent="0.35">
      <c r="A530" s="6" t="s">
        <v>1923</v>
      </c>
      <c r="B530" s="6" t="str">
        <f t="shared" si="15"/>
        <v>0</v>
      </c>
      <c r="C530" s="6" t="str">
        <f>(IF(MID(Table1[[#This Row],[Question]],10,2)="SU",MID(Table1[[#This Row],[Question]],10,6),""))</f>
        <v/>
      </c>
      <c r="D530" s="6">
        <f>ASN!$A149</f>
        <v>0</v>
      </c>
      <c r="E530" s="6" t="str">
        <f>Table1[[#This Row],[QNUM]]&amp;Table1[[#This Row],[SUBQNUM]]</f>
        <v>0</v>
      </c>
      <c r="F530" s="6" t="str">
        <f>_xlfn.SINGLE(IF(ASN!$B149="","",ASN!$B149))</f>
        <v/>
      </c>
      <c r="G530" s="6" t="str">
        <f>_xlfn.SINGLE(IF(ASN!$C149="","",ASN!$C149))</f>
        <v/>
      </c>
      <c r="H53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31" spans="1:8" x14ac:dyDescent="0.35">
      <c r="A531" s="6" t="s">
        <v>1923</v>
      </c>
      <c r="B531" s="6" t="str">
        <f t="shared" si="15"/>
        <v>0</v>
      </c>
      <c r="C531" s="6" t="str">
        <f>(IF(MID(Table1[[#This Row],[Question]],10,2)="SU",MID(Table1[[#This Row],[Question]],10,6),""))</f>
        <v/>
      </c>
      <c r="D531" s="6">
        <f>ASN!$A150</f>
        <v>0</v>
      </c>
      <c r="E531" s="6" t="str">
        <f>Table1[[#This Row],[QNUM]]&amp;Table1[[#This Row],[SUBQNUM]]</f>
        <v>0</v>
      </c>
      <c r="F531" s="6" t="str">
        <f>_xlfn.SINGLE(IF(ASN!$B150="","",ASN!$B150))</f>
        <v/>
      </c>
      <c r="G531" s="6" t="str">
        <f>_xlfn.SINGLE(IF(ASN!$C150="","",ASN!$C150))</f>
        <v/>
      </c>
      <c r="H53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32" spans="1:8" x14ac:dyDescent="0.35">
      <c r="A532" s="6" t="s">
        <v>1923</v>
      </c>
      <c r="B532" s="6" t="str">
        <f t="shared" si="15"/>
        <v>0</v>
      </c>
      <c r="C532" s="6" t="str">
        <f>(IF(MID(Table1[[#This Row],[Question]],10,2)="SU",MID(Table1[[#This Row],[Question]],10,6),""))</f>
        <v/>
      </c>
      <c r="D532" s="6">
        <f>ASN!$A151</f>
        <v>0</v>
      </c>
      <c r="E532" s="6" t="str">
        <f>Table1[[#This Row],[QNUM]]&amp;Table1[[#This Row],[SUBQNUM]]</f>
        <v>0</v>
      </c>
      <c r="F532" s="6" t="str">
        <f>_xlfn.SINGLE(IF(ASN!$B151="","",ASN!$B151))</f>
        <v/>
      </c>
      <c r="G532" s="6" t="str">
        <f>_xlfn.SINGLE(IF(ASN!$C151="","",ASN!$C151))</f>
        <v/>
      </c>
      <c r="H53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33" spans="1:8" x14ac:dyDescent="0.35">
      <c r="A533" s="6" t="s">
        <v>1923</v>
      </c>
      <c r="B533" s="6" t="str">
        <f t="shared" si="15"/>
        <v>0</v>
      </c>
      <c r="C533" s="6" t="str">
        <f>(IF(MID(Table1[[#This Row],[Question]],10,2)="SU",MID(Table1[[#This Row],[Question]],10,6),""))</f>
        <v/>
      </c>
      <c r="D533" s="6">
        <f>ASN!$A152</f>
        <v>0</v>
      </c>
      <c r="E533" s="6" t="str">
        <f>Table1[[#This Row],[QNUM]]&amp;Table1[[#This Row],[SUBQNUM]]</f>
        <v>0</v>
      </c>
      <c r="F533" s="6" t="str">
        <f>_xlfn.SINGLE(IF(ASN!$B152="","",ASN!$B152))</f>
        <v/>
      </c>
      <c r="G533" s="6" t="str">
        <f>_xlfn.SINGLE(IF(ASN!$C152="","",ASN!$C152))</f>
        <v/>
      </c>
      <c r="H53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34" spans="1:8" x14ac:dyDescent="0.35">
      <c r="A534" s="6" t="s">
        <v>1923</v>
      </c>
      <c r="B534" s="6" t="str">
        <f t="shared" si="15"/>
        <v>0</v>
      </c>
      <c r="C534" s="6" t="str">
        <f>(IF(MID(Table1[[#This Row],[Question]],10,2)="SU",MID(Table1[[#This Row],[Question]],10,6),""))</f>
        <v/>
      </c>
      <c r="D534" s="6">
        <f>ASN!$A153</f>
        <v>0</v>
      </c>
      <c r="E534" s="6" t="str">
        <f>Table1[[#This Row],[QNUM]]&amp;Table1[[#This Row],[SUBQNUM]]</f>
        <v>0</v>
      </c>
      <c r="F534" s="6" t="str">
        <f>_xlfn.SINGLE(IF(ASN!$B153="","",ASN!$B153))</f>
        <v/>
      </c>
      <c r="G534" s="6" t="str">
        <f>_xlfn.SINGLE(IF(ASN!$C153="","",ASN!$C153))</f>
        <v/>
      </c>
      <c r="H53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35" spans="1:8" x14ac:dyDescent="0.35">
      <c r="A535" s="6" t="s">
        <v>1923</v>
      </c>
      <c r="B535" s="6" t="str">
        <f t="shared" si="15"/>
        <v>0</v>
      </c>
      <c r="C535" s="6" t="str">
        <f>(IF(MID(Table1[[#This Row],[Question]],10,2)="SU",MID(Table1[[#This Row],[Question]],10,6),""))</f>
        <v/>
      </c>
      <c r="D535" s="6">
        <f>ASN!$A154</f>
        <v>0</v>
      </c>
      <c r="E535" s="6" t="str">
        <f>Table1[[#This Row],[QNUM]]&amp;Table1[[#This Row],[SUBQNUM]]</f>
        <v>0</v>
      </c>
      <c r="F535" s="6" t="str">
        <f>_xlfn.SINGLE(IF(ASN!$B154="","",ASN!$B154))</f>
        <v/>
      </c>
      <c r="G535" s="6" t="str">
        <f>_xlfn.SINGLE(IF(ASN!$C154="","",ASN!$C154))</f>
        <v/>
      </c>
      <c r="H53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36" spans="1:8" x14ac:dyDescent="0.35">
      <c r="A536" s="6" t="s">
        <v>1923</v>
      </c>
      <c r="B536" s="6" t="str">
        <f t="shared" si="15"/>
        <v>0</v>
      </c>
      <c r="C536" s="6" t="str">
        <f>(IF(MID(Table1[[#This Row],[Question]],10,2)="SU",MID(Table1[[#This Row],[Question]],10,6),""))</f>
        <v/>
      </c>
      <c r="D536" s="6">
        <f>ASN!$A155</f>
        <v>0</v>
      </c>
      <c r="E536" s="6" t="str">
        <f>Table1[[#This Row],[QNUM]]&amp;Table1[[#This Row],[SUBQNUM]]</f>
        <v>0</v>
      </c>
      <c r="F536" s="6" t="str">
        <f>_xlfn.SINGLE(IF(ASN!$B155="","",ASN!$B155))</f>
        <v/>
      </c>
      <c r="G536" s="6" t="str">
        <f>_xlfn.SINGLE(IF(ASN!$C155="","",ASN!$C155))</f>
        <v/>
      </c>
      <c r="H53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37" spans="1:8" x14ac:dyDescent="0.35">
      <c r="A537" s="6" t="s">
        <v>1923</v>
      </c>
      <c r="B537" s="6" t="str">
        <f t="shared" si="15"/>
        <v>0</v>
      </c>
      <c r="C537" s="6" t="str">
        <f>(IF(MID(Table1[[#This Row],[Question]],10,2)="SU",MID(Table1[[#This Row],[Question]],10,6),""))</f>
        <v/>
      </c>
      <c r="D537" s="6">
        <f>ASN!$A156</f>
        <v>0</v>
      </c>
      <c r="E537" s="6" t="str">
        <f>Table1[[#This Row],[QNUM]]&amp;Table1[[#This Row],[SUBQNUM]]</f>
        <v>0</v>
      </c>
      <c r="F537" s="6" t="str">
        <f>_xlfn.SINGLE(IF(ASN!$B156="","",ASN!$B156))</f>
        <v/>
      </c>
      <c r="G537" s="6" t="str">
        <f>_xlfn.SINGLE(IF(ASN!$C156="","",ASN!$C156))</f>
        <v/>
      </c>
      <c r="H53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38" spans="1:8" x14ac:dyDescent="0.35">
      <c r="A538" s="6" t="s">
        <v>1924</v>
      </c>
      <c r="B538" s="6" t="str">
        <f t="shared" si="14"/>
        <v>04.01.01</v>
      </c>
      <c r="C538" s="6" t="str">
        <f>(IF(MID(Table1[[#This Row],[Question]],10,2)="SU",MID(Table1[[#This Row],[Question]],10,6),""))</f>
        <v/>
      </c>
      <c r="D538" s="6" t="str">
        <f>'ASN-Comm'!$A7</f>
        <v>04.01.01</v>
      </c>
      <c r="E538" s="6" t="str">
        <f>Table1[[#This Row],[QNUM]]&amp;Table1[[#This Row],[SUBQNUM]]</f>
        <v>04.01.01</v>
      </c>
      <c r="F538" s="6" t="str">
        <f>_xlfn.SINGLE(IF('ASN-Comm'!$B7="","",'ASN-Comm'!$B7))</f>
        <v>Does the commission have a three-year, comprehensive national and community service plan and establishment of state priorities that is consistent with AmeriCorps' broad goals of meeting human, educational, environmental, and public safety needs?</v>
      </c>
      <c r="G538" s="6" t="str">
        <f>_xlfn.SINGLE(IF('ASN-Comm'!$C7="","",'ASN-Comm'!$C7))</f>
        <v/>
      </c>
      <c r="H53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39" spans="1:8" x14ac:dyDescent="0.35">
      <c r="A539" s="6" t="s">
        <v>1924</v>
      </c>
      <c r="B539" s="6" t="str">
        <f t="shared" si="14"/>
        <v/>
      </c>
      <c r="C539" s="6" t="str">
        <f>(IF(MID(Table1[[#This Row],[Question]],10,2)="SU",MID(Table1[[#This Row],[Question]],10,6),""))</f>
        <v/>
      </c>
      <c r="D539" s="6" t="str">
        <f>'ASN-Comm'!$A8</f>
        <v>References:</v>
      </c>
      <c r="E539" s="6" t="str">
        <f>Table1[[#This Row],[QNUM]]&amp;Table1[[#This Row],[SUBQNUM]]</f>
        <v/>
      </c>
      <c r="F539" s="6" t="str">
        <f>_xlfn.SINGLE(IF('ASN-Comm'!$B8="","",'ASN-Comm'!$B8))</f>
        <v>45 CFR § 2550.80</v>
      </c>
      <c r="G539" s="6" t="str">
        <f>_xlfn.SINGLE(IF('ASN-Comm'!$C8="","",'ASN-Comm'!$C8))</f>
        <v/>
      </c>
      <c r="H53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40" spans="1:8" x14ac:dyDescent="0.35">
      <c r="A540" s="6" t="s">
        <v>1924</v>
      </c>
      <c r="B540" s="6" t="str">
        <f>B538&amp;TRIM(Table1[[#This Row],[Question]])</f>
        <v>04.01.01Notes:</v>
      </c>
      <c r="C540" s="6" t="str">
        <f>(IF(MID(Table1[[#This Row],[Question]],10,2)="SU",MID(Table1[[#This Row],[Question]],10,6),""))</f>
        <v/>
      </c>
      <c r="D540" s="6" t="str">
        <f>'ASN-Comm'!$A9</f>
        <v>Notes:</v>
      </c>
      <c r="E540" s="6" t="str">
        <f>Table1[[#This Row],[QNUM]]&amp;Table1[[#This Row],[SUBQNUM]]</f>
        <v>04.01.01Notes:</v>
      </c>
      <c r="F540" s="6" t="str">
        <f>_xlfn.SINGLE(IF('ASN-Comm'!$B9="","",'ASN-Comm'!$B9))</f>
        <v/>
      </c>
      <c r="G540" s="6" t="str">
        <f>_xlfn.SINGLE(IF('ASN-Comm'!$C9="","",'ASN-Comm'!$C9))</f>
        <v/>
      </c>
      <c r="H54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41" spans="1:8" x14ac:dyDescent="0.35">
      <c r="A541" s="6" t="s">
        <v>1924</v>
      </c>
      <c r="B541" s="6" t="str">
        <f>B538&amp;Table1[[#This Row],[Question]]</f>
        <v>04.01.01Recommendations for Improvement:</v>
      </c>
      <c r="C541" s="6" t="str">
        <f>(IF(MID(Table1[[#This Row],[Question]],10,2)="SU",MID(Table1[[#This Row],[Question]],10,6),""))</f>
        <v/>
      </c>
      <c r="D541" s="6" t="str">
        <f>'ASN-Comm'!$A10</f>
        <v>Recommendations for Improvement:</v>
      </c>
      <c r="E541" s="6" t="str">
        <f>Table1[[#This Row],[QNUM]]&amp;Table1[[#This Row],[SUBQNUM]]</f>
        <v>04.01.01Recommendations for Improvement:</v>
      </c>
      <c r="F541" s="6" t="str">
        <f>_xlfn.SINGLE(IF('ASN-Comm'!$B10="","",'ASN-Comm'!$B10))</f>
        <v/>
      </c>
      <c r="G541" s="6" t="str">
        <f>_xlfn.SINGLE(IF('ASN-Comm'!$C10="","",'ASN-Comm'!$C10))</f>
        <v/>
      </c>
      <c r="H54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42" spans="1:8" x14ac:dyDescent="0.35">
      <c r="A542" s="6" t="s">
        <v>1924</v>
      </c>
      <c r="B542" s="6" t="str">
        <f t="shared" si="14"/>
        <v>04.01.02</v>
      </c>
      <c r="C542" s="6" t="str">
        <f>(IF(MID(Table1[[#This Row],[Question]],10,2)="SU",MID(Table1[[#This Row],[Question]],10,6),""))</f>
        <v/>
      </c>
      <c r="D542" s="6" t="str">
        <f>'ASN-Comm'!$A11</f>
        <v>04.01.02</v>
      </c>
      <c r="E542" s="6" t="str">
        <f>Table1[[#This Row],[QNUM]]&amp;Table1[[#This Row],[SUBQNUM]]</f>
        <v>04.01.02</v>
      </c>
      <c r="F542" s="6" t="str">
        <f>_xlfn.SINGLE(IF('ASN-Comm'!$B11="","",'ASN-Comm'!$B11))</f>
        <v xml:space="preserve">Does the comprehensive national and community service plan and establishment of state priorities that is consistent with AmeriCorps' broad goals of meeting human, educational, environmental, and public safety needs comply with the requirements below?
</v>
      </c>
      <c r="G542" s="6" t="str">
        <f>_xlfn.SINGLE(IF('ASN-Comm'!$C11="","",'ASN-Comm'!$C11))</f>
        <v/>
      </c>
      <c r="H54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43" spans="1:8" x14ac:dyDescent="0.35">
      <c r="A543" s="6" t="s">
        <v>1924</v>
      </c>
      <c r="B543" s="6" t="str">
        <f t="shared" si="14"/>
        <v>04.01.02</v>
      </c>
      <c r="C543" s="6" t="str">
        <f>(IF(MID(Table1[[#This Row],[Question]],10,2)="SU",MID(Table1[[#This Row],[Question]],10,6),""))</f>
        <v>SUBQ1</v>
      </c>
      <c r="D543" s="9" t="str">
        <f>D542&amp;" SUBQ1"</f>
        <v>04.01.02 SUBQ1</v>
      </c>
      <c r="E543" s="9" t="str">
        <f>Table1[[#This Row],[QNUM]]&amp;Table1[[#This Row],[SUBQNUM]]</f>
        <v>04.01.02SUBQ1</v>
      </c>
      <c r="F543" s="6" t="str">
        <f>_xlfn.SINGLE(IF('ASN-Comm'!$B12="","",'ASN-Comm'!$B12))</f>
        <v>• Be annually updated.</v>
      </c>
      <c r="G543" s="6" t="str">
        <f>_xlfn.SINGLE(IF('ASN-Comm'!$C12="","",'ASN-Comm'!$C12))</f>
        <v/>
      </c>
      <c r="H54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44" spans="1:8" x14ac:dyDescent="0.35">
      <c r="A544" s="6" t="s">
        <v>1924</v>
      </c>
      <c r="B544" s="6" t="str">
        <f t="shared" si="14"/>
        <v>04.01.02</v>
      </c>
      <c r="C544" s="6" t="str">
        <f>(IF(MID(Table1[[#This Row],[Question]],10,2)="SU",MID(Table1[[#This Row],[Question]],10,6),""))</f>
        <v>SUBQ2</v>
      </c>
      <c r="D544" s="9" t="str">
        <f>D542&amp;" SUBQ2"</f>
        <v>04.01.02 SUBQ2</v>
      </c>
      <c r="E544" s="9" t="str">
        <f>Table1[[#This Row],[QNUM]]&amp;Table1[[#This Row],[SUBQNUM]]</f>
        <v>04.01.02SUBQ2</v>
      </c>
      <c r="F544" s="6" t="str">
        <f>_xlfn.SINGLE(IF('ASN-Comm'!$B13="","",'ASN-Comm'!$B13))</f>
        <v xml:space="preserve">•  Be developed through an open and public process that provides for the maximum participation and input from a broad cross-section of individuals and organizations, including national service programs within the state. </v>
      </c>
      <c r="G544" s="6" t="str">
        <f>_xlfn.SINGLE(IF('ASN-Comm'!$C13="","",'ASN-Comm'!$C13))</f>
        <v/>
      </c>
      <c r="H54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45" spans="1:8" x14ac:dyDescent="0.35">
      <c r="A545" s="6" t="s">
        <v>1924</v>
      </c>
      <c r="B545" s="6" t="str">
        <f t="shared" si="14"/>
        <v>04.01.02</v>
      </c>
      <c r="C545" s="6" t="str">
        <f>(IF(MID(Table1[[#This Row],[Question]],10,2)="SU",MID(Table1[[#This Row],[Question]],10,6),""))</f>
        <v>SUBQ3</v>
      </c>
      <c r="D545" s="9" t="str">
        <f>D542&amp;" SUBQ3"</f>
        <v>04.01.02 SUBQ3</v>
      </c>
      <c r="E545" s="9" t="str">
        <f>Table1[[#This Row],[QNUM]]&amp;Table1[[#This Row],[SUBQNUM]]</f>
        <v>04.01.02SUBQ3</v>
      </c>
      <c r="F545" s="6" t="str">
        <f>_xlfn.SINGLE(IF('ASN-Comm'!$B14="","",'ASN-Comm'!$B14))</f>
        <v>• Ensure outreach to diverse, broad-minded community service organizations that serve underrepresented populations by creating State networks and registries or by utilizing existing ones.</v>
      </c>
      <c r="G545" s="6" t="str">
        <f>_xlfn.SINGLE(IF('ASN-Comm'!$C14="","",'ASN-Comm'!$C14))</f>
        <v/>
      </c>
      <c r="H54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46" spans="1:8" x14ac:dyDescent="0.35">
      <c r="A546" s="6" t="s">
        <v>1924</v>
      </c>
      <c r="B546" s="6" t="str">
        <f t="shared" si="14"/>
        <v>04.01.02</v>
      </c>
      <c r="C546" s="6" t="str">
        <f>(IF(MID(Table1[[#This Row],[Question]],10,2)="SU",MID(Table1[[#This Row],[Question]],10,6),""))</f>
        <v>SUBQ4</v>
      </c>
      <c r="D546" s="9" t="str">
        <f>D542&amp;" SUBQ4"</f>
        <v>04.01.02 SUBQ4</v>
      </c>
      <c r="E546" s="9" t="str">
        <f>Table1[[#This Row],[QNUM]]&amp;Table1[[#This Row],[SUBQNUM]]</f>
        <v>04.01.02SUBQ4</v>
      </c>
      <c r="F546" s="6" t="str">
        <f>_xlfn.SINGLE(IF('ASN-Comm'!$B15="","",'ASN-Comm'!$B15))</f>
        <v>• The plan must set forth the State's goals, priorities, and strategies for promoting national and community service and strengthening its service infrastructure, including how AmeriCorps-funded programs fit into the plan.</v>
      </c>
      <c r="G546" s="6" t="str">
        <f>_xlfn.SINGLE(IF('ASN-Comm'!$C15="","",'ASN-Comm'!$C15))</f>
        <v/>
      </c>
      <c r="H54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47" spans="1:8" x14ac:dyDescent="0.35">
      <c r="A547" s="6" t="s">
        <v>1924</v>
      </c>
      <c r="B547" s="6" t="str">
        <f t="shared" si="14"/>
        <v>04.01.02</v>
      </c>
      <c r="C547" s="6" t="str">
        <f>(IF(MID(Table1[[#This Row],[Question]],10,2)="SU",MID(Table1[[#This Row],[Question]],10,6),""))</f>
        <v>SUBQ5</v>
      </c>
      <c r="D547" s="9" t="str">
        <f>D542&amp;" SUBQ5"</f>
        <v>04.01.02 SUBQ5</v>
      </c>
      <c r="E547" s="9" t="str">
        <f>Table1[[#This Row],[QNUM]]&amp;Table1[[#This Row],[SUBQNUM]]</f>
        <v>04.01.02SUBQ5</v>
      </c>
      <c r="F547" s="6" t="str">
        <f>_xlfn.SINGLE(IF('ASN-Comm'!$B16="","",'ASN-Comm'!$B16))</f>
        <v xml:space="preserve">• May contain such other information as the State commission considers appropriate and must contain other information as AmeriCorps may require. </v>
      </c>
      <c r="G547" s="6" t="str">
        <f>_xlfn.SINGLE(IF('ASN-Comm'!$C16="","",'ASN-Comm'!$C16))</f>
        <v/>
      </c>
      <c r="H54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48" spans="1:8" x14ac:dyDescent="0.35">
      <c r="A548" s="6" t="s">
        <v>1924</v>
      </c>
      <c r="B548" s="6" t="str">
        <f t="shared" si="14"/>
        <v>04.01.02</v>
      </c>
      <c r="C548" s="6" t="str">
        <f>(IF(MID(Table1[[#This Row],[Question]],10,2)="SU",MID(Table1[[#This Row],[Question]],10,6),""))</f>
        <v>SUBQ6</v>
      </c>
      <c r="D548" s="9" t="str">
        <f>D542&amp;" SUBQ6"</f>
        <v>04.01.02 SUBQ6</v>
      </c>
      <c r="E548" s="9" t="str">
        <f>Table1[[#This Row],[QNUM]]&amp;Table1[[#This Row],[SUBQNUM]]</f>
        <v>04.01.02SUBQ6</v>
      </c>
      <c r="F548" s="6" t="str">
        <f>_xlfn.SINGLE(IF('ASN-Comm'!$B17="","",'ASN-Comm'!$B17))</f>
        <v>• Must ensure outreach to and coordination with municipalities and county governments regarding the national service laws</v>
      </c>
      <c r="G548" s="6" t="str">
        <f>_xlfn.SINGLE(IF('ASN-Comm'!$C17="","",'ASN-Comm'!$C17))</f>
        <v/>
      </c>
      <c r="H54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49" spans="1:8" x14ac:dyDescent="0.35">
      <c r="A549" s="6" t="s">
        <v>1924</v>
      </c>
      <c r="B549" s="6" t="str">
        <f t="shared" si="14"/>
        <v>04.01.02</v>
      </c>
      <c r="C549" s="6" t="str">
        <f>(IF(MID(Table1[[#This Row],[Question]],10,2)="SU",MID(Table1[[#This Row],[Question]],10,6),""))</f>
        <v>SUBQ7</v>
      </c>
      <c r="D549" s="9" t="str">
        <f>D542&amp;" SUBQ7"</f>
        <v>04.01.02 SUBQ7</v>
      </c>
      <c r="E549" s="9" t="str">
        <f>Table1[[#This Row],[QNUM]]&amp;Table1[[#This Row],[SUBQNUM]]</f>
        <v>04.01.02SUBQ7</v>
      </c>
      <c r="F549" s="6" t="str">
        <f>_xlfn.SINGLE(IF('ASN-Comm'!$B18="","",'ASN-Comm'!$B18))</f>
        <v>• Must provide for effective coordination of funding applications submitted by the state and other organizations within the State under national service laws</v>
      </c>
      <c r="G549" s="6" t="str">
        <f>_xlfn.SINGLE(IF('ASN-Comm'!$C18="","",'ASN-Comm'!$C18))</f>
        <v/>
      </c>
      <c r="H54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50" spans="1:8" x14ac:dyDescent="0.35">
      <c r="A550" s="6" t="s">
        <v>1924</v>
      </c>
      <c r="B550" s="6" t="str">
        <f t="shared" si="14"/>
        <v>04.01.02</v>
      </c>
      <c r="C550" s="6" t="str">
        <f>(IF(MID(Table1[[#This Row],[Question]],10,2)="SU",MID(Table1[[#This Row],[Question]],10,6),""))</f>
        <v>SUBQ8</v>
      </c>
      <c r="D550" s="9" t="str">
        <f>D542&amp;" SUBQ8"</f>
        <v>04.01.02 SUBQ8</v>
      </c>
      <c r="E550" s="9" t="str">
        <f>Table1[[#This Row],[QNUM]]&amp;Table1[[#This Row],[SUBQNUM]]</f>
        <v>04.01.02SUBQ8</v>
      </c>
      <c r="F550" s="6" t="str">
        <f>_xlfn.SINGLE(IF('ASN-Comm'!$B19="","",'ASN-Comm'!$B19))</f>
        <v>• Include measurable goals and outcomes for national service programs funded through the State and other organizations within the State under the national service laws.</v>
      </c>
      <c r="G550" s="6" t="str">
        <f>_xlfn.SINGLE(IF('ASN-Comm'!$C19="","",'ASN-Comm'!$C19))</f>
        <v/>
      </c>
      <c r="H55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51" spans="1:8" x14ac:dyDescent="0.35">
      <c r="A551" s="6" t="s">
        <v>1924</v>
      </c>
      <c r="B551" s="6" t="str">
        <f t="shared" si="14"/>
        <v>04.01.02</v>
      </c>
      <c r="C551" s="6" t="str">
        <f>(IF(MID(Table1[[#This Row],[Question]],10,2)="SU",MID(Table1[[#This Row],[Question]],10,6),""))</f>
        <v>SUBQ9</v>
      </c>
      <c r="D551" s="9" t="str">
        <f>D542&amp;" SUBQ9"</f>
        <v>04.01.02 SUBQ9</v>
      </c>
      <c r="E551" s="9" t="str">
        <f>Table1[[#This Row],[QNUM]]&amp;Table1[[#This Row],[SUBQNUM]]</f>
        <v>04.01.02SUBQ9</v>
      </c>
      <c r="F551" s="6" t="str">
        <f>_xlfn.SINGLE(IF('ASN-Comm'!$B20="","",'ASN-Comm'!$B20))</f>
        <v>• Be subject to approval by the chief executive officer of the State.</v>
      </c>
      <c r="G551" s="6" t="str">
        <f>_xlfn.SINGLE(IF('ASN-Comm'!$C20="","",'ASN-Comm'!$C20))</f>
        <v/>
      </c>
      <c r="H55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52" spans="1:8" x14ac:dyDescent="0.35">
      <c r="A552" s="6" t="s">
        <v>1924</v>
      </c>
      <c r="B552" s="6" t="str">
        <f t="shared" si="14"/>
        <v/>
      </c>
      <c r="C552" s="6" t="str">
        <f>(IF(MID(Table1[[#This Row],[Question]],10,2)="SU",MID(Table1[[#This Row],[Question]],10,6),""))</f>
        <v/>
      </c>
      <c r="D552" s="6" t="str">
        <f>'ASN-Comm'!$A21</f>
        <v>References:</v>
      </c>
      <c r="E552" s="6" t="str">
        <f>Table1[[#This Row],[QNUM]]&amp;Table1[[#This Row],[SUBQNUM]]</f>
        <v/>
      </c>
      <c r="F552" s="6" t="str">
        <f>_xlfn.SINGLE(IF('ASN-Comm'!$B21="","",'ASN-Comm'!$B21))</f>
        <v>45 CFR § 2550.80 (a)</v>
      </c>
      <c r="G552" s="6" t="str">
        <f>_xlfn.SINGLE(IF('ASN-Comm'!$C21="","",'ASN-Comm'!$C21))</f>
        <v/>
      </c>
      <c r="H55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53" spans="1:8" x14ac:dyDescent="0.35">
      <c r="A553" s="6" t="s">
        <v>1924</v>
      </c>
      <c r="B553" s="6" t="str">
        <f>B551&amp;TRIM(Table1[[#This Row],[Question]])</f>
        <v>04.01.02Notes:</v>
      </c>
      <c r="C553" s="6" t="str">
        <f>(IF(MID(Table1[[#This Row],[Question]],10,2)="SU",MID(Table1[[#This Row],[Question]],10,6),""))</f>
        <v/>
      </c>
      <c r="D553" s="6" t="str">
        <f>'ASN-Comm'!$A22</f>
        <v>Notes:</v>
      </c>
      <c r="E553" s="6" t="str">
        <f>Table1[[#This Row],[QNUM]]&amp;Table1[[#This Row],[SUBQNUM]]</f>
        <v>04.01.02Notes:</v>
      </c>
      <c r="F553" s="6" t="str">
        <f>_xlfn.SINGLE(IF('ASN-Comm'!$B22="","",'ASN-Comm'!$B22))</f>
        <v/>
      </c>
      <c r="G553" s="6" t="str">
        <f>_xlfn.SINGLE(IF('ASN-Comm'!$C22="","",'ASN-Comm'!$C22))</f>
        <v/>
      </c>
      <c r="H55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54" spans="1:8" x14ac:dyDescent="0.35">
      <c r="A554" s="6" t="s">
        <v>1924</v>
      </c>
      <c r="B554" s="6" t="str">
        <f>B551&amp;Table1[[#This Row],[Question]]</f>
        <v>04.01.02Recommendations for Improvement:</v>
      </c>
      <c r="C554" s="6" t="str">
        <f>(IF(MID(Table1[[#This Row],[Question]],10,2)="SU",MID(Table1[[#This Row],[Question]],10,6),""))</f>
        <v/>
      </c>
      <c r="D554" s="6" t="str">
        <f>'ASN-Comm'!$A23</f>
        <v>Recommendations for Improvement:</v>
      </c>
      <c r="E554" s="6" t="str">
        <f>Table1[[#This Row],[QNUM]]&amp;Table1[[#This Row],[SUBQNUM]]</f>
        <v>04.01.02Recommendations for Improvement:</v>
      </c>
      <c r="F554" s="6" t="str">
        <f>_xlfn.SINGLE(IF('ASN-Comm'!$B23="","",'ASN-Comm'!$B23))</f>
        <v/>
      </c>
      <c r="G554" s="6" t="str">
        <f>_xlfn.SINGLE(IF('ASN-Comm'!$C23="","",'ASN-Comm'!$C23))</f>
        <v/>
      </c>
      <c r="H55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55" spans="1:8" x14ac:dyDescent="0.35">
      <c r="A555" s="6" t="s">
        <v>1924</v>
      </c>
      <c r="B555" s="6" t="str">
        <f t="shared" si="14"/>
        <v>04.01.03</v>
      </c>
      <c r="C555" s="6" t="str">
        <f>(IF(MID(Table1[[#This Row],[Question]],10,2)="SU",MID(Table1[[#This Row],[Question]],10,6),""))</f>
        <v/>
      </c>
      <c r="D555" s="6" t="str">
        <f>'ASN-Comm'!$A24</f>
        <v>04.01.03</v>
      </c>
      <c r="E555" s="6" t="str">
        <f>Table1[[#This Row],[QNUM]]&amp;Table1[[#This Row],[SUBQNUM]]</f>
        <v>04.01.03</v>
      </c>
      <c r="F555" s="6" t="str">
        <f>_xlfn.SINGLE(IF('ASN-Comm'!$B24="","",'ASN-Comm'!$B24))</f>
        <v xml:space="preserve">Does the commission have a Supplemental State Service Plan for adults age 55 or older? _x000D_
_x000D_
_x000D_
</v>
      </c>
      <c r="G555" s="6" t="str">
        <f>_xlfn.SINGLE(IF('ASN-Comm'!$C24="","",'ASN-Comm'!$C24))</f>
        <v/>
      </c>
      <c r="H55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56" spans="1:8" x14ac:dyDescent="0.35">
      <c r="A556" s="6" t="s">
        <v>1924</v>
      </c>
      <c r="B556" s="6" t="str">
        <f t="shared" si="14"/>
        <v/>
      </c>
      <c r="C556" s="6" t="str">
        <f>(IF(MID(Table1[[#This Row],[Question]],10,2)="SU",MID(Table1[[#This Row],[Question]],10,6),""))</f>
        <v/>
      </c>
      <c r="D556" s="6" t="str">
        <f>'ASN-Comm'!$A25</f>
        <v>References:</v>
      </c>
      <c r="E556" s="6" t="str">
        <f>Table1[[#This Row],[QNUM]]&amp;Table1[[#This Row],[SUBQNUM]]</f>
        <v/>
      </c>
      <c r="F556" s="6" t="str">
        <f>_xlfn.SINGLE(IF('ASN-Comm'!$B25="","",'ASN-Comm'!$B25))</f>
        <v>45 CFR 2550.80(m)</v>
      </c>
      <c r="G556" s="6" t="str">
        <f>_xlfn.SINGLE(IF('ASN-Comm'!$C25="","",'ASN-Comm'!$C25))</f>
        <v/>
      </c>
      <c r="H55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57" spans="1:8" x14ac:dyDescent="0.35">
      <c r="A557" s="6" t="s">
        <v>1924</v>
      </c>
      <c r="B557" s="6" t="str">
        <f>B555&amp;TRIM(Table1[[#This Row],[Question]])</f>
        <v>04.01.03Notes:</v>
      </c>
      <c r="C557" s="6" t="str">
        <f>(IF(MID(Table1[[#This Row],[Question]],10,2)="SU",MID(Table1[[#This Row],[Question]],10,6),""))</f>
        <v/>
      </c>
      <c r="D557" s="6" t="str">
        <f>'ASN-Comm'!$A26</f>
        <v>Notes:</v>
      </c>
      <c r="E557" s="6" t="str">
        <f>Table1[[#This Row],[QNUM]]&amp;Table1[[#This Row],[SUBQNUM]]</f>
        <v>04.01.03Notes:</v>
      </c>
      <c r="F557" s="6" t="str">
        <f>_xlfn.SINGLE(IF('ASN-Comm'!$B26="","",'ASN-Comm'!$B26))</f>
        <v/>
      </c>
      <c r="G557" s="6" t="str">
        <f>_xlfn.SINGLE(IF('ASN-Comm'!$C26="","",'ASN-Comm'!$C26))</f>
        <v/>
      </c>
      <c r="H55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58" spans="1:8" x14ac:dyDescent="0.35">
      <c r="A558" s="6" t="s">
        <v>1924</v>
      </c>
      <c r="B558" s="6" t="str">
        <f>B555&amp;Table1[[#This Row],[Question]]</f>
        <v>04.01.03Recommendations for Improvement:</v>
      </c>
      <c r="C558" s="6" t="str">
        <f>(IF(MID(Table1[[#This Row],[Question]],10,2)="SU",MID(Table1[[#This Row],[Question]],10,6),""))</f>
        <v/>
      </c>
      <c r="D558" s="6" t="str">
        <f>'ASN-Comm'!$A27</f>
        <v>Recommendations for Improvement:</v>
      </c>
      <c r="E558" s="6" t="str">
        <f>Table1[[#This Row],[QNUM]]&amp;Table1[[#This Row],[SUBQNUM]]</f>
        <v>04.01.03Recommendations for Improvement:</v>
      </c>
      <c r="F558" s="6" t="str">
        <f>_xlfn.SINGLE(IF('ASN-Comm'!$B27="","",'ASN-Comm'!$B27))</f>
        <v/>
      </c>
      <c r="G558" s="6" t="str">
        <f>_xlfn.SINGLE(IF('ASN-Comm'!$C27="","",'ASN-Comm'!$C27))</f>
        <v/>
      </c>
      <c r="H55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59" spans="1:8" x14ac:dyDescent="0.35">
      <c r="A559" s="6" t="s">
        <v>1924</v>
      </c>
      <c r="B559" s="6" t="str">
        <f t="shared" si="14"/>
        <v>04.01.04</v>
      </c>
      <c r="C559" s="6" t="str">
        <f>(IF(MID(Table1[[#This Row],[Question]],10,2)="SU",MID(Table1[[#This Row],[Question]],10,6),""))</f>
        <v/>
      </c>
      <c r="D559" s="6" t="str">
        <f>'ASN-Comm'!$A28</f>
        <v>04.01.04</v>
      </c>
      <c r="E559" s="6" t="str">
        <f>Table1[[#This Row],[QNUM]]&amp;Table1[[#This Row],[SUBQNUM]]</f>
        <v>04.01.04</v>
      </c>
      <c r="F559" s="6" t="str">
        <f>_xlfn.SINGLE(IF('ASN-Comm'!$B28="","",'ASN-Comm'!$B28))</f>
        <v xml:space="preserve">Does the Supplemental State Service Plan for adults age 55 or older include the requirements below?
</v>
      </c>
      <c r="G559" s="6" t="str">
        <f>_xlfn.SINGLE(IF('ASN-Comm'!$C28="","",'ASN-Comm'!$C28))</f>
        <v/>
      </c>
      <c r="H55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60" spans="1:8" x14ac:dyDescent="0.35">
      <c r="A560" s="6" t="s">
        <v>1924</v>
      </c>
      <c r="B560" s="6" t="str">
        <f t="shared" si="14"/>
        <v>04.01.04</v>
      </c>
      <c r="C560" s="6" t="str">
        <f>(IF(MID(Table1[[#This Row],[Question]],10,2)="SU",MID(Table1[[#This Row],[Question]],10,6),""))</f>
        <v>SUBQ1</v>
      </c>
      <c r="D560" s="9" t="str">
        <f>D559&amp;" SUBQ1"</f>
        <v>04.01.04 SUBQ1</v>
      </c>
      <c r="E560" s="9" t="str">
        <f>Table1[[#This Row],[QNUM]]&amp;Table1[[#This Row],[SUBQNUM]]</f>
        <v>04.01.04SUBQ1</v>
      </c>
      <c r="F560" s="6" t="str">
        <f>_xlfn.SINGLE(IF('ASN-Comm'!$B29="","",'ASN-Comm'!$B29))</f>
        <v>• Recommendations for policies to increase service for adults age 55 or older, including how to use such adults as sources of social capital, and how to utilize their skills and experience to address community needs.</v>
      </c>
      <c r="G560" s="6" t="str">
        <f>_xlfn.SINGLE(IF('ASN-Comm'!$C29="","",'ASN-Comm'!$C29))</f>
        <v/>
      </c>
      <c r="H56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61" spans="1:8" x14ac:dyDescent="0.35">
      <c r="A561" s="6" t="s">
        <v>1924</v>
      </c>
      <c r="B561" s="6" t="str">
        <f t="shared" si="14"/>
        <v>04.01.04</v>
      </c>
      <c r="C561" s="6" t="str">
        <f>(IF(MID(Table1[[#This Row],[Question]],10,2)="SU",MID(Table1[[#This Row],[Question]],10,6),""))</f>
        <v>SUBQ2</v>
      </c>
      <c r="D561" s="9" t="str">
        <f>D559&amp;" SUBQ2"</f>
        <v>04.01.04 SUBQ2</v>
      </c>
      <c r="E561" s="9" t="str">
        <f>Table1[[#This Row],[QNUM]]&amp;Table1[[#This Row],[SUBQNUM]]</f>
        <v>04.01.04SUBQ2</v>
      </c>
      <c r="F561" s="6" t="str">
        <f>_xlfn.SINGLE(IF('ASN-Comm'!$B30="","",'ASN-Comm'!$B30))</f>
        <v>• Recommendations to the State agency on aging (as defined in section 102 of the Older Americans Act of 1965, 42 U.S.C. 3002) on a marketing outreach plan to businesses and outreach to non-profit organizations, the State education agency, institutions of higher education, and other State agencies.</v>
      </c>
      <c r="G561" s="6" t="str">
        <f>_xlfn.SINGLE(IF('ASN-Comm'!$C30="","",'ASN-Comm'!$C30))</f>
        <v/>
      </c>
      <c r="H56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62" spans="1:8" x14ac:dyDescent="0.35">
      <c r="A562" s="6" t="s">
        <v>1924</v>
      </c>
      <c r="B562" s="6" t="str">
        <f t="shared" si="14"/>
        <v>04.01.04</v>
      </c>
      <c r="C562" s="6" t="str">
        <f>(IF(MID(Table1[[#This Row],[Question]],10,2)="SU",MID(Table1[[#This Row],[Question]],10,6),""))</f>
        <v>SUBQ3</v>
      </c>
      <c r="D562" s="9" t="str">
        <f>D559&amp;" SUBQ3"</f>
        <v>04.01.04 SUBQ3</v>
      </c>
      <c r="E562" s="9" t="str">
        <f>Table1[[#This Row],[QNUM]]&amp;Table1[[#This Row],[SUBQNUM]]</f>
        <v>04.01.04SUBQ3</v>
      </c>
      <c r="F562" s="6" t="str">
        <f>_xlfn.SINGLE(IF('ASN-Comm'!$B31="","",'ASN-Comm'!$B31))</f>
        <v>•  Recommendations for civic engagement and multigenerational activities, including early childhood education and care, family literacy, and other after school programs, respite services for adults age 55 or older and caregivers, and transitions for older adults age 55 or older to purposeful work in their post-career lives.</v>
      </c>
      <c r="G562" s="6" t="str">
        <f>_xlfn.SINGLE(IF('ASN-Comm'!$C31="","",'ASN-Comm'!$C31))</f>
        <v/>
      </c>
      <c r="H56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63" spans="1:8" x14ac:dyDescent="0.35">
      <c r="A563" s="6" t="s">
        <v>1924</v>
      </c>
      <c r="B563" s="6" t="str">
        <f t="shared" si="14"/>
        <v>04.01.04</v>
      </c>
      <c r="C563" s="6" t="str">
        <f>(IF(MID(Table1[[#This Row],[Question]],10,2)="SU",MID(Table1[[#This Row],[Question]],10,6),""))</f>
        <v>SUBQ4</v>
      </c>
      <c r="D563" s="9" t="str">
        <f>D559&amp;" SUBQ4"</f>
        <v>04.01.04 SUBQ4</v>
      </c>
      <c r="E563" s="9" t="str">
        <f>Table1[[#This Row],[QNUM]]&amp;Table1[[#This Row],[SUBQNUM]]</f>
        <v>04.01.04SUBQ4</v>
      </c>
      <c r="F563" s="6" t="str">
        <f>_xlfn.SINGLE(IF('ASN-Comm'!$B32="","",'ASN-Comm'!$B32))</f>
        <v>• Incorporate the current knowledge base regarding the economic impact of the roles of workers age 55 or older in the economy.</v>
      </c>
      <c r="G563" s="6" t="str">
        <f>_xlfn.SINGLE(IF('ASN-Comm'!$C32="","",'ASN-Comm'!$C32))</f>
        <v/>
      </c>
      <c r="H56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64" spans="1:8" x14ac:dyDescent="0.35">
      <c r="A564" s="6" t="s">
        <v>1924</v>
      </c>
      <c r="B564" s="6" t="str">
        <f t="shared" si="14"/>
        <v>04.01.04</v>
      </c>
      <c r="C564" s="6" t="str">
        <f>(IF(MID(Table1[[#This Row],[Question]],10,2)="SU",MID(Table1[[#This Row],[Question]],10,6),""))</f>
        <v>SUBQ5</v>
      </c>
      <c r="D564" s="9" t="str">
        <f>D559&amp;" SUBQ5"</f>
        <v>04.01.04 SUBQ5</v>
      </c>
      <c r="E564" s="9" t="str">
        <f>Table1[[#This Row],[QNUM]]&amp;Table1[[#This Row],[SUBQNUM]]</f>
        <v>04.01.04SUBQ5</v>
      </c>
      <c r="F564" s="6" t="str">
        <f>_xlfn.SINGLE(IF('ASN-Comm'!$B33="","",'ASN-Comm'!$B33))</f>
        <v>• Incorporate the current knowledge base regarding the social impact of the roles of such workers in the community.</v>
      </c>
      <c r="G564" s="6" t="str">
        <f>_xlfn.SINGLE(IF('ASN-Comm'!$C33="","",'ASN-Comm'!$C33))</f>
        <v/>
      </c>
      <c r="H56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65" spans="1:8" x14ac:dyDescent="0.35">
      <c r="A565" s="6" t="s">
        <v>1924</v>
      </c>
      <c r="B565" s="6" t="str">
        <f t="shared" si="14"/>
        <v>04.01.04</v>
      </c>
      <c r="C565" s="6" t="str">
        <f>(IF(MID(Table1[[#This Row],[Question]],10,2)="SU",MID(Table1[[#This Row],[Question]],10,6),""))</f>
        <v>SUBQ6</v>
      </c>
      <c r="D565" s="9" t="str">
        <f>D559&amp;" SUBQ6"</f>
        <v>04.01.04 SUBQ6</v>
      </c>
      <c r="E565" s="9" t="str">
        <f>Table1[[#This Row],[QNUM]]&amp;Table1[[#This Row],[SUBQNUM]]</f>
        <v>04.01.04SUBQ6</v>
      </c>
      <c r="F565" s="6" t="str">
        <f>_xlfn.SINGLE(IF('ASN-Comm'!$B34="","",'ASN-Comm'!$B34))</f>
        <v>• Incorporate the current knowledge base regarding the health and social benefits of active engagement for adults age 55 or older.</v>
      </c>
      <c r="G565" s="6" t="str">
        <f>_xlfn.SINGLE(IF('ASN-Comm'!$C34="","",'ASN-Comm'!$C34))</f>
        <v/>
      </c>
      <c r="H56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66" spans="1:8" x14ac:dyDescent="0.35">
      <c r="A566" s="6" t="s">
        <v>1924</v>
      </c>
      <c r="B566" s="6" t="str">
        <f t="shared" si="14"/>
        <v>04.01.04</v>
      </c>
      <c r="C566" s="6" t="str">
        <f>(IF(MID(Table1[[#This Row],[Question]],10,2)="SU",MID(Table1[[#This Row],[Question]],10,6),""))</f>
        <v>SUBQ7</v>
      </c>
      <c r="D566" s="9" t="str">
        <f>D559&amp;" SUBQ7"</f>
        <v>04.01.04 SUBQ7</v>
      </c>
      <c r="E566" s="9" t="str">
        <f>Table1[[#This Row],[QNUM]]&amp;Table1[[#This Row],[SUBQNUM]]</f>
        <v>04.01.04SUBQ7</v>
      </c>
      <c r="F566" s="6" t="str">
        <f>_xlfn.SINGLE(IF('ASN-Comm'!$B35="","",'ASN-Comm'!$B35))</f>
        <v>• Be made available to the public</v>
      </c>
      <c r="G566" s="6" t="str">
        <f>_xlfn.SINGLE(IF('ASN-Comm'!$C35="","",'ASN-Comm'!$C35))</f>
        <v/>
      </c>
      <c r="H56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67" spans="1:8" x14ac:dyDescent="0.35">
      <c r="A567" s="6" t="s">
        <v>1924</v>
      </c>
      <c r="B567" s="6" t="str">
        <f t="shared" si="14"/>
        <v/>
      </c>
      <c r="C567" s="6" t="str">
        <f>(IF(MID(Table1[[#This Row],[Question]],10,2)="SU",MID(Table1[[#This Row],[Question]],10,6),""))</f>
        <v/>
      </c>
      <c r="D567" s="6" t="str">
        <f>'ASN-Comm'!$A36</f>
        <v>References:</v>
      </c>
      <c r="E567" s="6" t="str">
        <f>Table1[[#This Row],[QNUM]]&amp;Table1[[#This Row],[SUBQNUM]]</f>
        <v/>
      </c>
      <c r="F567" s="6" t="str">
        <f>_xlfn.SINGLE(IF('ASN-Comm'!$B36="","",'ASN-Comm'!$B36))</f>
        <v>45 CFR 2550.80(m)</v>
      </c>
      <c r="G567" s="6" t="str">
        <f>_xlfn.SINGLE(IF('ASN-Comm'!$C36="","",'ASN-Comm'!$C36))</f>
        <v/>
      </c>
      <c r="H56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68" spans="1:8" x14ac:dyDescent="0.35">
      <c r="A568" s="6" t="s">
        <v>1924</v>
      </c>
      <c r="B568" s="6" t="str">
        <f>B566&amp;TRIM(Table1[[#This Row],[Question]])</f>
        <v>04.01.04Notes:</v>
      </c>
      <c r="C568" s="6" t="str">
        <f>(IF(MID(Table1[[#This Row],[Question]],10,2)="SU",MID(Table1[[#This Row],[Question]],10,6),""))</f>
        <v/>
      </c>
      <c r="D568" s="6" t="str">
        <f>'ASN-Comm'!$A37</f>
        <v>Notes:</v>
      </c>
      <c r="E568" s="6" t="str">
        <f>Table1[[#This Row],[QNUM]]&amp;Table1[[#This Row],[SUBQNUM]]</f>
        <v>04.01.04Notes:</v>
      </c>
      <c r="F568" s="6" t="str">
        <f>_xlfn.SINGLE(IF('ASN-Comm'!$B37="","",'ASN-Comm'!$B37))</f>
        <v/>
      </c>
      <c r="G568" s="6" t="str">
        <f>_xlfn.SINGLE(IF('ASN-Comm'!$C37="","",'ASN-Comm'!$C37))</f>
        <v/>
      </c>
      <c r="H56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69" spans="1:8" x14ac:dyDescent="0.35">
      <c r="A569" s="6" t="s">
        <v>1924</v>
      </c>
      <c r="B569" s="6" t="str">
        <f>B566&amp;Table1[[#This Row],[Question]]</f>
        <v>04.01.04Recommendations for Improvement:</v>
      </c>
      <c r="C569" s="6" t="str">
        <f>(IF(MID(Table1[[#This Row],[Question]],10,2)="SU",MID(Table1[[#This Row],[Question]],10,6),""))</f>
        <v/>
      </c>
      <c r="D569" s="6" t="str">
        <f>'ASN-Comm'!$A38</f>
        <v>Recommendations for Improvement:</v>
      </c>
      <c r="E569" s="6" t="str">
        <f>Table1[[#This Row],[QNUM]]&amp;Table1[[#This Row],[SUBQNUM]]</f>
        <v>04.01.04Recommendations for Improvement:</v>
      </c>
      <c r="F569" s="6" t="str">
        <f>_xlfn.SINGLE(IF('ASN-Comm'!$B38="","",'ASN-Comm'!$B38))</f>
        <v/>
      </c>
      <c r="G569" s="6" t="str">
        <f>_xlfn.SINGLE(IF('ASN-Comm'!$C38="","",'ASN-Comm'!$C38))</f>
        <v/>
      </c>
      <c r="H56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70" spans="1:8" x14ac:dyDescent="0.35">
      <c r="A570" s="6" t="s">
        <v>1924</v>
      </c>
      <c r="B570" s="6" t="str">
        <f t="shared" si="14"/>
        <v>04.01.05</v>
      </c>
      <c r="C570" s="6" t="str">
        <f>(IF(MID(Table1[[#This Row],[Question]],10,2)="SU",MID(Table1[[#This Row],[Question]],10,6),""))</f>
        <v/>
      </c>
      <c r="D570" s="6" t="str">
        <f>'ASN-Comm'!$A39</f>
        <v>04.01.05</v>
      </c>
      <c r="E570" s="6" t="str">
        <f>Table1[[#This Row],[QNUM]]&amp;Table1[[#This Row],[SUBQNUM]]</f>
        <v>04.01.05</v>
      </c>
      <c r="F570" s="6" t="str">
        <f>_xlfn.SINGLE(IF('ASN-Comm'!$B39="","",'ASN-Comm'!$B39))</f>
        <v xml:space="preserve">Does the state comply with the federal requirements regarding the composition of State Commissions? [45 CFR 2550.50(a-e), 45 CFR 2550.60]
</v>
      </c>
      <c r="G570" s="6" t="str">
        <f>_xlfn.SINGLE(IF('ASN-Comm'!$C39="","",'ASN-Comm'!$C39))</f>
        <v/>
      </c>
      <c r="H57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71" spans="1:8" x14ac:dyDescent="0.35">
      <c r="A571" s="6" t="s">
        <v>1924</v>
      </c>
      <c r="B571" s="6" t="str">
        <f t="shared" si="14"/>
        <v>04.01.05</v>
      </c>
      <c r="C571" s="6" t="str">
        <f>(IF(MID(Table1[[#This Row],[Question]],10,2)="SU",MID(Table1[[#This Row],[Question]],10,6),""))</f>
        <v>SUBQ1</v>
      </c>
      <c r="D571" s="9" t="str">
        <f>D570&amp;" SUBQ1"</f>
        <v>04.01.05 SUBQ1</v>
      </c>
      <c r="E571" s="9" t="str">
        <f>Table1[[#This Row],[QNUM]]&amp;Table1[[#This Row],[SUBQNUM]]</f>
        <v>04.01.05SUBQ1</v>
      </c>
      <c r="F571" s="6" t="str">
        <f>_xlfn.SINGLE(IF('ASN-Comm'!$B40="","",'ASN-Comm'!$B40))</f>
        <v>• State's Chief Executive Officer appoints member of commission (unless waived in writing by AmeriCorps)</v>
      </c>
      <c r="G571" s="6" t="str">
        <f>_xlfn.SINGLE(IF('ASN-Comm'!$C40="","",'ASN-Comm'!$C40))</f>
        <v/>
      </c>
      <c r="H57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72" spans="1:8" x14ac:dyDescent="0.35">
      <c r="A572" s="6" t="s">
        <v>1924</v>
      </c>
      <c r="B572" s="6" t="str">
        <f t="shared" si="14"/>
        <v>04.01.05</v>
      </c>
      <c r="C572" s="6" t="str">
        <f>(IF(MID(Table1[[#This Row],[Question]],10,2)="SU",MID(Table1[[#This Row],[Question]],10,6),""))</f>
        <v>SUBQ2</v>
      </c>
      <c r="D572" s="9" t="str">
        <f>D570&amp;" SUBQ2"</f>
        <v>04.01.05 SUBQ2</v>
      </c>
      <c r="E572" s="9" t="str">
        <f>Table1[[#This Row],[QNUM]]&amp;Table1[[#This Row],[SUBQNUM]]</f>
        <v>04.01.05SUBQ2</v>
      </c>
      <c r="F572" s="6" t="str">
        <f>_xlfn.SINGLE(IF('ASN-Comm'!$B41="","",'ASN-Comm'!$B41))</f>
        <v>• 15-25 voting members (excluding ex officio members) (unless waived in writing by AmeriCorps)</v>
      </c>
      <c r="G572" s="6" t="str">
        <f>_xlfn.SINGLE(IF('ASN-Comm'!$C41="","",'ASN-Comm'!$C41))</f>
        <v/>
      </c>
      <c r="H57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73" spans="1:8" x14ac:dyDescent="0.35">
      <c r="A573" s="6" t="s">
        <v>1924</v>
      </c>
      <c r="B573" s="6" t="str">
        <f t="shared" si="14"/>
        <v>04.01.05</v>
      </c>
      <c r="C573" s="6" t="str">
        <f>(IF(MID(Table1[[#This Row],[Question]],10,2)="SU",MID(Table1[[#This Row],[Question]],10,6),""))</f>
        <v>SUBQ3</v>
      </c>
      <c r="D573" s="9" t="str">
        <f>D570&amp;" SUBQ3"</f>
        <v>04.01.05 SUBQ3</v>
      </c>
      <c r="E573" s="9" t="str">
        <f>Table1[[#This Row],[QNUM]]&amp;Table1[[#This Row],[SUBQNUM]]</f>
        <v>04.01.05SUBQ3</v>
      </c>
      <c r="F573" s="6" t="str">
        <f>_xlfn.SINGLE(IF('ASN-Comm'!$B42="","",'ASN-Comm'!$B42))</f>
        <v>• Members appointed to renewable three-year terms</v>
      </c>
      <c r="G573" s="6" t="str">
        <f>_xlfn.SINGLE(IF('ASN-Comm'!$C42="","",'ASN-Comm'!$C42))</f>
        <v/>
      </c>
      <c r="H57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74" spans="1:8" x14ac:dyDescent="0.35">
      <c r="A574" s="6" t="s">
        <v>1924</v>
      </c>
      <c r="B574" s="6" t="str">
        <f t="shared" si="14"/>
        <v>04.01.05</v>
      </c>
      <c r="C574" s="6" t="str">
        <f>(IF(MID(Table1[[#This Row],[Question]],10,2)="SU",MID(Table1[[#This Row],[Question]],10,6),""))</f>
        <v>SUBQ4</v>
      </c>
      <c r="D574" s="9" t="str">
        <f>D570&amp;" SUBQ4"</f>
        <v>04.01.05 SUBQ4</v>
      </c>
      <c r="E574" s="9" t="str">
        <f>Table1[[#This Row],[QNUM]]&amp;Table1[[#This Row],[SUBQNUM]]</f>
        <v>04.01.05SUBQ4</v>
      </c>
      <c r="F574" s="6" t="str">
        <f>_xlfn.SINGLE(IF('ASN-Comm'!$B43="","",'ASN-Comm'!$B43))</f>
        <v>To the extent practicable, the chief executive officer of a State shall ensure that the membership for the State commission is diverse with respect To race, ethnicity, age, gender, and Disability characteristics.</v>
      </c>
      <c r="G574" s="6" t="str">
        <f>_xlfn.SINGLE(IF('ASN-Comm'!$C43="","",'ASN-Comm'!$C43))</f>
        <v/>
      </c>
      <c r="H57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75" spans="1:8" x14ac:dyDescent="0.35">
      <c r="A575" s="6" t="s">
        <v>1924</v>
      </c>
      <c r="B575" s="6" t="str">
        <f t="shared" si="14"/>
        <v>04.01.05</v>
      </c>
      <c r="C575" s="6" t="str">
        <f>(IF(MID(Table1[[#This Row],[Question]],10,2)="SU",MID(Table1[[#This Row],[Question]],10,6),""))</f>
        <v>SUBQ5</v>
      </c>
      <c r="D575" s="9" t="str">
        <f>D570&amp;" SUBQ5"</f>
        <v>04.01.05 SUBQ5</v>
      </c>
      <c r="E575" s="9" t="str">
        <f>Table1[[#This Row],[QNUM]]&amp;Table1[[#This Row],[SUBQNUM]]</f>
        <v>04.01.05SUBQ5</v>
      </c>
      <c r="F575" s="6" t="str">
        <f>_xlfn.SINGLE(IF('ASN-Comm'!$B44="","",'ASN-Comm'!$B44))</f>
        <v>• Not more than 50% plus one of the members of a State Commission may be from the same political party (unless waived in writing by AmeriCorps)</v>
      </c>
      <c r="G575" s="6" t="str">
        <f>_xlfn.SINGLE(IF('ASN-Comm'!$C44="","",'ASN-Comm'!$C44))</f>
        <v/>
      </c>
      <c r="H57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76" spans="1:8" x14ac:dyDescent="0.35">
      <c r="A576" s="6" t="s">
        <v>1924</v>
      </c>
      <c r="B576" s="6" t="str">
        <f t="shared" si="14"/>
        <v>04.01.05</v>
      </c>
      <c r="C576" s="6" t="str">
        <f>(IF(MID(Table1[[#This Row],[Question]],10,2)="SU",MID(Table1[[#This Row],[Question]],10,6),""))</f>
        <v>SUBQ6</v>
      </c>
      <c r="D576" s="9" t="str">
        <f>D570&amp;" SUBQ6"</f>
        <v>04.01.05 SUBQ6</v>
      </c>
      <c r="E576" s="9" t="str">
        <f>Table1[[#This Row],[QNUM]]&amp;Table1[[#This Row],[SUBQNUM]]</f>
        <v>04.01.05SUBQ6</v>
      </c>
      <c r="F576" s="6" t="str">
        <f>_xlfn.SINGLE(IF('ASN-Comm'!$B45="","",'ASN-Comm'!$B45))</f>
        <v>• The number of voting members of a State Commission who are officers or employees of the state may not exceed 25% of the total membership of that State Commission.</v>
      </c>
      <c r="G576" s="6" t="str">
        <f>_xlfn.SINGLE(IF('ASN-Comm'!$C45="","",'ASN-Comm'!$C45))</f>
        <v/>
      </c>
      <c r="H57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77" spans="1:8" x14ac:dyDescent="0.35">
      <c r="A577" s="6" t="s">
        <v>1924</v>
      </c>
      <c r="B577" s="6" t="str">
        <f t="shared" si="14"/>
        <v>04.01.05</v>
      </c>
      <c r="C577" s="6" t="str">
        <f>(IF(MID(Table1[[#This Row],[Question]],10,2)="SU",MID(Table1[[#This Row],[Question]],10,6),""))</f>
        <v>SUBQ7</v>
      </c>
      <c r="D577" s="9" t="str">
        <f>D570&amp;" SUBQ7"</f>
        <v>04.01.05 SUBQ7</v>
      </c>
      <c r="E577" s="9" t="str">
        <f>Table1[[#This Row],[QNUM]]&amp;Table1[[#This Row],[SUBQNUM]]</f>
        <v>04.01.05SUBQ7</v>
      </c>
      <c r="F577" s="6" t="str">
        <f>_xlfn.SINGLE(IF('ASN-Comm'!$B46="","",'ASN-Comm'!$B46))</f>
        <v>• AmeriCorps representative serves on the commission as an ex officio member</v>
      </c>
      <c r="G577" s="6" t="str">
        <f>_xlfn.SINGLE(IF('ASN-Comm'!$C46="","",'ASN-Comm'!$C46))</f>
        <v/>
      </c>
      <c r="H57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78" spans="1:8" x14ac:dyDescent="0.35">
      <c r="A578" s="6" t="s">
        <v>1924</v>
      </c>
      <c r="B578" s="6" t="str">
        <f t="shared" si="14"/>
        <v>04.01.05</v>
      </c>
      <c r="C578" s="6" t="str">
        <f>(IF(MID(Table1[[#This Row],[Question]],10,2)="SU",MID(Table1[[#This Row],[Question]],10,6),""))</f>
        <v>SUBQ8</v>
      </c>
      <c r="D578" s="9" t="str">
        <f>D570&amp;" SUBQ8"</f>
        <v>04.01.05 SUBQ8</v>
      </c>
      <c r="E578" s="9" t="str">
        <f>Table1[[#This Row],[QNUM]]&amp;Table1[[#This Row],[SUBQNUM]]</f>
        <v>04.01.05SUBQ8</v>
      </c>
      <c r="F578" s="6" t="str">
        <f>_xlfn.SINGLE(IF('ASN-Comm'!$B47="","",'ASN-Comm'!$B47))</f>
        <v>*Categories of voting members - one member may fill more than one role:</v>
      </c>
      <c r="G578" s="6" t="str">
        <f>_xlfn.SINGLE(IF('ASN-Comm'!$C47="","",'ASN-Comm'!$C47))</f>
        <v/>
      </c>
      <c r="H57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79" spans="1:8" x14ac:dyDescent="0.35">
      <c r="A579" s="6" t="s">
        <v>1924</v>
      </c>
      <c r="B579" s="6" t="str">
        <f t="shared" si="14"/>
        <v>04.01.05</v>
      </c>
      <c r="C579" s="6" t="str">
        <f>(IF(MID(Table1[[#This Row],[Question]],10,2)="SU",MID(Table1[[#This Row],[Question]],10,6),""))</f>
        <v>SUBQ9</v>
      </c>
      <c r="D579" s="9" t="str">
        <f>D570&amp;" SUBQ9"</f>
        <v>04.01.05 SUBQ9</v>
      </c>
      <c r="E579" s="9" t="str">
        <f>Table1[[#This Row],[QNUM]]&amp;Table1[[#This Row],[SUBQNUM]]</f>
        <v>04.01.05SUBQ9</v>
      </c>
      <c r="F579" s="6" t="str">
        <f>_xlfn.SINGLE(IF('ASN-Comm'!$B48="","",'ASN-Comm'!$B48))</f>
        <v>• A community-based agency or organization in the State</v>
      </c>
      <c r="G579" s="6" t="str">
        <f>_xlfn.SINGLE(IF('ASN-Comm'!$C48="","",'ASN-Comm'!$C48))</f>
        <v/>
      </c>
      <c r="H57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80" spans="1:8" x14ac:dyDescent="0.35">
      <c r="A580" s="6" t="s">
        <v>1924</v>
      </c>
      <c r="B580" s="6" t="str">
        <f t="shared" si="14"/>
        <v>04.01.05</v>
      </c>
      <c r="C580" s="6" t="str">
        <f>(IF(MID(Table1[[#This Row],[Question]],10,2)="SU",MID(Table1[[#This Row],[Question]],10,6),""))</f>
        <v>SUBQ10</v>
      </c>
      <c r="D580" s="9" t="str">
        <f>D570&amp;" SUBQ10"</f>
        <v>04.01.05 SUBQ10</v>
      </c>
      <c r="E580" s="9" t="str">
        <f>Table1[[#This Row],[QNUM]]&amp;Table1[[#This Row],[SUBQNUM]]</f>
        <v>04.01.05SUBQ10</v>
      </c>
      <c r="F580" s="6" t="str">
        <f>_xlfn.SINGLE(IF('ASN-Comm'!$B49="","",'ASN-Comm'!$B49))</f>
        <v>• The head of the state education agency or his or her designee</v>
      </c>
      <c r="G580" s="6" t="str">
        <f>_xlfn.SINGLE(IF('ASN-Comm'!$C49="","",'ASN-Comm'!$C49))</f>
        <v/>
      </c>
      <c r="H58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81" spans="1:8" x14ac:dyDescent="0.35">
      <c r="A581" s="6" t="s">
        <v>1924</v>
      </c>
      <c r="B581" s="6" t="str">
        <f t="shared" si="14"/>
        <v>04.01.05</v>
      </c>
      <c r="C581" s="6" t="str">
        <f>(IF(MID(Table1[[#This Row],[Question]],10,2)="SU",MID(Table1[[#This Row],[Question]],10,6),""))</f>
        <v>SUBQ11</v>
      </c>
      <c r="D581" s="9" t="str">
        <f>D570&amp;" SUBQ11"</f>
        <v>04.01.05 SUBQ11</v>
      </c>
      <c r="E581" s="9" t="str">
        <f>Table1[[#This Row],[QNUM]]&amp;Table1[[#This Row],[SUBQNUM]]</f>
        <v>04.01.05SUBQ11</v>
      </c>
      <c r="F581" s="6" t="str">
        <f>_xlfn.SINGLE(IF('ASN-Comm'!$B50="","",'ASN-Comm'!$B50))</f>
        <v>• A representative of local government in the state</v>
      </c>
      <c r="G581" s="6" t="str">
        <f>_xlfn.SINGLE(IF('ASN-Comm'!$C50="","",'ASN-Comm'!$C50))</f>
        <v/>
      </c>
      <c r="H58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82" spans="1:8" x14ac:dyDescent="0.35">
      <c r="A582" s="6" t="s">
        <v>1924</v>
      </c>
      <c r="B582" s="6" t="str">
        <f t="shared" si="14"/>
        <v>04.01.05</v>
      </c>
      <c r="C582" s="6" t="str">
        <f>(IF(MID(Table1[[#This Row],[Question]],10,2)="SU",MID(Table1[[#This Row],[Question]],10,6),""))</f>
        <v>SUBQ12</v>
      </c>
      <c r="D582" s="9" t="str">
        <f>D570&amp;" SUBQ12"</f>
        <v>04.01.05 SUBQ12</v>
      </c>
      <c r="E582" s="9" t="str">
        <f>Table1[[#This Row],[QNUM]]&amp;Table1[[#This Row],[SUBQNUM]]</f>
        <v>04.01.05SUBQ12</v>
      </c>
      <c r="F582" s="6" t="str">
        <f>_xlfn.SINGLE(IF('ASN-Comm'!$B51="","",'ASN-Comm'!$B51))</f>
        <v>• A representative of local labor organizations in the state</v>
      </c>
      <c r="G582" s="6" t="str">
        <f>_xlfn.SINGLE(IF('ASN-Comm'!$C51="","",'ASN-Comm'!$C51))</f>
        <v/>
      </c>
      <c r="H58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83" spans="1:8" x14ac:dyDescent="0.35">
      <c r="A583" s="6" t="s">
        <v>1924</v>
      </c>
      <c r="B583" s="6" t="str">
        <f t="shared" si="14"/>
        <v>04.01.05</v>
      </c>
      <c r="C583" s="6" t="str">
        <f>(IF(MID(Table1[[#This Row],[Question]],10,2)="SU",MID(Table1[[#This Row],[Question]],10,6),""))</f>
        <v>SUBQ13</v>
      </c>
      <c r="D583" s="9" t="str">
        <f>D570&amp;" SUBQ13"</f>
        <v>04.01.05 SUBQ13</v>
      </c>
      <c r="E583" s="9" t="str">
        <f>Table1[[#This Row],[QNUM]]&amp;Table1[[#This Row],[SUBQNUM]]</f>
        <v>04.01.05SUBQ13</v>
      </c>
      <c r="F583" s="6" t="str">
        <f>_xlfn.SINGLE(IF('ASN-Comm'!$B52="","",'ASN-Comm'!$B52))</f>
        <v>• A representative of business</v>
      </c>
      <c r="G583" s="6" t="str">
        <f>_xlfn.SINGLE(IF('ASN-Comm'!$C52="","",'ASN-Comm'!$C52))</f>
        <v/>
      </c>
      <c r="H58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84" spans="1:8" x14ac:dyDescent="0.35">
      <c r="A584" s="6" t="s">
        <v>1924</v>
      </c>
      <c r="B584" s="6" t="str">
        <f t="shared" si="14"/>
        <v>04.01.05</v>
      </c>
      <c r="C584" s="6" t="str">
        <f>(IF(MID(Table1[[#This Row],[Question]],10,2)="SU",MID(Table1[[#This Row],[Question]],10,6),""))</f>
        <v>SUBQ14</v>
      </c>
      <c r="D584" s="9" t="str">
        <f>D570&amp;" SUBQ14"</f>
        <v>04.01.05 SUBQ14</v>
      </c>
      <c r="E584" s="9" t="str">
        <f>Table1[[#This Row],[QNUM]]&amp;Table1[[#This Row],[SUBQNUM]]</f>
        <v>04.01.05SUBQ14</v>
      </c>
      <c r="F584" s="6" t="str">
        <f>_xlfn.SINGLE(IF('ASN-Comm'!$B53="","",'ASN-Comm'!$B53))</f>
        <v>• An individual between the ages of 16 and 25, inclusive, who is a participant or supervisor of a service program for school age youth or of a campus-based or national service program</v>
      </c>
      <c r="G584" s="6" t="str">
        <f>_xlfn.SINGLE(IF('ASN-Comm'!$C53="","",'ASN-Comm'!$C53))</f>
        <v/>
      </c>
      <c r="H58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85" spans="1:8" x14ac:dyDescent="0.35">
      <c r="A585" s="6" t="s">
        <v>1924</v>
      </c>
      <c r="B585" s="6" t="str">
        <f t="shared" si="14"/>
        <v>04.01.05</v>
      </c>
      <c r="C585" s="6" t="str">
        <f>(IF(MID(Table1[[#This Row],[Question]],10,2)="SU",MID(Table1[[#This Row],[Question]],10,6),""))</f>
        <v>SUBQ15</v>
      </c>
      <c r="D585" s="9" t="str">
        <f>D570&amp;" SUBQ15"</f>
        <v>04.01.05 SUBQ15</v>
      </c>
      <c r="E585" s="9" t="str">
        <f>Table1[[#This Row],[QNUM]]&amp;Table1[[#This Row],[SUBQNUM]]</f>
        <v>04.01.05SUBQ15</v>
      </c>
      <c r="F585" s="6" t="str">
        <f>_xlfn.SINGLE(IF('ASN-Comm'!$B54="","",'ASN-Comm'!$B54))</f>
        <v>• A representative of a national service program</v>
      </c>
      <c r="G585" s="6" t="str">
        <f>_xlfn.SINGLE(IF('ASN-Comm'!$C54="","",'ASN-Comm'!$C54))</f>
        <v/>
      </c>
      <c r="H58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86" spans="1:8" x14ac:dyDescent="0.35">
      <c r="A586" s="6" t="s">
        <v>1924</v>
      </c>
      <c r="B586" s="6" t="str">
        <f t="shared" si="14"/>
        <v>04.01.05</v>
      </c>
      <c r="C586" s="6" t="str">
        <f>(IF(MID(Table1[[#This Row],[Question]],10,2)="SU",MID(Table1[[#This Row],[Question]],10,6),""))</f>
        <v>SUBQ16</v>
      </c>
      <c r="D586" s="9" t="str">
        <f>D570&amp;" SUBQ16"</f>
        <v>04.01.05 SUBQ16</v>
      </c>
      <c r="E586" s="9" t="str">
        <f>Table1[[#This Row],[QNUM]]&amp;Table1[[#This Row],[SUBQNUM]]</f>
        <v>04.01.05SUBQ16</v>
      </c>
      <c r="F586" s="6" t="str">
        <f>_xlfn.SINGLE(IF('ASN-Comm'!$B55="","",'ASN-Comm'!$B55))</f>
        <v>• An individual with experience in the educational, training, and development needs of youth, particularly disadvantaged youth</v>
      </c>
      <c r="G586" s="6" t="str">
        <f>_xlfn.SINGLE(IF('ASN-Comm'!$C55="","",'ASN-Comm'!$C55))</f>
        <v/>
      </c>
      <c r="H58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87" spans="1:8" x14ac:dyDescent="0.35">
      <c r="A587" s="6" t="s">
        <v>1924</v>
      </c>
      <c r="B587" s="6" t="str">
        <f t="shared" si="14"/>
        <v>04.01.05</v>
      </c>
      <c r="C587" s="6" t="str">
        <f>(IF(MID(Table1[[#This Row],[Question]],10,2)="SU",MID(Table1[[#This Row],[Question]],10,6),""))</f>
        <v>SUBQ17</v>
      </c>
      <c r="D587" s="9" t="str">
        <f>D570&amp;" SUBQ17"</f>
        <v>04.01.05 SUBQ17</v>
      </c>
      <c r="E587" s="9" t="str">
        <f>Table1[[#This Row],[QNUM]]&amp;Table1[[#This Row],[SUBQNUM]]</f>
        <v>04.01.05SUBQ17</v>
      </c>
      <c r="F587" s="6" t="str">
        <f>_xlfn.SINGLE(IF('ASN-Comm'!$B56="","",'ASN-Comm'!$B56))</f>
        <v>• An individual with experience in promoting the involvement of older adults (age 55 and older) in service and volunteerism</v>
      </c>
      <c r="G587" s="6" t="str">
        <f>_xlfn.SINGLE(IF('ASN-Comm'!$C56="","",'ASN-Comm'!$C56))</f>
        <v/>
      </c>
      <c r="H58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88" spans="1:8" x14ac:dyDescent="0.35">
      <c r="A588" s="6" t="s">
        <v>1924</v>
      </c>
      <c r="B588" s="6" t="str">
        <f t="shared" si="14"/>
        <v>04.01.05</v>
      </c>
      <c r="C588" s="6" t="str">
        <f>(IF(MID(Table1[[#This Row],[Question]],10,2)="SU",MID(Table1[[#This Row],[Question]],10,6),""))</f>
        <v>SUBQ18</v>
      </c>
      <c r="D588" s="9" t="str">
        <f>D570&amp;" SUBQ18"</f>
        <v>04.01.05 SUBQ18</v>
      </c>
      <c r="E588" s="9" t="str">
        <f>Table1[[#This Row],[QNUM]]&amp;Table1[[#This Row],[SUBQNUM]]</f>
        <v>04.01.05SUBQ18</v>
      </c>
      <c r="F588" s="6" t="str">
        <f>_xlfn.SINGLE(IF('ASN-Comm'!$B57="","",'ASN-Comm'!$B57))</f>
        <v>• A representative of the volunteer sector</v>
      </c>
      <c r="G588" s="6" t="str">
        <f>_xlfn.SINGLE(IF('ASN-Comm'!$C57="","",'ASN-Comm'!$C57))</f>
        <v/>
      </c>
      <c r="H58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89" spans="1:8" x14ac:dyDescent="0.35">
      <c r="A589" s="6" t="s">
        <v>1924</v>
      </c>
      <c r="B589" s="6" t="str">
        <f t="shared" si="14"/>
        <v/>
      </c>
      <c r="C589" s="6" t="str">
        <f>(IF(MID(Table1[[#This Row],[Question]],10,2)="SU",MID(Table1[[#This Row],[Question]],10,6),""))</f>
        <v/>
      </c>
      <c r="D589" s="6" t="str">
        <f>'ASN-Comm'!$A58</f>
        <v>References:</v>
      </c>
      <c r="E589" s="6" t="str">
        <f>Table1[[#This Row],[QNUM]]&amp;Table1[[#This Row],[SUBQNUM]]</f>
        <v/>
      </c>
      <c r="F589" s="6" t="str">
        <f>_xlfn.SINGLE(IF('ASN-Comm'!$B58="","",'ASN-Comm'!$B58))</f>
        <v>45 CFR 2550.50(a-e), 45 CFR 2550.60</v>
      </c>
      <c r="G589" s="6" t="str">
        <f>_xlfn.SINGLE(IF('ASN-Comm'!$C58="","",'ASN-Comm'!$C58))</f>
        <v/>
      </c>
      <c r="H58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90" spans="1:8" x14ac:dyDescent="0.35">
      <c r="A590" s="6" t="s">
        <v>1924</v>
      </c>
      <c r="B590" s="6" t="str">
        <f>B588&amp;TRIM(Table1[[#This Row],[Question]])</f>
        <v>04.01.05Notes:</v>
      </c>
      <c r="C590" s="6" t="str">
        <f>(IF(MID(Table1[[#This Row],[Question]],10,2)="SU",MID(Table1[[#This Row],[Question]],10,6),""))</f>
        <v/>
      </c>
      <c r="D590" s="6" t="str">
        <f>'ASN-Comm'!$A59</f>
        <v>Notes:</v>
      </c>
      <c r="E590" s="6" t="str">
        <f>Table1[[#This Row],[QNUM]]&amp;Table1[[#This Row],[SUBQNUM]]</f>
        <v>04.01.05Notes:</v>
      </c>
      <c r="F590" s="6" t="str">
        <f>_xlfn.SINGLE(IF('ASN-Comm'!$B59="","",'ASN-Comm'!$B59))</f>
        <v/>
      </c>
      <c r="G590" s="6" t="str">
        <f>_xlfn.SINGLE(IF('ASN-Comm'!$C59="","",'ASN-Comm'!$C59))</f>
        <v/>
      </c>
      <c r="H59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91" spans="1:8" x14ac:dyDescent="0.35">
      <c r="A591" s="6" t="s">
        <v>1924</v>
      </c>
      <c r="B591" s="6" t="str">
        <f>B588&amp;Table1[[#This Row],[Question]]</f>
        <v>04.01.05Recommendations for Improvement:</v>
      </c>
      <c r="C591" s="6" t="str">
        <f>(IF(MID(Table1[[#This Row],[Question]],10,2)="SU",MID(Table1[[#This Row],[Question]],10,6),""))</f>
        <v/>
      </c>
      <c r="D591" s="6" t="str">
        <f>'ASN-Comm'!$A60</f>
        <v>Recommendations for Improvement:</v>
      </c>
      <c r="E591" s="6" t="str">
        <f>Table1[[#This Row],[QNUM]]&amp;Table1[[#This Row],[SUBQNUM]]</f>
        <v>04.01.05Recommendations for Improvement:</v>
      </c>
      <c r="F591" s="6" t="str">
        <f>_xlfn.SINGLE(IF('ASN-Comm'!$B60="","",'ASN-Comm'!$B60))</f>
        <v/>
      </c>
      <c r="G591" s="6" t="str">
        <f>_xlfn.SINGLE(IF('ASN-Comm'!$C60="","",'ASN-Comm'!$C60))</f>
        <v/>
      </c>
      <c r="H59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92" spans="1:8" x14ac:dyDescent="0.35">
      <c r="A592" s="6" t="s">
        <v>1924</v>
      </c>
      <c r="B592" s="6" t="str">
        <f t="shared" si="14"/>
        <v>04.01.06</v>
      </c>
      <c r="C592" s="6" t="str">
        <f>(IF(MID(Table1[[#This Row],[Question]],10,2)="SU",MID(Table1[[#This Row],[Question]],10,6),""))</f>
        <v/>
      </c>
      <c r="D592" s="6" t="str">
        <f>'ASN-Comm'!$A61</f>
        <v>04.01.06</v>
      </c>
      <c r="E592" s="6" t="str">
        <f>Table1[[#This Row],[QNUM]]&amp;Table1[[#This Row],[SUBQNUM]]</f>
        <v>04.01.06</v>
      </c>
      <c r="F592" s="6" t="str">
        <f>_xlfn.SINGLE(IF('ASN-Comm'!$B61="","",'ASN-Comm'!$B61))</f>
        <v xml:space="preserve">The State commission is responsible for the selection of subtitle C programs and preparation of applications to AmeriCorps. Does the commission complete all of the following: 
</v>
      </c>
      <c r="G592" s="6" t="str">
        <f>_xlfn.SINGLE(IF('ASN-Comm'!$C61="","",'ASN-Comm'!$C61))</f>
        <v/>
      </c>
      <c r="H59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93" spans="1:8" x14ac:dyDescent="0.35">
      <c r="A593" s="6" t="s">
        <v>1924</v>
      </c>
      <c r="B593" s="6" t="str">
        <f t="shared" si="14"/>
        <v>04.01.06</v>
      </c>
      <c r="C593" s="6" t="str">
        <f>(IF(MID(Table1[[#This Row],[Question]],10,2)="SU",MID(Table1[[#This Row],[Question]],10,6),""))</f>
        <v>SUBQ1</v>
      </c>
      <c r="D593" s="9" t="str">
        <f>D592&amp;" SUBQ1"</f>
        <v>04.01.06 SUBQ1</v>
      </c>
      <c r="E593" s="9" t="str">
        <f>Table1[[#This Row],[QNUM]]&amp;Table1[[#This Row],[SUBQNUM]]</f>
        <v>04.01.06SUBQ1</v>
      </c>
      <c r="F593" s="6" t="str">
        <f>_xlfn.SINGLE(IF('ASN-Comm'!$B62="","",'ASN-Comm'!$B62))</f>
        <v>•Preparing an application to AmeriCorps to receive funding or education awards for national service programs selected by the State.</v>
      </c>
      <c r="G593" s="6" t="str">
        <f>_xlfn.SINGLE(IF('ASN-Comm'!$C62="","",'ASN-Comm'!$C62))</f>
        <v/>
      </c>
      <c r="H59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94" spans="1:8" x14ac:dyDescent="0.35">
      <c r="A594" s="6" t="s">
        <v>1924</v>
      </c>
      <c r="B594" s="6" t="str">
        <f t="shared" si="14"/>
        <v>04.01.06</v>
      </c>
      <c r="C594" s="6" t="str">
        <f>(IF(MID(Table1[[#This Row],[Question]],10,2)="SU",MID(Table1[[#This Row],[Question]],10,6),""))</f>
        <v>SUBQ2</v>
      </c>
      <c r="D594" s="9" t="str">
        <f>D592&amp;" SUBQ2"</f>
        <v>04.01.06 SUBQ2</v>
      </c>
      <c r="E594" s="9" t="str">
        <f>Table1[[#This Row],[QNUM]]&amp;Table1[[#This Row],[SUBQNUM]]</f>
        <v>04.01.06SUBQ2</v>
      </c>
      <c r="F594" s="6" t="str">
        <f>_xlfn.SINGLE(IF('ASN-Comm'!$B63="","",'ASN-Comm'!$B63))</f>
        <v>•Administering a competitive process to select national service programs for funding.</v>
      </c>
      <c r="G594" s="6" t="str">
        <f>_xlfn.SINGLE(IF('ASN-Comm'!$C63="","",'ASN-Comm'!$C63))</f>
        <v/>
      </c>
      <c r="H59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95" spans="1:8" x14ac:dyDescent="0.35">
      <c r="A595" s="6" t="s">
        <v>1924</v>
      </c>
      <c r="B595" s="6" t="str">
        <f t="shared" si="14"/>
        <v>04.01.06</v>
      </c>
      <c r="C595" s="6" t="str">
        <f>(IF(MID(Table1[[#This Row],[Question]],10,2)="SU",MID(Table1[[#This Row],[Question]],10,6),""))</f>
        <v>SUBQ3</v>
      </c>
      <c r="D595" s="9" t="str">
        <f>D592&amp;" SUBQ3"</f>
        <v>04.01.06 SUBQ3</v>
      </c>
      <c r="E595" s="9" t="str">
        <f>Table1[[#This Row],[QNUM]]&amp;Table1[[#This Row],[SUBQNUM]]</f>
        <v>04.01.06SUBQ3</v>
      </c>
      <c r="F595" s="6" t="str">
        <f>_xlfn.SINGLE(IF('ASN-Comm'!$B64="","",'ASN-Comm'!$B64))</f>
        <v>•Administering the grants and overseeing and monitoring the performance and progress of funded programs.</v>
      </c>
      <c r="G595" s="6" t="str">
        <f>_xlfn.SINGLE(IF('ASN-Comm'!$C64="","",'ASN-Comm'!$C64))</f>
        <v/>
      </c>
      <c r="H59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96" spans="1:8" x14ac:dyDescent="0.35">
      <c r="A596" s="6" t="s">
        <v>1924</v>
      </c>
      <c r="B596" s="6" t="str">
        <f t="shared" si="14"/>
        <v>04.01.06</v>
      </c>
      <c r="C596" s="6" t="str">
        <f>(IF(MID(Table1[[#This Row],[Question]],10,2)="SU",MID(Table1[[#This Row],[Question]],10,6),""))</f>
        <v>SUBQ4</v>
      </c>
      <c r="D596" s="9" t="str">
        <f>D592&amp;" SUBQ4"</f>
        <v>04.01.06 SUBQ4</v>
      </c>
      <c r="E596" s="9" t="str">
        <f>Table1[[#This Row],[QNUM]]&amp;Table1[[#This Row],[SUBQNUM]]</f>
        <v>04.01.06SUBQ4</v>
      </c>
      <c r="F596" s="6" t="str">
        <f>_xlfn.SINGLE(IF('ASN-Comm'!$B65="","",'ASN-Comm'!$B65))</f>
        <v>•Implementing comprehensive, non-duplicative evaluation and monitoring systems.</v>
      </c>
      <c r="G596" s="6" t="str">
        <f>_xlfn.SINGLE(IF('ASN-Comm'!$C65="","",'ASN-Comm'!$C65))</f>
        <v/>
      </c>
      <c r="H59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97" spans="1:8" x14ac:dyDescent="0.35">
      <c r="A597" s="6" t="s">
        <v>1924</v>
      </c>
      <c r="B597" s="6" t="str">
        <f t="shared" ref="B597:B660" si="16">TRIM(IF(ISNUMBER(LEFT(D597,1)*1),LEFT(D597,9),""))</f>
        <v>04.01.06</v>
      </c>
      <c r="C597" s="6" t="str">
        <f>(IF(MID(Table1[[#This Row],[Question]],10,2)="SU",MID(Table1[[#This Row],[Question]],10,6),""))</f>
        <v>SUBQ5</v>
      </c>
      <c r="D597" s="9" t="str">
        <f>D592&amp;" SUBQ5"</f>
        <v>04.01.06 SUBQ5</v>
      </c>
      <c r="E597" s="9" t="str">
        <f>Table1[[#This Row],[QNUM]]&amp;Table1[[#This Row],[SUBQNUM]]</f>
        <v>04.01.06SUBQ5</v>
      </c>
      <c r="F597" s="6" t="str">
        <f>_xlfn.SINGLE(IF('ASN-Comm'!$B66="","",'ASN-Comm'!$B66))</f>
        <v>•Providing technical assistance to local nonprofit organizations and other entities in planning programs, applying for funds, and in implementing and operating high quality program.</v>
      </c>
      <c r="G597" s="6" t="str">
        <f>_xlfn.SINGLE(IF('ASN-Comm'!$C66="","",'ASN-Comm'!$C66))</f>
        <v/>
      </c>
      <c r="H59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98" spans="1:8" x14ac:dyDescent="0.35">
      <c r="A598" s="6" t="s">
        <v>1924</v>
      </c>
      <c r="B598" s="6" t="str">
        <f t="shared" si="16"/>
        <v>04.01.06</v>
      </c>
      <c r="C598" s="6" t="str">
        <f>(IF(MID(Table1[[#This Row],[Question]],10,2)="SU",MID(Table1[[#This Row],[Question]],10,6),""))</f>
        <v>SUBQ6</v>
      </c>
      <c r="D598" s="9" t="str">
        <f>D592&amp;" SUBQ6"</f>
        <v>04.01.06 SUBQ6</v>
      </c>
      <c r="E598" s="9" t="str">
        <f>Table1[[#This Row],[QNUM]]&amp;Table1[[#This Row],[SUBQNUM]]</f>
        <v>04.01.06SUBQ6</v>
      </c>
      <c r="F598" s="6" t="str">
        <f>_xlfn.SINGLE(IF('ASN-Comm'!$B67="","",'ASN-Comm'!$B67))</f>
        <v>•Developing mechanisms for recruitment and placement of people interested in participating in national service programs.</v>
      </c>
      <c r="G598" s="6" t="str">
        <f>_xlfn.SINGLE(IF('ASN-Comm'!$C67="","",'ASN-Comm'!$C67))</f>
        <v/>
      </c>
      <c r="H59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599" spans="1:8" x14ac:dyDescent="0.35">
      <c r="A599" s="6" t="s">
        <v>1924</v>
      </c>
      <c r="B599" s="6" t="str">
        <f t="shared" si="16"/>
        <v/>
      </c>
      <c r="C599" s="6" t="str">
        <f>(IF(MID(Table1[[#This Row],[Question]],10,2)="SU",MID(Table1[[#This Row],[Question]],10,6),""))</f>
        <v/>
      </c>
      <c r="D599" s="6" t="str">
        <f>'ASN-Comm'!$A68</f>
        <v>References:</v>
      </c>
      <c r="E599" s="6" t="str">
        <f>Table1[[#This Row],[QNUM]]&amp;Table1[[#This Row],[SUBQNUM]]</f>
        <v/>
      </c>
      <c r="F599" s="6" t="str">
        <f>_xlfn.SINGLE(IF('ASN-Comm'!$B68="","",'ASN-Comm'!$B68))</f>
        <v>45 CFR 2550.80</v>
      </c>
      <c r="G599" s="6" t="str">
        <f>_xlfn.SINGLE(IF('ASN-Comm'!$C68="","",'ASN-Comm'!$C68))</f>
        <v/>
      </c>
      <c r="H59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00" spans="1:8" x14ac:dyDescent="0.35">
      <c r="A600" s="6" t="s">
        <v>1924</v>
      </c>
      <c r="B600" s="6" t="str">
        <f>B598&amp;TRIM(Table1[[#This Row],[Question]])</f>
        <v>04.01.06Notes:</v>
      </c>
      <c r="C600" s="6" t="str">
        <f>(IF(MID(Table1[[#This Row],[Question]],10,2)="SU",MID(Table1[[#This Row],[Question]],10,6),""))</f>
        <v/>
      </c>
      <c r="D600" s="6" t="str">
        <f>'ASN-Comm'!$A69</f>
        <v>Notes:</v>
      </c>
      <c r="E600" s="6" t="str">
        <f>Table1[[#This Row],[QNUM]]&amp;Table1[[#This Row],[SUBQNUM]]</f>
        <v>04.01.06Notes:</v>
      </c>
      <c r="F600" s="6" t="str">
        <f>_xlfn.SINGLE(IF('ASN-Comm'!$B69="","",'ASN-Comm'!$B69))</f>
        <v/>
      </c>
      <c r="G600" s="6" t="str">
        <f>_xlfn.SINGLE(IF('ASN-Comm'!$C69="","",'ASN-Comm'!$C69))</f>
        <v/>
      </c>
      <c r="H60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01" spans="1:8" x14ac:dyDescent="0.35">
      <c r="A601" s="6" t="s">
        <v>1924</v>
      </c>
      <c r="B601" s="6" t="str">
        <f>B598&amp;Table1[[#This Row],[Question]]</f>
        <v>04.01.06Recommendations for Improvement:</v>
      </c>
      <c r="C601" s="6" t="str">
        <f>(IF(MID(Table1[[#This Row],[Question]],10,2)="SU",MID(Table1[[#This Row],[Question]],10,6),""))</f>
        <v/>
      </c>
      <c r="D601" s="6" t="str">
        <f>'ASN-Comm'!$A70</f>
        <v>Recommendations for Improvement:</v>
      </c>
      <c r="E601" s="6" t="str">
        <f>Table1[[#This Row],[QNUM]]&amp;Table1[[#This Row],[SUBQNUM]]</f>
        <v>04.01.06Recommendations for Improvement:</v>
      </c>
      <c r="F601" s="6" t="str">
        <f>_xlfn.SINGLE(IF('ASN-Comm'!$B70="","",'ASN-Comm'!$B70))</f>
        <v/>
      </c>
      <c r="G601" s="6" t="str">
        <f>_xlfn.SINGLE(IF('ASN-Comm'!$C70="","",'ASN-Comm'!$C70))</f>
        <v/>
      </c>
      <c r="H60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02" spans="1:8" x14ac:dyDescent="0.35">
      <c r="A602" s="6" t="s">
        <v>1924</v>
      </c>
      <c r="B602" s="6" t="str">
        <f t="shared" si="16"/>
        <v>04.01.07</v>
      </c>
      <c r="C602" s="6" t="str">
        <f>(IF(MID(Table1[[#This Row],[Question]],10,2)="SU",MID(Table1[[#This Row],[Question]],10,6),""))</f>
        <v/>
      </c>
      <c r="D602" s="6" t="str">
        <f>'ASN-Comm'!$A71</f>
        <v>04.01.07</v>
      </c>
      <c r="E602" s="6" t="str">
        <f>Table1[[#This Row],[QNUM]]&amp;Table1[[#This Row],[SUBQNUM]]</f>
        <v>04.01.07</v>
      </c>
      <c r="F602" s="6" t="str">
        <f>_xlfn.SINGLE(IF('ASN-Comm'!$B71="","",'ASN-Comm'!$B71))</f>
        <v xml:space="preserve">Does the commission use all of the following criteria when selecting formula programs?
</v>
      </c>
      <c r="G602" s="6" t="str">
        <f>_xlfn.SINGLE(IF('ASN-Comm'!$C71="","",'ASN-Comm'!$C71))</f>
        <v/>
      </c>
      <c r="H60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03" spans="1:8" x14ac:dyDescent="0.35">
      <c r="A603" s="6" t="s">
        <v>1924</v>
      </c>
      <c r="B603" s="6" t="str">
        <f t="shared" si="16"/>
        <v>04.01.07</v>
      </c>
      <c r="C603" s="6" t="str">
        <f>(IF(MID(Table1[[#This Row],[Question]],10,2)="SU",MID(Table1[[#This Row],[Question]],10,6),""))</f>
        <v>SUBQ1</v>
      </c>
      <c r="D603" s="9" t="str">
        <f>D602&amp;" SUBQ1"</f>
        <v>04.01.07 SUBQ1</v>
      </c>
      <c r="E603" s="9" t="str">
        <f>Table1[[#This Row],[QNUM]]&amp;Table1[[#This Row],[SUBQNUM]]</f>
        <v>04.01.07SUBQ1</v>
      </c>
      <c r="F603" s="6" t="str">
        <f>_xlfn.SINGLE(IF('ASN-Comm'!$B72="","",'ASN-Comm'!$B72))</f>
        <v xml:space="preserve">• The quality of national service program proposed to be carried out directly by the applicant or supported by a grant from the applicant. </v>
      </c>
      <c r="G603" s="6" t="str">
        <f>_xlfn.SINGLE(IF('ASN-Comm'!$C72="","",'ASN-Comm'!$C72))</f>
        <v/>
      </c>
      <c r="H60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04" spans="1:8" x14ac:dyDescent="0.35">
      <c r="A604" s="6" t="s">
        <v>1924</v>
      </c>
      <c r="B604" s="6" t="str">
        <f t="shared" si="16"/>
        <v>04.01.07</v>
      </c>
      <c r="C604" s="6" t="str">
        <f>(IF(MID(Table1[[#This Row],[Question]],10,2)="SU",MID(Table1[[#This Row],[Question]],10,6),""))</f>
        <v>SUBQ2</v>
      </c>
      <c r="D604" s="9" t="str">
        <f>D602&amp;" SUBQ2"</f>
        <v>04.01.07 SUBQ2</v>
      </c>
      <c r="E604" s="9" t="str">
        <f>Table1[[#This Row],[QNUM]]&amp;Table1[[#This Row],[SUBQNUM]]</f>
        <v>04.01.07SUBQ2</v>
      </c>
      <c r="F604" s="6" t="str">
        <f>_xlfn.SINGLE(IF('ASN-Comm'!$B73="","",'ASN-Comm'!$B73))</f>
        <v>• The innovative aspect of the national service program, and the feasibility of replicating the program.</v>
      </c>
      <c r="G604" s="6" t="str">
        <f>_xlfn.SINGLE(IF('ASN-Comm'!$C73="","",'ASN-Comm'!$C73))</f>
        <v/>
      </c>
      <c r="H60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05" spans="1:8" x14ac:dyDescent="0.35">
      <c r="A605" s="6" t="s">
        <v>1924</v>
      </c>
      <c r="B605" s="6" t="str">
        <f t="shared" si="16"/>
        <v>04.01.07</v>
      </c>
      <c r="C605" s="6" t="str">
        <f>(IF(MID(Table1[[#This Row],[Question]],10,2)="SU",MID(Table1[[#This Row],[Question]],10,6),""))</f>
        <v>SUBQ3</v>
      </c>
      <c r="D605" s="9" t="str">
        <f>D602&amp;" SUBQ3"</f>
        <v>04.01.07 SUBQ3</v>
      </c>
      <c r="E605" s="9" t="str">
        <f>Table1[[#This Row],[QNUM]]&amp;Table1[[#This Row],[SUBQNUM]]</f>
        <v>04.01.07SUBQ3</v>
      </c>
      <c r="F605" s="6" t="str">
        <f>_xlfn.SINGLE(IF('ASN-Comm'!$B74="","",'ASN-Comm'!$B74))</f>
        <v>• The sustainability of the national service program.</v>
      </c>
      <c r="G605" s="6" t="str">
        <f>_xlfn.SINGLE(IF('ASN-Comm'!$C74="","",'ASN-Comm'!$C74))</f>
        <v/>
      </c>
      <c r="H60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06" spans="1:8" x14ac:dyDescent="0.35">
      <c r="A606" s="6" t="s">
        <v>1924</v>
      </c>
      <c r="B606" s="6" t="str">
        <f t="shared" si="16"/>
        <v>04.01.07</v>
      </c>
      <c r="C606" s="6" t="str">
        <f>(IF(MID(Table1[[#This Row],[Question]],10,2)="SU",MID(Table1[[#This Row],[Question]],10,6),""))</f>
        <v>SUBQ4</v>
      </c>
      <c r="D606" s="9" t="str">
        <f>D602&amp;" SUBQ4"</f>
        <v>04.01.07 SUBQ4</v>
      </c>
      <c r="E606" s="9" t="str">
        <f>Table1[[#This Row],[QNUM]]&amp;Table1[[#This Row],[SUBQNUM]]</f>
        <v>04.01.07SUBQ4</v>
      </c>
      <c r="F606" s="6" t="str">
        <f>_xlfn.SINGLE(IF('ASN-Comm'!$B75="","",'ASN-Comm'!$B75))</f>
        <v>• The quality of the leadership of the national service program, the past performance of the program, and the extent to which the program builds on existing programs.</v>
      </c>
      <c r="G606" s="6" t="str">
        <f>_xlfn.SINGLE(IF('ASN-Comm'!$C75="","",'ASN-Comm'!$C75))</f>
        <v/>
      </c>
      <c r="H60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07" spans="1:8" x14ac:dyDescent="0.35">
      <c r="A607" s="6" t="s">
        <v>1924</v>
      </c>
      <c r="B607" s="6" t="str">
        <f t="shared" si="16"/>
        <v>04.01.07</v>
      </c>
      <c r="C607" s="6" t="str">
        <f>(IF(MID(Table1[[#This Row],[Question]],10,2)="SU",MID(Table1[[#This Row],[Question]],10,6),""))</f>
        <v>SUBQ5</v>
      </c>
      <c r="D607" s="9" t="str">
        <f>D602&amp;" SUBQ5"</f>
        <v>04.01.07 SUBQ5</v>
      </c>
      <c r="E607" s="9" t="str">
        <f>Table1[[#This Row],[QNUM]]&amp;Table1[[#This Row],[SUBQNUM]]</f>
        <v>04.01.07SUBQ5</v>
      </c>
      <c r="F607" s="6" t="str">
        <f>_xlfn.SINGLE(IF('ASN-Comm'!$B76="","",'ASN-Comm'!$B76))</f>
        <v>• The extent to which participants of the national service program are recruited from among residents of the communities in which projects are to be conducted, and the extent to which participants and community residents are involved in the design, leadership, and operation of the program.</v>
      </c>
      <c r="G607" s="6" t="str">
        <f>_xlfn.SINGLE(IF('ASN-Comm'!$C76="","",'ASN-Comm'!$C76))</f>
        <v/>
      </c>
      <c r="H60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08" spans="1:8" x14ac:dyDescent="0.35">
      <c r="A608" s="6" t="s">
        <v>1924</v>
      </c>
      <c r="B608" s="6" t="str">
        <f t="shared" si="16"/>
        <v>04.01.07</v>
      </c>
      <c r="C608" s="6" t="str">
        <f>(IF(MID(Table1[[#This Row],[Question]],10,2)="SU",MID(Table1[[#This Row],[Question]],10,6),""))</f>
        <v>SUBQ6</v>
      </c>
      <c r="D608" s="9" t="str">
        <f>D602&amp;" SUBQ6"</f>
        <v>04.01.07 SUBQ6</v>
      </c>
      <c r="E608" s="9" t="str">
        <f>Table1[[#This Row],[QNUM]]&amp;Table1[[#This Row],[SUBQNUM]]</f>
        <v>04.01.07SUBQ6</v>
      </c>
      <c r="F608" s="6" t="str">
        <f>_xlfn.SINGLE(IF('ASN-Comm'!$B77="","",'ASN-Comm'!$B77))</f>
        <v>• The extent to which projects would be conducted in one of the areas listed in 45 CFR 2522.450 (c)(1) through (5).</v>
      </c>
      <c r="G608" s="6" t="str">
        <f>_xlfn.SINGLE(IF('ASN-Comm'!$C77="","",'ASN-Comm'!$C77))</f>
        <v/>
      </c>
      <c r="H60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09" spans="1:8" x14ac:dyDescent="0.35">
      <c r="A609" s="6" t="s">
        <v>1924</v>
      </c>
      <c r="B609" s="6" t="str">
        <f t="shared" si="16"/>
        <v>04.01.07</v>
      </c>
      <c r="C609" s="6" t="str">
        <f>(IF(MID(Table1[[#This Row],[Question]],10,2)="SU",MID(Table1[[#This Row],[Question]],10,6),""))</f>
        <v>SUBQ7</v>
      </c>
      <c r="D609" s="9" t="str">
        <f>D602&amp;" SUBQ7"</f>
        <v>04.01.07 SUBQ7</v>
      </c>
      <c r="E609" s="9" t="str">
        <f>Table1[[#This Row],[QNUM]]&amp;Table1[[#This Row],[SUBQNUM]]</f>
        <v>04.01.07SUBQ7</v>
      </c>
      <c r="F609" s="6" t="str">
        <f>_xlfn.SINGLE(IF('ASN-Comm'!$B78="","",'ASN-Comm'!$B78))</f>
        <v>• Such other criteria as AmeriCorps considers to be appropriate, following appropriate notice.</v>
      </c>
      <c r="G609" s="6" t="str">
        <f>_xlfn.SINGLE(IF('ASN-Comm'!$C78="","",'ASN-Comm'!$C78))</f>
        <v/>
      </c>
      <c r="H60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10" spans="1:8" x14ac:dyDescent="0.35">
      <c r="A610" s="6" t="s">
        <v>1924</v>
      </c>
      <c r="B610" s="6" t="str">
        <f t="shared" si="16"/>
        <v/>
      </c>
      <c r="C610" s="6" t="str">
        <f>(IF(MID(Table1[[#This Row],[Question]],10,2)="SU",MID(Table1[[#This Row],[Question]],10,6),""))</f>
        <v/>
      </c>
      <c r="D610" s="6" t="str">
        <f>'ASN-Comm'!$A79</f>
        <v>References:</v>
      </c>
      <c r="E610" s="6" t="str">
        <f>Table1[[#This Row],[QNUM]]&amp;Table1[[#This Row],[SUBQNUM]]</f>
        <v/>
      </c>
      <c r="F610" s="6" t="str">
        <f>_xlfn.SINGLE(IF('ASN-Comm'!$B79="","",'ASN-Comm'!$B79))</f>
        <v>45 CFR § 2522.475</v>
      </c>
      <c r="G610" s="6" t="str">
        <f>_xlfn.SINGLE(IF('ASN-Comm'!$C79="","",'ASN-Comm'!$C79))</f>
        <v/>
      </c>
      <c r="H61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11" spans="1:8" x14ac:dyDescent="0.35">
      <c r="A611" s="6" t="s">
        <v>1924</v>
      </c>
      <c r="B611" s="6" t="str">
        <f>B609&amp;TRIM(Table1[[#This Row],[Question]])</f>
        <v>04.01.07Notes:</v>
      </c>
      <c r="C611" s="6" t="str">
        <f>(IF(MID(Table1[[#This Row],[Question]],10,2)="SU",MID(Table1[[#This Row],[Question]],10,6),""))</f>
        <v/>
      </c>
      <c r="D611" s="6" t="str">
        <f>'ASN-Comm'!$A80</f>
        <v>Notes:</v>
      </c>
      <c r="E611" s="6" t="str">
        <f>Table1[[#This Row],[QNUM]]&amp;Table1[[#This Row],[SUBQNUM]]</f>
        <v>04.01.07Notes:</v>
      </c>
      <c r="F611" s="6" t="str">
        <f>_xlfn.SINGLE(IF('ASN-Comm'!$B80="","",'ASN-Comm'!$B80))</f>
        <v/>
      </c>
      <c r="G611" s="6" t="str">
        <f>_xlfn.SINGLE(IF('ASN-Comm'!$C80="","",'ASN-Comm'!$C80))</f>
        <v/>
      </c>
      <c r="H61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12" spans="1:8" x14ac:dyDescent="0.35">
      <c r="A612" s="6" t="s">
        <v>1924</v>
      </c>
      <c r="B612" s="6" t="str">
        <f>B609&amp;Table1[[#This Row],[Question]]</f>
        <v>04.01.07Recommendations for Improvement:</v>
      </c>
      <c r="C612" s="6" t="str">
        <f>(IF(MID(Table1[[#This Row],[Question]],10,2)="SU",MID(Table1[[#This Row],[Question]],10,6),""))</f>
        <v/>
      </c>
      <c r="D612" s="6" t="str">
        <f>'ASN-Comm'!$A81</f>
        <v>Recommendations for Improvement:</v>
      </c>
      <c r="E612" s="6" t="str">
        <f>Table1[[#This Row],[QNUM]]&amp;Table1[[#This Row],[SUBQNUM]]</f>
        <v>04.01.07Recommendations for Improvement:</v>
      </c>
      <c r="F612" s="6" t="str">
        <f>_xlfn.SINGLE(IF('ASN-Comm'!$B81="","",'ASN-Comm'!$B81))</f>
        <v/>
      </c>
      <c r="G612" s="6" t="str">
        <f>_xlfn.SINGLE(IF('ASN-Comm'!$C81="","",'ASN-Comm'!$C81))</f>
        <v/>
      </c>
      <c r="H61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13" spans="1:8" x14ac:dyDescent="0.35">
      <c r="A613" s="6" t="s">
        <v>1924</v>
      </c>
      <c r="B613" s="6" t="str">
        <f t="shared" si="16"/>
        <v/>
      </c>
      <c r="C613" s="6" t="str">
        <f>(IF(MID(Table1[[#This Row],[Question]],10,2)="SU",MID(Table1[[#This Row],[Question]],10,6),""))</f>
        <v/>
      </c>
      <c r="D613" s="6" t="str">
        <f>'ASN-Comm'!$A82</f>
        <v>Additional Monitoring Comments</v>
      </c>
      <c r="E613" s="6" t="str">
        <f>Table1[[#This Row],[QNUM]]&amp;Table1[[#This Row],[SUBQNUM]]</f>
        <v/>
      </c>
      <c r="F613" s="6" t="str">
        <f>_xlfn.SINGLE(IF('ASN-Comm'!$B82="","",'ASN-Comm'!$B82))</f>
        <v/>
      </c>
      <c r="G613" s="6" t="str">
        <f>_xlfn.SINGLE(IF('ASN-Comm'!$C82="","",'ASN-Comm'!$C82))</f>
        <v/>
      </c>
      <c r="H61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14" spans="1:8" x14ac:dyDescent="0.35">
      <c r="A614" s="6" t="s">
        <v>1924</v>
      </c>
      <c r="B614" s="6" t="str">
        <f t="shared" si="16"/>
        <v>0</v>
      </c>
      <c r="C614" s="6" t="str">
        <f>(IF(MID(Table1[[#This Row],[Question]],10,2)="SU",MID(Table1[[#This Row],[Question]],10,6),""))</f>
        <v/>
      </c>
      <c r="D614" s="6">
        <f>'ASN-Comm'!$A83</f>
        <v>0</v>
      </c>
      <c r="E614" s="6" t="str">
        <f>Table1[[#This Row],[QNUM]]&amp;Table1[[#This Row],[SUBQNUM]]</f>
        <v>0</v>
      </c>
      <c r="F614" s="6" t="str">
        <f>_xlfn.SINGLE(IF('ASN-Comm'!$B83="","",'ASN-Comm'!$B83))</f>
        <v/>
      </c>
      <c r="G614" s="6" t="str">
        <f>_xlfn.SINGLE(IF('ASN-Comm'!$C83="","",'ASN-Comm'!$C83))</f>
        <v/>
      </c>
      <c r="H61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15" spans="1:8" x14ac:dyDescent="0.35">
      <c r="A615" s="6" t="s">
        <v>1924</v>
      </c>
      <c r="B615" s="6" t="str">
        <f t="shared" si="16"/>
        <v>0</v>
      </c>
      <c r="C615" s="6" t="str">
        <f>(IF(MID(Table1[[#This Row],[Question]],10,2)="SU",MID(Table1[[#This Row],[Question]],10,6),""))</f>
        <v/>
      </c>
      <c r="D615" s="6">
        <f>'ASN-Comm'!$A84</f>
        <v>0</v>
      </c>
      <c r="E615" s="6" t="str">
        <f>Table1[[#This Row],[QNUM]]&amp;Table1[[#This Row],[SUBQNUM]]</f>
        <v>0</v>
      </c>
      <c r="F615" s="6" t="str">
        <f>_xlfn.SINGLE(IF('ASN-Comm'!$B84="","",'ASN-Comm'!$B84))</f>
        <v/>
      </c>
      <c r="G615" s="6" t="str">
        <f>_xlfn.SINGLE(IF('ASN-Comm'!$C84="","",'ASN-Comm'!$C84))</f>
        <v/>
      </c>
      <c r="H61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16" spans="1:8" x14ac:dyDescent="0.35">
      <c r="A616" s="6" t="s">
        <v>1924</v>
      </c>
      <c r="B616" s="6" t="str">
        <f t="shared" si="16"/>
        <v>0</v>
      </c>
      <c r="C616" s="6" t="str">
        <f>(IF(MID(Table1[[#This Row],[Question]],10,2)="SU",MID(Table1[[#This Row],[Question]],10,6),""))</f>
        <v/>
      </c>
      <c r="D616" s="6">
        <f>'ASN-Comm'!$A85</f>
        <v>0</v>
      </c>
      <c r="E616" s="6" t="str">
        <f>Table1[[#This Row],[QNUM]]&amp;Table1[[#This Row],[SUBQNUM]]</f>
        <v>0</v>
      </c>
      <c r="F616" s="6" t="str">
        <f>_xlfn.SINGLE(IF('ASN-Comm'!$B85="","",'ASN-Comm'!$B85))</f>
        <v/>
      </c>
      <c r="G616" s="6" t="str">
        <f>_xlfn.SINGLE(IF('ASN-Comm'!$C85="","",'ASN-Comm'!$C85))</f>
        <v xml:space="preserve">
</v>
      </c>
      <c r="H61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17" spans="1:8" x14ac:dyDescent="0.35">
      <c r="A617" s="6" t="s">
        <v>1924</v>
      </c>
      <c r="B617" s="6" t="str">
        <f t="shared" si="16"/>
        <v>0</v>
      </c>
      <c r="C617" s="6" t="str">
        <f>(IF(MID(Table1[[#This Row],[Question]],10,2)="SU",MID(Table1[[#This Row],[Question]],10,6),""))</f>
        <v/>
      </c>
      <c r="D617" s="6">
        <f>'ASN-Comm'!$A86</f>
        <v>0</v>
      </c>
      <c r="E617" s="6" t="str">
        <f>Table1[[#This Row],[QNUM]]&amp;Table1[[#This Row],[SUBQNUM]]</f>
        <v>0</v>
      </c>
      <c r="F617" s="6" t="str">
        <f>_xlfn.SINGLE(IF('ASN-Comm'!$B86="","",'ASN-Comm'!$B86))</f>
        <v/>
      </c>
      <c r="G617" s="6" t="str">
        <f>_xlfn.SINGLE(IF('ASN-Comm'!$C86="","",'ASN-Comm'!$C86))</f>
        <v/>
      </c>
      <c r="H61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18" spans="1:8" x14ac:dyDescent="0.35">
      <c r="A618" s="6" t="s">
        <v>1924</v>
      </c>
      <c r="B618" s="6" t="str">
        <f t="shared" si="16"/>
        <v>0</v>
      </c>
      <c r="C618" s="6" t="str">
        <f>(IF(MID(Table1[[#This Row],[Question]],10,2)="SU",MID(Table1[[#This Row],[Question]],10,6),""))</f>
        <v/>
      </c>
      <c r="D618" s="6">
        <f>'ASN-Comm'!$A87</f>
        <v>0</v>
      </c>
      <c r="E618" s="6" t="str">
        <f>Table1[[#This Row],[QNUM]]&amp;Table1[[#This Row],[SUBQNUM]]</f>
        <v>0</v>
      </c>
      <c r="F618" s="6" t="str">
        <f>_xlfn.SINGLE(IF('ASN-Comm'!$B87="","",'ASN-Comm'!$B87))</f>
        <v/>
      </c>
      <c r="G618" s="6" t="str">
        <f>_xlfn.SINGLE(IF('ASN-Comm'!$C87="","",'ASN-Comm'!$C87))</f>
        <v/>
      </c>
      <c r="H61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19" spans="1:8" x14ac:dyDescent="0.35">
      <c r="A619" s="6" t="s">
        <v>1924</v>
      </c>
      <c r="B619" s="6" t="str">
        <f t="shared" si="16"/>
        <v>0</v>
      </c>
      <c r="C619" s="6" t="str">
        <f>(IF(MID(Table1[[#This Row],[Question]],10,2)="SU",MID(Table1[[#This Row],[Question]],10,6),""))</f>
        <v/>
      </c>
      <c r="D619" s="6">
        <f>'ASN-Comm'!$A88</f>
        <v>0</v>
      </c>
      <c r="E619" s="6" t="str">
        <f>Table1[[#This Row],[QNUM]]&amp;Table1[[#This Row],[SUBQNUM]]</f>
        <v>0</v>
      </c>
      <c r="F619" s="6" t="str">
        <f>_xlfn.SINGLE(IF('ASN-Comm'!$B88="","",'ASN-Comm'!$B88))</f>
        <v/>
      </c>
      <c r="G619" s="6" t="str">
        <f>_xlfn.SINGLE(IF('ASN-Comm'!$C88="","",'ASN-Comm'!$C88))</f>
        <v/>
      </c>
      <c r="H61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20" spans="1:8" x14ac:dyDescent="0.35">
      <c r="A620" s="6" t="s">
        <v>1924</v>
      </c>
      <c r="B620" s="6" t="str">
        <f t="shared" si="16"/>
        <v>0</v>
      </c>
      <c r="C620" s="6" t="str">
        <f>(IF(MID(Table1[[#This Row],[Question]],10,2)="SU",MID(Table1[[#This Row],[Question]],10,6),""))</f>
        <v/>
      </c>
      <c r="D620" s="6">
        <f>'ASN-Comm'!$A89</f>
        <v>0</v>
      </c>
      <c r="E620" s="6" t="str">
        <f>Table1[[#This Row],[QNUM]]&amp;Table1[[#This Row],[SUBQNUM]]</f>
        <v>0</v>
      </c>
      <c r="F620" s="6" t="str">
        <f>_xlfn.SINGLE(IF('ASN-Comm'!$B89="","",'ASN-Comm'!$B89))</f>
        <v/>
      </c>
      <c r="G620" s="6" t="str">
        <f>_xlfn.SINGLE(IF('ASN-Comm'!$C89="","",'ASN-Comm'!$C89))</f>
        <v/>
      </c>
      <c r="H62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21" spans="1:8" x14ac:dyDescent="0.35">
      <c r="A621" s="6" t="s">
        <v>1924</v>
      </c>
      <c r="B621" s="6" t="str">
        <f t="shared" si="16"/>
        <v>0</v>
      </c>
      <c r="C621" s="6" t="str">
        <f>(IF(MID(Table1[[#This Row],[Question]],10,2)="SU",MID(Table1[[#This Row],[Question]],10,6),""))</f>
        <v/>
      </c>
      <c r="D621" s="6">
        <f>'ASN-Comm'!$A90</f>
        <v>0</v>
      </c>
      <c r="E621" s="6" t="str">
        <f>Table1[[#This Row],[QNUM]]&amp;Table1[[#This Row],[SUBQNUM]]</f>
        <v>0</v>
      </c>
      <c r="F621" s="6" t="str">
        <f>_xlfn.SINGLE(IF('ASN-Comm'!$B90="","",'ASN-Comm'!$B90))</f>
        <v/>
      </c>
      <c r="G621" s="6" t="str">
        <f>_xlfn.SINGLE(IF('ASN-Comm'!$C90="","",'ASN-Comm'!$C90))</f>
        <v/>
      </c>
      <c r="H62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22" spans="1:8" x14ac:dyDescent="0.35">
      <c r="A622" s="6" t="s">
        <v>1924</v>
      </c>
      <c r="B622" s="6" t="str">
        <f t="shared" si="16"/>
        <v>0</v>
      </c>
      <c r="C622" s="6" t="str">
        <f>(IF(MID(Table1[[#This Row],[Question]],10,2)="SU",MID(Table1[[#This Row],[Question]],10,6),""))</f>
        <v/>
      </c>
      <c r="D622" s="6">
        <f>'ASN-Comm'!$A91</f>
        <v>0</v>
      </c>
      <c r="E622" s="6" t="str">
        <f>Table1[[#This Row],[QNUM]]&amp;Table1[[#This Row],[SUBQNUM]]</f>
        <v>0</v>
      </c>
      <c r="F622" s="6" t="str">
        <f>_xlfn.SINGLE(IF('ASN-Comm'!$B91="","",'ASN-Comm'!$B91))</f>
        <v/>
      </c>
      <c r="G622" s="6" t="str">
        <f>_xlfn.SINGLE(IF('ASN-Comm'!$C91="","",'ASN-Comm'!$C91))</f>
        <v/>
      </c>
      <c r="H62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23" spans="1:8" x14ac:dyDescent="0.35">
      <c r="A623" s="6" t="s">
        <v>1924</v>
      </c>
      <c r="B623" s="6" t="str">
        <f t="shared" si="16"/>
        <v>0</v>
      </c>
      <c r="C623" s="6" t="str">
        <f>(IF(MID(Table1[[#This Row],[Question]],10,2)="SU",MID(Table1[[#This Row],[Question]],10,6),""))</f>
        <v/>
      </c>
      <c r="D623" s="6">
        <f>'ASN-Comm'!$A92</f>
        <v>0</v>
      </c>
      <c r="E623" s="6" t="str">
        <f>Table1[[#This Row],[QNUM]]&amp;Table1[[#This Row],[SUBQNUM]]</f>
        <v>0</v>
      </c>
      <c r="F623" s="6" t="str">
        <f>_xlfn.SINGLE(IF('ASN-Comm'!$B92="","",'ASN-Comm'!$B92))</f>
        <v/>
      </c>
      <c r="G623" s="6" t="str">
        <f>_xlfn.SINGLE(IF('ASN-Comm'!$C92="","",'ASN-Comm'!$C92))</f>
        <v/>
      </c>
      <c r="H62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24" spans="1:8" x14ac:dyDescent="0.35">
      <c r="A624" s="6" t="s">
        <v>1924</v>
      </c>
      <c r="B624" s="6" t="str">
        <f t="shared" si="16"/>
        <v>0</v>
      </c>
      <c r="C624" s="6" t="str">
        <f>(IF(MID(Table1[[#This Row],[Question]],10,2)="SU",MID(Table1[[#This Row],[Question]],10,6),""))</f>
        <v/>
      </c>
      <c r="D624" s="6">
        <f>'ASN-Comm'!$A93</f>
        <v>0</v>
      </c>
      <c r="E624" s="6" t="str">
        <f>Table1[[#This Row],[QNUM]]&amp;Table1[[#This Row],[SUBQNUM]]</f>
        <v>0</v>
      </c>
      <c r="F624" s="6" t="str">
        <f>_xlfn.SINGLE(IF('ASN-Comm'!$B93="","",'ASN-Comm'!$B93))</f>
        <v/>
      </c>
      <c r="G624" s="6" t="str">
        <f>_xlfn.SINGLE(IF('ASN-Comm'!$C93="","",'ASN-Comm'!$C93))</f>
        <v/>
      </c>
      <c r="H62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25" spans="1:8" x14ac:dyDescent="0.35">
      <c r="A625" s="6" t="s">
        <v>1924</v>
      </c>
      <c r="B625" s="6" t="str">
        <f t="shared" si="16"/>
        <v>0</v>
      </c>
      <c r="C625" s="6" t="str">
        <f>(IF(MID(Table1[[#This Row],[Question]],10,2)="SU",MID(Table1[[#This Row],[Question]],10,6),""))</f>
        <v/>
      </c>
      <c r="D625" s="6">
        <f>'ASN-Comm'!$A94</f>
        <v>0</v>
      </c>
      <c r="E625" s="6" t="str">
        <f>Table1[[#This Row],[QNUM]]&amp;Table1[[#This Row],[SUBQNUM]]</f>
        <v>0</v>
      </c>
      <c r="F625" s="6" t="str">
        <f>_xlfn.SINGLE(IF('ASN-Comm'!$B94="","",'ASN-Comm'!$B94))</f>
        <v/>
      </c>
      <c r="G625" s="6" t="str">
        <f>_xlfn.SINGLE(IF('ASN-Comm'!$C94="","",'ASN-Comm'!$C94))</f>
        <v/>
      </c>
      <c r="H62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26" spans="1:8" x14ac:dyDescent="0.35">
      <c r="A626" s="6" t="s">
        <v>1924</v>
      </c>
      <c r="B626" s="6" t="str">
        <f t="shared" si="16"/>
        <v>0</v>
      </c>
      <c r="C626" s="6" t="str">
        <f>(IF(MID(Table1[[#This Row],[Question]],10,2)="SU",MID(Table1[[#This Row],[Question]],10,6),""))</f>
        <v/>
      </c>
      <c r="D626" s="6">
        <f>'ASN-Comm'!$A95</f>
        <v>0</v>
      </c>
      <c r="E626" s="6" t="str">
        <f>Table1[[#This Row],[QNUM]]&amp;Table1[[#This Row],[SUBQNUM]]</f>
        <v>0</v>
      </c>
      <c r="F626" s="6" t="str">
        <f>_xlfn.SINGLE(IF('ASN-Comm'!$B95="","",'ASN-Comm'!$B95))</f>
        <v/>
      </c>
      <c r="G626" s="6" t="str">
        <f>_xlfn.SINGLE(IF('ASN-Comm'!$C95="","",'ASN-Comm'!$C95))</f>
        <v/>
      </c>
      <c r="H62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27" spans="1:8" x14ac:dyDescent="0.35">
      <c r="A627" s="6" t="s">
        <v>1924</v>
      </c>
      <c r="B627" s="6" t="str">
        <f t="shared" si="16"/>
        <v>0</v>
      </c>
      <c r="C627" s="6" t="str">
        <f>(IF(MID(Table1[[#This Row],[Question]],10,2)="SU",MID(Table1[[#This Row],[Question]],10,6),""))</f>
        <v/>
      </c>
      <c r="D627" s="6">
        <f>'ASN-Comm'!$A96</f>
        <v>0</v>
      </c>
      <c r="E627" s="6" t="str">
        <f>Table1[[#This Row],[QNUM]]&amp;Table1[[#This Row],[SUBQNUM]]</f>
        <v>0</v>
      </c>
      <c r="F627" s="6" t="str">
        <f>_xlfn.SINGLE(IF('ASN-Comm'!$B96="","",'ASN-Comm'!$B96))</f>
        <v/>
      </c>
      <c r="G627" s="6" t="str">
        <f>_xlfn.SINGLE(IF('ASN-Comm'!$C96="","",'ASN-Comm'!$C96))</f>
        <v/>
      </c>
      <c r="H62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28" spans="1:8" x14ac:dyDescent="0.35">
      <c r="A628" s="6" t="s">
        <v>1924</v>
      </c>
      <c r="B628" s="6" t="str">
        <f t="shared" si="16"/>
        <v>0</v>
      </c>
      <c r="C628" s="6" t="str">
        <f>(IF(MID(Table1[[#This Row],[Question]],10,2)="SU",MID(Table1[[#This Row],[Question]],10,6),""))</f>
        <v/>
      </c>
      <c r="D628" s="6">
        <f>'ASN-Comm'!$A97</f>
        <v>0</v>
      </c>
      <c r="E628" s="6" t="str">
        <f>Table1[[#This Row],[QNUM]]&amp;Table1[[#This Row],[SUBQNUM]]</f>
        <v>0</v>
      </c>
      <c r="F628" s="6" t="str">
        <f>_xlfn.SINGLE(IF('ASN-Comm'!$B97="","",'ASN-Comm'!$B97))</f>
        <v/>
      </c>
      <c r="G628" s="6" t="str">
        <f>_xlfn.SINGLE(IF('ASN-Comm'!$C97="","",'ASN-Comm'!$C97))</f>
        <v/>
      </c>
      <c r="H62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29" spans="1:8" x14ac:dyDescent="0.35">
      <c r="A629" s="6" t="s">
        <v>1924</v>
      </c>
      <c r="B629" s="6" t="str">
        <f t="shared" si="16"/>
        <v>0</v>
      </c>
      <c r="C629" s="6" t="str">
        <f>(IF(MID(Table1[[#This Row],[Question]],10,2)="SU",MID(Table1[[#This Row],[Question]],10,6),""))</f>
        <v/>
      </c>
      <c r="D629" s="6">
        <f>'ASN-Comm'!$A98</f>
        <v>0</v>
      </c>
      <c r="E629" s="6" t="str">
        <f>Table1[[#This Row],[QNUM]]&amp;Table1[[#This Row],[SUBQNUM]]</f>
        <v>0</v>
      </c>
      <c r="F629" s="6" t="str">
        <f>_xlfn.SINGLE(IF('ASN-Comm'!$B98="","",'ASN-Comm'!$B98))</f>
        <v/>
      </c>
      <c r="G629" s="6" t="str">
        <f>_xlfn.SINGLE(IF('ASN-Comm'!$C98="","",'ASN-Comm'!$C98))</f>
        <v/>
      </c>
      <c r="H62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30" spans="1:8" x14ac:dyDescent="0.35">
      <c r="A630" s="6" t="s">
        <v>1924</v>
      </c>
      <c r="B630" s="6" t="str">
        <f t="shared" si="16"/>
        <v>0</v>
      </c>
      <c r="C630" s="6" t="str">
        <f>(IF(MID(Table1[[#This Row],[Question]],10,2)="SU",MID(Table1[[#This Row],[Question]],10,6),""))</f>
        <v/>
      </c>
      <c r="D630" s="6">
        <f>'ASN-Comm'!$A99</f>
        <v>0</v>
      </c>
      <c r="E630" s="6" t="str">
        <f>Table1[[#This Row],[QNUM]]&amp;Table1[[#This Row],[SUBQNUM]]</f>
        <v>0</v>
      </c>
      <c r="F630" s="6" t="str">
        <f>_xlfn.SINGLE(IF('ASN-Comm'!$B99="","",'ASN-Comm'!$B99))</f>
        <v/>
      </c>
      <c r="G630" s="6" t="str">
        <f>_xlfn.SINGLE(IF('ASN-Comm'!$C99="","",'ASN-Comm'!$C99))</f>
        <v/>
      </c>
      <c r="H63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31" spans="1:8" x14ac:dyDescent="0.35">
      <c r="A631" s="6" t="s">
        <v>1924</v>
      </c>
      <c r="B631" s="6" t="str">
        <f t="shared" si="16"/>
        <v>0</v>
      </c>
      <c r="C631" s="6" t="str">
        <f>(IF(MID(Table1[[#This Row],[Question]],10,2)="SU",MID(Table1[[#This Row],[Question]],10,6),""))</f>
        <v/>
      </c>
      <c r="D631" s="6">
        <f>'ASN-Comm'!$A100</f>
        <v>0</v>
      </c>
      <c r="E631" s="6" t="str">
        <f>Table1[[#This Row],[QNUM]]&amp;Table1[[#This Row],[SUBQNUM]]</f>
        <v>0</v>
      </c>
      <c r="F631" s="6" t="str">
        <f>_xlfn.SINGLE(IF('ASN-Comm'!$B100="","",'ASN-Comm'!$B100))</f>
        <v/>
      </c>
      <c r="G631" s="6" t="str">
        <f>_xlfn.SINGLE(IF('ASN-Comm'!$C100="","",'ASN-Comm'!$C100))</f>
        <v/>
      </c>
      <c r="H63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32" spans="1:8" x14ac:dyDescent="0.35">
      <c r="A632" s="6" t="s">
        <v>1925</v>
      </c>
      <c r="B632" s="6" t="str">
        <f t="shared" si="16"/>
        <v>12.01.01</v>
      </c>
      <c r="C632" s="6" t="str">
        <f>(IF(MID(Table1[[#This Row],[Question]],10,2)="SU",MID(Table1[[#This Row],[Question]],10,6),""))</f>
        <v/>
      </c>
      <c r="D632" s="6" t="str">
        <f>'Days of Service'!$A7</f>
        <v>12.01.01</v>
      </c>
      <c r="E632" s="6" t="str">
        <f>Table1[[#This Row],[QNUM]]&amp;Table1[[#This Row],[SUBQNUM]]</f>
        <v>12.01.01</v>
      </c>
      <c r="F632" s="6" t="str">
        <f>_xlfn.SINGLE(IF('Days of Service'!$B7="","",'Days of Service'!$B7))</f>
        <v xml:space="preserve">Are service activities consistent with the approved project application?_x000D_
_x000D_
_x000D_
</v>
      </c>
      <c r="G632" s="6" t="str">
        <f>_xlfn.SINGLE(IF('Days of Service'!$C7="","",'Days of Service'!$C7))</f>
        <v/>
      </c>
      <c r="H63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33" spans="1:8" x14ac:dyDescent="0.35">
      <c r="A633" s="6" t="s">
        <v>1925</v>
      </c>
      <c r="B633" s="6" t="str">
        <f t="shared" si="16"/>
        <v/>
      </c>
      <c r="C633" s="6" t="str">
        <f>(IF(MID(Table1[[#This Row],[Question]],10,2)="SU",MID(Table1[[#This Row],[Question]],10,6),""))</f>
        <v/>
      </c>
      <c r="D633" s="6" t="str">
        <f>'Days of Service'!$A8</f>
        <v>References:</v>
      </c>
      <c r="E633" s="6" t="str">
        <f>Table1[[#This Row],[QNUM]]&amp;Table1[[#This Row],[SUBQNUM]]</f>
        <v/>
      </c>
      <c r="F633" s="6" t="str">
        <f>_xlfn.SINGLE(IF('Days of Service'!$B8="","",'Days of Service'!$B8))</f>
        <v/>
      </c>
      <c r="G633" s="6" t="str">
        <f>_xlfn.SINGLE(IF('Days of Service'!$C8="","",'Days of Service'!$C8))</f>
        <v/>
      </c>
      <c r="H63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34" spans="1:8" x14ac:dyDescent="0.35">
      <c r="A634" s="6" t="s">
        <v>1925</v>
      </c>
      <c r="B634" s="6" t="str">
        <f>B632&amp;TRIM(Table1[[#This Row],[Question]])</f>
        <v>12.01.01Notes:</v>
      </c>
      <c r="C634" s="6" t="str">
        <f>(IF(MID(Table1[[#This Row],[Question]],10,2)="SU",MID(Table1[[#This Row],[Question]],10,6),""))</f>
        <v/>
      </c>
      <c r="D634" s="6" t="str">
        <f>'Days of Service'!$A9</f>
        <v>Notes:</v>
      </c>
      <c r="E634" s="6" t="str">
        <f>Table1[[#This Row],[QNUM]]&amp;Table1[[#This Row],[SUBQNUM]]</f>
        <v>12.01.01Notes:</v>
      </c>
      <c r="F634" s="6" t="str">
        <f>_xlfn.SINGLE(IF('Days of Service'!$B9="","",'Days of Service'!$B9))</f>
        <v/>
      </c>
      <c r="G634" s="6" t="str">
        <f>_xlfn.SINGLE(IF('Days of Service'!$C9="","",'Days of Service'!$C9))</f>
        <v/>
      </c>
      <c r="H63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35" spans="1:8" x14ac:dyDescent="0.35">
      <c r="A635" s="6" t="s">
        <v>1925</v>
      </c>
      <c r="B635" s="6" t="str">
        <f>B632&amp;Table1[[#This Row],[Question]]</f>
        <v>12.01.01Recommendations for Improvement:</v>
      </c>
      <c r="C635" s="6" t="str">
        <f>(IF(MID(Table1[[#This Row],[Question]],10,2)="SU",MID(Table1[[#This Row],[Question]],10,6),""))</f>
        <v/>
      </c>
      <c r="D635" s="6" t="str">
        <f>'Days of Service'!$A10</f>
        <v>Recommendations for Improvement:</v>
      </c>
      <c r="E635" s="6" t="str">
        <f>Table1[[#This Row],[QNUM]]&amp;Table1[[#This Row],[SUBQNUM]]</f>
        <v>12.01.01Recommendations for Improvement:</v>
      </c>
      <c r="F635" s="6" t="str">
        <f>_xlfn.SINGLE(IF('Days of Service'!$B10="","",'Days of Service'!$B10))</f>
        <v/>
      </c>
      <c r="G635" s="6" t="str">
        <f>_xlfn.SINGLE(IF('Days of Service'!$C10="","",'Days of Service'!$C10))</f>
        <v/>
      </c>
      <c r="H63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36" spans="1:8" x14ac:dyDescent="0.35">
      <c r="A636" s="6" t="s">
        <v>1925</v>
      </c>
      <c r="B636" s="6" t="str">
        <f t="shared" si="16"/>
        <v>12.01.02</v>
      </c>
      <c r="C636" s="6" t="str">
        <f>(IF(MID(Table1[[#This Row],[Question]],10,2)="SU",MID(Table1[[#This Row],[Question]],10,6),""))</f>
        <v/>
      </c>
      <c r="D636" s="6" t="str">
        <f>'Days of Service'!$A11</f>
        <v>12.01.02</v>
      </c>
      <c r="E636" s="6" t="str">
        <f>Table1[[#This Row],[QNUM]]&amp;Table1[[#This Row],[SUBQNUM]]</f>
        <v>12.01.02</v>
      </c>
      <c r="F636" s="6" t="str">
        <f>_xlfn.SINGLE(IF('Days of Service'!$B11="","",'Days of Service'!$B11))</f>
        <v xml:space="preserve">Are service activities consistent with the grant purpose as described in 42 U.S. Code § 12653 (i) Martin Luther King, Jr., Service Day or 42 U.S. Code § 12653 (k) September 11th Day of Service as applicable?  (For MLK Day service activities shall consist of activities reflecting the life and teachings of MLK, Jr., and for 9/11 service activities include charitable and remembrance opportunities.)_x000D_
_x000D_
</v>
      </c>
      <c r="G636" s="6" t="str">
        <f>_xlfn.SINGLE(IF('Days of Service'!$C11="","",'Days of Service'!$C11))</f>
        <v/>
      </c>
      <c r="H63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37" spans="1:8" x14ac:dyDescent="0.35">
      <c r="A637" s="6" t="s">
        <v>1925</v>
      </c>
      <c r="B637" s="6" t="str">
        <f t="shared" si="16"/>
        <v/>
      </c>
      <c r="C637" s="6" t="str">
        <f>(IF(MID(Table1[[#This Row],[Question]],10,2)="SU",MID(Table1[[#This Row],[Question]],10,6),""))</f>
        <v/>
      </c>
      <c r="D637" s="6" t="str">
        <f>'Days of Service'!$A12</f>
        <v>References:</v>
      </c>
      <c r="E637" s="6" t="str">
        <f>Table1[[#This Row],[QNUM]]&amp;Table1[[#This Row],[SUBQNUM]]</f>
        <v/>
      </c>
      <c r="F637" s="6" t="str">
        <f>_xlfn.SINGLE(IF('Days of Service'!$B12="","",'Days of Service'!$B12))</f>
        <v>42 US Code § 12653 Additional Corporation activities to support national service 
DoS NOFO Section A.1.
General Terms and Conditions</v>
      </c>
      <c r="G637" s="6" t="str">
        <f>_xlfn.SINGLE(IF('Days of Service'!$C12="","",'Days of Service'!$C12))</f>
        <v/>
      </c>
      <c r="H63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38" spans="1:8" x14ac:dyDescent="0.35">
      <c r="A638" s="6" t="s">
        <v>1925</v>
      </c>
      <c r="B638" s="6" t="str">
        <f>B636&amp;TRIM(Table1[[#This Row],[Question]])</f>
        <v>12.01.02Notes:</v>
      </c>
      <c r="C638" s="6" t="str">
        <f>(IF(MID(Table1[[#This Row],[Question]],10,2)="SU",MID(Table1[[#This Row],[Question]],10,6),""))</f>
        <v/>
      </c>
      <c r="D638" s="6" t="str">
        <f>'Days of Service'!$A13</f>
        <v>Notes:</v>
      </c>
      <c r="E638" s="6" t="str">
        <f>Table1[[#This Row],[QNUM]]&amp;Table1[[#This Row],[SUBQNUM]]</f>
        <v>12.01.02Notes:</v>
      </c>
      <c r="F638" s="6" t="str">
        <f>_xlfn.SINGLE(IF('Days of Service'!$B13="","",'Days of Service'!$B13))</f>
        <v/>
      </c>
      <c r="G638" s="6" t="str">
        <f>_xlfn.SINGLE(IF('Days of Service'!$C13="","",'Days of Service'!$C13))</f>
        <v/>
      </c>
      <c r="H63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39" spans="1:8" x14ac:dyDescent="0.35">
      <c r="A639" s="6" t="s">
        <v>1925</v>
      </c>
      <c r="B639" s="6" t="str">
        <f>B636&amp;Table1[[#This Row],[Question]]</f>
        <v>12.01.02Recommendations for Improvement:</v>
      </c>
      <c r="C639" s="6" t="str">
        <f>(IF(MID(Table1[[#This Row],[Question]],10,2)="SU",MID(Table1[[#This Row],[Question]],10,6),""))</f>
        <v/>
      </c>
      <c r="D639" s="6" t="str">
        <f>'Days of Service'!$A14</f>
        <v>Recommendations for Improvement:</v>
      </c>
      <c r="E639" s="6" t="str">
        <f>Table1[[#This Row],[QNUM]]&amp;Table1[[#This Row],[SUBQNUM]]</f>
        <v>12.01.02Recommendations for Improvement:</v>
      </c>
      <c r="F639" s="6" t="str">
        <f>_xlfn.SINGLE(IF('Days of Service'!$B14="","",'Days of Service'!$B14))</f>
        <v/>
      </c>
      <c r="G639" s="6" t="str">
        <f>_xlfn.SINGLE(IF('Days of Service'!$C14="","",'Days of Service'!$C14))</f>
        <v/>
      </c>
      <c r="H63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40" spans="1:8" x14ac:dyDescent="0.35">
      <c r="A640" s="6" t="s">
        <v>1925</v>
      </c>
      <c r="B640" s="6" t="str">
        <f t="shared" si="16"/>
        <v>12.01.03</v>
      </c>
      <c r="C640" s="6" t="str">
        <f>(IF(MID(Table1[[#This Row],[Question]],10,2)="SU",MID(Table1[[#This Row],[Question]],10,6),""))</f>
        <v/>
      </c>
      <c r="D640" s="6" t="str">
        <f>'Days of Service'!$A15</f>
        <v>12.01.03</v>
      </c>
      <c r="E640" s="6" t="str">
        <f>Table1[[#This Row],[QNUM]]&amp;Table1[[#This Row],[SUBQNUM]]</f>
        <v>12.01.03</v>
      </c>
      <c r="F640" s="6" t="str">
        <f>_xlfn.SINGLE(IF('Days of Service'!$B15="","",'Days of Service'!$B15))</f>
        <v xml:space="preserve">Were service activities carried out at a minimum of ten service sites? _x000D_
_x000D_
</v>
      </c>
      <c r="G640" s="6" t="str">
        <f>_xlfn.SINGLE(IF('Days of Service'!$C15="","",'Days of Service'!$C15))</f>
        <v/>
      </c>
      <c r="H64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41" spans="1:8" x14ac:dyDescent="0.35">
      <c r="A641" s="6" t="s">
        <v>1925</v>
      </c>
      <c r="B641" s="6" t="str">
        <f t="shared" si="16"/>
        <v/>
      </c>
      <c r="C641" s="6" t="str">
        <f>(IF(MID(Table1[[#This Row],[Question]],10,2)="SU",MID(Table1[[#This Row],[Question]],10,6),""))</f>
        <v/>
      </c>
      <c r="D641" s="6" t="str">
        <f>'Days of Service'!$A16</f>
        <v>References:</v>
      </c>
      <c r="E641" s="6" t="str">
        <f>Table1[[#This Row],[QNUM]]&amp;Table1[[#This Row],[SUBQNUM]]</f>
        <v/>
      </c>
      <c r="F641" s="6" t="str">
        <f>_xlfn.SINGLE(IF('Days of Service'!$B16="","",'Days of Service'!$B16))</f>
        <v>Day of Service Notice of Funding Opportunity; General Terms and Conditions</v>
      </c>
      <c r="G641" s="6" t="str">
        <f>_xlfn.SINGLE(IF('Days of Service'!$C16="","",'Days of Service'!$C16))</f>
        <v/>
      </c>
      <c r="H64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42" spans="1:8" x14ac:dyDescent="0.35">
      <c r="A642" s="6" t="s">
        <v>1925</v>
      </c>
      <c r="B642" s="6" t="str">
        <f>B640&amp;TRIM(Table1[[#This Row],[Question]])</f>
        <v>12.01.03Notes:</v>
      </c>
      <c r="C642" s="6" t="str">
        <f>(IF(MID(Table1[[#This Row],[Question]],10,2)="SU",MID(Table1[[#This Row],[Question]],10,6),""))</f>
        <v/>
      </c>
      <c r="D642" s="6" t="str">
        <f>'Days of Service'!$A17</f>
        <v>Notes:</v>
      </c>
      <c r="E642" s="6" t="str">
        <f>Table1[[#This Row],[QNUM]]&amp;Table1[[#This Row],[SUBQNUM]]</f>
        <v>12.01.03Notes:</v>
      </c>
      <c r="F642" s="6" t="str">
        <f>_xlfn.SINGLE(IF('Days of Service'!$B17="","",'Days of Service'!$B17))</f>
        <v/>
      </c>
      <c r="G642" s="6" t="str">
        <f>_xlfn.SINGLE(IF('Days of Service'!$C17="","",'Days of Service'!$C17))</f>
        <v/>
      </c>
      <c r="H64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43" spans="1:8" x14ac:dyDescent="0.35">
      <c r="A643" s="6" t="s">
        <v>1925</v>
      </c>
      <c r="B643" s="6" t="str">
        <f>B640&amp;Table1[[#This Row],[Question]]</f>
        <v>12.01.03Recommendations for Improvement:</v>
      </c>
      <c r="C643" s="6" t="str">
        <f>(IF(MID(Table1[[#This Row],[Question]],10,2)="SU",MID(Table1[[#This Row],[Question]],10,6),""))</f>
        <v/>
      </c>
      <c r="D643" s="6" t="str">
        <f>'Days of Service'!$A18</f>
        <v>Recommendations for Improvement:</v>
      </c>
      <c r="E643" s="6" t="str">
        <f>Table1[[#This Row],[QNUM]]&amp;Table1[[#This Row],[SUBQNUM]]</f>
        <v>12.01.03Recommendations for Improvement:</v>
      </c>
      <c r="F643" s="6" t="str">
        <f>_xlfn.SINGLE(IF('Days of Service'!$B18="","",'Days of Service'!$B18))</f>
        <v/>
      </c>
      <c r="G643" s="6" t="str">
        <f>_xlfn.SINGLE(IF('Days of Service'!$C18="","",'Days of Service'!$C18))</f>
        <v/>
      </c>
      <c r="H64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44" spans="1:8" x14ac:dyDescent="0.35">
      <c r="A644" s="6" t="s">
        <v>1925</v>
      </c>
      <c r="B644" s="6" t="str">
        <f t="shared" si="16"/>
        <v>12.01.04</v>
      </c>
      <c r="C644" s="6" t="str">
        <f>(IF(MID(Table1[[#This Row],[Question]],10,2)="SU",MID(Table1[[#This Row],[Question]],10,6),""))</f>
        <v/>
      </c>
      <c r="D644" s="6" t="str">
        <f>'Days of Service'!$A19</f>
        <v>12.01.04</v>
      </c>
      <c r="E644" s="6" t="str">
        <f>Table1[[#This Row],[QNUM]]&amp;Table1[[#This Row],[SUBQNUM]]</f>
        <v>12.01.04</v>
      </c>
      <c r="F644" s="6" t="str">
        <f>_xlfn.SINGLE(IF('Days of Service'!$B19="","",'Days of Service'!$B19))</f>
        <v xml:space="preserve">Did service activities occur either on September 11th or MLK Day as applicable or in close proximity to that date? _x000D_
_x000D_
</v>
      </c>
      <c r="G644" s="6" t="str">
        <f>_xlfn.SINGLE(IF('Days of Service'!$C19="","",'Days of Service'!$C19))</f>
        <v/>
      </c>
      <c r="H64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45" spans="1:8" x14ac:dyDescent="0.35">
      <c r="A645" s="6" t="s">
        <v>1925</v>
      </c>
      <c r="B645" s="6" t="str">
        <f t="shared" si="16"/>
        <v/>
      </c>
      <c r="C645" s="6" t="str">
        <f>(IF(MID(Table1[[#This Row],[Question]],10,2)="SU",MID(Table1[[#This Row],[Question]],10,6),""))</f>
        <v/>
      </c>
      <c r="D645" s="6" t="str">
        <f>'Days of Service'!$A20</f>
        <v>References:</v>
      </c>
      <c r="E645" s="6" t="str">
        <f>Table1[[#This Row],[QNUM]]&amp;Table1[[#This Row],[SUBQNUM]]</f>
        <v/>
      </c>
      <c r="F645" s="6" t="str">
        <f>_xlfn.SINGLE(IF('Days of Service'!$B20="","",'Days of Service'!$B20))</f>
        <v>42 U.S.C. § 12653; Day of Service Notice of Funding Opportunity; General Terms and Conditions</v>
      </c>
      <c r="G645" s="6" t="str">
        <f>_xlfn.SINGLE(IF('Days of Service'!$C20="","",'Days of Service'!$C20))</f>
        <v/>
      </c>
      <c r="H64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46" spans="1:8" x14ac:dyDescent="0.35">
      <c r="A646" s="6" t="s">
        <v>1925</v>
      </c>
      <c r="B646" s="6" t="str">
        <f>B644&amp;TRIM(Table1[[#This Row],[Question]])</f>
        <v>12.01.04Notes:</v>
      </c>
      <c r="C646" s="6" t="str">
        <f>(IF(MID(Table1[[#This Row],[Question]],10,2)="SU",MID(Table1[[#This Row],[Question]],10,6),""))</f>
        <v/>
      </c>
      <c r="D646" s="6" t="str">
        <f>'Days of Service'!$A21</f>
        <v>Notes:</v>
      </c>
      <c r="E646" s="6" t="str">
        <f>Table1[[#This Row],[QNUM]]&amp;Table1[[#This Row],[SUBQNUM]]</f>
        <v>12.01.04Notes:</v>
      </c>
      <c r="F646" s="6" t="str">
        <f>_xlfn.SINGLE(IF('Days of Service'!$B21="","",'Days of Service'!$B21))</f>
        <v/>
      </c>
      <c r="G646" s="6" t="str">
        <f>_xlfn.SINGLE(IF('Days of Service'!$C21="","",'Days of Service'!$C21))</f>
        <v/>
      </c>
      <c r="H64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47" spans="1:8" x14ac:dyDescent="0.35">
      <c r="A647" s="6" t="s">
        <v>1925</v>
      </c>
      <c r="B647" s="6" t="str">
        <f>B644&amp;Table1[[#This Row],[Question]]</f>
        <v>12.01.04Recommendations for Improvement:</v>
      </c>
      <c r="C647" s="6" t="str">
        <f>(IF(MID(Table1[[#This Row],[Question]],10,2)="SU",MID(Table1[[#This Row],[Question]],10,6),""))</f>
        <v/>
      </c>
      <c r="D647" s="6" t="str">
        <f>'Days of Service'!$A22</f>
        <v>Recommendations for Improvement:</v>
      </c>
      <c r="E647" s="6" t="str">
        <f>Table1[[#This Row],[QNUM]]&amp;Table1[[#This Row],[SUBQNUM]]</f>
        <v>12.01.04Recommendations for Improvement:</v>
      </c>
      <c r="F647" s="6" t="str">
        <f>_xlfn.SINGLE(IF('Days of Service'!$B22="","",'Days of Service'!$B22))</f>
        <v/>
      </c>
      <c r="G647" s="6" t="str">
        <f>_xlfn.SINGLE(IF('Days of Service'!$C22="","",'Days of Service'!$C22))</f>
        <v/>
      </c>
      <c r="H64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48" spans="1:8" x14ac:dyDescent="0.35">
      <c r="A648" s="6" t="s">
        <v>1925</v>
      </c>
      <c r="B648" s="6" t="str">
        <f t="shared" si="16"/>
        <v>12.01.05</v>
      </c>
      <c r="C648" s="6" t="str">
        <f>(IF(MID(Table1[[#This Row],[Question]],10,2)="SU",MID(Table1[[#This Row],[Question]],10,6),""))</f>
        <v/>
      </c>
      <c r="D648" s="6" t="str">
        <f>'Days of Service'!$A23</f>
        <v>12.01.05</v>
      </c>
      <c r="E648" s="6" t="str">
        <f>Table1[[#This Row],[QNUM]]&amp;Table1[[#This Row],[SUBQNUM]]</f>
        <v>12.01.05</v>
      </c>
      <c r="F648" s="6" t="str">
        <f>_xlfn.SINGLE(IF('Days of Service'!$B23="","",'Days of Service'!$B23))</f>
        <v xml:space="preserve">Does the grantee recognize AmeriCorps support? 
</v>
      </c>
      <c r="G648" s="6" t="str">
        <f>_xlfn.SINGLE(IF('Days of Service'!$C23="","",'Days of Service'!$C23))</f>
        <v/>
      </c>
      <c r="H64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49" spans="1:8" x14ac:dyDescent="0.35">
      <c r="A649" s="6" t="s">
        <v>1925</v>
      </c>
      <c r="B649" s="6" t="str">
        <f t="shared" si="16"/>
        <v>12.01.05</v>
      </c>
      <c r="C649" s="6" t="str">
        <f>(IF(MID(Table1[[#This Row],[Question]],10,2)="SU",MID(Table1[[#This Row],[Question]],10,6),""))</f>
        <v>SUBQ1</v>
      </c>
      <c r="D649" s="9" t="str">
        <f>D648&amp;" SUBQ1"</f>
        <v>12.01.05 SUBQ1</v>
      </c>
      <c r="E649" s="9" t="str">
        <f>Table1[[#This Row],[QNUM]]&amp;Table1[[#This Row],[SUBQNUM]]</f>
        <v>12.01.05SUBQ1</v>
      </c>
      <c r="F649" s="6" t="str">
        <f>_xlfn.SINGLE(IF('Days of Service'!$B24="","",'Days of Service'!$B24))</f>
        <v>• Are projects visually identified as AmeriCorps (including, but not limited to logos, websites, social media, service gear and clothing) and following AmeriCorps brand guidelines?</v>
      </c>
      <c r="G649" s="6" t="str">
        <f>_xlfn.SINGLE(IF('Days of Service'!$C24="","",'Days of Service'!$C24))</f>
        <v/>
      </c>
      <c r="H64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50" spans="1:8" x14ac:dyDescent="0.35">
      <c r="A650" s="6" t="s">
        <v>1925</v>
      </c>
      <c r="B650" s="6" t="str">
        <f t="shared" si="16"/>
        <v>12.01.05</v>
      </c>
      <c r="C650" s="6" t="str">
        <f>(IF(MID(Table1[[#This Row],[Question]],10,2)="SU",MID(Table1[[#This Row],[Question]],10,6),""))</f>
        <v>SUBQ2</v>
      </c>
      <c r="D650" s="9" t="str">
        <f>D648&amp;" SUBQ2"</f>
        <v>12.01.05 SUBQ2</v>
      </c>
      <c r="E650" s="9" t="str">
        <f>Table1[[#This Row],[QNUM]]&amp;Table1[[#This Row],[SUBQNUM]]</f>
        <v>12.01.05SUBQ2</v>
      </c>
      <c r="F650" s="6" t="str">
        <f>_xlfn.SINGLE(IF('Days of Service'!$B25="","",'Days of Service'!$B25))</f>
        <v>• Are volunteers provided information that projects are part of AmeriCorps?</v>
      </c>
      <c r="G650" s="6" t="str">
        <f>_xlfn.SINGLE(IF('Days of Service'!$C25="","",'Days of Service'!$C25))</f>
        <v/>
      </c>
      <c r="H65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51" spans="1:8" x14ac:dyDescent="0.35">
      <c r="A651" s="6" t="s">
        <v>1925</v>
      </c>
      <c r="B651" s="6" t="str">
        <f t="shared" si="16"/>
        <v>12.01.05</v>
      </c>
      <c r="C651" s="6" t="str">
        <f>(IF(MID(Table1[[#This Row],[Question]],10,2)="SU",MID(Table1[[#This Row],[Question]],10,6),""))</f>
        <v>SUBQ3</v>
      </c>
      <c r="D651" s="9" t="str">
        <f>D648&amp;" SUBQ3"</f>
        <v>12.01.05 SUBQ3</v>
      </c>
      <c r="E651" s="9" t="str">
        <f>Table1[[#This Row],[QNUM]]&amp;Table1[[#This Row],[SUBQNUM]]</f>
        <v>12.01.05SUBQ3</v>
      </c>
      <c r="F651" s="6" t="str">
        <f>_xlfn.SINGLE(IF('Days of Service'!$B26="","",'Days of Service'!$B26))</f>
        <v>• Are there alterations to AmeriCorps logos or other brand identities? If yes, did the grantee receive prior written approval from AmeriCorps?</v>
      </c>
      <c r="G651" s="6" t="str">
        <f>_xlfn.SINGLE(IF('Days of Service'!$C26="","",'Days of Service'!$C26))</f>
        <v/>
      </c>
      <c r="H65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52" spans="1:8" x14ac:dyDescent="0.35">
      <c r="A652" s="6" t="s">
        <v>1925</v>
      </c>
      <c r="B652" s="6" t="str">
        <f t="shared" si="16"/>
        <v>12.01.05</v>
      </c>
      <c r="C652" s="6" t="str">
        <f>(IF(MID(Table1[[#This Row],[Question]],10,2)="SU",MID(Table1[[#This Row],[Question]],10,6),""))</f>
        <v>SUBQ4</v>
      </c>
      <c r="D652" s="9" t="str">
        <f>D648&amp;" SUBQ4"</f>
        <v>12.01.05 SUBQ4</v>
      </c>
      <c r="E652" s="9" t="str">
        <f>Table1[[#This Row],[QNUM]]&amp;Table1[[#This Row],[SUBQNUM]]</f>
        <v>12.01.05SUBQ4</v>
      </c>
      <c r="F652" s="6" t="str">
        <f>_xlfn.SINGLE(IF('Days of Service'!$B27="","",'Days of Service'!$B27))</f>
        <v>• If applicable, do agreements with subrecipients or service locations explicitly state that the program is an AmeriCorps program?</v>
      </c>
      <c r="G652" s="6" t="str">
        <f>_xlfn.SINGLE(IF('Days of Service'!$C27="","",'Days of Service'!$C27))</f>
        <v/>
      </c>
      <c r="H65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53" spans="1:8" x14ac:dyDescent="0.35">
      <c r="A653" s="6" t="s">
        <v>1925</v>
      </c>
      <c r="B653" s="6" t="str">
        <f t="shared" si="16"/>
        <v/>
      </c>
      <c r="C653" s="6" t="str">
        <f>(IF(MID(Table1[[#This Row],[Question]],10,2)="SU",MID(Table1[[#This Row],[Question]],10,6),""))</f>
        <v/>
      </c>
      <c r="D653" s="6" t="str">
        <f>'Days of Service'!$A28</f>
        <v>References:</v>
      </c>
      <c r="E653" s="6" t="str">
        <f>Table1[[#This Row],[QNUM]]&amp;Table1[[#This Row],[SUBQNUM]]</f>
        <v/>
      </c>
      <c r="F653" s="6" t="str">
        <f>_xlfn.SINGLE(IF('Days of Service'!$B28="","",'Days of Service'!$B28))</f>
        <v>General Terms and Conditions, AmeriCorps Branding Page</v>
      </c>
      <c r="G653" s="6" t="str">
        <f>_xlfn.SINGLE(IF('Days of Service'!$C28="","",'Days of Service'!$C28))</f>
        <v/>
      </c>
      <c r="H65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54" spans="1:8" x14ac:dyDescent="0.35">
      <c r="A654" s="6" t="s">
        <v>1925</v>
      </c>
      <c r="B654" s="6" t="str">
        <f>B652&amp;TRIM(Table1[[#This Row],[Question]])</f>
        <v>12.01.05Notes:</v>
      </c>
      <c r="C654" s="6" t="str">
        <f>(IF(MID(Table1[[#This Row],[Question]],10,2)="SU",MID(Table1[[#This Row],[Question]],10,6),""))</f>
        <v/>
      </c>
      <c r="D654" s="6" t="str">
        <f>'Days of Service'!$A29</f>
        <v>Notes:</v>
      </c>
      <c r="E654" s="6" t="str">
        <f>Table1[[#This Row],[QNUM]]&amp;Table1[[#This Row],[SUBQNUM]]</f>
        <v>12.01.05Notes:</v>
      </c>
      <c r="F654" s="6" t="str">
        <f>_xlfn.SINGLE(IF('Days of Service'!$B29="","",'Days of Service'!$B29))</f>
        <v/>
      </c>
      <c r="G654" s="6" t="str">
        <f>_xlfn.SINGLE(IF('Days of Service'!$C29="","",'Days of Service'!$C29))</f>
        <v/>
      </c>
      <c r="H65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55" spans="1:8" x14ac:dyDescent="0.35">
      <c r="A655" s="6" t="s">
        <v>1925</v>
      </c>
      <c r="B655" s="6" t="str">
        <f>B652&amp;Table1[[#This Row],[Question]]</f>
        <v>12.01.05Recommendations for Improvement:</v>
      </c>
      <c r="C655" s="6" t="str">
        <f>(IF(MID(Table1[[#This Row],[Question]],10,2)="SU",MID(Table1[[#This Row],[Question]],10,6),""))</f>
        <v/>
      </c>
      <c r="D655" s="6" t="str">
        <f>'Days of Service'!$A30</f>
        <v>Recommendations for Improvement:</v>
      </c>
      <c r="E655" s="6" t="str">
        <f>Table1[[#This Row],[QNUM]]&amp;Table1[[#This Row],[SUBQNUM]]</f>
        <v>12.01.05Recommendations for Improvement:</v>
      </c>
      <c r="F655" s="6" t="str">
        <f>_xlfn.SINGLE(IF('Days of Service'!$B30="","",'Days of Service'!$B30))</f>
        <v/>
      </c>
      <c r="G655" s="6" t="str">
        <f>_xlfn.SINGLE(IF('Days of Service'!$C30="","",'Days of Service'!$C30))</f>
        <v/>
      </c>
      <c r="H65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56" spans="1:8" x14ac:dyDescent="0.35">
      <c r="A656" s="6" t="s">
        <v>1925</v>
      </c>
      <c r="B656" s="6" t="str">
        <f t="shared" si="16"/>
        <v>12.01.06</v>
      </c>
      <c r="C656" s="6" t="str">
        <f>(IF(MID(Table1[[#This Row],[Question]],10,2)="SU",MID(Table1[[#This Row],[Question]],10,6),""))</f>
        <v/>
      </c>
      <c r="D656" s="6" t="str">
        <f>'Days of Service'!$A31</f>
        <v>12.01.06</v>
      </c>
      <c r="E656" s="6" t="str">
        <f>Table1[[#This Row],[QNUM]]&amp;Table1[[#This Row],[SUBQNUM]]</f>
        <v>12.01.06</v>
      </c>
      <c r="F656" s="6" t="str">
        <f>_xlfn.SINGLE(IF('Days of Service'!$B31="","",'Days of Service'!$B31))</f>
        <v xml:space="preserve">Does the raw/source data provided demonstrate accuracy and validity of performance measure progress reported?_x000D_
_x000D_
</v>
      </c>
      <c r="G656" s="6" t="str">
        <f>_xlfn.SINGLE(IF('Days of Service'!$C31="","",'Days of Service'!$C31))</f>
        <v/>
      </c>
      <c r="H65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57" spans="1:8" x14ac:dyDescent="0.35">
      <c r="A657" s="6" t="s">
        <v>1925</v>
      </c>
      <c r="B657" s="6" t="str">
        <f t="shared" si="16"/>
        <v/>
      </c>
      <c r="C657" s="6" t="str">
        <f>(IF(MID(Table1[[#This Row],[Question]],10,2)="SU",MID(Table1[[#This Row],[Question]],10,6),""))</f>
        <v/>
      </c>
      <c r="D657" s="6" t="str">
        <f>'Days of Service'!$A32</f>
        <v>References:</v>
      </c>
      <c r="E657" s="6" t="str">
        <f>Table1[[#This Row],[QNUM]]&amp;Table1[[#This Row],[SUBQNUM]]</f>
        <v/>
      </c>
      <c r="F657" s="6" t="str">
        <f>_xlfn.SINGLE(IF('Days of Service'!$B32="","",'Days of Service'!$B32))</f>
        <v>Day of Service Notice of Funding Opportunity; General Terms and Conditions</v>
      </c>
      <c r="G657" s="6" t="str">
        <f>_xlfn.SINGLE(IF('Days of Service'!$C32="","",'Days of Service'!$C32))</f>
        <v/>
      </c>
      <c r="H65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58" spans="1:8" x14ac:dyDescent="0.35">
      <c r="A658" s="6" t="s">
        <v>1925</v>
      </c>
      <c r="B658" s="6" t="str">
        <f>B656&amp;TRIM(Table1[[#This Row],[Question]])</f>
        <v>12.01.06Notes:</v>
      </c>
      <c r="C658" s="6" t="str">
        <f>(IF(MID(Table1[[#This Row],[Question]],10,2)="SU",MID(Table1[[#This Row],[Question]],10,6),""))</f>
        <v/>
      </c>
      <c r="D658" s="6" t="str">
        <f>'Days of Service'!$A33</f>
        <v>Notes:</v>
      </c>
      <c r="E658" s="6" t="str">
        <f>Table1[[#This Row],[QNUM]]&amp;Table1[[#This Row],[SUBQNUM]]</f>
        <v>12.01.06Notes:</v>
      </c>
      <c r="F658" s="6" t="str">
        <f>_xlfn.SINGLE(IF('Days of Service'!$B33="","",'Days of Service'!$B33))</f>
        <v/>
      </c>
      <c r="G658" s="6" t="str">
        <f>_xlfn.SINGLE(IF('Days of Service'!$C33="","",'Days of Service'!$C33))</f>
        <v/>
      </c>
      <c r="H65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59" spans="1:8" x14ac:dyDescent="0.35">
      <c r="A659" s="6" t="s">
        <v>1925</v>
      </c>
      <c r="B659" s="6" t="str">
        <f>B656&amp;Table1[[#This Row],[Question]]</f>
        <v>12.01.06Recommendations for Improvement:</v>
      </c>
      <c r="C659" s="6" t="str">
        <f>(IF(MID(Table1[[#This Row],[Question]],10,2)="SU",MID(Table1[[#This Row],[Question]],10,6),""))</f>
        <v/>
      </c>
      <c r="D659" s="6" t="str">
        <f>'Days of Service'!$A34</f>
        <v>Recommendations for Improvement:</v>
      </c>
      <c r="E659" s="6" t="str">
        <f>Table1[[#This Row],[QNUM]]&amp;Table1[[#This Row],[SUBQNUM]]</f>
        <v>12.01.06Recommendations for Improvement:</v>
      </c>
      <c r="F659" s="6" t="str">
        <f>_xlfn.SINGLE(IF('Days of Service'!$B34="","",'Days of Service'!$B34))</f>
        <v/>
      </c>
      <c r="G659" s="6" t="str">
        <f>_xlfn.SINGLE(IF('Days of Service'!$C34="","",'Days of Service'!$C34))</f>
        <v/>
      </c>
      <c r="H65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60" spans="1:8" x14ac:dyDescent="0.35">
      <c r="A660" s="6" t="s">
        <v>1925</v>
      </c>
      <c r="B660" s="6" t="str">
        <f t="shared" si="16"/>
        <v>12.02: Do</v>
      </c>
      <c r="C660" s="6" t="str">
        <f>(IF(MID(Table1[[#This Row],[Question]],10,2)="SU",MID(Table1[[#This Row],[Question]],10,6),""))</f>
        <v/>
      </c>
      <c r="D660" s="6" t="str">
        <f>'Days of Service'!$A35</f>
        <v>12.02: DoS Subaward Competition</v>
      </c>
      <c r="E660" s="6" t="str">
        <f>Table1[[#This Row],[QNUM]]&amp;Table1[[#This Row],[SUBQNUM]]</f>
        <v>12.02: Do</v>
      </c>
      <c r="F660" s="6" t="str">
        <f>_xlfn.SINGLE(IF('Days of Service'!$B35="","",'Days of Service'!$B35))</f>
        <v/>
      </c>
      <c r="G660" s="6" t="str">
        <f>_xlfn.SINGLE(IF('Days of Service'!$C35="","",'Days of Service'!$C35))</f>
        <v/>
      </c>
      <c r="H66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61" spans="1:8" x14ac:dyDescent="0.35">
      <c r="A661" s="6" t="s">
        <v>1925</v>
      </c>
      <c r="B661" s="6" t="str">
        <f t="shared" ref="B661:B727" si="17">TRIM(IF(ISNUMBER(LEFT(D661,1)*1),LEFT(D661,9),""))</f>
        <v>12.02.01</v>
      </c>
      <c r="C661" s="6" t="str">
        <f>(IF(MID(Table1[[#This Row],[Question]],10,2)="SU",MID(Table1[[#This Row],[Question]],10,6),""))</f>
        <v/>
      </c>
      <c r="D661" s="6" t="str">
        <f>'Days of Service'!$A36</f>
        <v>12.02.01</v>
      </c>
      <c r="E661" s="6" t="str">
        <f>Table1[[#This Row],[QNUM]]&amp;Table1[[#This Row],[SUBQNUM]]</f>
        <v>12.02.01</v>
      </c>
      <c r="F661" s="6" t="str">
        <f>_xlfn.SINGLE(IF('Days of Service'!$B36="","",'Days of Service'!$B36))</f>
        <v xml:space="preserve">If applicable, are subawards made competitively?_x000D_
_x000D_
</v>
      </c>
      <c r="G661" s="6" t="str">
        <f>_xlfn.SINGLE(IF('Days of Service'!$C36="","",'Days of Service'!$C36))</f>
        <v/>
      </c>
      <c r="H66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62" spans="1:8" x14ac:dyDescent="0.35">
      <c r="A662" s="6" t="s">
        <v>1925</v>
      </c>
      <c r="B662" s="6" t="str">
        <f t="shared" si="17"/>
        <v/>
      </c>
      <c r="C662" s="6" t="str">
        <f>(IF(MID(Table1[[#This Row],[Question]],10,2)="SU",MID(Table1[[#This Row],[Question]],10,6),""))</f>
        <v/>
      </c>
      <c r="D662" s="6" t="str">
        <f>'Days of Service'!$A37</f>
        <v>References:</v>
      </c>
      <c r="E662" s="6" t="str">
        <f>Table1[[#This Row],[QNUM]]&amp;Table1[[#This Row],[SUBQNUM]]</f>
        <v/>
      </c>
      <c r="F662" s="6" t="str">
        <f>_xlfn.SINGLE(IF('Days of Service'!$B37="","",'Days of Service'!$B37))</f>
        <v>Day of Service Notice of Funding Opportunity; General Terms and Conditions</v>
      </c>
      <c r="G662" s="6" t="str">
        <f>_xlfn.SINGLE(IF('Days of Service'!$C37="","",'Days of Service'!$C37))</f>
        <v/>
      </c>
      <c r="H66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63" spans="1:8" x14ac:dyDescent="0.35">
      <c r="A663" s="6" t="s">
        <v>1925</v>
      </c>
      <c r="B663" s="6" t="str">
        <f>B661&amp;TRIM(Table1[[#This Row],[Question]])</f>
        <v>12.02.01Notes:</v>
      </c>
      <c r="C663" s="6" t="str">
        <f>(IF(MID(Table1[[#This Row],[Question]],10,2)="SU",MID(Table1[[#This Row],[Question]],10,6),""))</f>
        <v/>
      </c>
      <c r="D663" s="6" t="str">
        <f>'Days of Service'!$A38</f>
        <v>Notes:</v>
      </c>
      <c r="E663" s="6" t="str">
        <f>Table1[[#This Row],[QNUM]]&amp;Table1[[#This Row],[SUBQNUM]]</f>
        <v>12.02.01Notes:</v>
      </c>
      <c r="F663" s="6" t="str">
        <f>_xlfn.SINGLE(IF('Days of Service'!$B38="","",'Days of Service'!$B38))</f>
        <v/>
      </c>
      <c r="G663" s="6" t="str">
        <f>_xlfn.SINGLE(IF('Days of Service'!$C38="","",'Days of Service'!$C38))</f>
        <v/>
      </c>
      <c r="H66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64" spans="1:8" x14ac:dyDescent="0.35">
      <c r="A664" s="6" t="s">
        <v>1925</v>
      </c>
      <c r="B664" s="6" t="str">
        <f>B661&amp;Table1[[#This Row],[Question]]</f>
        <v>12.02.01Recommendations for Improvement:</v>
      </c>
      <c r="C664" s="6" t="str">
        <f>(IF(MID(Table1[[#This Row],[Question]],10,2)="SU",MID(Table1[[#This Row],[Question]],10,6),""))</f>
        <v/>
      </c>
      <c r="D664" s="6" t="str">
        <f>'Days of Service'!$A39</f>
        <v>Recommendations for Improvement:</v>
      </c>
      <c r="E664" s="6" t="str">
        <f>Table1[[#This Row],[QNUM]]&amp;Table1[[#This Row],[SUBQNUM]]</f>
        <v>12.02.01Recommendations for Improvement:</v>
      </c>
      <c r="F664" s="6" t="str">
        <f>_xlfn.SINGLE(IF('Days of Service'!$B39="","",'Days of Service'!$B39))</f>
        <v/>
      </c>
      <c r="G664" s="6" t="str">
        <f>_xlfn.SINGLE(IF('Days of Service'!$C39="","",'Days of Service'!$C39))</f>
        <v/>
      </c>
      <c r="H66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65" spans="1:8" x14ac:dyDescent="0.35">
      <c r="A665" s="6" t="s">
        <v>1925</v>
      </c>
      <c r="B665" s="6" t="str">
        <f t="shared" si="17"/>
        <v>12.02.02</v>
      </c>
      <c r="C665" s="6" t="str">
        <f>(IF(MID(Table1[[#This Row],[Question]],10,2)="SU",MID(Table1[[#This Row],[Question]],10,6),""))</f>
        <v/>
      </c>
      <c r="D665" s="6" t="str">
        <f>'Days of Service'!$A40</f>
        <v>12.02.02</v>
      </c>
      <c r="E665" s="6" t="str">
        <f>Table1[[#This Row],[QNUM]]&amp;Table1[[#This Row],[SUBQNUM]]</f>
        <v>12.02.02</v>
      </c>
      <c r="F665" s="6" t="str">
        <f>_xlfn.SINGLE(IF('Days of Service'!$B40="","",'Days of Service'!$B40))</f>
        <v xml:space="preserve">If applicable, is each subaward greater or equal to $1,000 annually per subaward?_x000D_
_x000D_
</v>
      </c>
      <c r="G665" s="6" t="str">
        <f>_xlfn.SINGLE(IF('Days of Service'!$C40="","",'Days of Service'!$C40))</f>
        <v/>
      </c>
      <c r="H66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66" spans="1:8" x14ac:dyDescent="0.35">
      <c r="A666" s="6" t="s">
        <v>1925</v>
      </c>
      <c r="B666" s="6" t="str">
        <f t="shared" si="17"/>
        <v/>
      </c>
      <c r="C666" s="6" t="str">
        <f>(IF(MID(Table1[[#This Row],[Question]],10,2)="SU",MID(Table1[[#This Row],[Question]],10,6),""))</f>
        <v/>
      </c>
      <c r="D666" s="6" t="str">
        <f>'Days of Service'!$A41</f>
        <v>References:</v>
      </c>
      <c r="E666" s="6" t="str">
        <f>Table1[[#This Row],[QNUM]]&amp;Table1[[#This Row],[SUBQNUM]]</f>
        <v/>
      </c>
      <c r="F666" s="6" t="str">
        <f>_xlfn.SINGLE(IF('Days of Service'!$B41="","",'Days of Service'!$B41))</f>
        <v>Day of Service Notice of Funding Opportunity; General Terms and Conditions</v>
      </c>
      <c r="G666" s="6" t="str">
        <f>_xlfn.SINGLE(IF('Days of Service'!$C41="","",'Days of Service'!$C41))</f>
        <v/>
      </c>
      <c r="H66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67" spans="1:8" x14ac:dyDescent="0.35">
      <c r="A667" s="6" t="s">
        <v>1925</v>
      </c>
      <c r="B667" s="6" t="str">
        <f>B665&amp;TRIM(Table1[[#This Row],[Question]])</f>
        <v>12.02.02Notes:</v>
      </c>
      <c r="C667" s="6" t="str">
        <f>(IF(MID(Table1[[#This Row],[Question]],10,2)="SU",MID(Table1[[#This Row],[Question]],10,6),""))</f>
        <v/>
      </c>
      <c r="D667" s="6" t="str">
        <f>'Days of Service'!$A42</f>
        <v>Notes:</v>
      </c>
      <c r="E667" s="6" t="str">
        <f>Table1[[#This Row],[QNUM]]&amp;Table1[[#This Row],[SUBQNUM]]</f>
        <v>12.02.02Notes:</v>
      </c>
      <c r="F667" s="6" t="str">
        <f>_xlfn.SINGLE(IF('Days of Service'!$B42="","",'Days of Service'!$B42))</f>
        <v/>
      </c>
      <c r="G667" s="6" t="str">
        <f>_xlfn.SINGLE(IF('Days of Service'!$C42="","",'Days of Service'!$C42))</f>
        <v/>
      </c>
      <c r="H66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68" spans="1:8" x14ac:dyDescent="0.35">
      <c r="A668" s="6" t="s">
        <v>1925</v>
      </c>
      <c r="B668" s="6" t="str">
        <f>B665&amp;Table1[[#This Row],[Question]]</f>
        <v>12.02.02Recommendations for Improvement:</v>
      </c>
      <c r="C668" s="6" t="str">
        <f>(IF(MID(Table1[[#This Row],[Question]],10,2)="SU",MID(Table1[[#This Row],[Question]],10,6),""))</f>
        <v/>
      </c>
      <c r="D668" s="6" t="str">
        <f>'Days of Service'!$A43</f>
        <v>Recommendations for Improvement:</v>
      </c>
      <c r="E668" s="6" t="str">
        <f>Table1[[#This Row],[QNUM]]&amp;Table1[[#This Row],[SUBQNUM]]</f>
        <v>12.02.02Recommendations for Improvement:</v>
      </c>
      <c r="F668" s="6" t="str">
        <f>_xlfn.SINGLE(IF('Days of Service'!$B43="","",'Days of Service'!$B43))</f>
        <v/>
      </c>
      <c r="G668" s="6" t="str">
        <f>_xlfn.SINGLE(IF('Days of Service'!$C43="","",'Days of Service'!$C43))</f>
        <v/>
      </c>
      <c r="H66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69" spans="1:8" x14ac:dyDescent="0.35">
      <c r="A669" s="6" t="s">
        <v>1925</v>
      </c>
      <c r="B669" s="6" t="str">
        <f t="shared" si="17"/>
        <v>12.03: Ve</v>
      </c>
      <c r="C669" s="6" t="str">
        <f>(IF(MID(Table1[[#This Row],[Question]],10,2)="SU",MID(Table1[[#This Row],[Question]],10,6),""))</f>
        <v/>
      </c>
      <c r="D669" s="6" t="str">
        <f>'Days of Service'!$A44</f>
        <v>12.03: Verification of Terms and Conditions</v>
      </c>
      <c r="E669" s="6" t="str">
        <f>Table1[[#This Row],[QNUM]]&amp;Table1[[#This Row],[SUBQNUM]]</f>
        <v>12.03: Ve</v>
      </c>
      <c r="F669" s="6" t="str">
        <f>_xlfn.SINGLE(IF('Days of Service'!$B44="","",'Days of Service'!$B44))</f>
        <v/>
      </c>
      <c r="G669" s="6" t="str">
        <f>_xlfn.SINGLE(IF('Days of Service'!$C44="","",'Days of Service'!$C44))</f>
        <v/>
      </c>
      <c r="H66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70" spans="1:8" x14ac:dyDescent="0.35">
      <c r="A670" s="6" t="s">
        <v>1925</v>
      </c>
      <c r="B670" s="6" t="str">
        <f t="shared" si="17"/>
        <v>12.03.01</v>
      </c>
      <c r="C670" s="6" t="str">
        <f>(IF(MID(Table1[[#This Row],[Question]],10,2)="SU",MID(Table1[[#This Row],[Question]],10,6),""))</f>
        <v/>
      </c>
      <c r="D670" s="6" t="str">
        <f>'Days of Service'!$A45</f>
        <v>12.03.01</v>
      </c>
      <c r="E670" s="6" t="str">
        <f>Table1[[#This Row],[QNUM]]&amp;Table1[[#This Row],[SUBQNUM]]</f>
        <v>12.03.01</v>
      </c>
      <c r="F670" s="6" t="str">
        <f>_xlfn.SINGLE(IF('Days of Service'!$B45="","",'Days of Service'!$B45))</f>
        <v xml:space="preserve">Is there documentation to show that the recipient maintains a procedure for the filing and adjudication of grievances in alignment with 45 CFR § 1225?  
Documentation should outline the following at minimum: 
</v>
      </c>
      <c r="G670" s="6" t="str">
        <f>_xlfn.SINGLE(IF('Days of Service'!$C45="","",'Days of Service'!$C45))</f>
        <v/>
      </c>
      <c r="H67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71" spans="1:8" x14ac:dyDescent="0.35">
      <c r="A671" s="6" t="s">
        <v>1925</v>
      </c>
      <c r="B671" s="6" t="str">
        <f t="shared" si="17"/>
        <v>12.03.01</v>
      </c>
      <c r="C671" s="6" t="str">
        <f>(IF(MID(Table1[[#This Row],[Question]],10,2)="SU",MID(Table1[[#This Row],[Question]],10,6),""))</f>
        <v>SUBQ1</v>
      </c>
      <c r="D671" s="9" t="str">
        <f>D670&amp;" SUBQ1"</f>
        <v>12.03.01 SUBQ1</v>
      </c>
      <c r="E671" s="9" t="str">
        <f>Table1[[#This Row],[QNUM]]&amp;Table1[[#This Row],[SUBQNUM]]</f>
        <v>12.03.01SUBQ1</v>
      </c>
      <c r="F671" s="6" t="str">
        <f>_xlfn.SINGLE(IF('Days of Service'!$B46="","",'Days of Service'!$B46))</f>
        <v>• Time frames for filing and response</v>
      </c>
      <c r="G671" s="6" t="str">
        <f>_xlfn.SINGLE(IF('Days of Service'!$C46="","",'Days of Service'!$C46))</f>
        <v/>
      </c>
      <c r="H67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72" spans="1:8" x14ac:dyDescent="0.35">
      <c r="A672" s="6" t="s">
        <v>1925</v>
      </c>
      <c r="B672" s="6" t="str">
        <f t="shared" si="17"/>
        <v>12.03.01</v>
      </c>
      <c r="C672" s="6" t="str">
        <f>(IF(MID(Table1[[#This Row],[Question]],10,2)="SU",MID(Table1[[#This Row],[Question]],10,6),""))</f>
        <v>SUBQ2</v>
      </c>
      <c r="D672" s="9" t="str">
        <f>D670&amp;" SUBQ2"</f>
        <v>12.03.01 SUBQ2</v>
      </c>
      <c r="E672" s="9" t="str">
        <f>Table1[[#This Row],[QNUM]]&amp;Table1[[#This Row],[SUBQNUM]]</f>
        <v>12.03.01SUBQ2</v>
      </c>
      <c r="F672" s="6" t="str">
        <f>_xlfn.SINGLE(IF('Days of Service'!$B47="","",'Days of Service'!$B47))</f>
        <v xml:space="preserve">• Person who receives and responds to the complaints both informal (grantee personnel) and formal (EEOP Director of AmeriCorps or AmeriCorps designee) </v>
      </c>
      <c r="G672" s="6" t="str">
        <f>_xlfn.SINGLE(IF('Days of Service'!$C47="","",'Days of Service'!$C47))</f>
        <v/>
      </c>
      <c r="H67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73" spans="1:8" x14ac:dyDescent="0.35">
      <c r="A673" s="6" t="s">
        <v>1925</v>
      </c>
      <c r="B673" s="6" t="str">
        <f t="shared" si="17"/>
        <v>12.03.01</v>
      </c>
      <c r="C673" s="6" t="str">
        <f>(IF(MID(Table1[[#This Row],[Question]],10,2)="SU",MID(Table1[[#This Row],[Question]],10,6),""))</f>
        <v>SUBQ3</v>
      </c>
      <c r="D673" s="9" t="str">
        <f>D670&amp;" SUBQ3"</f>
        <v>12.03.01 SUBQ3</v>
      </c>
      <c r="E673" s="9" t="str">
        <f>Table1[[#This Row],[QNUM]]&amp;Table1[[#This Row],[SUBQNUM]]</f>
        <v>12.03.01SUBQ3</v>
      </c>
      <c r="F673" s="6" t="str">
        <f>_xlfn.SINGLE(IF('Days of Service'!$B48="","",'Days of Service'!$B48))</f>
        <v xml:space="preserve">• Documentation required </v>
      </c>
      <c r="G673" s="6" t="str">
        <f>_xlfn.SINGLE(IF('Days of Service'!$C48="","",'Days of Service'!$C48))</f>
        <v/>
      </c>
      <c r="H67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74" spans="1:8" x14ac:dyDescent="0.35">
      <c r="A674" s="6" t="s">
        <v>1925</v>
      </c>
      <c r="B674" s="6" t="str">
        <f t="shared" si="17"/>
        <v>12.03.01</v>
      </c>
      <c r="C674" s="6" t="str">
        <f>(IF(MID(Table1[[#This Row],[Question]],10,2)="SU",MID(Table1[[#This Row],[Question]],10,6),""))</f>
        <v>SUBQ4</v>
      </c>
      <c r="D674" s="9" t="str">
        <f>D670&amp;" SUBQ4"</f>
        <v>12.03.01 SUBQ4</v>
      </c>
      <c r="E674" s="9" t="str">
        <f>Table1[[#This Row],[QNUM]]&amp;Table1[[#This Row],[SUBQNUM]]</f>
        <v>12.03.01SUBQ4</v>
      </c>
      <c r="F674" s="6" t="str">
        <f>_xlfn.SINGLE(IF('Days of Service'!$B49="","",'Days of Service'!$B49))</f>
        <v xml:space="preserve">• Legal representation is allowed </v>
      </c>
      <c r="G674" s="6" t="str">
        <f>_xlfn.SINGLE(IF('Days of Service'!$C49="","",'Days of Service'!$C49))</f>
        <v/>
      </c>
      <c r="H67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75" spans="1:8" x14ac:dyDescent="0.35">
      <c r="A675" s="6" t="s">
        <v>1925</v>
      </c>
      <c r="B675" s="6" t="str">
        <f t="shared" si="17"/>
        <v>12.03.01</v>
      </c>
      <c r="C675" s="6" t="str">
        <f>(IF(MID(Table1[[#This Row],[Question]],10,2)="SU",MID(Table1[[#This Row],[Question]],10,6),""))</f>
        <v>SUBQ5</v>
      </c>
      <c r="D675" s="9" t="str">
        <f>D670&amp;" SUBQ5"</f>
        <v>12.03.01 SUBQ5</v>
      </c>
      <c r="E675" s="9" t="str">
        <f>Table1[[#This Row],[QNUM]]&amp;Table1[[#This Row],[SUBQNUM]]</f>
        <v>12.03.01SUBQ5</v>
      </c>
      <c r="F675" s="6" t="str">
        <f>_xlfn.SINGLE(IF('Days of Service'!$B50="","",'Days of Service'!$B50))</f>
        <v xml:space="preserve">• Freedom from retaliation/reprisal </v>
      </c>
      <c r="G675" s="6" t="str">
        <f>_xlfn.SINGLE(IF('Days of Service'!$C50="","",'Days of Service'!$C50))</f>
        <v/>
      </c>
      <c r="H67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76" spans="1:8" x14ac:dyDescent="0.35">
      <c r="A676" s="6" t="s">
        <v>1925</v>
      </c>
      <c r="B676" s="6" t="str">
        <f t="shared" si="17"/>
        <v>12.03.01</v>
      </c>
      <c r="C676" s="6" t="str">
        <f>(IF(MID(Table1[[#This Row],[Question]],10,2)="SU",MID(Table1[[#This Row],[Question]],10,6),""))</f>
        <v>SUBQ6</v>
      </c>
      <c r="D676" s="9" t="str">
        <f>D670&amp;" SUBQ6"</f>
        <v>12.03.01 SUBQ6</v>
      </c>
      <c r="E676" s="9" t="str">
        <f>Table1[[#This Row],[QNUM]]&amp;Table1[[#This Row],[SUBQNUM]]</f>
        <v>12.03.01SUBQ6</v>
      </c>
      <c r="F676" s="6" t="str">
        <f>_xlfn.SINGLE(IF('Days of Service'!$B51="","",'Days of Service'!$B51))</f>
        <v xml:space="preserve">• The process involved from initial filing, review, decisions made, corrective action, through close out </v>
      </c>
      <c r="G676" s="6" t="str">
        <f>_xlfn.SINGLE(IF('Days of Service'!$C51="","",'Days of Service'!$C51))</f>
        <v/>
      </c>
      <c r="H67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77" spans="1:8" x14ac:dyDescent="0.35">
      <c r="A677" s="6" t="s">
        <v>1925</v>
      </c>
      <c r="B677" s="6" t="str">
        <f t="shared" si="17"/>
        <v/>
      </c>
      <c r="C677" s="6" t="str">
        <f>(IF(MID(Table1[[#This Row],[Question]],10,2)="SU",MID(Table1[[#This Row],[Question]],10,6),""))</f>
        <v/>
      </c>
      <c r="D677" s="6" t="str">
        <f>'Days of Service'!$A52</f>
        <v>References:</v>
      </c>
      <c r="E677" s="6" t="str">
        <f>Table1[[#This Row],[QNUM]]&amp;Table1[[#This Row],[SUBQNUM]]</f>
        <v/>
      </c>
      <c r="F677" s="6" t="str">
        <f>_xlfn.SINGLE(IF('Days of Service'!$B52="","",'Days of Service'!$B52))</f>
        <v xml:space="preserve">45 CFR 1225                                                                                                        </v>
      </c>
      <c r="G677" s="6" t="str">
        <f>_xlfn.SINGLE(IF('Days of Service'!$C52="","",'Days of Service'!$C52))</f>
        <v/>
      </c>
      <c r="H67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78" spans="1:8" x14ac:dyDescent="0.35">
      <c r="A678" s="6" t="s">
        <v>1925</v>
      </c>
      <c r="B678" s="6" t="str">
        <f>B676&amp;TRIM(Table1[[#This Row],[Question]])</f>
        <v>12.03.01Notes:</v>
      </c>
      <c r="C678" s="6" t="str">
        <f>(IF(MID(Table1[[#This Row],[Question]],10,2)="SU",MID(Table1[[#This Row],[Question]],10,6),""))</f>
        <v/>
      </c>
      <c r="D678" s="6" t="str">
        <f>'Days of Service'!$A53</f>
        <v>Notes:</v>
      </c>
      <c r="E678" s="6" t="str">
        <f>Table1[[#This Row],[QNUM]]&amp;Table1[[#This Row],[SUBQNUM]]</f>
        <v>12.03.01Notes:</v>
      </c>
      <c r="F678" s="6" t="str">
        <f>_xlfn.SINGLE(IF('Days of Service'!$B53="","",'Days of Service'!$B53))</f>
        <v/>
      </c>
      <c r="G678" s="6" t="str">
        <f>_xlfn.SINGLE(IF('Days of Service'!$C53="","",'Days of Service'!$C53))</f>
        <v/>
      </c>
      <c r="H67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79" spans="1:8" x14ac:dyDescent="0.35">
      <c r="A679" s="6" t="s">
        <v>1925</v>
      </c>
      <c r="B679" s="6" t="str">
        <f>B676&amp;Table1[[#This Row],[Question]]</f>
        <v>12.03.01Recommendations for Improvement:</v>
      </c>
      <c r="C679" s="6" t="str">
        <f>(IF(MID(Table1[[#This Row],[Question]],10,2)="SU",MID(Table1[[#This Row],[Question]],10,6),""))</f>
        <v/>
      </c>
      <c r="D679" s="6" t="str">
        <f>'Days of Service'!$A54</f>
        <v>Recommendations for Improvement:</v>
      </c>
      <c r="E679" s="6" t="str">
        <f>Table1[[#This Row],[QNUM]]&amp;Table1[[#This Row],[SUBQNUM]]</f>
        <v>12.03.01Recommendations for Improvement:</v>
      </c>
      <c r="F679" s="6" t="str">
        <f>_xlfn.SINGLE(IF('Days of Service'!$B54="","",'Days of Service'!$B54))</f>
        <v/>
      </c>
      <c r="G679" s="6" t="str">
        <f>_xlfn.SINGLE(IF('Days of Service'!$C54="","",'Days of Service'!$C54))</f>
        <v/>
      </c>
      <c r="H67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80" spans="1:8" x14ac:dyDescent="0.35">
      <c r="A680" s="6" t="s">
        <v>1925</v>
      </c>
      <c r="B680" s="6" t="str">
        <f t="shared" si="17"/>
        <v>12.03.02</v>
      </c>
      <c r="C680" s="6" t="str">
        <f>(IF(MID(Table1[[#This Row],[Question]],10,2)="SU",MID(Table1[[#This Row],[Question]],10,6),""))</f>
        <v/>
      </c>
      <c r="D680" s="6" t="str">
        <f>'Days of Service'!$A55</f>
        <v>12.03.02</v>
      </c>
      <c r="E680" s="6" t="str">
        <f>Table1[[#This Row],[QNUM]]&amp;Table1[[#This Row],[SUBQNUM]]</f>
        <v>12.03.02</v>
      </c>
      <c r="F680" s="6" t="str">
        <f>_xlfn.SINGLE(IF('Days of Service'!$B55="","",'Days of Service'!$B55))</f>
        <v xml:space="preserve">Does the organization have a non-discrimination policy that includes all the federally required protected classes as listed below?   
*NOTE:  Updated in the AmeriCorps Program Civil Rights and Non-Harassment Policy 11/7/23. Compliance should be determined based on grant award requirements. </v>
      </c>
      <c r="G680" s="6" t="str">
        <f>_xlfn.SINGLE(IF('Days of Service'!$C55="","",'Days of Service'!$C55))</f>
        <v/>
      </c>
      <c r="H68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81" spans="1:8" x14ac:dyDescent="0.35">
      <c r="A681" s="6" t="s">
        <v>1925</v>
      </c>
      <c r="B681" s="6" t="str">
        <f t="shared" si="17"/>
        <v>12.03.02</v>
      </c>
      <c r="C681" s="6" t="str">
        <f>(IF(MID(Table1[[#This Row],[Question]],10,2)="SU",MID(Table1[[#This Row],[Question]],10,6),""))</f>
        <v>SUBQ1</v>
      </c>
      <c r="D681" s="9" t="str">
        <f>D680&amp;" SUBQ1"</f>
        <v>12.03.02 SUBQ1</v>
      </c>
      <c r="E681" s="9" t="str">
        <f>Table1[[#This Row],[QNUM]]&amp;Table1[[#This Row],[SUBQNUM]]</f>
        <v>12.03.02SUBQ1</v>
      </c>
      <c r="F681" s="6" t="str">
        <f>_xlfn.SINGLE(IF('Days of Service'!$B56="","",'Days of Service'!$B56))</f>
        <v xml:space="preserve">• Race  </v>
      </c>
      <c r="G681" s="6" t="str">
        <f>_xlfn.SINGLE(IF('Days of Service'!$C56="","",'Days of Service'!$C56))</f>
        <v/>
      </c>
      <c r="H68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82" spans="1:8" x14ac:dyDescent="0.35">
      <c r="A682" s="6" t="s">
        <v>1925</v>
      </c>
      <c r="B682" s="6" t="str">
        <f t="shared" si="17"/>
        <v>12.03.02</v>
      </c>
      <c r="C682" s="6" t="str">
        <f>(IF(MID(Table1[[#This Row],[Question]],10,2)="SU",MID(Table1[[#This Row],[Question]],10,6),""))</f>
        <v>SUBQ2</v>
      </c>
      <c r="D682" s="9" t="str">
        <f>D680&amp;" SUBQ2"</f>
        <v>12.03.02 SUBQ2</v>
      </c>
      <c r="E682" s="9" t="str">
        <f>Table1[[#This Row],[QNUM]]&amp;Table1[[#This Row],[SUBQNUM]]</f>
        <v>12.03.02SUBQ2</v>
      </c>
      <c r="F682" s="6" t="str">
        <f>_xlfn.SINGLE(IF('Days of Service'!$B57="","",'Days of Service'!$B57))</f>
        <v xml:space="preserve">• Color  </v>
      </c>
      <c r="G682" s="6" t="str">
        <f>_xlfn.SINGLE(IF('Days of Service'!$C57="","",'Days of Service'!$C57))</f>
        <v/>
      </c>
      <c r="H68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83" spans="1:8" x14ac:dyDescent="0.35">
      <c r="A683" s="6" t="s">
        <v>1925</v>
      </c>
      <c r="B683" s="6" t="str">
        <f t="shared" si="17"/>
        <v>12.03.02</v>
      </c>
      <c r="C683" s="6" t="str">
        <f>(IF(MID(Table1[[#This Row],[Question]],10,2)="SU",MID(Table1[[#This Row],[Question]],10,6),""))</f>
        <v>SUBQ3</v>
      </c>
      <c r="D683" s="9" t="str">
        <f>D680&amp;" SUBQ3"</f>
        <v>12.03.02 SUBQ3</v>
      </c>
      <c r="E683" s="9" t="str">
        <f>Table1[[#This Row],[QNUM]]&amp;Table1[[#This Row],[SUBQNUM]]</f>
        <v>12.03.02SUBQ3</v>
      </c>
      <c r="F683" s="6" t="str">
        <f>_xlfn.SINGLE(IF('Days of Service'!$B58="","",'Days of Service'!$B58))</f>
        <v xml:space="preserve">• National origin </v>
      </c>
      <c r="G683" s="6" t="str">
        <f>_xlfn.SINGLE(IF('Days of Service'!$C58="","",'Days of Service'!$C58))</f>
        <v/>
      </c>
      <c r="H68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84" spans="1:8" x14ac:dyDescent="0.35">
      <c r="A684" s="6" t="s">
        <v>1925</v>
      </c>
      <c r="B684" s="6" t="str">
        <f t="shared" si="17"/>
        <v>12.03.02</v>
      </c>
      <c r="C684" s="6" t="str">
        <f>(IF(MID(Table1[[#This Row],[Question]],10,2)="SU",MID(Table1[[#This Row],[Question]],10,6),""))</f>
        <v>SUBQ4</v>
      </c>
      <c r="D684" s="9" t="str">
        <f>D680&amp;" SUBQ4"</f>
        <v>12.03.02 SUBQ4</v>
      </c>
      <c r="E684" s="9" t="str">
        <f>Table1[[#This Row],[QNUM]]&amp;Table1[[#This Row],[SUBQNUM]]</f>
        <v>12.03.02SUBQ4</v>
      </c>
      <c r="F684" s="6" t="str">
        <f>_xlfn.SINGLE(IF('Days of Service'!$B59="","",'Days of Service'!$B59))</f>
        <v>• Gender/gender identity or expression/sex</v>
      </c>
      <c r="G684" s="6" t="str">
        <f>_xlfn.SINGLE(IF('Days of Service'!$C59="","",'Days of Service'!$C59))</f>
        <v/>
      </c>
      <c r="H68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85" spans="1:8" x14ac:dyDescent="0.35">
      <c r="A685" s="6" t="s">
        <v>1925</v>
      </c>
      <c r="B685" s="6" t="str">
        <f t="shared" si="17"/>
        <v>12.03.02</v>
      </c>
      <c r="C685" s="6" t="str">
        <f>(IF(MID(Table1[[#This Row],[Question]],10,2)="SU",MID(Table1[[#This Row],[Question]],10,6),""))</f>
        <v>SUBQ5</v>
      </c>
      <c r="D685" s="9" t="str">
        <f>D680&amp;" SUBQ5"</f>
        <v>12.03.02 SUBQ5</v>
      </c>
      <c r="E685" s="9" t="str">
        <f>Table1[[#This Row],[QNUM]]&amp;Table1[[#This Row],[SUBQNUM]]</f>
        <v>12.03.02SUBQ5</v>
      </c>
      <c r="F685" s="6" t="str">
        <f>_xlfn.SINGLE(IF('Days of Service'!$B60="","",'Days of Service'!$B60))</f>
        <v>• Age</v>
      </c>
      <c r="G685" s="6" t="str">
        <f>_xlfn.SINGLE(IF('Days of Service'!$C60="","",'Days of Service'!$C60))</f>
        <v/>
      </c>
      <c r="H68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86" spans="1:8" x14ac:dyDescent="0.35">
      <c r="A686" s="6" t="s">
        <v>1925</v>
      </c>
      <c r="B686" s="6" t="str">
        <f t="shared" si="17"/>
        <v>12.03.02</v>
      </c>
      <c r="C686" s="6" t="str">
        <f>(IF(MID(Table1[[#This Row],[Question]],10,2)="SU",MID(Table1[[#This Row],[Question]],10,6),""))</f>
        <v>SUBQ6</v>
      </c>
      <c r="D686" s="9" t="str">
        <f>D680&amp;" SUBQ6"</f>
        <v>12.03.02 SUBQ6</v>
      </c>
      <c r="E686" s="9" t="str">
        <f>Table1[[#This Row],[QNUM]]&amp;Table1[[#This Row],[SUBQNUM]]</f>
        <v>12.03.02SUBQ6</v>
      </c>
      <c r="F686" s="6" t="str">
        <f>_xlfn.SINGLE(IF('Days of Service'!$B61="","",'Days of Service'!$B61))</f>
        <v>• Religion</v>
      </c>
      <c r="G686" s="6" t="str">
        <f>_xlfn.SINGLE(IF('Days of Service'!$C61="","",'Days of Service'!$C61))</f>
        <v/>
      </c>
      <c r="H68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87" spans="1:8" x14ac:dyDescent="0.35">
      <c r="A687" s="6" t="s">
        <v>1925</v>
      </c>
      <c r="B687" s="6" t="str">
        <f t="shared" si="17"/>
        <v>12.03.02</v>
      </c>
      <c r="C687" s="6" t="str">
        <f>(IF(MID(Table1[[#This Row],[Question]],10,2)="SU",MID(Table1[[#This Row],[Question]],10,6),""))</f>
        <v>SUBQ7</v>
      </c>
      <c r="D687" s="9" t="str">
        <f>D680&amp;" SUBQ7"</f>
        <v>12.03.02 SUBQ7</v>
      </c>
      <c r="E687" s="9" t="str">
        <f>Table1[[#This Row],[QNUM]]&amp;Table1[[#This Row],[SUBQNUM]]</f>
        <v>12.03.02SUBQ7</v>
      </c>
      <c r="F687" s="6" t="str">
        <f>_xlfn.SINGLE(IF('Days of Service'!$B62="","",'Days of Service'!$B62))</f>
        <v xml:space="preserve">• Sexual orientation  </v>
      </c>
      <c r="G687" s="6" t="str">
        <f>_xlfn.SINGLE(IF('Days of Service'!$C62="","",'Days of Service'!$C62))</f>
        <v/>
      </c>
      <c r="H68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88" spans="1:8" x14ac:dyDescent="0.35">
      <c r="A688" s="6" t="s">
        <v>1925</v>
      </c>
      <c r="B688" s="6" t="str">
        <f t="shared" si="17"/>
        <v>12.03.02</v>
      </c>
      <c r="C688" s="6" t="str">
        <f>(IF(MID(Table1[[#This Row],[Question]],10,2)="SU",MID(Table1[[#This Row],[Question]],10,6),""))</f>
        <v>SUBQ8</v>
      </c>
      <c r="D688" s="9" t="str">
        <f>D680&amp;" SUBQ8"</f>
        <v>12.03.02 SUBQ8</v>
      </c>
      <c r="E688" s="9" t="str">
        <f>Table1[[#This Row],[QNUM]]&amp;Table1[[#This Row],[SUBQNUM]]</f>
        <v>12.03.02SUBQ8</v>
      </c>
      <c r="F688" s="6" t="str">
        <f>_xlfn.SINGLE(IF('Days of Service'!$B63="","",'Days of Service'!$B63))</f>
        <v xml:space="preserve">• Disability  </v>
      </c>
      <c r="G688" s="6" t="str">
        <f>_xlfn.SINGLE(IF('Days of Service'!$C63="","",'Days of Service'!$C63))</f>
        <v/>
      </c>
      <c r="H68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89" spans="1:8" x14ac:dyDescent="0.35">
      <c r="A689" s="6" t="s">
        <v>1925</v>
      </c>
      <c r="B689" s="6" t="str">
        <f t="shared" si="17"/>
        <v>12.03.02</v>
      </c>
      <c r="C689" s="6" t="str">
        <f>(IF(MID(Table1[[#This Row],[Question]],10,2)="SU",MID(Table1[[#This Row],[Question]],10,6),""))</f>
        <v>SUBQ9</v>
      </c>
      <c r="D689" s="9" t="str">
        <f>D680&amp;" SUBQ9"</f>
        <v>12.03.02 SUBQ9</v>
      </c>
      <c r="E689" s="9" t="str">
        <f>Table1[[#This Row],[QNUM]]&amp;Table1[[#This Row],[SUBQNUM]]</f>
        <v>12.03.02SUBQ9</v>
      </c>
      <c r="F689" s="6" t="str">
        <f>_xlfn.SINGLE(IF('Days of Service'!$B64="","",'Days of Service'!$B64))</f>
        <v xml:space="preserve">• Political affiliation  </v>
      </c>
      <c r="G689" s="6" t="str">
        <f>_xlfn.SINGLE(IF('Days of Service'!$C64="","",'Days of Service'!$C64))</f>
        <v/>
      </c>
      <c r="H68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90" spans="1:8" x14ac:dyDescent="0.35">
      <c r="A690" s="6" t="s">
        <v>1925</v>
      </c>
      <c r="B690" s="6" t="str">
        <f t="shared" si="17"/>
        <v>12.03.02</v>
      </c>
      <c r="C690" s="6" t="str">
        <f>(IF(MID(Table1[[#This Row],[Question]],10,2)="SU",MID(Table1[[#This Row],[Question]],10,6),""))</f>
        <v>SUBQ10</v>
      </c>
      <c r="D690" s="9" t="str">
        <f>D680&amp;" SUBQ10"</f>
        <v>12.03.02 SUBQ10</v>
      </c>
      <c r="E690" s="9" t="str">
        <f>Table1[[#This Row],[QNUM]]&amp;Table1[[#This Row],[SUBQNUM]]</f>
        <v>12.03.02SUBQ10</v>
      </c>
      <c r="F690" s="6" t="str">
        <f>_xlfn.SINGLE(IF('Days of Service'!$B65="","",'Days of Service'!$B65))</f>
        <v xml:space="preserve">• Marital or parental status  </v>
      </c>
      <c r="G690" s="6" t="str">
        <f>_xlfn.SINGLE(IF('Days of Service'!$C65="","",'Days of Service'!$C65))</f>
        <v/>
      </c>
      <c r="H69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91" spans="1:8" x14ac:dyDescent="0.35">
      <c r="A691" s="6" t="s">
        <v>1925</v>
      </c>
      <c r="B691" s="6" t="str">
        <f t="shared" si="17"/>
        <v>12.03.02</v>
      </c>
      <c r="C691" s="6" t="str">
        <f>(IF(MID(Table1[[#This Row],[Question]],10,2)="SU",MID(Table1[[#This Row],[Question]],10,6),""))</f>
        <v>SUBQ11</v>
      </c>
      <c r="D691" s="9" t="str">
        <f>D680&amp;" SUBQ11"</f>
        <v>12.03.02 SUBQ11</v>
      </c>
      <c r="E691" s="9" t="str">
        <f>Table1[[#This Row],[QNUM]]&amp;Table1[[#This Row],[SUBQNUM]]</f>
        <v>12.03.02SUBQ11</v>
      </c>
      <c r="F691" s="6" t="str">
        <f>_xlfn.SINGLE(IF('Days of Service'!$B66="","",'Days of Service'!$B66))</f>
        <v>• Reprisal*</v>
      </c>
      <c r="G691" s="6" t="str">
        <f>_xlfn.SINGLE(IF('Days of Service'!$C66="","",'Days of Service'!$C66))</f>
        <v/>
      </c>
      <c r="H69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92" spans="1:8" x14ac:dyDescent="0.35">
      <c r="A692" s="6" t="s">
        <v>1925</v>
      </c>
      <c r="B692" s="6" t="str">
        <f t="shared" si="17"/>
        <v>12.03.02</v>
      </c>
      <c r="C692" s="6" t="str">
        <f>(IF(MID(Table1[[#This Row],[Question]],10,2)="SU",MID(Table1[[#This Row],[Question]],10,6),""))</f>
        <v>SUBQ12</v>
      </c>
      <c r="D692" s="9" t="str">
        <f>D680&amp;" SUBQ12"</f>
        <v>12.03.02 SUBQ12</v>
      </c>
      <c r="E692" s="9" t="str">
        <f>Table1[[#This Row],[QNUM]]&amp;Table1[[#This Row],[SUBQNUM]]</f>
        <v>12.03.02SUBQ12</v>
      </c>
      <c r="F692" s="6" t="str">
        <f>_xlfn.SINGLE(IF('Days of Service'!$B67="","",'Days of Service'!$B67))</f>
        <v xml:space="preserve">• Genetic information  </v>
      </c>
      <c r="G692" s="6" t="str">
        <f>_xlfn.SINGLE(IF('Days of Service'!$C67="","",'Days of Service'!$C67))</f>
        <v/>
      </c>
      <c r="H69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93" spans="1:8" x14ac:dyDescent="0.35">
      <c r="A693" s="6" t="s">
        <v>1925</v>
      </c>
      <c r="B693" s="6" t="str">
        <f t="shared" ref="B693:B695" si="18">TRIM(IF(ISNUMBER(LEFT(D693,1)*1),LEFT(D693,9),""))</f>
        <v>12.03.02</v>
      </c>
      <c r="C693" s="6" t="str">
        <f>(IF(MID(Table1[[#This Row],[Question]],10,2)="SU",MID(Table1[[#This Row],[Question]],10,6),""))</f>
        <v>SUBQ13</v>
      </c>
      <c r="D693" s="9" t="str">
        <f>D680&amp;" SUBQ13"</f>
        <v>12.03.02 SUBQ13</v>
      </c>
      <c r="E693" s="9" t="str">
        <f>Table1[[#This Row],[QNUM]]&amp;Table1[[#This Row],[SUBQNUM]]</f>
        <v>12.03.02SUBQ13</v>
      </c>
      <c r="F693" s="6" t="str">
        <f>_xlfn.SINGLE(IF('Days of Service'!$B68="","",'Days of Service'!$B68))</f>
        <v xml:space="preserve">• Military service  </v>
      </c>
      <c r="G693" s="6" t="str">
        <f>_xlfn.SINGLE(IF('Days of Service'!$C68="","",'Days of Service'!$C68))</f>
        <v/>
      </c>
      <c r="H69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94" spans="1:8" x14ac:dyDescent="0.35">
      <c r="A694" s="6" t="s">
        <v>1925</v>
      </c>
      <c r="B694" s="6" t="str">
        <f t="shared" si="18"/>
        <v>12.03.02</v>
      </c>
      <c r="C694" s="6" t="str">
        <f>(IF(MID(Table1[[#This Row],[Question]],10,2)="SU",MID(Table1[[#This Row],[Question]],10,6),""))</f>
        <v>SUBQ14</v>
      </c>
      <c r="D694" s="9" t="str">
        <f>D680&amp;" SUBQ14"</f>
        <v>12.03.02 SUBQ14</v>
      </c>
      <c r="E694" s="9" t="str">
        <f>Table1[[#This Row],[QNUM]]&amp;Table1[[#This Row],[SUBQNUM]]</f>
        <v>12.03.02SUBQ14</v>
      </c>
      <c r="F694" s="6" t="str">
        <f>_xlfn.SINGLE(IF('Days of Service'!$B69="","",'Days of Service'!$B69))</f>
        <v>• Pregnancy*</v>
      </c>
      <c r="G694" s="6" t="str">
        <f>_xlfn.SINGLE(IF('Days of Service'!$C69="","",'Days of Service'!$C69))</f>
        <v/>
      </c>
      <c r="H69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95" spans="1:8" x14ac:dyDescent="0.35">
      <c r="A695" s="6" t="s">
        <v>1925</v>
      </c>
      <c r="B695" s="6" t="str">
        <f t="shared" si="18"/>
        <v>12.03.02</v>
      </c>
      <c r="C695" s="6" t="str">
        <f>(IF(MID(Table1[[#This Row],[Question]],10,2)="SU",MID(Table1[[#This Row],[Question]],10,6),""))</f>
        <v>SUBQ15</v>
      </c>
      <c r="D695" s="9" t="str">
        <f>D680&amp;" SUBQ15"</f>
        <v>12.03.02 SUBQ15</v>
      </c>
      <c r="E695" s="9" t="str">
        <f>Table1[[#This Row],[QNUM]]&amp;Table1[[#This Row],[SUBQNUM]]</f>
        <v>12.03.02SUBQ15</v>
      </c>
      <c r="F695" s="6" t="str">
        <f>_xlfn.SINGLE(IF('Days of Service'!$B70="","",'Days of Service'!$B70))</f>
        <v>• Submission of a complaint*</v>
      </c>
      <c r="G695" s="6" t="str">
        <f>_xlfn.SINGLE(IF('Days of Service'!$C70="","",'Days of Service'!$C70))</f>
        <v/>
      </c>
      <c r="H69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96" spans="1:8" x14ac:dyDescent="0.35">
      <c r="A696" s="6" t="s">
        <v>1925</v>
      </c>
      <c r="B696" s="6" t="str">
        <f t="shared" si="17"/>
        <v/>
      </c>
      <c r="C696" s="6" t="str">
        <f>(IF(MID(Table1[[#This Row],[Question]],10,2)="SU",MID(Table1[[#This Row],[Question]],10,6),""))</f>
        <v/>
      </c>
      <c r="D696" s="6" t="str">
        <f>'Days of Service'!$A71</f>
        <v>References:</v>
      </c>
      <c r="E696" s="6" t="str">
        <f>Table1[[#This Row],[QNUM]]&amp;Table1[[#This Row],[SUBQNUM]]</f>
        <v/>
      </c>
      <c r="F696" s="6" t="str">
        <f>_xlfn.SINGLE(IF('Days of Service'!$B71="","",'Days of Service'!$B71))</f>
        <v>AmeriCorps Annual General Terms and Conditions</v>
      </c>
      <c r="G696" s="6" t="str">
        <f>_xlfn.SINGLE(IF('Days of Service'!$C71="","",'Days of Service'!$C71))</f>
        <v/>
      </c>
      <c r="H69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97" spans="1:8" x14ac:dyDescent="0.35">
      <c r="A697" s="6" t="s">
        <v>1925</v>
      </c>
      <c r="B697" s="6" t="str">
        <f>B692&amp;TRIM(Table1[[#This Row],[Question]])</f>
        <v>12.03.02Notes:</v>
      </c>
      <c r="C697" s="6" t="str">
        <f>(IF(MID(Table1[[#This Row],[Question]],10,2)="SU",MID(Table1[[#This Row],[Question]],10,6),""))</f>
        <v/>
      </c>
      <c r="D697" s="6" t="str">
        <f>'Days of Service'!$A72</f>
        <v>Notes:</v>
      </c>
      <c r="E697" s="6" t="str">
        <f>Table1[[#This Row],[QNUM]]&amp;Table1[[#This Row],[SUBQNUM]]</f>
        <v>12.03.02Notes:</v>
      </c>
      <c r="F697" s="6" t="str">
        <f>_xlfn.SINGLE(IF('Days of Service'!$B72="","",'Days of Service'!$B72))</f>
        <v/>
      </c>
      <c r="G697" s="6" t="str">
        <f>_xlfn.SINGLE(IF('Days of Service'!$C72="","",'Days of Service'!$C72))</f>
        <v/>
      </c>
      <c r="H69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98" spans="1:8" x14ac:dyDescent="0.35">
      <c r="A698" s="6" t="s">
        <v>1925</v>
      </c>
      <c r="B698" s="6" t="str">
        <f>B692&amp;Table1[[#This Row],[Question]]</f>
        <v>12.03.02Recommendations for Improvement:</v>
      </c>
      <c r="C698" s="6" t="str">
        <f>(IF(MID(Table1[[#This Row],[Question]],10,2)="SU",MID(Table1[[#This Row],[Question]],10,6),""))</f>
        <v/>
      </c>
      <c r="D698" s="6" t="str">
        <f>'Days of Service'!$A73</f>
        <v>Recommendations for Improvement:</v>
      </c>
      <c r="E698" s="6" t="str">
        <f>Table1[[#This Row],[QNUM]]&amp;Table1[[#This Row],[SUBQNUM]]</f>
        <v>12.03.02Recommendations for Improvement:</v>
      </c>
      <c r="F698" s="6" t="str">
        <f>_xlfn.SINGLE(IF('Days of Service'!$B73="","",'Days of Service'!$B73))</f>
        <v/>
      </c>
      <c r="G698" s="6" t="str">
        <f>_xlfn.SINGLE(IF('Days of Service'!$C73="","",'Days of Service'!$C73))</f>
        <v/>
      </c>
      <c r="H69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699" spans="1:8" x14ac:dyDescent="0.35">
      <c r="A699" s="6" t="s">
        <v>1925</v>
      </c>
      <c r="B699" s="6" t="str">
        <f t="shared" si="17"/>
        <v>12.03.03</v>
      </c>
      <c r="C699" s="6" t="str">
        <f>(IF(MID(Table1[[#This Row],[Question]],10,2)="SU",MID(Table1[[#This Row],[Question]],10,6),""))</f>
        <v/>
      </c>
      <c r="D699" s="6" t="str">
        <f>'Days of Service'!$A74</f>
        <v>12.03.03</v>
      </c>
      <c r="E699" s="6" t="str">
        <f>Table1[[#This Row],[QNUM]]&amp;Table1[[#This Row],[SUBQNUM]]</f>
        <v>12.03.03</v>
      </c>
      <c r="F699" s="6" t="str">
        <f>_xlfn.SINGLE(IF('Days of Service'!$B74="","",'Days of Service'!$B74))</f>
        <v xml:space="preserve">Based on information available to AmeriCorps, in the last two years, did the grantee document grievances and/or discrimination/harassment complaints and the corresponding follow up/response in compliance with applicable federal statutes as embodied in the program regulations?  
</v>
      </c>
      <c r="G699" s="6" t="str">
        <f>_xlfn.SINGLE(IF('Days of Service'!$C74="","",'Days of Service'!$C74))</f>
        <v/>
      </c>
      <c r="H69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00" spans="1:8" x14ac:dyDescent="0.35">
      <c r="A700" s="6" t="s">
        <v>1925</v>
      </c>
      <c r="B700" s="6" t="str">
        <f t="shared" si="17"/>
        <v>12.03.03</v>
      </c>
      <c r="C700" s="6" t="str">
        <f>(IF(MID(Table1[[#This Row],[Question]],10,2)="SU",MID(Table1[[#This Row],[Question]],10,6),""))</f>
        <v>SUBQ1</v>
      </c>
      <c r="D700" s="9" t="str">
        <f>D699&amp;" SUBQ1"</f>
        <v>12.03.03 SUBQ1</v>
      </c>
      <c r="E700" s="9" t="str">
        <f>Table1[[#This Row],[QNUM]]&amp;Table1[[#This Row],[SUBQNUM]]</f>
        <v>12.03.03SUBQ1</v>
      </c>
      <c r="F700" s="6" t="str">
        <f>_xlfn.SINGLE(IF('Days of Service'!$B75="","",'Days of Service'!$B75))</f>
        <v>Has the sponsor or any of the service sites/volunteer stations had grievances and/or discrimination/harassment complaints filed against them regarding services provided under this grant or had civil rights compliance reviews regarding services conducted? Yes/No</v>
      </c>
      <c r="G700" s="6" t="str">
        <f>_xlfn.SINGLE(IF('Days of Service'!$C75="","",'Days of Service'!$C75))</f>
        <v/>
      </c>
      <c r="H70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01" spans="1:8" x14ac:dyDescent="0.35">
      <c r="A701" s="6" t="s">
        <v>1925</v>
      </c>
      <c r="B701" s="6" t="str">
        <f t="shared" si="17"/>
        <v>12.03.03</v>
      </c>
      <c r="C701" s="6" t="str">
        <f>(IF(MID(Table1[[#This Row],[Question]],10,2)="SU",MID(Table1[[#This Row],[Question]],10,6),""))</f>
        <v>SUBQ2</v>
      </c>
      <c r="D701" s="9" t="str">
        <f>D699&amp;" SUBQ2"</f>
        <v>12.03.03 SUBQ2</v>
      </c>
      <c r="E701" s="9" t="str">
        <f>Table1[[#This Row],[QNUM]]&amp;Table1[[#This Row],[SUBQNUM]]</f>
        <v>12.03.03SUBQ2</v>
      </c>
      <c r="F701" s="6" t="str">
        <f>_xlfn.SINGLE(IF('Days of Service'!$B79="","",'Days of Service'!$B79))</f>
        <v>• Was relief or remedial action taken? (Please describe)</v>
      </c>
      <c r="G701" s="6" t="str">
        <f>_xlfn.SINGLE(IF('Days of Service'!$C79="","",'Days of Service'!$C79))</f>
        <v/>
      </c>
      <c r="H70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02" spans="1:8" x14ac:dyDescent="0.35">
      <c r="A702" s="6" t="s">
        <v>1925</v>
      </c>
      <c r="B702" s="6" t="str">
        <f t="shared" si="17"/>
        <v/>
      </c>
      <c r="C702" s="6" t="str">
        <f>(IF(MID(Table1[[#This Row],[Question]],10,2)="SU",MID(Table1[[#This Row],[Question]],10,6),""))</f>
        <v/>
      </c>
      <c r="D702" s="6" t="str">
        <f>'Days of Service'!$A80</f>
        <v>References:</v>
      </c>
      <c r="E702" s="6" t="str">
        <f>Table1[[#This Row],[QNUM]]&amp;Table1[[#This Row],[SUBQNUM]]</f>
        <v/>
      </c>
      <c r="F702" s="6" t="str">
        <f>_xlfn.SINGLE(IF('Days of Service'!$B80="","",'Days of Service'!$B80))</f>
        <v>45 CFR 1225, AmeriCorps Annual General Terms and Conditions</v>
      </c>
      <c r="G702" s="6" t="str">
        <f>_xlfn.SINGLE(IF('Days of Service'!$C80="","",'Days of Service'!$C80))</f>
        <v/>
      </c>
      <c r="H70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03" spans="1:8" x14ac:dyDescent="0.35">
      <c r="A703" s="6" t="s">
        <v>1925</v>
      </c>
      <c r="B703" s="6" t="str">
        <f>B701&amp;TRIM(Table1[[#This Row],[Question]])</f>
        <v>12.03.03Notes:</v>
      </c>
      <c r="C703" s="6" t="str">
        <f>(IF(MID(Table1[[#This Row],[Question]],10,2)="SU",MID(Table1[[#This Row],[Question]],10,6),""))</f>
        <v/>
      </c>
      <c r="D703" s="6" t="str">
        <f>'Days of Service'!$A81</f>
        <v>Notes:</v>
      </c>
      <c r="E703" s="6" t="str">
        <f>Table1[[#This Row],[QNUM]]&amp;Table1[[#This Row],[SUBQNUM]]</f>
        <v>12.03.03Notes:</v>
      </c>
      <c r="F703" s="6" t="str">
        <f>_xlfn.SINGLE(IF('Days of Service'!$B81="","",'Days of Service'!$B81))</f>
        <v/>
      </c>
      <c r="G703" s="6" t="str">
        <f>_xlfn.SINGLE(IF('Days of Service'!$C81="","",'Days of Service'!$C81))</f>
        <v/>
      </c>
      <c r="H70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04" spans="1:8" x14ac:dyDescent="0.35">
      <c r="A704" s="6" t="s">
        <v>1925</v>
      </c>
      <c r="B704" s="6" t="str">
        <f>B701&amp;Table1[[#This Row],[Question]]</f>
        <v>12.03.03Recommendations for Improvement:</v>
      </c>
      <c r="C704" s="6" t="str">
        <f>(IF(MID(Table1[[#This Row],[Question]],10,2)="SU",MID(Table1[[#This Row],[Question]],10,6),""))</f>
        <v/>
      </c>
      <c r="D704" s="6" t="str">
        <f>'Days of Service'!$A82</f>
        <v>Recommendations for Improvement:</v>
      </c>
      <c r="E704" s="6" t="str">
        <f>Table1[[#This Row],[QNUM]]&amp;Table1[[#This Row],[SUBQNUM]]</f>
        <v>12.03.03Recommendations for Improvement:</v>
      </c>
      <c r="F704" s="6" t="str">
        <f>_xlfn.SINGLE(IF('Days of Service'!$B82="","",'Days of Service'!$B82))</f>
        <v/>
      </c>
      <c r="G704" s="6" t="str">
        <f>_xlfn.SINGLE(IF('Days of Service'!$C82="","",'Days of Service'!$C82))</f>
        <v/>
      </c>
      <c r="H70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05" spans="1:8" x14ac:dyDescent="0.35">
      <c r="A705" s="6" t="s">
        <v>1925</v>
      </c>
      <c r="B705" s="6" t="str">
        <f t="shared" si="17"/>
        <v>12.03.04</v>
      </c>
      <c r="C705" s="6" t="str">
        <f>(IF(MID(Table1[[#This Row],[Question]],10,2)="SU",MID(Table1[[#This Row],[Question]],10,6),""))</f>
        <v/>
      </c>
      <c r="D705" s="6" t="str">
        <f>'Days of Service'!$A83</f>
        <v>12.03.04</v>
      </c>
      <c r="E705" s="6" t="str">
        <f>Table1[[#This Row],[QNUM]]&amp;Table1[[#This Row],[SUBQNUM]]</f>
        <v>12.03.04</v>
      </c>
      <c r="F705" s="6" t="str">
        <f>_xlfn.SINGLE(IF('Days of Service'!$B83="","",'Days of Service'!$B83))</f>
        <v xml:space="preserve">Does the grantee/sponsor have a policy and procedure in place regarding the provision of reasonable accommodation for staff and volunteers to ensure accessibility as per the federal requirements? </v>
      </c>
      <c r="G705" s="6" t="str">
        <f>_xlfn.SINGLE(IF('Days of Service'!$C83="","",'Days of Service'!$C83))</f>
        <v/>
      </c>
      <c r="H70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06" spans="1:8" x14ac:dyDescent="0.35">
      <c r="A706" s="6" t="s">
        <v>1925</v>
      </c>
      <c r="B706" s="6" t="str">
        <f t="shared" si="17"/>
        <v/>
      </c>
      <c r="C706" s="6" t="str">
        <f>(IF(MID(Table1[[#This Row],[Question]],10,2)="SU",MID(Table1[[#This Row],[Question]],10,6),""))</f>
        <v/>
      </c>
      <c r="D706" s="6" t="str">
        <f>'Days of Service'!$A84</f>
        <v>References:</v>
      </c>
      <c r="E706" s="6" t="str">
        <f>Table1[[#This Row],[QNUM]]&amp;Table1[[#This Row],[SUBQNUM]]</f>
        <v/>
      </c>
      <c r="F706" s="6" t="str">
        <f>_xlfn.SINGLE(IF('Days of Service'!$B84="","",'Days of Service'!$B84))</f>
        <v>45 CFR 1203/1214/1232, Rehabilitation Act of 1973: Sections 504, 508</v>
      </c>
      <c r="G706" s="6" t="str">
        <f>_xlfn.SINGLE(IF('Days of Service'!$C84="","",'Days of Service'!$C84))</f>
        <v/>
      </c>
      <c r="H70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07" spans="1:8" x14ac:dyDescent="0.35">
      <c r="A707" s="6" t="s">
        <v>1925</v>
      </c>
      <c r="B707" s="6" t="str">
        <f>B705&amp;TRIM(Table1[[#This Row],[Question]])</f>
        <v>12.03.04Notes:</v>
      </c>
      <c r="C707" s="6" t="str">
        <f>(IF(MID(Table1[[#This Row],[Question]],10,2)="SU",MID(Table1[[#This Row],[Question]],10,6),""))</f>
        <v/>
      </c>
      <c r="D707" s="6" t="str">
        <f>'Days of Service'!$A85</f>
        <v>Notes:</v>
      </c>
      <c r="E707" s="6" t="str">
        <f>Table1[[#This Row],[QNUM]]&amp;Table1[[#This Row],[SUBQNUM]]</f>
        <v>12.03.04Notes:</v>
      </c>
      <c r="F707" s="6" t="str">
        <f>_xlfn.SINGLE(IF('Days of Service'!$B85="","",'Days of Service'!$B85))</f>
        <v/>
      </c>
      <c r="G707" s="6" t="str">
        <f>_xlfn.SINGLE(IF('Days of Service'!$C85="","",'Days of Service'!$C85))</f>
        <v/>
      </c>
      <c r="H70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08" spans="1:8" x14ac:dyDescent="0.35">
      <c r="A708" s="6" t="s">
        <v>1925</v>
      </c>
      <c r="B708" s="6" t="str">
        <f>B705&amp;Table1[[#This Row],[Question]]</f>
        <v>12.03.04Recommendations for Improvement:</v>
      </c>
      <c r="C708" s="6" t="str">
        <f>(IF(MID(Table1[[#This Row],[Question]],10,2)="SU",MID(Table1[[#This Row],[Question]],10,6),""))</f>
        <v/>
      </c>
      <c r="D708" s="6" t="str">
        <f>'Days of Service'!$A86</f>
        <v>Recommendations for Improvement:</v>
      </c>
      <c r="E708" s="6" t="str">
        <f>Table1[[#This Row],[QNUM]]&amp;Table1[[#This Row],[SUBQNUM]]</f>
        <v>12.03.04Recommendations for Improvement:</v>
      </c>
      <c r="F708" s="6" t="str">
        <f>_xlfn.SINGLE(IF('Days of Service'!$B86="","",'Days of Service'!$B86))</f>
        <v/>
      </c>
      <c r="G708" s="6" t="str">
        <f>_xlfn.SINGLE(IF('Days of Service'!$C86="","",'Days of Service'!$C86))</f>
        <v/>
      </c>
      <c r="H70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09" spans="1:8" x14ac:dyDescent="0.35">
      <c r="A709" s="6" t="s">
        <v>1925</v>
      </c>
      <c r="B709" s="6" t="str">
        <f t="shared" si="17"/>
        <v>12.03.05</v>
      </c>
      <c r="C709" s="6" t="str">
        <f>(IF(MID(Table1[[#This Row],[Question]],10,2)="SU",MID(Table1[[#This Row],[Question]],10,6),""))</f>
        <v/>
      </c>
      <c r="D709" s="6" t="str">
        <f>'Days of Service'!$A87</f>
        <v>12.03.05</v>
      </c>
      <c r="E709" s="6" t="str">
        <f>Table1[[#This Row],[QNUM]]&amp;Table1[[#This Row],[SUBQNUM]]</f>
        <v>12.03.05</v>
      </c>
      <c r="F709" s="6" t="str">
        <f>_xlfn.SINGLE(IF('Days of Service'!$B87="","",'Days of Service'!$B87))</f>
        <v xml:space="preserve">Does the sponsor/grantee have a system (a plan or process) in place for ensuring accessibility to persons with Limited English Proficiency?  </v>
      </c>
      <c r="G709" s="6" t="str">
        <f>_xlfn.SINGLE(IF('Days of Service'!$C87="","",'Days of Service'!$C87))</f>
        <v/>
      </c>
      <c r="H70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10" spans="1:8" x14ac:dyDescent="0.35">
      <c r="A710" s="6" t="s">
        <v>1925</v>
      </c>
      <c r="B710" s="6" t="str">
        <f t="shared" si="17"/>
        <v/>
      </c>
      <c r="C710" s="6" t="str">
        <f>(IF(MID(Table1[[#This Row],[Question]],10,2)="SU",MID(Table1[[#This Row],[Question]],10,6),""))</f>
        <v/>
      </c>
      <c r="D710" s="6" t="str">
        <f>'Days of Service'!$A88</f>
        <v>References:</v>
      </c>
      <c r="E710" s="6" t="str">
        <f>Table1[[#This Row],[QNUM]]&amp;Table1[[#This Row],[SUBQNUM]]</f>
        <v/>
      </c>
      <c r="F710" s="6" t="str">
        <f>_xlfn.SINGLE(IF('Days of Service'!$B88="","",'Days of Service'!$B88))</f>
        <v>AmeriCorps Annual General Terms and Conditions, Executive Order 13166, 67 FR 64604, Title VI, Civil Rights Act 1964: Prohibition Against National Origin Discrimination Affecting Limited English Proficient Persons</v>
      </c>
      <c r="G710" s="6" t="str">
        <f>_xlfn.SINGLE(IF('Days of Service'!$C88="","",'Days of Service'!$C88))</f>
        <v/>
      </c>
      <c r="H71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11" spans="1:8" x14ac:dyDescent="0.35">
      <c r="A711" s="6" t="s">
        <v>1925</v>
      </c>
      <c r="B711" s="6" t="str">
        <f>B709&amp;TRIM(Table1[[#This Row],[Question]])</f>
        <v>12.03.05Notes:</v>
      </c>
      <c r="C711" s="6" t="str">
        <f>(IF(MID(Table1[[#This Row],[Question]],10,2)="SU",MID(Table1[[#This Row],[Question]],10,6),""))</f>
        <v/>
      </c>
      <c r="D711" s="6" t="str">
        <f>'Days of Service'!$A89</f>
        <v>Notes:</v>
      </c>
      <c r="E711" s="6" t="str">
        <f>Table1[[#This Row],[QNUM]]&amp;Table1[[#This Row],[SUBQNUM]]</f>
        <v>12.03.05Notes:</v>
      </c>
      <c r="F711" s="6" t="str">
        <f>_xlfn.SINGLE(IF('Days of Service'!$B89="","",'Days of Service'!$B89))</f>
        <v/>
      </c>
      <c r="G711" s="6" t="str">
        <f>_xlfn.SINGLE(IF('Days of Service'!$C89="","",'Days of Service'!$C89))</f>
        <v/>
      </c>
      <c r="H71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12" spans="1:8" x14ac:dyDescent="0.35">
      <c r="A712" s="6" t="s">
        <v>1925</v>
      </c>
      <c r="B712" s="6" t="str">
        <f>B709&amp;Table1[[#This Row],[Question]]</f>
        <v>12.03.05Recommendations for Improvement:</v>
      </c>
      <c r="C712" s="6" t="str">
        <f>(IF(MID(Table1[[#This Row],[Question]],10,2)="SU",MID(Table1[[#This Row],[Question]],10,6),""))</f>
        <v/>
      </c>
      <c r="D712" s="6" t="str">
        <f>'Days of Service'!$A90</f>
        <v>Recommendations for Improvement:</v>
      </c>
      <c r="E712" s="6" t="str">
        <f>Table1[[#This Row],[QNUM]]&amp;Table1[[#This Row],[SUBQNUM]]</f>
        <v>12.03.05Recommendations for Improvement:</v>
      </c>
      <c r="F712" s="6" t="str">
        <f>_xlfn.SINGLE(IF('Days of Service'!$B90="","",'Days of Service'!$B90))</f>
        <v/>
      </c>
      <c r="G712" s="6" t="str">
        <f>_xlfn.SINGLE(IF('Days of Service'!$C90="","",'Days of Service'!$C90))</f>
        <v/>
      </c>
      <c r="H71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13" spans="1:8" x14ac:dyDescent="0.35">
      <c r="A713" s="6" t="s">
        <v>1925</v>
      </c>
      <c r="B713" s="6" t="str">
        <f t="shared" si="17"/>
        <v>12.03.06</v>
      </c>
      <c r="C713" s="6" t="str">
        <f>(IF(MID(Table1[[#This Row],[Question]],10,2)="SU",MID(Table1[[#This Row],[Question]],10,6),""))</f>
        <v/>
      </c>
      <c r="D713" s="6" t="str">
        <f>'Days of Service'!$A91</f>
        <v>12.03.06</v>
      </c>
      <c r="E713" s="6" t="str">
        <f>Table1[[#This Row],[QNUM]]&amp;Table1[[#This Row],[SUBQNUM]]</f>
        <v>12.03.06</v>
      </c>
      <c r="F713" s="6" t="str">
        <f>_xlfn.SINGLE(IF('Days of Service'!$B91="","",'Days of Service'!$B91))</f>
        <v xml:space="preserve">Does the grantee notify members, community beneficiaries, applicants, program staff, and the public, including those with impaired vision or hearing, that it operates in accordance with federal and program requirements on non-discrimination?  </v>
      </c>
      <c r="G713" s="6" t="str">
        <f>_xlfn.SINGLE(IF('Days of Service'!$C91="","",'Days of Service'!$C91))</f>
        <v/>
      </c>
      <c r="H71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14" spans="1:8" x14ac:dyDescent="0.35">
      <c r="A714" s="6" t="s">
        <v>1925</v>
      </c>
      <c r="B714" s="6" t="str">
        <f t="shared" si="17"/>
        <v>12.03.06</v>
      </c>
      <c r="C714" s="6" t="str">
        <f>(IF(MID(Table1[[#This Row],[Question]],10,2)="SU",MID(Table1[[#This Row],[Question]],10,6),""))</f>
        <v>SUBQ1</v>
      </c>
      <c r="D714" s="9" t="str">
        <f>D713&amp;" SUBQ1"</f>
        <v>12.03.06 SUBQ1</v>
      </c>
      <c r="E714" s="9" t="str">
        <f>Table1[[#This Row],[QNUM]]&amp;Table1[[#This Row],[SUBQNUM]]</f>
        <v>12.03.06SUBQ1</v>
      </c>
      <c r="F714" s="6" t="str">
        <f>_xlfn.SINGLE(IF('Days of Service'!$B92="","",'Days of Service'!$B92))</f>
        <v xml:space="preserve">a. Does the policy summarize the requirements, note the availability of compliance history information, and explain the procedures for filing discrimination complaints with AmeriCorps? </v>
      </c>
      <c r="G714" s="6" t="str">
        <f>_xlfn.SINGLE(IF('Days of Service'!$C92="","",'Days of Service'!$C92))</f>
        <v/>
      </c>
      <c r="H71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15" spans="1:8" x14ac:dyDescent="0.35">
      <c r="A715" s="6" t="s">
        <v>1925</v>
      </c>
      <c r="B715" s="6" t="str">
        <f t="shared" si="17"/>
        <v>12.03.06</v>
      </c>
      <c r="C715" s="6" t="str">
        <f>(IF(MID(Table1[[#This Row],[Question]],10,2)="SU",MID(Table1[[#This Row],[Question]],10,6),""))</f>
        <v>SUBQ2</v>
      </c>
      <c r="D715" s="9" t="str">
        <f>D713&amp;" SUBQ2"</f>
        <v>12.03.06 SUBQ2</v>
      </c>
      <c r="E715" s="9" t="str">
        <f>Table1[[#This Row],[QNUM]]&amp;Table1[[#This Row],[SUBQNUM]]</f>
        <v>12.03.06SUBQ2</v>
      </c>
      <c r="F715" s="6" t="str">
        <f>_xlfn.SINGLE(IF('Days of Service'!$B93="","",'Days of Service'!$B93))</f>
        <v xml:space="preserve">b. Does the policy include information on civil rights requirements, complaint procedures and the rights of beneficiaries in member/volunteer service agreements, handbooks, manuals, pamphlets, and posted in prominent locations, as appropriate?  </v>
      </c>
      <c r="G715" s="6" t="str">
        <f>_xlfn.SINGLE(IF('Days of Service'!$C93="","",'Days of Service'!$C93))</f>
        <v/>
      </c>
      <c r="H71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16" spans="1:8" x14ac:dyDescent="0.35">
      <c r="A716" s="6" t="s">
        <v>1925</v>
      </c>
      <c r="B716" s="6" t="str">
        <f t="shared" si="17"/>
        <v>12.03.06</v>
      </c>
      <c r="C716" s="6" t="str">
        <f>(IF(MID(Table1[[#This Row],[Question]],10,2)="SU",MID(Table1[[#This Row],[Question]],10,6),""))</f>
        <v>SUBQ3</v>
      </c>
      <c r="D716" s="9" t="str">
        <f>D713&amp;" SUBQ3"</f>
        <v>12.03.06 SUBQ3</v>
      </c>
      <c r="E716" s="9" t="str">
        <f>Table1[[#This Row],[QNUM]]&amp;Table1[[#This Row],[SUBQNUM]]</f>
        <v>12.03.06SUBQ3</v>
      </c>
      <c r="F716" s="6" t="str">
        <f>_xlfn.SINGLE(IF('Days of Service'!$B94="","",'Days of Service'!$B94))</f>
        <v>c. Does the sponsor/grantee notify the public in recruitment material and application forms that it operates its program or activity subject to nondiscrimination requirements?</v>
      </c>
      <c r="G716" s="6" t="str">
        <f>_xlfn.SINGLE(IF('Days of Service'!$C94="","",'Days of Service'!$C94))</f>
        <v/>
      </c>
      <c r="H71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17" spans="1:8" x14ac:dyDescent="0.35">
      <c r="A717" s="6" t="s">
        <v>1925</v>
      </c>
      <c r="B717" s="6" t="str">
        <f t="shared" si="17"/>
        <v/>
      </c>
      <c r="C717" s="6" t="str">
        <f>(IF(MID(Table1[[#This Row],[Question]],10,2)="SU",MID(Table1[[#This Row],[Question]],10,6),""))</f>
        <v/>
      </c>
      <c r="D717" s="6" t="str">
        <f>'Days of Service'!$A95</f>
        <v>References:</v>
      </c>
      <c r="E717" s="6" t="str">
        <f>Table1[[#This Row],[QNUM]]&amp;Table1[[#This Row],[SUBQNUM]]</f>
        <v/>
      </c>
      <c r="F717" s="6" t="str">
        <f>_xlfn.SINGLE(IF('Days of Service'!$B95="","",'Days of Service'!$B95))</f>
        <v>AmeriCorps Annual General Terms and Conditions, relevant program regulations: 45 CFR Parts 2540 (ASN), 45 CFR 2551 (SCP), 45 CFR 2552 (FGP), 45 CFR 2553 (RSVP), and 45 CFR 2556 (VISTA).</v>
      </c>
      <c r="G717" s="6" t="str">
        <f>_xlfn.SINGLE(IF('Days of Service'!$C95="","",'Days of Service'!$C95))</f>
        <v/>
      </c>
      <c r="H71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18" spans="1:8" x14ac:dyDescent="0.35">
      <c r="A718" s="6" t="s">
        <v>1925</v>
      </c>
      <c r="B718" s="6" t="str">
        <f>B716&amp;TRIM(Table1[[#This Row],[Question]])</f>
        <v>12.03.06Notes:</v>
      </c>
      <c r="C718" s="6" t="str">
        <f>(IF(MID(Table1[[#This Row],[Question]],10,2)="SU",MID(Table1[[#This Row],[Question]],10,6),""))</f>
        <v/>
      </c>
      <c r="D718" s="6" t="str">
        <f>'Days of Service'!$A96</f>
        <v>Notes:</v>
      </c>
      <c r="E718" s="6" t="str">
        <f>Table1[[#This Row],[QNUM]]&amp;Table1[[#This Row],[SUBQNUM]]</f>
        <v>12.03.06Notes:</v>
      </c>
      <c r="F718" s="6" t="str">
        <f>_xlfn.SINGLE(IF('Days of Service'!$B96="","",'Days of Service'!$B96))</f>
        <v/>
      </c>
      <c r="G718" s="6" t="str">
        <f>_xlfn.SINGLE(IF('Days of Service'!$C96="","",'Days of Service'!$C96))</f>
        <v/>
      </c>
      <c r="H71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19" spans="1:8" x14ac:dyDescent="0.35">
      <c r="A719" s="6" t="s">
        <v>1925</v>
      </c>
      <c r="B719" s="6" t="str">
        <f>B716&amp;Table1[[#This Row],[Question]]</f>
        <v>12.03.06Recommendations for Improvement:</v>
      </c>
      <c r="C719" s="6" t="str">
        <f>(IF(MID(Table1[[#This Row],[Question]],10,2)="SU",MID(Table1[[#This Row],[Question]],10,6),""))</f>
        <v/>
      </c>
      <c r="D719" s="6" t="str">
        <f>'Days of Service'!$A97</f>
        <v>Recommendations for Improvement:</v>
      </c>
      <c r="E719" s="6" t="str">
        <f>Table1[[#This Row],[QNUM]]&amp;Table1[[#This Row],[SUBQNUM]]</f>
        <v>12.03.06Recommendations for Improvement:</v>
      </c>
      <c r="F719" s="6" t="str">
        <f>_xlfn.SINGLE(IF('Days of Service'!$B97="","",'Days of Service'!$B97))</f>
        <v/>
      </c>
      <c r="G719" s="6" t="str">
        <f>_xlfn.SINGLE(IF('Days of Service'!$C97="","",'Days of Service'!$C97))</f>
        <v/>
      </c>
      <c r="H71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20" spans="1:8" x14ac:dyDescent="0.35">
      <c r="A720" s="6" t="s">
        <v>1925</v>
      </c>
      <c r="B720" s="6" t="str">
        <f t="shared" si="17"/>
        <v>12.04.01</v>
      </c>
      <c r="C720" s="6" t="str">
        <f>(IF(MID(Table1[[#This Row],[Question]],10,2)="SU",MID(Table1[[#This Row],[Question]],10,6),""))</f>
        <v/>
      </c>
      <c r="D720" s="6" t="str">
        <f>'Days of Service'!$A99</f>
        <v>12.04.01</v>
      </c>
      <c r="E720" s="6" t="str">
        <f>Table1[[#This Row],[QNUM]]&amp;Table1[[#This Row],[SUBQNUM]]</f>
        <v>12.04.01</v>
      </c>
      <c r="F720" s="6" t="str">
        <f>_xlfn.SINGLE(IF('Days of Service'!$B99="","",'Days of Service'!$B99))</f>
        <v>Does the grantee have a policy on Prohibited Activities?</v>
      </c>
      <c r="G720" s="6" t="str">
        <f>_xlfn.SINGLE(IF('Days of Service'!$C99="","",'Days of Service'!$C99))</f>
        <v/>
      </c>
      <c r="H72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21" spans="1:8" x14ac:dyDescent="0.35">
      <c r="A721" s="6" t="s">
        <v>1925</v>
      </c>
      <c r="B721" s="6" t="str">
        <f t="shared" si="17"/>
        <v>12.04.01</v>
      </c>
      <c r="C721" s="6" t="str">
        <f>(IF(MID(Table1[[#This Row],[Question]],10,2)="SU",MID(Table1[[#This Row],[Question]],10,6),""))</f>
        <v>SUBQ1</v>
      </c>
      <c r="D721" s="9" t="str">
        <f>D720&amp;" SUBQ1"</f>
        <v>12.04.01 SUBQ1</v>
      </c>
      <c r="E721" s="9" t="str">
        <f>Table1[[#This Row],[QNUM]]&amp;Table1[[#This Row],[SUBQNUM]]</f>
        <v>12.04.01SUBQ1</v>
      </c>
      <c r="F721" s="6" t="str">
        <f>_xlfn.SINGLE(IF('Days of Service'!$B100="","",'Days of Service'!$B100))</f>
        <v>a. Are members/volunteers, site supervisors, and prime staff aware of prohibited activities applicable to their respective programs?  (Able to name at least two)</v>
      </c>
      <c r="G721" s="6" t="str">
        <f>_xlfn.SINGLE(IF('Days of Service'!$C100="","",'Days of Service'!$C100))</f>
        <v/>
      </c>
      <c r="H72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22" spans="1:8" x14ac:dyDescent="0.35">
      <c r="A722" s="6" t="s">
        <v>1925</v>
      </c>
      <c r="B722" s="6" t="str">
        <f t="shared" si="17"/>
        <v>12.04.01</v>
      </c>
      <c r="C722" s="6" t="str">
        <f>(IF(MID(Table1[[#This Row],[Question]],10,2)="SU",MID(Table1[[#This Row],[Question]],10,6),""))</f>
        <v>SUBQ2</v>
      </c>
      <c r="D722" s="9" t="str">
        <f>D720&amp;" SUBQ2"</f>
        <v>12.04.01 SUBQ2</v>
      </c>
      <c r="E722" s="9" t="str">
        <f>Table1[[#This Row],[QNUM]]&amp;Table1[[#This Row],[SUBQNUM]]</f>
        <v>12.04.01SUBQ2</v>
      </c>
      <c r="F722" s="6" t="str">
        <f>_xlfn.SINGLE(IF('Days of Service'!$B101="","",'Days of Service'!$B101))</f>
        <v>b. Does the grantee provide appropriate oversight of the staff/volunteers with regard to Prohibited Activities?  (Please Describe)</v>
      </c>
      <c r="G722" s="6" t="str">
        <f>_xlfn.SINGLE(IF('Days of Service'!$C101="","",'Days of Service'!$C101))</f>
        <v/>
      </c>
      <c r="H72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23" spans="1:8" x14ac:dyDescent="0.35">
      <c r="A723" s="6" t="s">
        <v>1925</v>
      </c>
      <c r="B723" s="6" t="str">
        <f t="shared" si="17"/>
        <v/>
      </c>
      <c r="C723" s="6" t="str">
        <f>(IF(MID(Table1[[#This Row],[Question]],10,2)="SU",MID(Table1[[#This Row],[Question]],10,6),""))</f>
        <v/>
      </c>
      <c r="D723" s="6" t="str">
        <f>'Days of Service'!$A102</f>
        <v>References:</v>
      </c>
      <c r="E723" s="6" t="str">
        <f>Table1[[#This Row],[QNUM]]&amp;Table1[[#This Row],[SUBQNUM]]</f>
        <v/>
      </c>
      <c r="F723" s="6" t="str">
        <f>_xlfn.SINGLE(IF('Days of Service'!$B102="","",'Days of Service'!$B102))</f>
        <v/>
      </c>
      <c r="G723" s="6" t="str">
        <f>_xlfn.SINGLE(IF('Days of Service'!$C102="","",'Days of Service'!$C102))</f>
        <v/>
      </c>
      <c r="H72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24" spans="1:8" x14ac:dyDescent="0.35">
      <c r="A724" s="6" t="s">
        <v>1925</v>
      </c>
      <c r="B724" s="6" t="str">
        <f>B722&amp;TRIM(Table1[[#This Row],[Question]])</f>
        <v>12.04.01Notes:</v>
      </c>
      <c r="C724" s="6" t="str">
        <f>(IF(MID(Table1[[#This Row],[Question]],10,2)="SU",MID(Table1[[#This Row],[Question]],10,6),""))</f>
        <v/>
      </c>
      <c r="D724" s="6" t="str">
        <f>'Days of Service'!$A103</f>
        <v>Notes:</v>
      </c>
      <c r="E724" s="6" t="str">
        <f>Table1[[#This Row],[QNUM]]&amp;Table1[[#This Row],[SUBQNUM]]</f>
        <v>12.04.01Notes:</v>
      </c>
      <c r="F724" s="6" t="str">
        <f>_xlfn.SINGLE(IF('Days of Service'!$B103="","",'Days of Service'!$B103))</f>
        <v/>
      </c>
      <c r="G724" s="6" t="str">
        <f>_xlfn.SINGLE(IF('Days of Service'!$C103="","",'Days of Service'!$C103))</f>
        <v/>
      </c>
      <c r="H72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25" spans="1:8" x14ac:dyDescent="0.35">
      <c r="A725" s="6" t="s">
        <v>1925</v>
      </c>
      <c r="B725" s="6" t="str">
        <f>B722&amp;Table1[[#This Row],[Question]]</f>
        <v>12.04.01Recommendations for Improvement:</v>
      </c>
      <c r="C725" s="6" t="str">
        <f>(IF(MID(Table1[[#This Row],[Question]],10,2)="SU",MID(Table1[[#This Row],[Question]],10,6),""))</f>
        <v/>
      </c>
      <c r="D725" s="6" t="str">
        <f>'Days of Service'!$A104</f>
        <v>Recommendations for Improvement:</v>
      </c>
      <c r="E725" s="6" t="str">
        <f>Table1[[#This Row],[QNUM]]&amp;Table1[[#This Row],[SUBQNUM]]</f>
        <v>12.04.01Recommendations for Improvement:</v>
      </c>
      <c r="F725" s="6" t="str">
        <f>_xlfn.SINGLE(IF('Days of Service'!$B104="","",'Days of Service'!$B104))</f>
        <v/>
      </c>
      <c r="G725" s="6" t="str">
        <f>_xlfn.SINGLE(IF('Days of Service'!$C104="","",'Days of Service'!$C104))</f>
        <v/>
      </c>
      <c r="H72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26" spans="1:8" x14ac:dyDescent="0.35">
      <c r="A726" s="6" t="s">
        <v>1925</v>
      </c>
      <c r="B726" s="6" t="str">
        <f t="shared" si="17"/>
        <v/>
      </c>
      <c r="C726" s="6" t="str">
        <f>(IF(MID(Table1[[#This Row],[Question]],10,2)="SU",MID(Table1[[#This Row],[Question]],10,6),""))</f>
        <v/>
      </c>
      <c r="D726" s="6" t="str">
        <f>'Days of Service'!$A105</f>
        <v>Additional Monitoring Comments</v>
      </c>
      <c r="E726" s="6" t="str">
        <f>Table1[[#This Row],[QNUM]]&amp;Table1[[#This Row],[SUBQNUM]]</f>
        <v/>
      </c>
      <c r="F726" s="6" t="str">
        <f>_xlfn.SINGLE(IF('Days of Service'!$B105="","",'Days of Service'!$B105))</f>
        <v/>
      </c>
      <c r="G726" s="6" t="str">
        <f>_xlfn.SINGLE(IF('Days of Service'!$C105="","",'Days of Service'!$C105))</f>
        <v/>
      </c>
      <c r="H72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27" spans="1:8" x14ac:dyDescent="0.35">
      <c r="A727" s="6" t="s">
        <v>1925</v>
      </c>
      <c r="B727" s="6" t="str">
        <f t="shared" si="17"/>
        <v>0</v>
      </c>
      <c r="C727" s="6" t="str">
        <f>(IF(MID(Table1[[#This Row],[Question]],10,2)="SU",MID(Table1[[#This Row],[Question]],10,6),""))</f>
        <v/>
      </c>
      <c r="D727" s="6">
        <f>'Days of Service'!$A106</f>
        <v>0</v>
      </c>
      <c r="E727" s="6" t="str">
        <f>Table1[[#This Row],[QNUM]]&amp;Table1[[#This Row],[SUBQNUM]]</f>
        <v>0</v>
      </c>
      <c r="F727" s="6" t="str">
        <f>_xlfn.SINGLE(IF('Days of Service'!$B106="","",'Days of Service'!$B106))</f>
        <v/>
      </c>
      <c r="G727" s="6" t="str">
        <f>_xlfn.SINGLE(IF('Days of Service'!$C106="","",'Days of Service'!$C106))</f>
        <v/>
      </c>
      <c r="H72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28" spans="1:8" x14ac:dyDescent="0.35">
      <c r="A728" s="6" t="s">
        <v>1925</v>
      </c>
      <c r="B728" s="6" t="str">
        <f t="shared" ref="B728:B834" si="19">TRIM(IF(ISNUMBER(LEFT(D728,1)*1),LEFT(D728,9),""))</f>
        <v>0</v>
      </c>
      <c r="C728" s="6" t="str">
        <f>(IF(MID(Table1[[#This Row],[Question]],10,2)="SU",MID(Table1[[#This Row],[Question]],10,6),""))</f>
        <v/>
      </c>
      <c r="D728" s="6">
        <f>'Days of Service'!$A107</f>
        <v>0</v>
      </c>
      <c r="E728" s="6" t="str">
        <f>Table1[[#This Row],[QNUM]]&amp;Table1[[#This Row],[SUBQNUM]]</f>
        <v>0</v>
      </c>
      <c r="F728" s="6" t="str">
        <f>_xlfn.SINGLE(IF('Days of Service'!$B107="","",'Days of Service'!$B107))</f>
        <v/>
      </c>
      <c r="G728" s="6" t="str">
        <f>_xlfn.SINGLE(IF('Days of Service'!$C107="","",'Days of Service'!$C107))</f>
        <v/>
      </c>
      <c r="H72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29" spans="1:8" x14ac:dyDescent="0.35">
      <c r="A729" s="6" t="s">
        <v>1925</v>
      </c>
      <c r="B729" s="6" t="str">
        <f t="shared" ref="B729:B759" si="20">TRIM(IF(ISNUMBER(LEFT(D729,1)*1),LEFT(D729,9),""))</f>
        <v>0</v>
      </c>
      <c r="C729" s="6" t="str">
        <f>(IF(MID(Table1[[#This Row],[Question]],10,2)="SU",MID(Table1[[#This Row],[Question]],10,6),""))</f>
        <v/>
      </c>
      <c r="D729" s="6">
        <f>'Days of Service'!$A108</f>
        <v>0</v>
      </c>
      <c r="E729" s="6" t="str">
        <f>Table1[[#This Row],[QNUM]]&amp;Table1[[#This Row],[SUBQNUM]]</f>
        <v>0</v>
      </c>
      <c r="F729" s="6" t="str">
        <f>_xlfn.SINGLE(IF('Days of Service'!$B108="","",'Days of Service'!$B108))</f>
        <v/>
      </c>
      <c r="G729" s="6" t="str">
        <f>_xlfn.SINGLE(IF('Days of Service'!$C108="","",'Days of Service'!$C108))</f>
        <v/>
      </c>
      <c r="H72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30" spans="1:8" x14ac:dyDescent="0.35">
      <c r="A730" s="6" t="s">
        <v>1925</v>
      </c>
      <c r="B730" s="6" t="str">
        <f t="shared" si="20"/>
        <v>0</v>
      </c>
      <c r="C730" s="6" t="str">
        <f>(IF(MID(Table1[[#This Row],[Question]],10,2)="SU",MID(Table1[[#This Row],[Question]],10,6),""))</f>
        <v/>
      </c>
      <c r="D730" s="6">
        <f>'Days of Service'!$A109</f>
        <v>0</v>
      </c>
      <c r="E730" s="6" t="str">
        <f>Table1[[#This Row],[QNUM]]&amp;Table1[[#This Row],[SUBQNUM]]</f>
        <v>0</v>
      </c>
      <c r="F730" s="6" t="str">
        <f>_xlfn.SINGLE(IF('Days of Service'!$B109="","",'Days of Service'!$B109))</f>
        <v/>
      </c>
      <c r="G730" s="6" t="str">
        <f>_xlfn.SINGLE(IF('Days of Service'!$C109="","",'Days of Service'!$C109))</f>
        <v/>
      </c>
      <c r="H73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31" spans="1:8" x14ac:dyDescent="0.35">
      <c r="A731" s="6" t="s">
        <v>1925</v>
      </c>
      <c r="B731" s="6" t="str">
        <f t="shared" si="20"/>
        <v>0</v>
      </c>
      <c r="C731" s="6" t="str">
        <f>(IF(MID(Table1[[#This Row],[Question]],10,2)="SU",MID(Table1[[#This Row],[Question]],10,6),""))</f>
        <v/>
      </c>
      <c r="D731" s="6">
        <f>'Days of Service'!$A110</f>
        <v>0</v>
      </c>
      <c r="E731" s="6" t="str">
        <f>Table1[[#This Row],[QNUM]]&amp;Table1[[#This Row],[SUBQNUM]]</f>
        <v>0</v>
      </c>
      <c r="F731" s="6" t="str">
        <f>_xlfn.SINGLE(IF('Days of Service'!$B110="","",'Days of Service'!$B110))</f>
        <v/>
      </c>
      <c r="G731" s="6" t="str">
        <f>_xlfn.SINGLE(IF('Days of Service'!$C110="","",'Days of Service'!$C110))</f>
        <v/>
      </c>
      <c r="H73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32" spans="1:8" x14ac:dyDescent="0.35">
      <c r="A732" s="6" t="s">
        <v>1925</v>
      </c>
      <c r="B732" s="6" t="str">
        <f t="shared" si="20"/>
        <v>0</v>
      </c>
      <c r="C732" s="6" t="str">
        <f>(IF(MID(Table1[[#This Row],[Question]],10,2)="SU",MID(Table1[[#This Row],[Question]],10,6),""))</f>
        <v/>
      </c>
      <c r="D732" s="6">
        <f>'Days of Service'!$A111</f>
        <v>0</v>
      </c>
      <c r="E732" s="6" t="str">
        <f>Table1[[#This Row],[QNUM]]&amp;Table1[[#This Row],[SUBQNUM]]</f>
        <v>0</v>
      </c>
      <c r="F732" s="6" t="str">
        <f>_xlfn.SINGLE(IF('Days of Service'!$B111="","",'Days of Service'!$B111))</f>
        <v/>
      </c>
      <c r="G732" s="6" t="str">
        <f>_xlfn.SINGLE(IF('Days of Service'!$C111="","",'Days of Service'!$C111))</f>
        <v/>
      </c>
      <c r="H73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33" spans="1:8" x14ac:dyDescent="0.35">
      <c r="A733" s="6" t="s">
        <v>1925</v>
      </c>
      <c r="B733" s="6" t="str">
        <f t="shared" si="20"/>
        <v>0</v>
      </c>
      <c r="C733" s="6" t="str">
        <f>(IF(MID(Table1[[#This Row],[Question]],10,2)="SU",MID(Table1[[#This Row],[Question]],10,6),""))</f>
        <v/>
      </c>
      <c r="D733" s="6">
        <f>'Days of Service'!$A112</f>
        <v>0</v>
      </c>
      <c r="E733" s="6" t="str">
        <f>Table1[[#This Row],[QNUM]]&amp;Table1[[#This Row],[SUBQNUM]]</f>
        <v>0</v>
      </c>
      <c r="F733" s="6" t="str">
        <f>_xlfn.SINGLE(IF('Days of Service'!$B112="","",'Days of Service'!$B112))</f>
        <v/>
      </c>
      <c r="G733" s="6" t="str">
        <f>_xlfn.SINGLE(IF('Days of Service'!$C112="","",'Days of Service'!$C112))</f>
        <v/>
      </c>
      <c r="H73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34" spans="1:8" x14ac:dyDescent="0.35">
      <c r="A734" s="6" t="s">
        <v>1925</v>
      </c>
      <c r="B734" s="6" t="str">
        <f t="shared" si="20"/>
        <v>0</v>
      </c>
      <c r="C734" s="6" t="str">
        <f>(IF(MID(Table1[[#This Row],[Question]],10,2)="SU",MID(Table1[[#This Row],[Question]],10,6),""))</f>
        <v/>
      </c>
      <c r="D734" s="6">
        <f>'Days of Service'!$A113</f>
        <v>0</v>
      </c>
      <c r="E734" s="6" t="str">
        <f>Table1[[#This Row],[QNUM]]&amp;Table1[[#This Row],[SUBQNUM]]</f>
        <v>0</v>
      </c>
      <c r="F734" s="6" t="str">
        <f>_xlfn.SINGLE(IF('Days of Service'!$B113="","",'Days of Service'!$B113))</f>
        <v/>
      </c>
      <c r="G734" s="6" t="str">
        <f>_xlfn.SINGLE(IF('Days of Service'!$C113="","",'Days of Service'!$C113))</f>
        <v/>
      </c>
      <c r="H73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35" spans="1:8" x14ac:dyDescent="0.35">
      <c r="A735" s="6" t="s">
        <v>1925</v>
      </c>
      <c r="B735" s="6" t="str">
        <f t="shared" si="20"/>
        <v>0</v>
      </c>
      <c r="C735" s="6" t="str">
        <f>(IF(MID(Table1[[#This Row],[Question]],10,2)="SU",MID(Table1[[#This Row],[Question]],10,6),""))</f>
        <v/>
      </c>
      <c r="D735" s="6">
        <f>'Days of Service'!$A114</f>
        <v>0</v>
      </c>
      <c r="E735" s="6" t="str">
        <f>Table1[[#This Row],[QNUM]]&amp;Table1[[#This Row],[SUBQNUM]]</f>
        <v>0</v>
      </c>
      <c r="F735" s="6" t="str">
        <f>_xlfn.SINGLE(IF('Days of Service'!$B114="","",'Days of Service'!$B114))</f>
        <v/>
      </c>
      <c r="G735" s="6" t="str">
        <f>_xlfn.SINGLE(IF('Days of Service'!$C114="","",'Days of Service'!$C114))</f>
        <v/>
      </c>
      <c r="H73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36" spans="1:8" x14ac:dyDescent="0.35">
      <c r="A736" s="6" t="s">
        <v>1925</v>
      </c>
      <c r="B736" s="6" t="str">
        <f t="shared" si="20"/>
        <v>0</v>
      </c>
      <c r="C736" s="6" t="str">
        <f>(IF(MID(Table1[[#This Row],[Question]],10,2)="SU",MID(Table1[[#This Row],[Question]],10,6),""))</f>
        <v/>
      </c>
      <c r="D736" s="6">
        <f>'Days of Service'!$A115</f>
        <v>0</v>
      </c>
      <c r="E736" s="6" t="str">
        <f>Table1[[#This Row],[QNUM]]&amp;Table1[[#This Row],[SUBQNUM]]</f>
        <v>0</v>
      </c>
      <c r="F736" s="6" t="str">
        <f>_xlfn.SINGLE(IF('Days of Service'!$B115="","",'Days of Service'!$B115))</f>
        <v/>
      </c>
      <c r="G736" s="6" t="str">
        <f>_xlfn.SINGLE(IF('Days of Service'!$C115="","",'Days of Service'!$C115))</f>
        <v/>
      </c>
      <c r="H73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37" spans="1:8" x14ac:dyDescent="0.35">
      <c r="A737" s="6" t="s">
        <v>1925</v>
      </c>
      <c r="B737" s="6" t="str">
        <f t="shared" si="20"/>
        <v>0</v>
      </c>
      <c r="C737" s="6" t="str">
        <f>(IF(MID(Table1[[#This Row],[Question]],10,2)="SU",MID(Table1[[#This Row],[Question]],10,6),""))</f>
        <v/>
      </c>
      <c r="D737" s="6">
        <f>'Days of Service'!$A116</f>
        <v>0</v>
      </c>
      <c r="E737" s="6" t="str">
        <f>Table1[[#This Row],[QNUM]]&amp;Table1[[#This Row],[SUBQNUM]]</f>
        <v>0</v>
      </c>
      <c r="F737" s="6" t="str">
        <f>_xlfn.SINGLE(IF('Days of Service'!$B116="","",'Days of Service'!$B116))</f>
        <v/>
      </c>
      <c r="G737" s="6" t="str">
        <f>_xlfn.SINGLE(IF('Days of Service'!$C116="","",'Days of Service'!$C116))</f>
        <v/>
      </c>
      <c r="H73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38" spans="1:8" x14ac:dyDescent="0.35">
      <c r="A738" s="6" t="s">
        <v>1925</v>
      </c>
      <c r="B738" s="6" t="str">
        <f t="shared" si="20"/>
        <v>0</v>
      </c>
      <c r="C738" s="6" t="str">
        <f>(IF(MID(Table1[[#This Row],[Question]],10,2)="SU",MID(Table1[[#This Row],[Question]],10,6),""))</f>
        <v/>
      </c>
      <c r="D738" s="6">
        <f>'Days of Service'!$A117</f>
        <v>0</v>
      </c>
      <c r="E738" s="6" t="str">
        <f>Table1[[#This Row],[QNUM]]&amp;Table1[[#This Row],[SUBQNUM]]</f>
        <v>0</v>
      </c>
      <c r="F738" s="6" t="str">
        <f>_xlfn.SINGLE(IF('Days of Service'!$B117="","",'Days of Service'!$B117))</f>
        <v/>
      </c>
      <c r="G738" s="6" t="str">
        <f>_xlfn.SINGLE(IF('Days of Service'!$C117="","",'Days of Service'!$C117))</f>
        <v/>
      </c>
      <c r="H73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39" spans="1:8" x14ac:dyDescent="0.35">
      <c r="A739" s="6" t="s">
        <v>1925</v>
      </c>
      <c r="B739" s="6" t="str">
        <f t="shared" si="20"/>
        <v>0</v>
      </c>
      <c r="C739" s="6" t="str">
        <f>(IF(MID(Table1[[#This Row],[Question]],10,2)="SU",MID(Table1[[#This Row],[Question]],10,6),""))</f>
        <v/>
      </c>
      <c r="D739" s="6">
        <f>'Days of Service'!$A118</f>
        <v>0</v>
      </c>
      <c r="E739" s="6" t="str">
        <f>Table1[[#This Row],[QNUM]]&amp;Table1[[#This Row],[SUBQNUM]]</f>
        <v>0</v>
      </c>
      <c r="F739" s="6" t="str">
        <f>_xlfn.SINGLE(IF('Days of Service'!$B118="","",'Days of Service'!$B118))</f>
        <v/>
      </c>
      <c r="G739" s="6" t="str">
        <f>_xlfn.SINGLE(IF('Days of Service'!$C118="","",'Days of Service'!$C118))</f>
        <v/>
      </c>
      <c r="H73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40" spans="1:8" x14ac:dyDescent="0.35">
      <c r="A740" s="6" t="s">
        <v>1925</v>
      </c>
      <c r="B740" s="6" t="str">
        <f t="shared" si="20"/>
        <v>0</v>
      </c>
      <c r="C740" s="6" t="str">
        <f>(IF(MID(Table1[[#This Row],[Question]],10,2)="SU",MID(Table1[[#This Row],[Question]],10,6),""))</f>
        <v/>
      </c>
      <c r="D740" s="6">
        <f>'Days of Service'!$A119</f>
        <v>0</v>
      </c>
      <c r="E740" s="6" t="str">
        <f>Table1[[#This Row],[QNUM]]&amp;Table1[[#This Row],[SUBQNUM]]</f>
        <v>0</v>
      </c>
      <c r="F740" s="6" t="str">
        <f>_xlfn.SINGLE(IF('Days of Service'!$B119="","",'Days of Service'!$B119))</f>
        <v/>
      </c>
      <c r="G740" s="6" t="str">
        <f>_xlfn.SINGLE(IF('Days of Service'!$C119="","",'Days of Service'!$C119))</f>
        <v/>
      </c>
      <c r="H74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41" spans="1:8" x14ac:dyDescent="0.35">
      <c r="A741" s="6" t="s">
        <v>1925</v>
      </c>
      <c r="B741" s="6" t="str">
        <f t="shared" si="20"/>
        <v>0</v>
      </c>
      <c r="C741" s="6" t="str">
        <f>(IF(MID(Table1[[#This Row],[Question]],10,2)="SU",MID(Table1[[#This Row],[Question]],10,6),""))</f>
        <v/>
      </c>
      <c r="D741" s="6">
        <f>'Days of Service'!$A120</f>
        <v>0</v>
      </c>
      <c r="E741" s="6" t="str">
        <f>Table1[[#This Row],[QNUM]]&amp;Table1[[#This Row],[SUBQNUM]]</f>
        <v>0</v>
      </c>
      <c r="F741" s="6" t="str">
        <f>_xlfn.SINGLE(IF('Days of Service'!$B120="","",'Days of Service'!$B120))</f>
        <v/>
      </c>
      <c r="G741" s="6" t="str">
        <f>_xlfn.SINGLE(IF('Days of Service'!$C120="","",'Days of Service'!$C120))</f>
        <v/>
      </c>
      <c r="H74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42" spans="1:8" x14ac:dyDescent="0.35">
      <c r="A742" s="6" t="s">
        <v>1925</v>
      </c>
      <c r="B742" s="6" t="str">
        <f t="shared" si="20"/>
        <v>0</v>
      </c>
      <c r="C742" s="6" t="str">
        <f>(IF(MID(Table1[[#This Row],[Question]],10,2)="SU",MID(Table1[[#This Row],[Question]],10,6),""))</f>
        <v/>
      </c>
      <c r="D742" s="6">
        <f>'Days of Service'!$A121</f>
        <v>0</v>
      </c>
      <c r="E742" s="6" t="str">
        <f>Table1[[#This Row],[QNUM]]&amp;Table1[[#This Row],[SUBQNUM]]</f>
        <v>0</v>
      </c>
      <c r="F742" s="6" t="str">
        <f>_xlfn.SINGLE(IF('Days of Service'!$B121="","",'Days of Service'!$B121))</f>
        <v/>
      </c>
      <c r="G742" s="6" t="str">
        <f>_xlfn.SINGLE(IF('Days of Service'!$C121="","",'Days of Service'!$C121))</f>
        <v/>
      </c>
      <c r="H74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43" spans="1:8" x14ac:dyDescent="0.35">
      <c r="A743" s="6" t="s">
        <v>1925</v>
      </c>
      <c r="B743" s="6" t="str">
        <f t="shared" si="20"/>
        <v>0</v>
      </c>
      <c r="C743" s="6" t="str">
        <f>(IF(MID(Table1[[#This Row],[Question]],10,2)="SU",MID(Table1[[#This Row],[Question]],10,6),""))</f>
        <v/>
      </c>
      <c r="D743" s="6">
        <f>'Days of Service'!$A122</f>
        <v>0</v>
      </c>
      <c r="E743" s="6" t="str">
        <f>Table1[[#This Row],[QNUM]]&amp;Table1[[#This Row],[SUBQNUM]]</f>
        <v>0</v>
      </c>
      <c r="F743" s="6" t="str">
        <f>_xlfn.SINGLE(IF('Days of Service'!$B122="","",'Days of Service'!$B122))</f>
        <v/>
      </c>
      <c r="G743" s="6" t="str">
        <f>_xlfn.SINGLE(IF('Days of Service'!$C122="","",'Days of Service'!$C122))</f>
        <v/>
      </c>
      <c r="H74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44" spans="1:8" x14ac:dyDescent="0.35">
      <c r="A744" s="6" t="s">
        <v>1925</v>
      </c>
      <c r="B744" s="6" t="str">
        <f t="shared" si="20"/>
        <v>0</v>
      </c>
      <c r="C744" s="6" t="str">
        <f>(IF(MID(Table1[[#This Row],[Question]],10,2)="SU",MID(Table1[[#This Row],[Question]],10,6),""))</f>
        <v/>
      </c>
      <c r="D744" s="6">
        <f>'Days of Service'!$A123</f>
        <v>0</v>
      </c>
      <c r="E744" s="6" t="str">
        <f>Table1[[#This Row],[QNUM]]&amp;Table1[[#This Row],[SUBQNUM]]</f>
        <v>0</v>
      </c>
      <c r="F744" s="6" t="str">
        <f>_xlfn.SINGLE(IF('Days of Service'!$B123="","",'Days of Service'!$B123))</f>
        <v/>
      </c>
      <c r="G744" s="6" t="str">
        <f>_xlfn.SINGLE(IF('Days of Service'!$C123="","",'Days of Service'!$C123))</f>
        <v/>
      </c>
      <c r="H74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45" spans="1:8" x14ac:dyDescent="0.35">
      <c r="A745" s="6" t="s">
        <v>1925</v>
      </c>
      <c r="B745" s="6" t="str">
        <f t="shared" si="20"/>
        <v>0</v>
      </c>
      <c r="C745" s="6" t="str">
        <f>(IF(MID(Table1[[#This Row],[Question]],10,2)="SU",MID(Table1[[#This Row],[Question]],10,6),""))</f>
        <v/>
      </c>
      <c r="D745" s="6">
        <f>'Days of Service'!$A124</f>
        <v>0</v>
      </c>
      <c r="E745" s="6" t="str">
        <f>Table1[[#This Row],[QNUM]]&amp;Table1[[#This Row],[SUBQNUM]]</f>
        <v>0</v>
      </c>
      <c r="F745" s="6" t="str">
        <f>_xlfn.SINGLE(IF('Days of Service'!$B124="","",'Days of Service'!$B124))</f>
        <v/>
      </c>
      <c r="G745" s="6" t="str">
        <f>_xlfn.SINGLE(IF('Days of Service'!$C124="","",'Days of Service'!$C124))</f>
        <v/>
      </c>
      <c r="H74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46" spans="1:8" x14ac:dyDescent="0.35">
      <c r="A746" s="6" t="s">
        <v>1925</v>
      </c>
      <c r="B746" s="6" t="str">
        <f t="shared" si="20"/>
        <v>0</v>
      </c>
      <c r="C746" s="6" t="str">
        <f>(IF(MID(Table1[[#This Row],[Question]],10,2)="SU",MID(Table1[[#This Row],[Question]],10,6),""))</f>
        <v/>
      </c>
      <c r="D746" s="6">
        <f>'Days of Service'!$A125</f>
        <v>0</v>
      </c>
      <c r="E746" s="6" t="str">
        <f>Table1[[#This Row],[QNUM]]&amp;Table1[[#This Row],[SUBQNUM]]</f>
        <v>0</v>
      </c>
      <c r="F746" s="6" t="str">
        <f>_xlfn.SINGLE(IF('Days of Service'!$B125="","",'Days of Service'!$B125))</f>
        <v/>
      </c>
      <c r="G746" s="6" t="str">
        <f>_xlfn.SINGLE(IF('Days of Service'!$C125="","",'Days of Service'!$C125))</f>
        <v/>
      </c>
      <c r="H74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47" spans="1:8" x14ac:dyDescent="0.35">
      <c r="A747" s="6" t="s">
        <v>1925</v>
      </c>
      <c r="B747" s="6" t="str">
        <f t="shared" si="20"/>
        <v>0</v>
      </c>
      <c r="C747" s="6" t="str">
        <f>(IF(MID(Table1[[#This Row],[Question]],10,2)="SU",MID(Table1[[#This Row],[Question]],10,6),""))</f>
        <v/>
      </c>
      <c r="D747" s="6">
        <f>'Days of Service'!$A126</f>
        <v>0</v>
      </c>
      <c r="E747" s="6" t="str">
        <f>Table1[[#This Row],[QNUM]]&amp;Table1[[#This Row],[SUBQNUM]]</f>
        <v>0</v>
      </c>
      <c r="F747" s="6" t="str">
        <f>_xlfn.SINGLE(IF('Days of Service'!$B126="","",'Days of Service'!$B126))</f>
        <v/>
      </c>
      <c r="G747" s="6" t="str">
        <f>_xlfn.SINGLE(IF('Days of Service'!$C126="","",'Days of Service'!$C126))</f>
        <v/>
      </c>
      <c r="H74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48" spans="1:8" x14ac:dyDescent="0.35">
      <c r="A748" s="6" t="s">
        <v>1925</v>
      </c>
      <c r="B748" s="6" t="str">
        <f t="shared" si="20"/>
        <v>0</v>
      </c>
      <c r="C748" s="6" t="str">
        <f>(IF(MID(Table1[[#This Row],[Question]],10,2)="SU",MID(Table1[[#This Row],[Question]],10,6),""))</f>
        <v/>
      </c>
      <c r="D748" s="6">
        <f>'Days of Service'!$A127</f>
        <v>0</v>
      </c>
      <c r="E748" s="6" t="str">
        <f>Table1[[#This Row],[QNUM]]&amp;Table1[[#This Row],[SUBQNUM]]</f>
        <v>0</v>
      </c>
      <c r="F748" s="6" t="str">
        <f>_xlfn.SINGLE(IF('Days of Service'!$B127="","",'Days of Service'!$B127))</f>
        <v/>
      </c>
      <c r="G748" s="6" t="str">
        <f>_xlfn.SINGLE(IF('Days of Service'!$C127="","",'Days of Service'!$C127))</f>
        <v/>
      </c>
      <c r="H74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49" spans="1:8" x14ac:dyDescent="0.35">
      <c r="A749" s="6" t="s">
        <v>1925</v>
      </c>
      <c r="B749" s="6" t="str">
        <f t="shared" si="20"/>
        <v>0</v>
      </c>
      <c r="C749" s="6" t="str">
        <f>(IF(MID(Table1[[#This Row],[Question]],10,2)="SU",MID(Table1[[#This Row],[Question]],10,6),""))</f>
        <v/>
      </c>
      <c r="D749" s="6">
        <f>'Days of Service'!$A128</f>
        <v>0</v>
      </c>
      <c r="E749" s="6" t="str">
        <f>Table1[[#This Row],[QNUM]]&amp;Table1[[#This Row],[SUBQNUM]]</f>
        <v>0</v>
      </c>
      <c r="F749" s="6" t="str">
        <f>_xlfn.SINGLE(IF('Days of Service'!$B128="","",'Days of Service'!$B128))</f>
        <v/>
      </c>
      <c r="G749" s="6" t="str">
        <f>_xlfn.SINGLE(IF('Days of Service'!$C128="","",'Days of Service'!$C128))</f>
        <v/>
      </c>
      <c r="H74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50" spans="1:8" x14ac:dyDescent="0.35">
      <c r="A750" s="6" t="s">
        <v>1925</v>
      </c>
      <c r="B750" s="6" t="str">
        <f t="shared" si="20"/>
        <v>0</v>
      </c>
      <c r="C750" s="6" t="str">
        <f>(IF(MID(Table1[[#This Row],[Question]],10,2)="SU",MID(Table1[[#This Row],[Question]],10,6),""))</f>
        <v/>
      </c>
      <c r="D750" s="6">
        <f>'Days of Service'!$A129</f>
        <v>0</v>
      </c>
      <c r="E750" s="6" t="str">
        <f>Table1[[#This Row],[QNUM]]&amp;Table1[[#This Row],[SUBQNUM]]</f>
        <v>0</v>
      </c>
      <c r="F750" s="6" t="str">
        <f>_xlfn.SINGLE(IF('Days of Service'!$B129="","",'Days of Service'!$B129))</f>
        <v/>
      </c>
      <c r="G750" s="6" t="str">
        <f>_xlfn.SINGLE(IF('Days of Service'!$C129="","",'Days of Service'!$C129))</f>
        <v/>
      </c>
      <c r="H75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51" spans="1:8" x14ac:dyDescent="0.35">
      <c r="A751" s="6" t="s">
        <v>1925</v>
      </c>
      <c r="B751" s="6" t="str">
        <f t="shared" si="20"/>
        <v>0</v>
      </c>
      <c r="C751" s="6" t="str">
        <f>(IF(MID(Table1[[#This Row],[Question]],10,2)="SU",MID(Table1[[#This Row],[Question]],10,6),""))</f>
        <v/>
      </c>
      <c r="D751" s="6">
        <f>'Days of Service'!$A130</f>
        <v>0</v>
      </c>
      <c r="E751" s="6" t="str">
        <f>Table1[[#This Row],[QNUM]]&amp;Table1[[#This Row],[SUBQNUM]]</f>
        <v>0</v>
      </c>
      <c r="F751" s="6" t="str">
        <f>_xlfn.SINGLE(IF('Days of Service'!$B130="","",'Days of Service'!$B130))</f>
        <v/>
      </c>
      <c r="G751" s="6" t="str">
        <f>_xlfn.SINGLE(IF('Days of Service'!$C130="","",'Days of Service'!$C130))</f>
        <v/>
      </c>
      <c r="H75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52" spans="1:8" x14ac:dyDescent="0.35">
      <c r="A752" s="6" t="s">
        <v>1925</v>
      </c>
      <c r="B752" s="6" t="str">
        <f t="shared" si="20"/>
        <v>0</v>
      </c>
      <c r="C752" s="6" t="str">
        <f>(IF(MID(Table1[[#This Row],[Question]],10,2)="SU",MID(Table1[[#This Row],[Question]],10,6),""))</f>
        <v/>
      </c>
      <c r="D752" s="6">
        <f>'Days of Service'!$A131</f>
        <v>0</v>
      </c>
      <c r="E752" s="6" t="str">
        <f>Table1[[#This Row],[QNUM]]&amp;Table1[[#This Row],[SUBQNUM]]</f>
        <v>0</v>
      </c>
      <c r="F752" s="6" t="str">
        <f>_xlfn.SINGLE(IF('Days of Service'!$B131="","",'Days of Service'!$B131))</f>
        <v/>
      </c>
      <c r="G752" s="6" t="str">
        <f>_xlfn.SINGLE(IF('Days of Service'!$C131="","",'Days of Service'!$C131))</f>
        <v/>
      </c>
      <c r="H75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53" spans="1:8" x14ac:dyDescent="0.35">
      <c r="A753" s="6" t="s">
        <v>1925</v>
      </c>
      <c r="B753" s="6" t="str">
        <f t="shared" si="20"/>
        <v>0</v>
      </c>
      <c r="C753" s="6" t="str">
        <f>(IF(MID(Table1[[#This Row],[Question]],10,2)="SU",MID(Table1[[#This Row],[Question]],10,6),""))</f>
        <v/>
      </c>
      <c r="D753" s="6">
        <f>'Days of Service'!$A132</f>
        <v>0</v>
      </c>
      <c r="E753" s="6" t="str">
        <f>Table1[[#This Row],[QNUM]]&amp;Table1[[#This Row],[SUBQNUM]]</f>
        <v>0</v>
      </c>
      <c r="F753" s="6" t="str">
        <f>_xlfn.SINGLE(IF('Days of Service'!$B132="","",'Days of Service'!$B132))</f>
        <v/>
      </c>
      <c r="G753" s="6" t="str">
        <f>_xlfn.SINGLE(IF('Days of Service'!$C132="","",'Days of Service'!$C132))</f>
        <v/>
      </c>
      <c r="H75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54" spans="1:8" x14ac:dyDescent="0.35">
      <c r="A754" s="6" t="s">
        <v>1925</v>
      </c>
      <c r="B754" s="6" t="str">
        <f t="shared" si="20"/>
        <v>0</v>
      </c>
      <c r="C754" s="6" t="str">
        <f>(IF(MID(Table1[[#This Row],[Question]],10,2)="SU",MID(Table1[[#This Row],[Question]],10,6),""))</f>
        <v/>
      </c>
      <c r="D754" s="6">
        <f>'Days of Service'!$A133</f>
        <v>0</v>
      </c>
      <c r="E754" s="6" t="str">
        <f>Table1[[#This Row],[QNUM]]&amp;Table1[[#This Row],[SUBQNUM]]</f>
        <v>0</v>
      </c>
      <c r="F754" s="6" t="str">
        <f>_xlfn.SINGLE(IF('Days of Service'!$B133="","",'Days of Service'!$B133))</f>
        <v/>
      </c>
      <c r="G754" s="6" t="str">
        <f>_xlfn.SINGLE(IF('Days of Service'!$C133="","",'Days of Service'!$C133))</f>
        <v/>
      </c>
      <c r="H75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55" spans="1:8" x14ac:dyDescent="0.35">
      <c r="A755" s="6" t="s">
        <v>1925</v>
      </c>
      <c r="B755" s="6" t="str">
        <f t="shared" si="20"/>
        <v>0</v>
      </c>
      <c r="C755" s="6" t="str">
        <f>(IF(MID(Table1[[#This Row],[Question]],10,2)="SU",MID(Table1[[#This Row],[Question]],10,6),""))</f>
        <v/>
      </c>
      <c r="D755" s="6">
        <f>'Days of Service'!$A134</f>
        <v>0</v>
      </c>
      <c r="E755" s="6" t="str">
        <f>Table1[[#This Row],[QNUM]]&amp;Table1[[#This Row],[SUBQNUM]]</f>
        <v>0</v>
      </c>
      <c r="F755" s="6" t="str">
        <f>_xlfn.SINGLE(IF('Days of Service'!$B134="","",'Days of Service'!$B134))</f>
        <v/>
      </c>
      <c r="G755" s="6" t="str">
        <f>_xlfn.SINGLE(IF('Days of Service'!$C134="","",'Days of Service'!$C134))</f>
        <v/>
      </c>
      <c r="H75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56" spans="1:8" x14ac:dyDescent="0.35">
      <c r="A756" s="6" t="s">
        <v>1925</v>
      </c>
      <c r="B756" s="6" t="str">
        <f t="shared" si="20"/>
        <v>0</v>
      </c>
      <c r="C756" s="6" t="str">
        <f>(IF(MID(Table1[[#This Row],[Question]],10,2)="SU",MID(Table1[[#This Row],[Question]],10,6),""))</f>
        <v/>
      </c>
      <c r="D756" s="6">
        <f>'Days of Service'!$A135</f>
        <v>0</v>
      </c>
      <c r="E756" s="6" t="str">
        <f>Table1[[#This Row],[QNUM]]&amp;Table1[[#This Row],[SUBQNUM]]</f>
        <v>0</v>
      </c>
      <c r="F756" s="6" t="str">
        <f>_xlfn.SINGLE(IF('Days of Service'!$B135="","",'Days of Service'!$B135))</f>
        <v/>
      </c>
      <c r="G756" s="6" t="str">
        <f>_xlfn.SINGLE(IF('Days of Service'!$C135="","",'Days of Service'!$C135))</f>
        <v/>
      </c>
      <c r="H75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57" spans="1:8" x14ac:dyDescent="0.35">
      <c r="A757" s="6" t="s">
        <v>1925</v>
      </c>
      <c r="B757" s="6" t="str">
        <f t="shared" si="20"/>
        <v>0</v>
      </c>
      <c r="C757" s="6" t="str">
        <f>(IF(MID(Table1[[#This Row],[Question]],10,2)="SU",MID(Table1[[#This Row],[Question]],10,6),""))</f>
        <v/>
      </c>
      <c r="D757" s="6">
        <f>'Days of Service'!$A136</f>
        <v>0</v>
      </c>
      <c r="E757" s="6" t="str">
        <f>Table1[[#This Row],[QNUM]]&amp;Table1[[#This Row],[SUBQNUM]]</f>
        <v>0</v>
      </c>
      <c r="F757" s="6" t="str">
        <f>_xlfn.SINGLE(IF('Days of Service'!$B136="","",'Days of Service'!$B136))</f>
        <v/>
      </c>
      <c r="G757" s="6" t="str">
        <f>_xlfn.SINGLE(IF('Days of Service'!$C136="","",'Days of Service'!$C136))</f>
        <v/>
      </c>
      <c r="H75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58" spans="1:8" x14ac:dyDescent="0.35">
      <c r="A758" s="6" t="s">
        <v>1925</v>
      </c>
      <c r="B758" s="6" t="str">
        <f t="shared" si="20"/>
        <v>0</v>
      </c>
      <c r="C758" s="6" t="str">
        <f>(IF(MID(Table1[[#This Row],[Question]],10,2)="SU",MID(Table1[[#This Row],[Question]],10,6),""))</f>
        <v/>
      </c>
      <c r="D758" s="6">
        <f>'Days of Service'!$A137</f>
        <v>0</v>
      </c>
      <c r="E758" s="6" t="str">
        <f>Table1[[#This Row],[QNUM]]&amp;Table1[[#This Row],[SUBQNUM]]</f>
        <v>0</v>
      </c>
      <c r="F758" s="6" t="str">
        <f>_xlfn.SINGLE(IF('Days of Service'!$B137="","",'Days of Service'!$B137))</f>
        <v/>
      </c>
      <c r="G758" s="6" t="str">
        <f>_xlfn.SINGLE(IF('Days of Service'!$C137="","",'Days of Service'!$C137))</f>
        <v/>
      </c>
      <c r="H75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59" spans="1:8" x14ac:dyDescent="0.35">
      <c r="A759" s="6" t="s">
        <v>1925</v>
      </c>
      <c r="B759" s="6" t="str">
        <f t="shared" si="20"/>
        <v>0</v>
      </c>
      <c r="C759" s="6" t="str">
        <f>(IF(MID(Table1[[#This Row],[Question]],10,2)="SU",MID(Table1[[#This Row],[Question]],10,6),""))</f>
        <v/>
      </c>
      <c r="D759" s="6">
        <f>'Days of Service'!$A138</f>
        <v>0</v>
      </c>
      <c r="E759" s="6" t="str">
        <f>Table1[[#This Row],[QNUM]]&amp;Table1[[#This Row],[SUBQNUM]]</f>
        <v>0</v>
      </c>
      <c r="F759" s="6" t="str">
        <f>_xlfn.SINGLE(IF('Days of Service'!$B138="","",'Days of Service'!$B138))</f>
        <v/>
      </c>
      <c r="G759" s="6" t="str">
        <f>_xlfn.SINGLE(IF('Days of Service'!$C138="","",'Days of Service'!$C138))</f>
        <v/>
      </c>
      <c r="H75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60" spans="1:8" x14ac:dyDescent="0.35">
      <c r="A760" s="6" t="s">
        <v>13</v>
      </c>
      <c r="B760" s="6" t="str">
        <f t="shared" si="19"/>
        <v>10.01.01</v>
      </c>
      <c r="C760" s="6" t="str">
        <f>(IF(MID(Table1[[#This Row],[Question]],10,2)="SU",MID(Table1[[#This Row],[Question]],10,6),""))</f>
        <v/>
      </c>
      <c r="D760" s="6" t="str">
        <f>'Prohibited Activities'!$A7</f>
        <v>10.01.01</v>
      </c>
      <c r="E760" s="6" t="str">
        <f>Table1[[#This Row],[QNUM]]&amp;Table1[[#This Row],[SUBQNUM]]</f>
        <v>10.01.01</v>
      </c>
      <c r="F760" s="6" t="str">
        <f>_xlfn.SINGLE(IF('Prohibited Activities'!$B7="","",'Prohibited Activities'!$B7))</f>
        <v>Do member/volunteer service activities align with their position descriptions/assignment plans?</v>
      </c>
      <c r="G760" s="6" t="str">
        <f>_xlfn.SINGLE(IF('Prohibited Activities'!$C7="","",'Prohibited Activities'!$C7))</f>
        <v/>
      </c>
      <c r="H76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61" spans="1:8" x14ac:dyDescent="0.35">
      <c r="A761" s="6" t="s">
        <v>13</v>
      </c>
      <c r="B761" s="6" t="str">
        <f t="shared" si="19"/>
        <v/>
      </c>
      <c r="C761" s="6" t="str">
        <f>(IF(MID(Table1[[#This Row],[Question]],10,2)="SU",MID(Table1[[#This Row],[Question]],10,6),""))</f>
        <v/>
      </c>
      <c r="D761" s="6" t="str">
        <f>'Prohibited Activities'!$A8</f>
        <v>References:</v>
      </c>
      <c r="E761" s="6" t="str">
        <f>Table1[[#This Row],[QNUM]]&amp;Table1[[#This Row],[SUBQNUM]]</f>
        <v/>
      </c>
      <c r="F761" s="6" t="str">
        <f>_xlfn.SINGLE(IF('Prohibited Activities'!$B8="","",'Prohibited Activities'!$B8))</f>
        <v>General Prohibited Activities References 
General: 45 CFR 2540.100; 45 CFR 1226.8; 45 CFR 1226.10 
Exceptions: 45 CFR 1226.9
ASN Prohibited Activities References 
General: 45 CFR 2520.65 
Fundraising: 45 CFR 2520.40; 45 CFR 2520.45
VISTA Prohibited Activities References
General: 45 CFR 2556.710; 45 CFR 2556.745-750; 45 CFR 2556.770-780; 45 CFR 2556.150; 45 CFR 2556.175 
Exceptions: 45 CFR 2556.715-740; 45 CFR 2556.755-760
AmeriCorps Seniors 
FGP: 45 CFR 2552.121 
RSVP: 45 CFR 2553.91 
SCP: 45 CFR 2551.121</v>
      </c>
      <c r="G761" s="6" t="str">
        <f>_xlfn.SINGLE(IF('Prohibited Activities'!$C8="","",'Prohibited Activities'!$C8))</f>
        <v/>
      </c>
      <c r="H76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62" spans="1:8" x14ac:dyDescent="0.35">
      <c r="A762" s="6" t="s">
        <v>13</v>
      </c>
      <c r="B762" s="6" t="str">
        <f>B760&amp;TRIM(Table1[[#This Row],[Question]])</f>
        <v>10.01.01Notes:</v>
      </c>
      <c r="C762" s="6" t="str">
        <f>(IF(MID(Table1[[#This Row],[Question]],10,2)="SU",MID(Table1[[#This Row],[Question]],10,6),""))</f>
        <v/>
      </c>
      <c r="D762" s="6" t="str">
        <f>'Prohibited Activities'!$A9</f>
        <v>Notes:</v>
      </c>
      <c r="E762" s="6" t="str">
        <f>Table1[[#This Row],[QNUM]]&amp;Table1[[#This Row],[SUBQNUM]]</f>
        <v>10.01.01Notes:</v>
      </c>
      <c r="F762" s="6" t="str">
        <f>_xlfn.SINGLE(IF('Prohibited Activities'!$B9="","",'Prohibited Activities'!$B9))</f>
        <v/>
      </c>
      <c r="G762" s="6" t="str">
        <f>_xlfn.SINGLE(IF('Prohibited Activities'!$C9="","",'Prohibited Activities'!$C9))</f>
        <v/>
      </c>
      <c r="H76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63" spans="1:8" x14ac:dyDescent="0.35">
      <c r="A763" s="6" t="s">
        <v>13</v>
      </c>
      <c r="B763" s="6" t="str">
        <f>B760&amp;Table1[[#This Row],[Question]]</f>
        <v>10.01.01Recommendations for Improvement:</v>
      </c>
      <c r="C763" s="6" t="str">
        <f>(IF(MID(Table1[[#This Row],[Question]],10,2)="SU",MID(Table1[[#This Row],[Question]],10,6),""))</f>
        <v/>
      </c>
      <c r="D763" s="6" t="str">
        <f>'Prohibited Activities'!$A10</f>
        <v>Recommendations for Improvement:</v>
      </c>
      <c r="E763" s="6" t="str">
        <f>Table1[[#This Row],[QNUM]]&amp;Table1[[#This Row],[SUBQNUM]]</f>
        <v>10.01.01Recommendations for Improvement:</v>
      </c>
      <c r="F763" s="6" t="str">
        <f>_xlfn.SINGLE(IF('Prohibited Activities'!$B10="","",'Prohibited Activities'!$B10))</f>
        <v/>
      </c>
      <c r="G763" s="6" t="str">
        <f>_xlfn.SINGLE(IF('Prohibited Activities'!$C10="","",'Prohibited Activities'!$C10))</f>
        <v/>
      </c>
      <c r="H76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64" spans="1:8" x14ac:dyDescent="0.35">
      <c r="A764" s="6" t="s">
        <v>13</v>
      </c>
      <c r="B764" s="6" t="str">
        <f t="shared" si="19"/>
        <v>10.01.02</v>
      </c>
      <c r="C764" s="6" t="str">
        <f>(IF(MID(Table1[[#This Row],[Question]],10,2)="SU",MID(Table1[[#This Row],[Question]],10,6),""))</f>
        <v/>
      </c>
      <c r="D764" s="6" t="str">
        <f>'Prohibited Activities'!$A11</f>
        <v>10.01.02</v>
      </c>
      <c r="E764" s="6" t="str">
        <f>Table1[[#This Row],[QNUM]]&amp;Table1[[#This Row],[SUBQNUM]]</f>
        <v>10.01.02</v>
      </c>
      <c r="F764" s="6" t="str">
        <f>_xlfn.SINGLE(IF('Prohibited Activities'!$B11="","",'Prohibited Activities'!$B11))</f>
        <v>Are members/volunteers, site supervisors, and prime staff aware of prohibited activities applicable to their respective programs?</v>
      </c>
      <c r="G764" s="6" t="str">
        <f>_xlfn.SINGLE(IF('Prohibited Activities'!$C11="","",'Prohibited Activities'!$C11))</f>
        <v/>
      </c>
      <c r="H76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65" spans="1:8" x14ac:dyDescent="0.35">
      <c r="A765" s="6" t="s">
        <v>13</v>
      </c>
      <c r="B765" s="6" t="str">
        <f t="shared" si="19"/>
        <v/>
      </c>
      <c r="C765" s="6" t="str">
        <f>(IF(MID(Table1[[#This Row],[Question]],10,2)="SU",MID(Table1[[#This Row],[Question]],10,6),""))</f>
        <v/>
      </c>
      <c r="D765" s="6" t="str">
        <f>'Prohibited Activities'!$A12</f>
        <v>References:</v>
      </c>
      <c r="E765" s="6" t="str">
        <f>Table1[[#This Row],[QNUM]]&amp;Table1[[#This Row],[SUBQNUM]]</f>
        <v/>
      </c>
      <c r="F765" s="6" t="str">
        <f>_xlfn.SINGLE(IF('Prohibited Activities'!$B12="","",'Prohibited Activities'!$B12))</f>
        <v>General Prohibited Activities References 
General: 45 CFR 2540.100; 45 CFR 1226.8; 45 CFR 1226.10 
Exceptions: 45 CFR 1226.9
ASN Prohibited Activities References 
General: 45 CFR 2520.65 
Fundraising: 45 CFR 2520.40; 45 CFR 2520.45
VISTA Prohibited Activities References
General: 45 CFR 2556.710; 45 CFR 2556.745-750; 45 CFR 2556.770-780; 45 CFR 2556.150; 45 CFR 2556.175 
Exceptions: 45 CFR 2556.715-740; 45 CFR 2556.755-760
AmeriCorps Seniors 
FGP: 45 CFR 2552.121 
RSVP: 45 CFR 2553.91 
SCP: 45 CFR 2551.121</v>
      </c>
      <c r="G765" s="6" t="str">
        <f>_xlfn.SINGLE(IF('Prohibited Activities'!$C12="","",'Prohibited Activities'!$C12))</f>
        <v/>
      </c>
      <c r="H76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66" spans="1:8" x14ac:dyDescent="0.35">
      <c r="A766" s="6" t="s">
        <v>13</v>
      </c>
      <c r="B766" s="6" t="str">
        <f>B764&amp;TRIM(Table1[[#This Row],[Question]])</f>
        <v>10.01.02Notes:</v>
      </c>
      <c r="C766" s="6" t="str">
        <f>(IF(MID(Table1[[#This Row],[Question]],10,2)="SU",MID(Table1[[#This Row],[Question]],10,6),""))</f>
        <v/>
      </c>
      <c r="D766" s="6" t="str">
        <f>'Prohibited Activities'!$A13</f>
        <v>Notes:</v>
      </c>
      <c r="E766" s="6" t="str">
        <f>Table1[[#This Row],[QNUM]]&amp;Table1[[#This Row],[SUBQNUM]]</f>
        <v>10.01.02Notes:</v>
      </c>
      <c r="F766" s="6" t="str">
        <f>_xlfn.SINGLE(IF('Prohibited Activities'!$B13="","",'Prohibited Activities'!$B13))</f>
        <v/>
      </c>
      <c r="G766" s="6" t="str">
        <f>_xlfn.SINGLE(IF('Prohibited Activities'!$C13="","",'Prohibited Activities'!$C13))</f>
        <v/>
      </c>
      <c r="H76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67" spans="1:8" x14ac:dyDescent="0.35">
      <c r="A767" s="6" t="s">
        <v>13</v>
      </c>
      <c r="B767" s="6" t="str">
        <f>B764&amp;Table1[[#This Row],[Question]]</f>
        <v>10.01.02Recommendations for Improvement:</v>
      </c>
      <c r="C767" s="6" t="str">
        <f>(IF(MID(Table1[[#This Row],[Question]],10,2)="SU",MID(Table1[[#This Row],[Question]],10,6),""))</f>
        <v/>
      </c>
      <c r="D767" s="6" t="str">
        <f>'Prohibited Activities'!$A14</f>
        <v>Recommendations for Improvement:</v>
      </c>
      <c r="E767" s="6" t="str">
        <f>Table1[[#This Row],[QNUM]]&amp;Table1[[#This Row],[SUBQNUM]]</f>
        <v>10.01.02Recommendations for Improvement:</v>
      </c>
      <c r="F767" s="6" t="str">
        <f>_xlfn.SINGLE(IF('Prohibited Activities'!$B14="","",'Prohibited Activities'!$B14))</f>
        <v/>
      </c>
      <c r="G767" s="6" t="str">
        <f>_xlfn.SINGLE(IF('Prohibited Activities'!$C14="","",'Prohibited Activities'!$C14))</f>
        <v/>
      </c>
      <c r="H76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68" spans="1:8" x14ac:dyDescent="0.35">
      <c r="A768" s="6" t="s">
        <v>13</v>
      </c>
      <c r="B768" s="6" t="str">
        <f t="shared" si="19"/>
        <v>10.01.03</v>
      </c>
      <c r="C768" s="6" t="str">
        <f>(IF(MID(Table1[[#This Row],[Question]],10,2)="SU",MID(Table1[[#This Row],[Question]],10,6),""))</f>
        <v/>
      </c>
      <c r="D768" s="6" t="str">
        <f>'Prohibited Activities'!$A15</f>
        <v>10.01.03</v>
      </c>
      <c r="E768" s="6" t="str">
        <f>Table1[[#This Row],[QNUM]]&amp;Table1[[#This Row],[SUBQNUM]]</f>
        <v>10.01.03</v>
      </c>
      <c r="F768" s="6" t="str">
        <f>_xlfn.SINGLE(IF('Prohibited Activities'!$B15="","",'Prohibited Activities'!$B15))</f>
        <v>Do prime staff provide appropriate training to members/volunteers on prohibited activities?</v>
      </c>
      <c r="G768" s="6" t="str">
        <f>_xlfn.SINGLE(IF('Prohibited Activities'!$C15="","",'Prohibited Activities'!$C15))</f>
        <v/>
      </c>
      <c r="H76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69" spans="1:8" x14ac:dyDescent="0.35">
      <c r="A769" s="6" t="s">
        <v>13</v>
      </c>
      <c r="B769" s="6" t="str">
        <f t="shared" si="19"/>
        <v/>
      </c>
      <c r="C769" s="6" t="str">
        <f>(IF(MID(Table1[[#This Row],[Question]],10,2)="SU",MID(Table1[[#This Row],[Question]],10,6),""))</f>
        <v/>
      </c>
      <c r="D769" s="6" t="str">
        <f>'Prohibited Activities'!$A16</f>
        <v>References:</v>
      </c>
      <c r="E769" s="6" t="str">
        <f>Table1[[#This Row],[QNUM]]&amp;Table1[[#This Row],[SUBQNUM]]</f>
        <v/>
      </c>
      <c r="F769" s="6" t="str">
        <f>_xlfn.SINGLE(IF('Prohibited Activities'!$B16="","",'Prohibited Activities'!$B16))</f>
        <v>General Prohibited Activities References 
General: 45 CFR 2540.100; 45 CFR 1226.8; 45 CFR 1226.10 
Exceptions: 45 CFR 1226.9
ASN Prohibited Activities References 
General: 45 CFR 2520.65 
Fundraising: 45 CFR 2520.40; 45 CFR 2520.45
VISTA Prohibited Activities References
General: 45 CFR 2556.710; 45 CFR 2556.745-750; 45 CFR 2556.770-780; 45 CFR 2556.150; 45 CFR 2556.175 
Exceptions: 45 CFR 2556.715-740; 45 CFR 2556.755-760
AmeriCorps Seniors 
FGP: 45 CFR 2552.121 
RSVP: 45 CFR 2553.91 
SCP: 45 CFR 2551.121</v>
      </c>
      <c r="G769" s="6" t="str">
        <f>_xlfn.SINGLE(IF('Prohibited Activities'!$C16="","",'Prohibited Activities'!$C16))</f>
        <v/>
      </c>
      <c r="H76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70" spans="1:8" x14ac:dyDescent="0.35">
      <c r="A770" s="6" t="s">
        <v>13</v>
      </c>
      <c r="B770" s="6" t="str">
        <f>B768&amp;TRIM(Table1[[#This Row],[Question]])</f>
        <v>10.01.03Notes:</v>
      </c>
      <c r="C770" s="6" t="str">
        <f>(IF(MID(Table1[[#This Row],[Question]],10,2)="SU",MID(Table1[[#This Row],[Question]],10,6),""))</f>
        <v/>
      </c>
      <c r="D770" s="6" t="str">
        <f>'Prohibited Activities'!$A17</f>
        <v>Notes:</v>
      </c>
      <c r="E770" s="6" t="str">
        <f>Table1[[#This Row],[QNUM]]&amp;Table1[[#This Row],[SUBQNUM]]</f>
        <v>10.01.03Notes:</v>
      </c>
      <c r="F770" s="6" t="str">
        <f>_xlfn.SINGLE(IF('Prohibited Activities'!$B17="","",'Prohibited Activities'!$B17))</f>
        <v/>
      </c>
      <c r="G770" s="6" t="str">
        <f>_xlfn.SINGLE(IF('Prohibited Activities'!$C17="","",'Prohibited Activities'!$C17))</f>
        <v/>
      </c>
      <c r="H77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71" spans="1:8" x14ac:dyDescent="0.35">
      <c r="A771" s="6" t="s">
        <v>13</v>
      </c>
      <c r="B771" s="6" t="str">
        <f>B768&amp;Table1[[#This Row],[Question]]</f>
        <v>10.01.03Recommendations for Improvement:</v>
      </c>
      <c r="C771" s="6" t="str">
        <f>(IF(MID(Table1[[#This Row],[Question]],10,2)="SU",MID(Table1[[#This Row],[Question]],10,6),""))</f>
        <v/>
      </c>
      <c r="D771" s="6" t="str">
        <f>'Prohibited Activities'!$A18</f>
        <v>Recommendations for Improvement:</v>
      </c>
      <c r="E771" s="6" t="str">
        <f>Table1[[#This Row],[QNUM]]&amp;Table1[[#This Row],[SUBQNUM]]</f>
        <v>10.01.03Recommendations for Improvement:</v>
      </c>
      <c r="F771" s="6" t="str">
        <f>_xlfn.SINGLE(IF('Prohibited Activities'!$B18="","",'Prohibited Activities'!$B18))</f>
        <v/>
      </c>
      <c r="G771" s="6" t="str">
        <f>_xlfn.SINGLE(IF('Prohibited Activities'!$C18="","",'Prohibited Activities'!$C18))</f>
        <v/>
      </c>
      <c r="H77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72" spans="1:8" x14ac:dyDescent="0.35">
      <c r="A772" s="6" t="s">
        <v>13</v>
      </c>
      <c r="B772" s="6" t="str">
        <f t="shared" si="19"/>
        <v>10.01.04</v>
      </c>
      <c r="C772" s="6" t="str">
        <f>(IF(MID(Table1[[#This Row],[Question]],10,2)="SU",MID(Table1[[#This Row],[Question]],10,6),""))</f>
        <v/>
      </c>
      <c r="D772" s="6" t="str">
        <f>'Prohibited Activities'!$A19</f>
        <v>10.01.04</v>
      </c>
      <c r="E772" s="6" t="str">
        <f>Table1[[#This Row],[QNUM]]&amp;Table1[[#This Row],[SUBQNUM]]</f>
        <v>10.01.04</v>
      </c>
      <c r="F772" s="6" t="str">
        <f>_xlfn.SINGLE(IF('Prohibited Activities'!$B19="","",'Prohibited Activities'!$B19))</f>
        <v>Do prime staff provide appropriate training to site supervisors on prohibited activities?</v>
      </c>
      <c r="G772" s="6" t="str">
        <f>_xlfn.SINGLE(IF('Prohibited Activities'!$C19="","",'Prohibited Activities'!$C19))</f>
        <v/>
      </c>
      <c r="H77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73" spans="1:8" x14ac:dyDescent="0.35">
      <c r="A773" s="6" t="s">
        <v>13</v>
      </c>
      <c r="B773" s="6" t="str">
        <f t="shared" si="19"/>
        <v/>
      </c>
      <c r="C773" s="6" t="str">
        <f>(IF(MID(Table1[[#This Row],[Question]],10,2)="SU",MID(Table1[[#This Row],[Question]],10,6),""))</f>
        <v/>
      </c>
      <c r="D773" s="6" t="str">
        <f>'Prohibited Activities'!$A20</f>
        <v>References:</v>
      </c>
      <c r="E773" s="6" t="str">
        <f>Table1[[#This Row],[QNUM]]&amp;Table1[[#This Row],[SUBQNUM]]</f>
        <v/>
      </c>
      <c r="F773" s="6" t="str">
        <f>_xlfn.SINGLE(IF('Prohibited Activities'!$B20="","",'Prohibited Activities'!$B20))</f>
        <v>General Prohibited Activities References 
General: 45 CFR 2540.100; 45 CFR 1226.8; 45 CFR 1226.10 
Exceptions: 45 CFR 1226.9
ASN Prohibited Activities References 
General: 45 CFR 2520.65 
Fundraising: 45 CFR 2520.40; 45 CFR 2520.45
VISTA Prohibited Activities References
General: 45 CFR 2556.710; 45 CFR 2556.745-750; 45 CFR 2556.770-780; 45 CFR 2556.150; 45 CFR 2556.175 
Exceptions: 45 CFR 2556.715-740; 45 CFR 2556.755-760
AmeriCorps Seniors 
FGP: 45 CFR 2552.121 
RSVP: 45 CFR 2553.91 
SCP: 45 CFR 2551.121</v>
      </c>
      <c r="G773" s="6" t="str">
        <f>_xlfn.SINGLE(IF('Prohibited Activities'!$C20="","",'Prohibited Activities'!$C20))</f>
        <v/>
      </c>
      <c r="H77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74" spans="1:8" x14ac:dyDescent="0.35">
      <c r="A774" s="6" t="s">
        <v>13</v>
      </c>
      <c r="B774" s="6" t="str">
        <f>B772&amp;TRIM(Table1[[#This Row],[Question]])</f>
        <v>10.01.04Notes:</v>
      </c>
      <c r="C774" s="6" t="str">
        <f>(IF(MID(Table1[[#This Row],[Question]],10,2)="SU",MID(Table1[[#This Row],[Question]],10,6),""))</f>
        <v/>
      </c>
      <c r="D774" s="6" t="str">
        <f>'Prohibited Activities'!$A21</f>
        <v>Notes:</v>
      </c>
      <c r="E774" s="6" t="str">
        <f>Table1[[#This Row],[QNUM]]&amp;Table1[[#This Row],[SUBQNUM]]</f>
        <v>10.01.04Notes:</v>
      </c>
      <c r="F774" s="6" t="str">
        <f>_xlfn.SINGLE(IF('Prohibited Activities'!$B21="","",'Prohibited Activities'!$B21))</f>
        <v/>
      </c>
      <c r="G774" s="6" t="str">
        <f>_xlfn.SINGLE(IF('Prohibited Activities'!$C21="","",'Prohibited Activities'!$C21))</f>
        <v/>
      </c>
      <c r="H77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75" spans="1:8" x14ac:dyDescent="0.35">
      <c r="A775" s="6" t="s">
        <v>13</v>
      </c>
      <c r="B775" s="6" t="str">
        <f>B772&amp;Table1[[#This Row],[Question]]</f>
        <v>10.01.04Recommendations for Improvement:</v>
      </c>
      <c r="C775" s="6" t="str">
        <f>(IF(MID(Table1[[#This Row],[Question]],10,2)="SU",MID(Table1[[#This Row],[Question]],10,6),""))</f>
        <v/>
      </c>
      <c r="D775" s="6" t="str">
        <f>'Prohibited Activities'!$A22</f>
        <v>Recommendations for Improvement:</v>
      </c>
      <c r="E775" s="6" t="str">
        <f>Table1[[#This Row],[QNUM]]&amp;Table1[[#This Row],[SUBQNUM]]</f>
        <v>10.01.04Recommendations for Improvement:</v>
      </c>
      <c r="F775" s="6" t="str">
        <f>_xlfn.SINGLE(IF('Prohibited Activities'!$B22="","",'Prohibited Activities'!$B22))</f>
        <v/>
      </c>
      <c r="G775" s="6" t="str">
        <f>_xlfn.SINGLE(IF('Prohibited Activities'!$C22="","",'Prohibited Activities'!$C22))</f>
        <v/>
      </c>
      <c r="H77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76" spans="1:8" x14ac:dyDescent="0.35">
      <c r="A776" s="6" t="s">
        <v>13</v>
      </c>
      <c r="B776" s="6" t="str">
        <f t="shared" si="19"/>
        <v>10.01.05</v>
      </c>
      <c r="C776" s="6" t="str">
        <f>(IF(MID(Table1[[#This Row],[Question]],10,2)="SU",MID(Table1[[#This Row],[Question]],10,6),""))</f>
        <v/>
      </c>
      <c r="D776" s="6" t="str">
        <f>'Prohibited Activities'!$A23</f>
        <v>10.01.05</v>
      </c>
      <c r="E776" s="6" t="str">
        <f>Table1[[#This Row],[QNUM]]&amp;Table1[[#This Row],[SUBQNUM]]</f>
        <v>10.01.05</v>
      </c>
      <c r="F776" s="6" t="str">
        <f>_xlfn.SINGLE(IF('Prohibited Activities'!$B23="","",'Prohibited Activities'!$B23))</f>
        <v>Do site supervisors provide appropriate oversight of the members/volunteers with regard to prohibited activities?</v>
      </c>
      <c r="G776" s="6" t="str">
        <f>_xlfn.SINGLE(IF('Prohibited Activities'!$C23="","",'Prohibited Activities'!$C23))</f>
        <v/>
      </c>
      <c r="H77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77" spans="1:8" x14ac:dyDescent="0.35">
      <c r="A777" s="6" t="s">
        <v>13</v>
      </c>
      <c r="B777" s="6" t="str">
        <f t="shared" si="19"/>
        <v/>
      </c>
      <c r="C777" s="6" t="str">
        <f>(IF(MID(Table1[[#This Row],[Question]],10,2)="SU",MID(Table1[[#This Row],[Question]],10,6),""))</f>
        <v/>
      </c>
      <c r="D777" s="6" t="str">
        <f>'Prohibited Activities'!$A24</f>
        <v>References:</v>
      </c>
      <c r="E777" s="6" t="str">
        <f>Table1[[#This Row],[QNUM]]&amp;Table1[[#This Row],[SUBQNUM]]</f>
        <v/>
      </c>
      <c r="F777" s="6" t="str">
        <f>_xlfn.SINGLE(IF('Prohibited Activities'!$B24="","",'Prohibited Activities'!$B24))</f>
        <v>General Prohibited Activities References 
General: 45 CFR 2540.100; 45 CFR 1226.8; 45 CFR 1226.10 
Exceptions: 45 CFR 1226.9
ASN Prohibited Activities References 
General: 45 CFR 2520.65 
Fundraising: 45 CFR 2520.40; 45 CFR 2520.45
VISTA Prohibited Activities References
General: 45 CFR 2556.710; 45 CFR 2556.745-750; 45 CFR 2556.770-780; 45 CFR 2556.150; 45 CFR 2556.175 
Exceptions: 45 CFR 2556.715-740; 45 CFR 2556.755-760
AmeriCorps Seniors 
FGP: 45 CFR 2552.121 
RSVP: 45 CFR 2553.91 
SCP: 45 CFR 2551.121</v>
      </c>
      <c r="G777" s="6" t="str">
        <f>_xlfn.SINGLE(IF('Prohibited Activities'!$C24="","",'Prohibited Activities'!$C24))</f>
        <v/>
      </c>
      <c r="H77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78" spans="1:8" x14ac:dyDescent="0.35">
      <c r="A778" s="6" t="s">
        <v>13</v>
      </c>
      <c r="B778" s="6" t="str">
        <f>B776&amp;TRIM(Table1[[#This Row],[Question]])</f>
        <v>10.01.05Notes:</v>
      </c>
      <c r="C778" s="6" t="str">
        <f>(IF(MID(Table1[[#This Row],[Question]],10,2)="SU",MID(Table1[[#This Row],[Question]],10,6),""))</f>
        <v/>
      </c>
      <c r="D778" s="6" t="str">
        <f>'Prohibited Activities'!$A25</f>
        <v>Notes:</v>
      </c>
      <c r="E778" s="6" t="str">
        <f>Table1[[#This Row],[QNUM]]&amp;Table1[[#This Row],[SUBQNUM]]</f>
        <v>10.01.05Notes:</v>
      </c>
      <c r="F778" s="6" t="str">
        <f>_xlfn.SINGLE(IF('Prohibited Activities'!$B25="","",'Prohibited Activities'!$B25))</f>
        <v/>
      </c>
      <c r="G778" s="6" t="str">
        <f>_xlfn.SINGLE(IF('Prohibited Activities'!$C25="","",'Prohibited Activities'!$C25))</f>
        <v/>
      </c>
      <c r="H77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79" spans="1:8" x14ac:dyDescent="0.35">
      <c r="A779" s="6" t="s">
        <v>13</v>
      </c>
      <c r="B779" s="6" t="str">
        <f>B776&amp;Table1[[#This Row],[Question]]</f>
        <v>10.01.05Recommendations for Improvement:</v>
      </c>
      <c r="C779" s="6" t="str">
        <f>(IF(MID(Table1[[#This Row],[Question]],10,2)="SU",MID(Table1[[#This Row],[Question]],10,6),""))</f>
        <v/>
      </c>
      <c r="D779" s="6" t="str">
        <f>'Prohibited Activities'!$A26</f>
        <v>Recommendations for Improvement:</v>
      </c>
      <c r="E779" s="6" t="str">
        <f>Table1[[#This Row],[QNUM]]&amp;Table1[[#This Row],[SUBQNUM]]</f>
        <v>10.01.05Recommendations for Improvement:</v>
      </c>
      <c r="F779" s="6" t="str">
        <f>_xlfn.SINGLE(IF('Prohibited Activities'!$B26="","",'Prohibited Activities'!$B26))</f>
        <v/>
      </c>
      <c r="G779" s="6" t="str">
        <f>_xlfn.SINGLE(IF('Prohibited Activities'!$C26="","",'Prohibited Activities'!$C26))</f>
        <v/>
      </c>
      <c r="H77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80" spans="1:8" x14ac:dyDescent="0.35">
      <c r="A780" s="6" t="s">
        <v>13</v>
      </c>
      <c r="B780" s="6" t="str">
        <f t="shared" si="19"/>
        <v>10.01.06</v>
      </c>
      <c r="C780" s="6" t="str">
        <f>(IF(MID(Table1[[#This Row],[Question]],10,2)="SU",MID(Table1[[#This Row],[Question]],10,6),""))</f>
        <v/>
      </c>
      <c r="D780" s="6" t="str">
        <f>'Prohibited Activities'!$A27</f>
        <v>10.01.06</v>
      </c>
      <c r="E780" s="6" t="str">
        <f>Table1[[#This Row],[QNUM]]&amp;Table1[[#This Row],[SUBQNUM]]</f>
        <v>10.01.06</v>
      </c>
      <c r="F780" s="6" t="str">
        <f>_xlfn.SINGLE(IF('Prohibited Activities'!$B27="","",'Prohibited Activities'!$B27))</f>
        <v>Do prime staff provide appropriate monitoring and oversight of service sites with regard to prohibited activities?</v>
      </c>
      <c r="G780" s="6" t="str">
        <f>_xlfn.SINGLE(IF('Prohibited Activities'!$C27="","",'Prohibited Activities'!$C27))</f>
        <v/>
      </c>
      <c r="H78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81" spans="1:8" x14ac:dyDescent="0.35">
      <c r="A781" s="6" t="s">
        <v>13</v>
      </c>
      <c r="B781" s="6" t="str">
        <f t="shared" si="19"/>
        <v/>
      </c>
      <c r="C781" s="6" t="str">
        <f>(IF(MID(Table1[[#This Row],[Question]],10,2)="SU",MID(Table1[[#This Row],[Question]],10,6),""))</f>
        <v/>
      </c>
      <c r="D781" s="6" t="str">
        <f>'Prohibited Activities'!$A28</f>
        <v>References:</v>
      </c>
      <c r="E781" s="6" t="str">
        <f>Table1[[#This Row],[QNUM]]&amp;Table1[[#This Row],[SUBQNUM]]</f>
        <v/>
      </c>
      <c r="F781" s="6" t="str">
        <f>_xlfn.SINGLE(IF('Prohibited Activities'!$B28="","",'Prohibited Activities'!$B28))</f>
        <v>General Prohibited Activities References 
General: 45 CFR 2540.100; 45 CFR 1226.8; 45 CFR 1226.10 
Exceptions: 45 CFR 1226.9
ASN Prohibited Activities References 
General: 45 CFR 2520.65 
Fundraising: 45 CFR 2520.40; 45 CFR 2520.45
VISTA Prohibited Activities References
General: 45 CFR 2556.710; 45 CFR 2556.745-750; 45 CFR 2556.770-780; 45 CFR 2556.150; 45 CFR 2556.175 
Exceptions: 45 CFR 2556.715-740; 45 CFR 2556.755-760
AmeriCorps Seniors 
FGP: 45 CFR 2552.121 
RSVP: 45 CFR 2553.91 
SCP: 45 CFR 2551.121 
2 CFR 200.303(c) and 2 CFR 200.329(a)</v>
      </c>
      <c r="G781" s="6" t="str">
        <f>_xlfn.SINGLE(IF('Prohibited Activities'!$C28="","",'Prohibited Activities'!$C28))</f>
        <v/>
      </c>
      <c r="H78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82" spans="1:8" x14ac:dyDescent="0.35">
      <c r="A782" s="6" t="s">
        <v>13</v>
      </c>
      <c r="B782" s="6" t="str">
        <f>B780&amp;TRIM(Table1[[#This Row],[Question]])</f>
        <v>10.01.06Notes:</v>
      </c>
      <c r="C782" s="6" t="str">
        <f>(IF(MID(Table1[[#This Row],[Question]],10,2)="SU",MID(Table1[[#This Row],[Question]],10,6),""))</f>
        <v/>
      </c>
      <c r="D782" s="6" t="str">
        <f>'Prohibited Activities'!$A29</f>
        <v>Notes:</v>
      </c>
      <c r="E782" s="6" t="str">
        <f>Table1[[#This Row],[QNUM]]&amp;Table1[[#This Row],[SUBQNUM]]</f>
        <v>10.01.06Notes:</v>
      </c>
      <c r="F782" s="6" t="str">
        <f>_xlfn.SINGLE(IF('Prohibited Activities'!$B29="","",'Prohibited Activities'!$B29))</f>
        <v/>
      </c>
      <c r="G782" s="6" t="str">
        <f>_xlfn.SINGLE(IF('Prohibited Activities'!$C29="","",'Prohibited Activities'!$C29))</f>
        <v/>
      </c>
      <c r="H78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83" spans="1:8" x14ac:dyDescent="0.35">
      <c r="A783" s="6" t="s">
        <v>13</v>
      </c>
      <c r="B783" s="6" t="str">
        <f>B780&amp;Table1[[#This Row],[Question]]</f>
        <v>10.01.06Recommendations for Improvement:</v>
      </c>
      <c r="C783" s="6" t="str">
        <f>(IF(MID(Table1[[#This Row],[Question]],10,2)="SU",MID(Table1[[#This Row],[Question]],10,6),""))</f>
        <v/>
      </c>
      <c r="D783" s="6" t="str">
        <f>'Prohibited Activities'!$A30</f>
        <v>Recommendations for Improvement:</v>
      </c>
      <c r="E783" s="6" t="str">
        <f>Table1[[#This Row],[QNUM]]&amp;Table1[[#This Row],[SUBQNUM]]</f>
        <v>10.01.06Recommendations for Improvement:</v>
      </c>
      <c r="F783" s="6" t="str">
        <f>_xlfn.SINGLE(IF('Prohibited Activities'!$B30="","",'Prohibited Activities'!$B30))</f>
        <v/>
      </c>
      <c r="G783" s="6" t="str">
        <f>_xlfn.SINGLE(IF('Prohibited Activities'!$C30="","",'Prohibited Activities'!$C30))</f>
        <v/>
      </c>
      <c r="H78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84" spans="1:8" x14ac:dyDescent="0.35">
      <c r="A784" s="6" t="s">
        <v>13</v>
      </c>
      <c r="B784" s="6" t="str">
        <f t="shared" si="19"/>
        <v>10.01.07</v>
      </c>
      <c r="C784" s="6" t="str">
        <f>(IF(MID(Table1[[#This Row],[Question]],10,2)="SU",MID(Table1[[#This Row],[Question]],10,6),""))</f>
        <v/>
      </c>
      <c r="D784" s="6" t="str">
        <f>'Prohibited Activities'!$A31</f>
        <v>10.01.07</v>
      </c>
      <c r="E784" s="6" t="str">
        <f>Table1[[#This Row],[QNUM]]&amp;Table1[[#This Row],[SUBQNUM]]</f>
        <v>10.01.07</v>
      </c>
      <c r="F784" s="6" t="str">
        <f>_xlfn.SINGLE(IF('Prohibited Activities'!$B31="","",'Prohibited Activities'!$B31))</f>
        <v>Do interviews indicate that members/volunteers and prime staff do NOT engage in prohibited activities?</v>
      </c>
      <c r="G784" s="6" t="str">
        <f>_xlfn.SINGLE(IF('Prohibited Activities'!$C31="","",'Prohibited Activities'!$C31))</f>
        <v/>
      </c>
      <c r="H78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85" spans="1:8" x14ac:dyDescent="0.35">
      <c r="A785" s="6" t="s">
        <v>13</v>
      </c>
      <c r="B785" s="6" t="str">
        <f t="shared" si="19"/>
        <v/>
      </c>
      <c r="C785" s="6" t="str">
        <f>(IF(MID(Table1[[#This Row],[Question]],10,2)="SU",MID(Table1[[#This Row],[Question]],10,6),""))</f>
        <v/>
      </c>
      <c r="D785" s="6" t="str">
        <f>'Prohibited Activities'!$A32</f>
        <v>References:</v>
      </c>
      <c r="E785" s="6" t="str">
        <f>Table1[[#This Row],[QNUM]]&amp;Table1[[#This Row],[SUBQNUM]]</f>
        <v/>
      </c>
      <c r="F785" s="6" t="str">
        <f>_xlfn.SINGLE(IF('Prohibited Activities'!$B32="","",'Prohibited Activities'!$B32))</f>
        <v>General Prohibited Activities References 
General: 45 CFR 2540.100; 45 CFR 1226.8; 45 CFR 1226.10 
Exceptions: 45 CFR 1226.9
ASN Prohibited Activities References 
General: 45 CFR 2520.65 
Fundraising: 45 CFR 2520.40; 45 CFR 2520.45
VISTA Prohibited Activities References
General: 45 CFR 2556.710; 45 CFR 2556.745-750; 45 CFR 2556.770-780; 45 CFR 2556.150; 45 CFR 2556.175 
Exceptions: 45 CFR 2556.715-740; 45 CFR 2556.755-760
AmeriCorps Seniors 
FGP: 45 CFR 2552.121 
RSVP: 45 CFR 2553.91 
SCP: 45 CFR 2551.121</v>
      </c>
      <c r="G785" s="6" t="str">
        <f>_xlfn.SINGLE(IF('Prohibited Activities'!$C32="","",'Prohibited Activities'!$C32))</f>
        <v/>
      </c>
      <c r="H78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86" spans="1:8" x14ac:dyDescent="0.35">
      <c r="A786" s="6" t="s">
        <v>13</v>
      </c>
      <c r="B786" s="6" t="str">
        <f>B784&amp;TRIM(Table1[[#This Row],[Question]])</f>
        <v>10.01.07Notes:</v>
      </c>
      <c r="C786" s="6" t="str">
        <f>(IF(MID(Table1[[#This Row],[Question]],10,2)="SU",MID(Table1[[#This Row],[Question]],10,6),""))</f>
        <v/>
      </c>
      <c r="D786" s="6" t="str">
        <f>'Prohibited Activities'!$A33</f>
        <v>Notes:</v>
      </c>
      <c r="E786" s="6" t="str">
        <f>Table1[[#This Row],[QNUM]]&amp;Table1[[#This Row],[SUBQNUM]]</f>
        <v>10.01.07Notes:</v>
      </c>
      <c r="F786" s="6" t="str">
        <f>_xlfn.SINGLE(IF('Prohibited Activities'!$B33="","",'Prohibited Activities'!$B33))</f>
        <v/>
      </c>
      <c r="G786" s="6" t="str">
        <f>_xlfn.SINGLE(IF('Prohibited Activities'!$C33="","",'Prohibited Activities'!$C33))</f>
        <v/>
      </c>
      <c r="H78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87" spans="1:8" x14ac:dyDescent="0.35">
      <c r="A787" s="6" t="s">
        <v>13</v>
      </c>
      <c r="B787" s="6" t="str">
        <f>B784&amp;Table1[[#This Row],[Question]]</f>
        <v>10.01.07Recommendations for Improvement:</v>
      </c>
      <c r="C787" s="6" t="str">
        <f>(IF(MID(Table1[[#This Row],[Question]],10,2)="SU",MID(Table1[[#This Row],[Question]],10,6),""))</f>
        <v/>
      </c>
      <c r="D787" s="6" t="str">
        <f>'Prohibited Activities'!$A34</f>
        <v>Recommendations for Improvement:</v>
      </c>
      <c r="E787" s="6" t="str">
        <f>Table1[[#This Row],[QNUM]]&amp;Table1[[#This Row],[SUBQNUM]]</f>
        <v>10.01.07Recommendations for Improvement:</v>
      </c>
      <c r="F787" s="6" t="str">
        <f>_xlfn.SINGLE(IF('Prohibited Activities'!$B34="","",'Prohibited Activities'!$B34))</f>
        <v/>
      </c>
      <c r="G787" s="6" t="str">
        <f>_xlfn.SINGLE(IF('Prohibited Activities'!$C34="","",'Prohibited Activities'!$C34))</f>
        <v/>
      </c>
      <c r="H78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88" spans="1:8" x14ac:dyDescent="0.35">
      <c r="A788" s="6" t="s">
        <v>13</v>
      </c>
      <c r="B788" s="6" t="str">
        <f t="shared" si="19"/>
        <v>10.01.08</v>
      </c>
      <c r="C788" s="6" t="str">
        <f>(IF(MID(Table1[[#This Row],[Question]],10,2)="SU",MID(Table1[[#This Row],[Question]],10,6),""))</f>
        <v/>
      </c>
      <c r="D788" s="6" t="str">
        <f>'Prohibited Activities'!$A35</f>
        <v>10.01.08</v>
      </c>
      <c r="E788" s="6" t="str">
        <f>Table1[[#This Row],[QNUM]]&amp;Table1[[#This Row],[SUBQNUM]]</f>
        <v>10.01.08</v>
      </c>
      <c r="F788" s="6" t="str">
        <f>_xlfn.SINGLE(IF('Prohibited Activities'!$B35="","",'Prohibited Activities'!$B35))</f>
        <v>Does the prime grantee or sponsor have a policy on Prohibited Activities?</v>
      </c>
      <c r="G788" s="6" t="str">
        <f>_xlfn.SINGLE(IF('Prohibited Activities'!$C35="","",'Prohibited Activities'!$C35))</f>
        <v/>
      </c>
      <c r="H78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89" spans="1:8" x14ac:dyDescent="0.35">
      <c r="A789" s="6" t="s">
        <v>13</v>
      </c>
      <c r="B789" s="6" t="str">
        <f t="shared" si="19"/>
        <v/>
      </c>
      <c r="C789" s="6" t="str">
        <f>(IF(MID(Table1[[#This Row],[Question]],10,2)="SU",MID(Table1[[#This Row],[Question]],10,6),""))</f>
        <v/>
      </c>
      <c r="D789" s="6" t="str">
        <f>'Prohibited Activities'!$A36</f>
        <v>References:</v>
      </c>
      <c r="E789" s="6" t="str">
        <f>Table1[[#This Row],[QNUM]]&amp;Table1[[#This Row],[SUBQNUM]]</f>
        <v/>
      </c>
      <c r="F789" s="6" t="str">
        <f>_xlfn.SINGLE(IF('Prohibited Activities'!$B36="","",'Prohibited Activities'!$B36))</f>
        <v>General Prohibited Activities References 
General: 45 CFR 2540.100; 45 CFR 1226.8; 45 CFR 1226.10 Exceptions: 45 CFR 1226.9 
ASN Prohibited Activities References General: 45 CFR 2520.65 
Fundraising: 45 CFR 2520.40; 45 CFR 2520.45 
VISTA Prohibited Activities References General: 45 CFR 2556.710; 45 CFR 2556.745-750; 45 CFR 2556.770-780; 45 CFR 2556.150; 45 CFR 2556.175 Exceptions: 45 CFR 2556.715-740; 45 CFR 2556.755-760 
AmeriCorps Seniors FGP: 45 CFR 2552.121 RSVP: 45 CFR 2553.91 SCP: 45 CFR 2551.121</v>
      </c>
      <c r="G789" s="6" t="str">
        <f>_xlfn.SINGLE(IF('Prohibited Activities'!$C36="","",'Prohibited Activities'!$C36))</f>
        <v/>
      </c>
      <c r="H78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90" spans="1:8" x14ac:dyDescent="0.35">
      <c r="A790" s="6" t="s">
        <v>13</v>
      </c>
      <c r="B790" s="6" t="str">
        <f>B788&amp;TRIM(Table1[[#This Row],[Question]])</f>
        <v>10.01.08Notes:</v>
      </c>
      <c r="C790" s="6" t="str">
        <f>(IF(MID(Table1[[#This Row],[Question]],10,2)="SU",MID(Table1[[#This Row],[Question]],10,6),""))</f>
        <v/>
      </c>
      <c r="D790" s="6" t="str">
        <f>'Prohibited Activities'!$A37</f>
        <v>Notes:</v>
      </c>
      <c r="E790" s="6" t="str">
        <f>Table1[[#This Row],[QNUM]]&amp;Table1[[#This Row],[SUBQNUM]]</f>
        <v>10.01.08Notes:</v>
      </c>
      <c r="F790" s="6" t="str">
        <f>_xlfn.SINGLE(IF('Prohibited Activities'!$B37="","",'Prohibited Activities'!$B37))</f>
        <v/>
      </c>
      <c r="G790" s="6" t="str">
        <f>_xlfn.SINGLE(IF('Prohibited Activities'!$C37="","",'Prohibited Activities'!$C37))</f>
        <v/>
      </c>
      <c r="H79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91" spans="1:8" x14ac:dyDescent="0.35">
      <c r="A791" s="6" t="s">
        <v>13</v>
      </c>
      <c r="B791" s="6" t="str">
        <f>B788&amp;Table1[[#This Row],[Question]]</f>
        <v>10.01.08Recommendations for Improvement:</v>
      </c>
      <c r="C791" s="6" t="str">
        <f>(IF(MID(Table1[[#This Row],[Question]],10,2)="SU",MID(Table1[[#This Row],[Question]],10,6),""))</f>
        <v/>
      </c>
      <c r="D791" s="6" t="str">
        <f>'Prohibited Activities'!$A38</f>
        <v>Recommendations for Improvement:</v>
      </c>
      <c r="E791" s="6" t="str">
        <f>Table1[[#This Row],[QNUM]]&amp;Table1[[#This Row],[SUBQNUM]]</f>
        <v>10.01.08Recommendations for Improvement:</v>
      </c>
      <c r="F791" s="6" t="str">
        <f>_xlfn.SINGLE(IF('Prohibited Activities'!$B38="","",'Prohibited Activities'!$B38))</f>
        <v/>
      </c>
      <c r="G791" s="6" t="str">
        <f>_xlfn.SINGLE(IF('Prohibited Activities'!$C38="","",'Prohibited Activities'!$C38))</f>
        <v/>
      </c>
      <c r="H79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92" spans="1:8" x14ac:dyDescent="0.35">
      <c r="A792" s="6" t="s">
        <v>13</v>
      </c>
      <c r="B792" s="6" t="str">
        <f t="shared" si="19"/>
        <v>10.01.09</v>
      </c>
      <c r="C792" s="6" t="str">
        <f>(IF(MID(Table1[[#This Row],[Question]],10,2)="SU",MID(Table1[[#This Row],[Question]],10,6),""))</f>
        <v/>
      </c>
      <c r="D792" s="6" t="str">
        <f>'Prohibited Activities'!$A39</f>
        <v>10.01.09</v>
      </c>
      <c r="E792" s="6" t="str">
        <f>Table1[[#This Row],[QNUM]]&amp;Table1[[#This Row],[SUBQNUM]]</f>
        <v>10.01.09</v>
      </c>
      <c r="F792" s="6" t="str">
        <f>_xlfn.SINGLE(IF('Prohibited Activities'!$B39="","",'Prohibited Activities'!$B39))</f>
        <v>Is there any evidence that individuals involved in the project misuse authority or their position for personal financial gain or the gain of an immediate or close family member or business associate?</v>
      </c>
      <c r="G792" s="6" t="str">
        <f>_xlfn.SINGLE(IF('Prohibited Activities'!$C39="","",'Prohibited Activities'!$C39))</f>
        <v/>
      </c>
      <c r="H79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93" spans="1:8" x14ac:dyDescent="0.35">
      <c r="A793" s="6" t="s">
        <v>13</v>
      </c>
      <c r="B793" s="6" t="str">
        <f t="shared" si="19"/>
        <v/>
      </c>
      <c r="C793" s="6" t="str">
        <f>(IF(MID(Table1[[#This Row],[Question]],10,2)="SU",MID(Table1[[#This Row],[Question]],10,6),""))</f>
        <v/>
      </c>
      <c r="D793" s="6" t="str">
        <f>'Prohibited Activities'!$A40</f>
        <v>References:</v>
      </c>
      <c r="E793" s="6" t="str">
        <f>Table1[[#This Row],[QNUM]]&amp;Table1[[#This Row],[SUBQNUM]]</f>
        <v/>
      </c>
      <c r="F793" s="6" t="str">
        <f>_xlfn.SINGLE(IF('Prohibited Activities'!$B40="","",'Prohibited Activities'!$B40))</f>
        <v>Annual General Terms and Conditions, 2 CFR 200.318(c)(1), FGP and SCP Terms and Conditions, RSVP Terms and Conditions, 45 CFR 2551.121, 45 CFR 2552.121, 45 CFR 2553.91, VISTA Memorandum of Agreement</v>
      </c>
      <c r="G793" s="6" t="str">
        <f>_xlfn.SINGLE(IF('Prohibited Activities'!$C40="","",'Prohibited Activities'!$C40))</f>
        <v/>
      </c>
      <c r="H79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94" spans="1:8" x14ac:dyDescent="0.35">
      <c r="A794" s="6" t="s">
        <v>13</v>
      </c>
      <c r="B794" s="6" t="str">
        <f>B792&amp;TRIM(Table1[[#This Row],[Question]])</f>
        <v>10.01.09Notes:</v>
      </c>
      <c r="C794" s="6" t="str">
        <f>(IF(MID(Table1[[#This Row],[Question]],10,2)="SU",MID(Table1[[#This Row],[Question]],10,6),""))</f>
        <v/>
      </c>
      <c r="D794" s="6" t="str">
        <f>'Prohibited Activities'!$A41</f>
        <v>Notes:</v>
      </c>
      <c r="E794" s="6" t="str">
        <f>Table1[[#This Row],[QNUM]]&amp;Table1[[#This Row],[SUBQNUM]]</f>
        <v>10.01.09Notes:</v>
      </c>
      <c r="F794" s="6" t="str">
        <f>_xlfn.SINGLE(IF('Prohibited Activities'!$B41="","",'Prohibited Activities'!$B41))</f>
        <v/>
      </c>
      <c r="G794" s="6" t="str">
        <f>_xlfn.SINGLE(IF('Prohibited Activities'!$C41="","",'Prohibited Activities'!$C41))</f>
        <v/>
      </c>
      <c r="H79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95" spans="1:8" x14ac:dyDescent="0.35">
      <c r="A795" s="6" t="s">
        <v>13</v>
      </c>
      <c r="B795" s="6" t="str">
        <f>B792&amp;Table1[[#This Row],[Question]]</f>
        <v>10.01.09Recommendations for Improvement:</v>
      </c>
      <c r="C795" s="6" t="str">
        <f>(IF(MID(Table1[[#This Row],[Question]],10,2)="SU",MID(Table1[[#This Row],[Question]],10,6),""))</f>
        <v/>
      </c>
      <c r="D795" s="6" t="str">
        <f>'Prohibited Activities'!$A42</f>
        <v>Recommendations for Improvement:</v>
      </c>
      <c r="E795" s="6" t="str">
        <f>Table1[[#This Row],[QNUM]]&amp;Table1[[#This Row],[SUBQNUM]]</f>
        <v>10.01.09Recommendations for Improvement:</v>
      </c>
      <c r="F795" s="6" t="str">
        <f>_xlfn.SINGLE(IF('Prohibited Activities'!$B42="","",'Prohibited Activities'!$B42))</f>
        <v/>
      </c>
      <c r="G795" s="6" t="str">
        <f>_xlfn.SINGLE(IF('Prohibited Activities'!$C42="","",'Prohibited Activities'!$C42))</f>
        <v/>
      </c>
      <c r="H79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96" spans="1:8" x14ac:dyDescent="0.35">
      <c r="A796" s="6" t="s">
        <v>13</v>
      </c>
      <c r="B796" s="6" t="str">
        <f t="shared" si="19"/>
        <v>10.01.10</v>
      </c>
      <c r="C796" s="6" t="str">
        <f>(IF(MID(Table1[[#This Row],[Question]],10,2)="SU",MID(Table1[[#This Row],[Question]],10,6),""))</f>
        <v/>
      </c>
      <c r="D796" s="6" t="str">
        <f>'Prohibited Activities'!$A43</f>
        <v>10.01.10</v>
      </c>
      <c r="E796" s="6" t="str">
        <f>Table1[[#This Row],[QNUM]]&amp;Table1[[#This Row],[SUBQNUM]]</f>
        <v>10.01.10</v>
      </c>
      <c r="F796" s="6" t="str">
        <f>_xlfn.SINGLE(IF('Prohibited Activities'!$B43="","",'Prohibited Activities'!$B43))</f>
        <v>Is there evidence the grantee is falsely enrolling service members?</v>
      </c>
      <c r="G796" s="6" t="str">
        <f>_xlfn.SINGLE(IF('Prohibited Activities'!$C43="","",'Prohibited Activities'!$C43))</f>
        <v/>
      </c>
      <c r="H79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97" spans="1:8" x14ac:dyDescent="0.35">
      <c r="A797" s="6" t="s">
        <v>13</v>
      </c>
      <c r="B797" s="6" t="str">
        <f t="shared" si="19"/>
        <v/>
      </c>
      <c r="C797" s="6" t="str">
        <f>(IF(MID(Table1[[#This Row],[Question]],10,2)="SU",MID(Table1[[#This Row],[Question]],10,6),""))</f>
        <v/>
      </c>
      <c r="D797" s="6" t="str">
        <f>'Prohibited Activities'!$A44</f>
        <v>References:</v>
      </c>
      <c r="E797" s="6" t="str">
        <f>Table1[[#This Row],[QNUM]]&amp;Table1[[#This Row],[SUBQNUM]]</f>
        <v/>
      </c>
      <c r="F797" s="6" t="str">
        <f>_xlfn.SINGLE(IF('Prohibited Activities'!$B44="","",'Prohibited Activities'!$B44))</f>
        <v>AmeriCorps Annual General Terms and Conditions; Agency Fraud Risk Priority based on risk assessment</v>
      </c>
      <c r="G797" s="6" t="str">
        <f>_xlfn.SINGLE(IF('Prohibited Activities'!$C44="","",'Prohibited Activities'!$C44))</f>
        <v/>
      </c>
      <c r="H79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98" spans="1:8" x14ac:dyDescent="0.35">
      <c r="A798" s="6" t="s">
        <v>13</v>
      </c>
      <c r="B798" s="6" t="str">
        <f>B796&amp;TRIM(Table1[[#This Row],[Question]])</f>
        <v>10.01.10Notes:</v>
      </c>
      <c r="C798" s="6" t="str">
        <f>(IF(MID(Table1[[#This Row],[Question]],10,2)="SU",MID(Table1[[#This Row],[Question]],10,6),""))</f>
        <v/>
      </c>
      <c r="D798" s="6" t="str">
        <f>'Prohibited Activities'!$A45</f>
        <v>Notes:</v>
      </c>
      <c r="E798" s="6" t="str">
        <f>Table1[[#This Row],[QNUM]]&amp;Table1[[#This Row],[SUBQNUM]]</f>
        <v>10.01.10Notes:</v>
      </c>
      <c r="F798" s="6" t="str">
        <f>_xlfn.SINGLE(IF('Prohibited Activities'!$B45="","",'Prohibited Activities'!$B45))</f>
        <v/>
      </c>
      <c r="G798" s="6" t="str">
        <f>_xlfn.SINGLE(IF('Prohibited Activities'!$C45="","",'Prohibited Activities'!$C45))</f>
        <v/>
      </c>
      <c r="H79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799" spans="1:8" x14ac:dyDescent="0.35">
      <c r="A799" s="6" t="s">
        <v>13</v>
      </c>
      <c r="B799" s="6" t="str">
        <f>B796&amp;Table1[[#This Row],[Question]]</f>
        <v>10.01.10Recommendations for Improvement:</v>
      </c>
      <c r="C799" s="6" t="str">
        <f>(IF(MID(Table1[[#This Row],[Question]],10,2)="SU",MID(Table1[[#This Row],[Question]],10,6),""))</f>
        <v/>
      </c>
      <c r="D799" s="6" t="str">
        <f>'Prohibited Activities'!$A46</f>
        <v>Recommendations for Improvement:</v>
      </c>
      <c r="E799" s="6" t="str">
        <f>Table1[[#This Row],[QNUM]]&amp;Table1[[#This Row],[SUBQNUM]]</f>
        <v>10.01.10Recommendations for Improvement:</v>
      </c>
      <c r="F799" s="6" t="str">
        <f>_xlfn.SINGLE(IF('Prohibited Activities'!$B46="","",'Prohibited Activities'!$B46))</f>
        <v/>
      </c>
      <c r="G799" s="6" t="str">
        <f>_xlfn.SINGLE(IF('Prohibited Activities'!$C46="","",'Prohibited Activities'!$C46))</f>
        <v/>
      </c>
      <c r="H79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00" spans="1:8" x14ac:dyDescent="0.35">
      <c r="A800" s="6" t="s">
        <v>13</v>
      </c>
      <c r="B800" s="6" t="str">
        <f t="shared" si="19"/>
        <v/>
      </c>
      <c r="C800" s="6" t="str">
        <f>(IF(MID(Table1[[#This Row],[Question]],10,2)="SU",MID(Table1[[#This Row],[Question]],10,6),""))</f>
        <v/>
      </c>
      <c r="D800" s="6" t="str">
        <f>'Prohibited Activities'!$A47</f>
        <v>Additional Monitoring Comments</v>
      </c>
      <c r="E800" s="6" t="str">
        <f>Table1[[#This Row],[QNUM]]&amp;Table1[[#This Row],[SUBQNUM]]</f>
        <v/>
      </c>
      <c r="F800" s="6" t="str">
        <f>_xlfn.SINGLE(IF('Prohibited Activities'!$B47="","",'Prohibited Activities'!$B47))</f>
        <v/>
      </c>
      <c r="G800" s="6" t="str">
        <f>_xlfn.SINGLE(IF('Prohibited Activities'!$C47="","",'Prohibited Activities'!$C47))</f>
        <v/>
      </c>
      <c r="H80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01" spans="1:8" x14ac:dyDescent="0.35">
      <c r="A801" s="6" t="s">
        <v>13</v>
      </c>
      <c r="B801" s="6" t="str">
        <f t="shared" si="19"/>
        <v>0</v>
      </c>
      <c r="C801" s="6" t="str">
        <f>(IF(MID(Table1[[#This Row],[Question]],10,2)="SU",MID(Table1[[#This Row],[Question]],10,6),""))</f>
        <v/>
      </c>
      <c r="D801" s="6">
        <f>'Prohibited Activities'!$A48</f>
        <v>0</v>
      </c>
      <c r="E801" s="6" t="str">
        <f>Table1[[#This Row],[QNUM]]&amp;Table1[[#This Row],[SUBQNUM]]</f>
        <v>0</v>
      </c>
      <c r="F801" s="6" t="str">
        <f>_xlfn.SINGLE(IF('Prohibited Activities'!$B48="","",'Prohibited Activities'!$B48))</f>
        <v/>
      </c>
      <c r="G801" s="6" t="str">
        <f>_xlfn.SINGLE(IF('Prohibited Activities'!$C48="","",'Prohibited Activities'!$C48))</f>
        <v/>
      </c>
      <c r="H80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02" spans="1:8" x14ac:dyDescent="0.35">
      <c r="A802" s="6" t="s">
        <v>13</v>
      </c>
      <c r="B802" s="6" t="str">
        <f t="shared" si="19"/>
        <v>0</v>
      </c>
      <c r="C802" s="6" t="str">
        <f>(IF(MID(Table1[[#This Row],[Question]],10,2)="SU",MID(Table1[[#This Row],[Question]],10,6),""))</f>
        <v/>
      </c>
      <c r="D802" s="6">
        <f>'Prohibited Activities'!$A49</f>
        <v>0</v>
      </c>
      <c r="E802" s="6" t="str">
        <f>Table1[[#This Row],[QNUM]]&amp;Table1[[#This Row],[SUBQNUM]]</f>
        <v>0</v>
      </c>
      <c r="F802" s="6" t="str">
        <f>_xlfn.SINGLE(IF('Prohibited Activities'!$B49="","",'Prohibited Activities'!$B49))</f>
        <v/>
      </c>
      <c r="G802" s="6" t="str">
        <f>_xlfn.SINGLE(IF('Prohibited Activities'!$C49="","",'Prohibited Activities'!$C49))</f>
        <v/>
      </c>
      <c r="H80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03" spans="1:8" x14ac:dyDescent="0.35">
      <c r="A803" s="6" t="s">
        <v>13</v>
      </c>
      <c r="B803" s="6" t="str">
        <f t="shared" si="19"/>
        <v>0</v>
      </c>
      <c r="C803" s="6" t="str">
        <f>(IF(MID(Table1[[#This Row],[Question]],10,2)="SU",MID(Table1[[#This Row],[Question]],10,6),""))</f>
        <v/>
      </c>
      <c r="D803" s="6">
        <f>'Prohibited Activities'!$A50</f>
        <v>0</v>
      </c>
      <c r="E803" s="6" t="str">
        <f>Table1[[#This Row],[QNUM]]&amp;Table1[[#This Row],[SUBQNUM]]</f>
        <v>0</v>
      </c>
      <c r="F803" s="6" t="str">
        <f>_xlfn.SINGLE(IF('Prohibited Activities'!$B50="","",'Prohibited Activities'!$B50))</f>
        <v/>
      </c>
      <c r="G803" s="6" t="str">
        <f>_xlfn.SINGLE(IF('Prohibited Activities'!$C50="","",'Prohibited Activities'!$C50))</f>
        <v/>
      </c>
      <c r="H80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04" spans="1:8" x14ac:dyDescent="0.35">
      <c r="A804" s="6" t="s">
        <v>13</v>
      </c>
      <c r="B804" s="6" t="str">
        <f t="shared" si="19"/>
        <v>0</v>
      </c>
      <c r="C804" s="6" t="str">
        <f>(IF(MID(Table1[[#This Row],[Question]],10,2)="SU",MID(Table1[[#This Row],[Question]],10,6),""))</f>
        <v/>
      </c>
      <c r="D804" s="6">
        <f>'Prohibited Activities'!$A51</f>
        <v>0</v>
      </c>
      <c r="E804" s="6" t="str">
        <f>Table1[[#This Row],[QNUM]]&amp;Table1[[#This Row],[SUBQNUM]]</f>
        <v>0</v>
      </c>
      <c r="F804" s="6" t="str">
        <f>_xlfn.SINGLE(IF('Prohibited Activities'!$B51="","",'Prohibited Activities'!$B51))</f>
        <v/>
      </c>
      <c r="G804" s="6" t="str">
        <f>_xlfn.SINGLE(IF('Prohibited Activities'!$C51="","",'Prohibited Activities'!$C51))</f>
        <v/>
      </c>
      <c r="H80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05" spans="1:8" x14ac:dyDescent="0.35">
      <c r="A805" s="6" t="s">
        <v>13</v>
      </c>
      <c r="B805" s="6" t="str">
        <f t="shared" si="19"/>
        <v>0</v>
      </c>
      <c r="C805" s="6" t="str">
        <f>(IF(MID(Table1[[#This Row],[Question]],10,2)="SU",MID(Table1[[#This Row],[Question]],10,6),""))</f>
        <v/>
      </c>
      <c r="D805" s="6">
        <f>'Prohibited Activities'!$A52</f>
        <v>0</v>
      </c>
      <c r="E805" s="6" t="str">
        <f>Table1[[#This Row],[QNUM]]&amp;Table1[[#This Row],[SUBQNUM]]</f>
        <v>0</v>
      </c>
      <c r="F805" s="6" t="str">
        <f>_xlfn.SINGLE(IF('Prohibited Activities'!$B52="","",'Prohibited Activities'!$B52))</f>
        <v/>
      </c>
      <c r="G805" s="6" t="str">
        <f>_xlfn.SINGLE(IF('Prohibited Activities'!$C52="","",'Prohibited Activities'!$C52))</f>
        <v/>
      </c>
      <c r="H80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06" spans="1:8" x14ac:dyDescent="0.35">
      <c r="A806" s="6" t="s">
        <v>13</v>
      </c>
      <c r="B806" s="6" t="str">
        <f t="shared" si="19"/>
        <v>0</v>
      </c>
      <c r="C806" s="6" t="str">
        <f>(IF(MID(Table1[[#This Row],[Question]],10,2)="SU",MID(Table1[[#This Row],[Question]],10,6),""))</f>
        <v/>
      </c>
      <c r="D806" s="6">
        <f>'Prohibited Activities'!$A53</f>
        <v>0</v>
      </c>
      <c r="E806" s="6" t="str">
        <f>Table1[[#This Row],[QNUM]]&amp;Table1[[#This Row],[SUBQNUM]]</f>
        <v>0</v>
      </c>
      <c r="F806" s="6" t="str">
        <f>_xlfn.SINGLE(IF('Prohibited Activities'!$B53="","",'Prohibited Activities'!$B53))</f>
        <v/>
      </c>
      <c r="G806" s="6" t="str">
        <f>_xlfn.SINGLE(IF('Prohibited Activities'!$C53="","",'Prohibited Activities'!$C53))</f>
        <v/>
      </c>
      <c r="H80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07" spans="1:8" x14ac:dyDescent="0.35">
      <c r="A807" s="6" t="s">
        <v>13</v>
      </c>
      <c r="B807" s="6" t="str">
        <f t="shared" si="19"/>
        <v>0</v>
      </c>
      <c r="C807" s="6" t="str">
        <f>(IF(MID(Table1[[#This Row],[Question]],10,2)="SU",MID(Table1[[#This Row],[Question]],10,6),""))</f>
        <v/>
      </c>
      <c r="D807" s="6">
        <f>'Prohibited Activities'!$A54</f>
        <v>0</v>
      </c>
      <c r="E807" s="6" t="str">
        <f>Table1[[#This Row],[QNUM]]&amp;Table1[[#This Row],[SUBQNUM]]</f>
        <v>0</v>
      </c>
      <c r="F807" s="6" t="str">
        <f>_xlfn.SINGLE(IF('Prohibited Activities'!$B54="","",'Prohibited Activities'!$B54))</f>
        <v/>
      </c>
      <c r="G807" s="6" t="str">
        <f>_xlfn.SINGLE(IF('Prohibited Activities'!$C54="","",'Prohibited Activities'!$C54))</f>
        <v/>
      </c>
      <c r="H80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08" spans="1:8" x14ac:dyDescent="0.35">
      <c r="A808" s="6" t="s">
        <v>13</v>
      </c>
      <c r="B808" s="6" t="str">
        <f t="shared" si="19"/>
        <v>0</v>
      </c>
      <c r="C808" s="6" t="str">
        <f>(IF(MID(Table1[[#This Row],[Question]],10,2)="SU",MID(Table1[[#This Row],[Question]],10,6),""))</f>
        <v/>
      </c>
      <c r="D808" s="6">
        <f>'Prohibited Activities'!$A55</f>
        <v>0</v>
      </c>
      <c r="E808" s="6" t="str">
        <f>Table1[[#This Row],[QNUM]]&amp;Table1[[#This Row],[SUBQNUM]]</f>
        <v>0</v>
      </c>
      <c r="F808" s="6" t="str">
        <f>_xlfn.SINGLE(IF('Prohibited Activities'!$B55="","",'Prohibited Activities'!$B55))</f>
        <v/>
      </c>
      <c r="G808" s="6" t="str">
        <f>_xlfn.SINGLE(IF('Prohibited Activities'!$C55="","",'Prohibited Activities'!$C55))</f>
        <v/>
      </c>
      <c r="H80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09" spans="1:8" x14ac:dyDescent="0.35">
      <c r="A809" s="6" t="s">
        <v>13</v>
      </c>
      <c r="B809" s="6" t="str">
        <f t="shared" si="19"/>
        <v>0</v>
      </c>
      <c r="C809" s="6" t="str">
        <f>(IF(MID(Table1[[#This Row],[Question]],10,2)="SU",MID(Table1[[#This Row],[Question]],10,6),""))</f>
        <v/>
      </c>
      <c r="D809" s="6">
        <f>'Prohibited Activities'!$A56</f>
        <v>0</v>
      </c>
      <c r="E809" s="6" t="str">
        <f>Table1[[#This Row],[QNUM]]&amp;Table1[[#This Row],[SUBQNUM]]</f>
        <v>0</v>
      </c>
      <c r="F809" s="6" t="str">
        <f>_xlfn.SINGLE(IF('Prohibited Activities'!$B56="","",'Prohibited Activities'!$B56))</f>
        <v/>
      </c>
      <c r="G809" s="6" t="str">
        <f>_xlfn.SINGLE(IF('Prohibited Activities'!$C56="","",'Prohibited Activities'!$C56))</f>
        <v/>
      </c>
      <c r="H80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10" spans="1:8" x14ac:dyDescent="0.35">
      <c r="A810" s="6" t="s">
        <v>13</v>
      </c>
      <c r="B810" s="6" t="str">
        <f t="shared" si="19"/>
        <v>0</v>
      </c>
      <c r="C810" s="6" t="str">
        <f>(IF(MID(Table1[[#This Row],[Question]],10,2)="SU",MID(Table1[[#This Row],[Question]],10,6),""))</f>
        <v/>
      </c>
      <c r="D810" s="6">
        <f>'Prohibited Activities'!$A57</f>
        <v>0</v>
      </c>
      <c r="E810" s="6" t="str">
        <f>Table1[[#This Row],[QNUM]]&amp;Table1[[#This Row],[SUBQNUM]]</f>
        <v>0</v>
      </c>
      <c r="F810" s="6" t="str">
        <f>_xlfn.SINGLE(IF('Prohibited Activities'!$B57="","",'Prohibited Activities'!$B57))</f>
        <v/>
      </c>
      <c r="G810" s="6" t="str">
        <f>_xlfn.SINGLE(IF('Prohibited Activities'!$C57="","",'Prohibited Activities'!$C57))</f>
        <v/>
      </c>
      <c r="H81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11" spans="1:8" x14ac:dyDescent="0.35">
      <c r="A811" s="6" t="s">
        <v>13</v>
      </c>
      <c r="B811" s="6" t="str">
        <f t="shared" si="19"/>
        <v>0</v>
      </c>
      <c r="C811" s="6" t="str">
        <f>(IF(MID(Table1[[#This Row],[Question]],10,2)="SU",MID(Table1[[#This Row],[Question]],10,6),""))</f>
        <v/>
      </c>
      <c r="D811" s="6">
        <f>'Prohibited Activities'!$A58</f>
        <v>0</v>
      </c>
      <c r="E811" s="6" t="str">
        <f>Table1[[#This Row],[QNUM]]&amp;Table1[[#This Row],[SUBQNUM]]</f>
        <v>0</v>
      </c>
      <c r="F811" s="6" t="str">
        <f>_xlfn.SINGLE(IF('Prohibited Activities'!$B58="","",'Prohibited Activities'!$B58))</f>
        <v/>
      </c>
      <c r="G811" s="6" t="str">
        <f>_xlfn.SINGLE(IF('Prohibited Activities'!$C58="","",'Prohibited Activities'!$C58))</f>
        <v/>
      </c>
      <c r="H81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12" spans="1:8" x14ac:dyDescent="0.35">
      <c r="A812" s="6" t="s">
        <v>13</v>
      </c>
      <c r="B812" s="6" t="str">
        <f t="shared" ref="B812:B824" si="21">TRIM(IF(ISNUMBER(LEFT(D812,1)*1),LEFT(D812,9),""))</f>
        <v>0</v>
      </c>
      <c r="C812" s="6" t="str">
        <f>(IF(MID(Table1[[#This Row],[Question]],10,2)="SU",MID(Table1[[#This Row],[Question]],10,6),""))</f>
        <v/>
      </c>
      <c r="D812" s="6">
        <f>'Prohibited Activities'!$A59</f>
        <v>0</v>
      </c>
      <c r="E812" s="6" t="str">
        <f>Table1[[#This Row],[QNUM]]&amp;Table1[[#This Row],[SUBQNUM]]</f>
        <v>0</v>
      </c>
      <c r="F812" s="6" t="str">
        <f>_xlfn.SINGLE(IF('Prohibited Activities'!$B59="","",'Prohibited Activities'!$B59))</f>
        <v/>
      </c>
      <c r="G812" s="6" t="str">
        <f>_xlfn.SINGLE(IF('Prohibited Activities'!$C59="","",'Prohibited Activities'!$C59))</f>
        <v/>
      </c>
      <c r="H81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13" spans="1:8" x14ac:dyDescent="0.35">
      <c r="A813" s="6" t="s">
        <v>13</v>
      </c>
      <c r="B813" s="6" t="str">
        <f t="shared" si="21"/>
        <v>0</v>
      </c>
      <c r="C813" s="6" t="str">
        <f>(IF(MID(Table1[[#This Row],[Question]],10,2)="SU",MID(Table1[[#This Row],[Question]],10,6),""))</f>
        <v/>
      </c>
      <c r="D813" s="6">
        <f>'Prohibited Activities'!$A60</f>
        <v>0</v>
      </c>
      <c r="E813" s="6" t="str">
        <f>Table1[[#This Row],[QNUM]]&amp;Table1[[#This Row],[SUBQNUM]]</f>
        <v>0</v>
      </c>
      <c r="F813" s="6" t="str">
        <f>_xlfn.SINGLE(IF('Prohibited Activities'!$B60="","",'Prohibited Activities'!$B60))</f>
        <v/>
      </c>
      <c r="G813" s="6" t="str">
        <f>_xlfn.SINGLE(IF('Prohibited Activities'!$C60="","",'Prohibited Activities'!$C60))</f>
        <v/>
      </c>
      <c r="H81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14" spans="1:8" x14ac:dyDescent="0.35">
      <c r="A814" s="6" t="s">
        <v>13</v>
      </c>
      <c r="B814" s="6" t="str">
        <f t="shared" si="21"/>
        <v>0</v>
      </c>
      <c r="C814" s="6" t="str">
        <f>(IF(MID(Table1[[#This Row],[Question]],10,2)="SU",MID(Table1[[#This Row],[Question]],10,6),""))</f>
        <v/>
      </c>
      <c r="D814" s="6">
        <f>'Prohibited Activities'!$A61</f>
        <v>0</v>
      </c>
      <c r="E814" s="6" t="str">
        <f>Table1[[#This Row],[QNUM]]&amp;Table1[[#This Row],[SUBQNUM]]</f>
        <v>0</v>
      </c>
      <c r="F814" s="6" t="str">
        <f>_xlfn.SINGLE(IF('Prohibited Activities'!$B61="","",'Prohibited Activities'!$B61))</f>
        <v/>
      </c>
      <c r="G814" s="6" t="str">
        <f>_xlfn.SINGLE(IF('Prohibited Activities'!$C61="","",'Prohibited Activities'!$C61))</f>
        <v/>
      </c>
      <c r="H81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15" spans="1:8" x14ac:dyDescent="0.35">
      <c r="A815" s="6" t="s">
        <v>13</v>
      </c>
      <c r="B815" s="6" t="str">
        <f t="shared" si="21"/>
        <v>0</v>
      </c>
      <c r="C815" s="6" t="str">
        <f>(IF(MID(Table1[[#This Row],[Question]],10,2)="SU",MID(Table1[[#This Row],[Question]],10,6),""))</f>
        <v/>
      </c>
      <c r="D815" s="6">
        <f>'Prohibited Activities'!$A62</f>
        <v>0</v>
      </c>
      <c r="E815" s="6" t="str">
        <f>Table1[[#This Row],[QNUM]]&amp;Table1[[#This Row],[SUBQNUM]]</f>
        <v>0</v>
      </c>
      <c r="F815" s="6" t="str">
        <f>_xlfn.SINGLE(IF('Prohibited Activities'!$B62="","",'Prohibited Activities'!$B62))</f>
        <v/>
      </c>
      <c r="G815" s="6" t="str">
        <f>_xlfn.SINGLE(IF('Prohibited Activities'!$C62="","",'Prohibited Activities'!$C62))</f>
        <v/>
      </c>
      <c r="H81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16" spans="1:8" x14ac:dyDescent="0.35">
      <c r="A816" s="6" t="s">
        <v>13</v>
      </c>
      <c r="B816" s="6" t="str">
        <f t="shared" si="21"/>
        <v>0</v>
      </c>
      <c r="C816" s="6" t="str">
        <f>(IF(MID(Table1[[#This Row],[Question]],10,2)="SU",MID(Table1[[#This Row],[Question]],10,6),""))</f>
        <v/>
      </c>
      <c r="D816" s="6">
        <f>'Prohibited Activities'!$A63</f>
        <v>0</v>
      </c>
      <c r="E816" s="6" t="str">
        <f>Table1[[#This Row],[QNUM]]&amp;Table1[[#This Row],[SUBQNUM]]</f>
        <v>0</v>
      </c>
      <c r="F816" s="6" t="str">
        <f>_xlfn.SINGLE(IF('Prohibited Activities'!$B63="","",'Prohibited Activities'!$B63))</f>
        <v/>
      </c>
      <c r="G816" s="6" t="str">
        <f>_xlfn.SINGLE(IF('Prohibited Activities'!$C63="","",'Prohibited Activities'!$C63))</f>
        <v/>
      </c>
      <c r="H81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17" spans="1:8" x14ac:dyDescent="0.35">
      <c r="A817" s="6" t="s">
        <v>13</v>
      </c>
      <c r="B817" s="6" t="str">
        <f t="shared" si="21"/>
        <v>0</v>
      </c>
      <c r="C817" s="6" t="str">
        <f>(IF(MID(Table1[[#This Row],[Question]],10,2)="SU",MID(Table1[[#This Row],[Question]],10,6),""))</f>
        <v/>
      </c>
      <c r="D817" s="6">
        <f>'Prohibited Activities'!$A64</f>
        <v>0</v>
      </c>
      <c r="E817" s="6" t="str">
        <f>Table1[[#This Row],[QNUM]]&amp;Table1[[#This Row],[SUBQNUM]]</f>
        <v>0</v>
      </c>
      <c r="F817" s="6" t="str">
        <f>_xlfn.SINGLE(IF('Prohibited Activities'!$B64="","",'Prohibited Activities'!$B64))</f>
        <v/>
      </c>
      <c r="G817" s="6" t="str">
        <f>_xlfn.SINGLE(IF('Prohibited Activities'!$C64="","",'Prohibited Activities'!$C64))</f>
        <v/>
      </c>
      <c r="H81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18" spans="1:8" x14ac:dyDescent="0.35">
      <c r="A818" s="6" t="s">
        <v>13</v>
      </c>
      <c r="B818" s="6" t="str">
        <f t="shared" si="21"/>
        <v>0</v>
      </c>
      <c r="C818" s="6" t="str">
        <f>(IF(MID(Table1[[#This Row],[Question]],10,2)="SU",MID(Table1[[#This Row],[Question]],10,6),""))</f>
        <v/>
      </c>
      <c r="D818" s="6">
        <f>'Prohibited Activities'!$A65</f>
        <v>0</v>
      </c>
      <c r="E818" s="6" t="str">
        <f>Table1[[#This Row],[QNUM]]&amp;Table1[[#This Row],[SUBQNUM]]</f>
        <v>0</v>
      </c>
      <c r="F818" s="6" t="str">
        <f>_xlfn.SINGLE(IF('Prohibited Activities'!$B65="","",'Prohibited Activities'!$B65))</f>
        <v/>
      </c>
      <c r="G818" s="6" t="str">
        <f>_xlfn.SINGLE(IF('Prohibited Activities'!$C65="","",'Prohibited Activities'!$C65))</f>
        <v/>
      </c>
      <c r="H81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19" spans="1:8" x14ac:dyDescent="0.35">
      <c r="A819" s="6" t="s">
        <v>13</v>
      </c>
      <c r="B819" s="6" t="str">
        <f t="shared" si="21"/>
        <v>0</v>
      </c>
      <c r="C819" s="6" t="str">
        <f>(IF(MID(Table1[[#This Row],[Question]],10,2)="SU",MID(Table1[[#This Row],[Question]],10,6),""))</f>
        <v/>
      </c>
      <c r="D819" s="6">
        <f>'Prohibited Activities'!$A66</f>
        <v>0</v>
      </c>
      <c r="E819" s="6" t="str">
        <f>Table1[[#This Row],[QNUM]]&amp;Table1[[#This Row],[SUBQNUM]]</f>
        <v>0</v>
      </c>
      <c r="F819" s="6" t="str">
        <f>_xlfn.SINGLE(IF('Prohibited Activities'!$B66="","",'Prohibited Activities'!$B66))</f>
        <v/>
      </c>
      <c r="G819" s="6" t="str">
        <f>_xlfn.SINGLE(IF('Prohibited Activities'!$C66="","",'Prohibited Activities'!$C66))</f>
        <v/>
      </c>
      <c r="H81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20" spans="1:8" x14ac:dyDescent="0.35">
      <c r="A820" s="6" t="s">
        <v>13</v>
      </c>
      <c r="B820" s="6" t="str">
        <f t="shared" si="21"/>
        <v>0</v>
      </c>
      <c r="C820" s="6" t="str">
        <f>(IF(MID(Table1[[#This Row],[Question]],10,2)="SU",MID(Table1[[#This Row],[Question]],10,6),""))</f>
        <v/>
      </c>
      <c r="D820" s="6">
        <f>'Prohibited Activities'!$A67</f>
        <v>0</v>
      </c>
      <c r="E820" s="6" t="str">
        <f>Table1[[#This Row],[QNUM]]&amp;Table1[[#This Row],[SUBQNUM]]</f>
        <v>0</v>
      </c>
      <c r="F820" s="6" t="str">
        <f>_xlfn.SINGLE(IF('Prohibited Activities'!$B67="","",'Prohibited Activities'!$B67))</f>
        <v/>
      </c>
      <c r="G820" s="6" t="str">
        <f>_xlfn.SINGLE(IF('Prohibited Activities'!$C67="","",'Prohibited Activities'!$C67))</f>
        <v/>
      </c>
      <c r="H82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21" spans="1:8" x14ac:dyDescent="0.35">
      <c r="A821" s="6" t="s">
        <v>13</v>
      </c>
      <c r="B821" s="6" t="str">
        <f t="shared" si="21"/>
        <v>0</v>
      </c>
      <c r="C821" s="6" t="str">
        <f>(IF(MID(Table1[[#This Row],[Question]],10,2)="SU",MID(Table1[[#This Row],[Question]],10,6),""))</f>
        <v/>
      </c>
      <c r="D821" s="6">
        <f>'Prohibited Activities'!$A68</f>
        <v>0</v>
      </c>
      <c r="E821" s="6" t="str">
        <f>Table1[[#This Row],[QNUM]]&amp;Table1[[#This Row],[SUBQNUM]]</f>
        <v>0</v>
      </c>
      <c r="F821" s="6" t="str">
        <f>_xlfn.SINGLE(IF('Prohibited Activities'!$B68="","",'Prohibited Activities'!$B68))</f>
        <v/>
      </c>
      <c r="G821" s="6" t="str">
        <f>_xlfn.SINGLE(IF('Prohibited Activities'!$C68="","",'Prohibited Activities'!$C68))</f>
        <v/>
      </c>
      <c r="H82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22" spans="1:8" x14ac:dyDescent="0.35">
      <c r="A822" s="6" t="s">
        <v>13</v>
      </c>
      <c r="B822" s="6" t="str">
        <f t="shared" si="21"/>
        <v>0</v>
      </c>
      <c r="C822" s="6" t="str">
        <f>(IF(MID(Table1[[#This Row],[Question]],10,2)="SU",MID(Table1[[#This Row],[Question]],10,6),""))</f>
        <v/>
      </c>
      <c r="D822" s="6">
        <f>'Prohibited Activities'!$A69</f>
        <v>0</v>
      </c>
      <c r="E822" s="6" t="str">
        <f>Table1[[#This Row],[QNUM]]&amp;Table1[[#This Row],[SUBQNUM]]</f>
        <v>0</v>
      </c>
      <c r="F822" s="6" t="str">
        <f>_xlfn.SINGLE(IF('Prohibited Activities'!$B69="","",'Prohibited Activities'!$B69))</f>
        <v/>
      </c>
      <c r="G822" s="6" t="str">
        <f>_xlfn.SINGLE(IF('Prohibited Activities'!$C69="","",'Prohibited Activities'!$C69))</f>
        <v/>
      </c>
      <c r="H82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23" spans="1:8" x14ac:dyDescent="0.35">
      <c r="A823" s="6" t="s">
        <v>13</v>
      </c>
      <c r="B823" s="6" t="str">
        <f t="shared" si="21"/>
        <v>0</v>
      </c>
      <c r="C823" s="6" t="str">
        <f>(IF(MID(Table1[[#This Row],[Question]],10,2)="SU",MID(Table1[[#This Row],[Question]],10,6),""))</f>
        <v/>
      </c>
      <c r="D823" s="6">
        <f>'Prohibited Activities'!$A70</f>
        <v>0</v>
      </c>
      <c r="E823" s="6" t="str">
        <f>Table1[[#This Row],[QNUM]]&amp;Table1[[#This Row],[SUBQNUM]]</f>
        <v>0</v>
      </c>
      <c r="F823" s="6" t="str">
        <f>_xlfn.SINGLE(IF('Prohibited Activities'!$B70="","",'Prohibited Activities'!$B70))</f>
        <v/>
      </c>
      <c r="G823" s="6" t="str">
        <f>_xlfn.SINGLE(IF('Prohibited Activities'!$C70="","",'Prohibited Activities'!$C70))</f>
        <v/>
      </c>
      <c r="H82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24" spans="1:8" x14ac:dyDescent="0.35">
      <c r="A824" s="6" t="s">
        <v>13</v>
      </c>
      <c r="B824" s="6" t="str">
        <f t="shared" si="21"/>
        <v>0</v>
      </c>
      <c r="C824" s="6" t="str">
        <f>(IF(MID(Table1[[#This Row],[Question]],10,2)="SU",MID(Table1[[#This Row],[Question]],10,6),""))</f>
        <v/>
      </c>
      <c r="D824" s="6">
        <f>'Prohibited Activities'!$A71</f>
        <v>0</v>
      </c>
      <c r="E824" s="6" t="str">
        <f>Table1[[#This Row],[QNUM]]&amp;Table1[[#This Row],[SUBQNUM]]</f>
        <v>0</v>
      </c>
      <c r="F824" s="6" t="str">
        <f>_xlfn.SINGLE(IF('Prohibited Activities'!$B71="","",'Prohibited Activities'!$B71))</f>
        <v/>
      </c>
      <c r="G824" s="6" t="str">
        <f>_xlfn.SINGLE(IF('Prohibited Activities'!$C71="","",'Prohibited Activities'!$C71))</f>
        <v/>
      </c>
      <c r="H82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25" spans="1:8" x14ac:dyDescent="0.35">
      <c r="A825" s="6" t="s">
        <v>1926</v>
      </c>
      <c r="B825" s="6" t="str">
        <f t="shared" si="19"/>
        <v>07.01.01</v>
      </c>
      <c r="C825" s="6" t="str">
        <f>(IF(MID(Table1[[#This Row],[Question]],10,2)="SU",MID(Table1[[#This Row],[Question]],10,6),""))</f>
        <v/>
      </c>
      <c r="D825" s="6" t="str">
        <f>FGP!$A7</f>
        <v>07.01.01</v>
      </c>
      <c r="E825" s="6" t="str">
        <f>Table1[[#This Row],[QNUM]]&amp;Table1[[#This Row],[SUBQNUM]]</f>
        <v>07.01.01</v>
      </c>
      <c r="F825" s="6" t="str">
        <f>_xlfn.SINGLE(IF(FGP!$B7="","",FGP!$B7))</f>
        <v xml:space="preserve">Eligibility: Do volunteers meet the minimum age requirement at the time of enrollment? _x000D_
_x000D_
</v>
      </c>
      <c r="G825" s="6" t="str">
        <f>_xlfn.SINGLE(IF(FGP!$C7="","",FGP!$C7))</f>
        <v/>
      </c>
      <c r="H82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26" spans="1:8" x14ac:dyDescent="0.35">
      <c r="A826" s="6" t="s">
        <v>1926</v>
      </c>
      <c r="B826" s="6" t="str">
        <f t="shared" si="19"/>
        <v/>
      </c>
      <c r="C826" s="6" t="str">
        <f>(IF(MID(Table1[[#This Row],[Question]],10,2)="SU",MID(Table1[[#This Row],[Question]],10,6),""))</f>
        <v/>
      </c>
      <c r="D826" s="6" t="str">
        <f>FGP!$A8</f>
        <v>References:</v>
      </c>
      <c r="E826" s="6" t="str">
        <f>Table1[[#This Row],[QNUM]]&amp;Table1[[#This Row],[SUBQNUM]]</f>
        <v/>
      </c>
      <c r="F826" s="6" t="str">
        <f>_xlfn.SINGLE(IF(FGP!$B8="","",FGP!$B8))</f>
        <v>FGP Regulation: 45 CFR § 2552.41 (a)(1)</v>
      </c>
      <c r="G826" s="6" t="str">
        <f>_xlfn.SINGLE(IF(FGP!$C8="","",FGP!$C8))</f>
        <v/>
      </c>
      <c r="H82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27" spans="1:8" x14ac:dyDescent="0.35">
      <c r="A827" s="6" t="s">
        <v>1926</v>
      </c>
      <c r="B827" s="6" t="str">
        <f>B825&amp;TRIM(Table1[[#This Row],[Question]])</f>
        <v>07.01.01Notes:</v>
      </c>
      <c r="C827" s="6" t="str">
        <f>(IF(MID(Table1[[#This Row],[Question]],10,2)="SU",MID(Table1[[#This Row],[Question]],10,6),""))</f>
        <v/>
      </c>
      <c r="D827" s="6" t="str">
        <f>FGP!$A9</f>
        <v>Notes:</v>
      </c>
      <c r="E827" s="6" t="str">
        <f>Table1[[#This Row],[QNUM]]&amp;Table1[[#This Row],[SUBQNUM]]</f>
        <v>07.01.01Notes:</v>
      </c>
      <c r="F827" s="6" t="str">
        <f>_xlfn.SINGLE(IF(FGP!$B9="","",FGP!$B9))</f>
        <v/>
      </c>
      <c r="G827" s="6" t="str">
        <f>_xlfn.SINGLE(IF(FGP!$C9="","",FGP!$C9))</f>
        <v/>
      </c>
      <c r="H82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28" spans="1:8" x14ac:dyDescent="0.35">
      <c r="A828" s="6" t="s">
        <v>1926</v>
      </c>
      <c r="B828" s="6" t="str">
        <f>B825&amp;Table1[[#This Row],[Question]]</f>
        <v>07.01.01Recommendations for Improvement:</v>
      </c>
      <c r="C828" s="6" t="str">
        <f>(IF(MID(Table1[[#This Row],[Question]],10,2)="SU",MID(Table1[[#This Row],[Question]],10,6),""))</f>
        <v/>
      </c>
      <c r="D828" s="6" t="str">
        <f>FGP!$A10</f>
        <v>Recommendations for Improvement:</v>
      </c>
      <c r="E828" s="6" t="str">
        <f>Table1[[#This Row],[QNUM]]&amp;Table1[[#This Row],[SUBQNUM]]</f>
        <v>07.01.01Recommendations for Improvement:</v>
      </c>
      <c r="F828" s="6" t="str">
        <f>_xlfn.SINGLE(IF(FGP!$B10="","",FGP!$B10))</f>
        <v/>
      </c>
      <c r="G828" s="6" t="str">
        <f>_xlfn.SINGLE(IF(FGP!$C10="","",FGP!$C10))</f>
        <v/>
      </c>
      <c r="H82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29" spans="1:8" x14ac:dyDescent="0.35">
      <c r="A829" s="6" t="s">
        <v>1926</v>
      </c>
      <c r="B829" s="6" t="str">
        <f t="shared" si="19"/>
        <v>07.01.02</v>
      </c>
      <c r="C829" s="6" t="str">
        <f>(IF(MID(Table1[[#This Row],[Question]],10,2)="SU",MID(Table1[[#This Row],[Question]],10,6),""))</f>
        <v/>
      </c>
      <c r="D829" s="6" t="str">
        <f>FGP!$A11</f>
        <v>07.01.02</v>
      </c>
      <c r="E829" s="6" t="str">
        <f>Table1[[#This Row],[QNUM]]&amp;Table1[[#This Row],[SUBQNUM]]</f>
        <v>07.01.02</v>
      </c>
      <c r="F829" s="6" t="str">
        <f>_xlfn.SINGLE(IF(FGP!$B11="","",FGP!$B11))</f>
        <v xml:space="preserve">Are stipended volunteers all income eligible? </v>
      </c>
      <c r="G829" s="6" t="str">
        <f>_xlfn.SINGLE(IF(FGP!$C11="","",FGP!$C11))</f>
        <v/>
      </c>
      <c r="H82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30" spans="1:8" x14ac:dyDescent="0.35">
      <c r="A830" s="6" t="s">
        <v>1926</v>
      </c>
      <c r="B830" s="6" t="str">
        <f t="shared" si="19"/>
        <v/>
      </c>
      <c r="C830" s="6" t="str">
        <f>(IF(MID(Table1[[#This Row],[Question]],10,2)="SU",MID(Table1[[#This Row],[Question]],10,6),""))</f>
        <v/>
      </c>
      <c r="D830" s="6" t="str">
        <f>FGP!$A12</f>
        <v>References:</v>
      </c>
      <c r="E830" s="6" t="str">
        <f>Table1[[#This Row],[QNUM]]&amp;Table1[[#This Row],[SUBQNUM]]</f>
        <v/>
      </c>
      <c r="F830" s="6" t="str">
        <f>_xlfn.SINGLE(IF(FGP!$B12="","",FGP!$B12))</f>
        <v>FGP Regulation: 45 CFR § 2552.41 (2); 45 CFR § 2552.44</v>
      </c>
      <c r="G830" s="6" t="str">
        <f>_xlfn.SINGLE(IF(FGP!$C12="","",FGP!$C12))</f>
        <v/>
      </c>
      <c r="H83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31" spans="1:8" x14ac:dyDescent="0.35">
      <c r="A831" s="6" t="s">
        <v>1926</v>
      </c>
      <c r="B831" s="6" t="str">
        <f>B829&amp;TRIM(Table1[[#This Row],[Question]])</f>
        <v>07.01.02Notes:</v>
      </c>
      <c r="C831" s="6" t="str">
        <f>(IF(MID(Table1[[#This Row],[Question]],10,2)="SU",MID(Table1[[#This Row],[Question]],10,6),""))</f>
        <v/>
      </c>
      <c r="D831" s="6" t="str">
        <f>FGP!$A13</f>
        <v>Notes:</v>
      </c>
      <c r="E831" s="6" t="str">
        <f>Table1[[#This Row],[QNUM]]&amp;Table1[[#This Row],[SUBQNUM]]</f>
        <v>07.01.02Notes:</v>
      </c>
      <c r="F831" s="6" t="str">
        <f>_xlfn.SINGLE(IF(FGP!$B13="","",FGP!$B13))</f>
        <v/>
      </c>
      <c r="G831" s="6" t="str">
        <f>_xlfn.SINGLE(IF(FGP!$C13="","",FGP!$C13))</f>
        <v/>
      </c>
      <c r="H83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32" spans="1:8" x14ac:dyDescent="0.35">
      <c r="A832" s="6" t="s">
        <v>1926</v>
      </c>
      <c r="B832" s="6" t="str">
        <f>B829&amp;Table1[[#This Row],[Question]]</f>
        <v>07.01.02Recommendations for Improvement:</v>
      </c>
      <c r="C832" s="6" t="str">
        <f>(IF(MID(Table1[[#This Row],[Question]],10,2)="SU",MID(Table1[[#This Row],[Question]],10,6),""))</f>
        <v/>
      </c>
      <c r="D832" s="6" t="str">
        <f>FGP!$A14</f>
        <v>Recommendations for Improvement:</v>
      </c>
      <c r="E832" s="6" t="str">
        <f>Table1[[#This Row],[QNUM]]&amp;Table1[[#This Row],[SUBQNUM]]</f>
        <v>07.01.02Recommendations for Improvement:</v>
      </c>
      <c r="F832" s="6" t="str">
        <f>_xlfn.SINGLE(IF(FGP!$B14="","",FGP!$B14))</f>
        <v/>
      </c>
      <c r="G832" s="6" t="str">
        <f>_xlfn.SINGLE(IF(FGP!$C14="","",FGP!$C14))</f>
        <v/>
      </c>
      <c r="H83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33" spans="1:8" x14ac:dyDescent="0.35">
      <c r="A833" s="6" t="s">
        <v>1926</v>
      </c>
      <c r="B833" s="6" t="str">
        <f t="shared" si="19"/>
        <v>07.01.04</v>
      </c>
      <c r="C833" s="6" t="str">
        <f>(IF(MID(Table1[[#This Row],[Question]],10,2)="SU",MID(Table1[[#This Row],[Question]],10,6),""))</f>
        <v/>
      </c>
      <c r="D833" s="6" t="str">
        <f>FGP!$A15</f>
        <v>07.01.04</v>
      </c>
      <c r="E833" s="6" t="str">
        <f>Table1[[#This Row],[QNUM]]&amp;Table1[[#This Row],[SUBQNUM]]</f>
        <v>07.01.04</v>
      </c>
      <c r="F833" s="6" t="str">
        <f>_xlfn.SINGLE(IF(FGP!$B15="","",FGP!$B15))</f>
        <v>Review the volunteer service agreements and complete the required interviews. _x000D_
Do the service activities of the volunteer align with the agreement?</v>
      </c>
      <c r="G833" s="6" t="str">
        <f>_xlfn.SINGLE(IF(FGP!$C15="","",FGP!$C15))</f>
        <v/>
      </c>
      <c r="H83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34" spans="1:8" x14ac:dyDescent="0.35">
      <c r="A834" s="6" t="s">
        <v>1926</v>
      </c>
      <c r="B834" s="6" t="str">
        <f t="shared" si="19"/>
        <v/>
      </c>
      <c r="C834" s="6" t="str">
        <f>(IF(MID(Table1[[#This Row],[Question]],10,2)="SU",MID(Table1[[#This Row],[Question]],10,6),""))</f>
        <v/>
      </c>
      <c r="D834" s="6" t="str">
        <f>FGP!$A16</f>
        <v>References:</v>
      </c>
      <c r="E834" s="6" t="str">
        <f>Table1[[#This Row],[QNUM]]&amp;Table1[[#This Row],[SUBQNUM]]</f>
        <v/>
      </c>
      <c r="F834" s="6" t="str">
        <f>_xlfn.SINGLE(IF(FGP!$B16="","",FGP!$B16))</f>
        <v>45 CFR §2552.72 and 45 CFR §2552.71</v>
      </c>
      <c r="G834" s="6" t="str">
        <f>_xlfn.SINGLE(IF(FGP!$C16="","",FGP!$C16))</f>
        <v/>
      </c>
      <c r="H83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35" spans="1:8" x14ac:dyDescent="0.35">
      <c r="A835" s="6" t="s">
        <v>1926</v>
      </c>
      <c r="B835" s="6" t="str">
        <f>B833&amp;TRIM(Table1[[#This Row],[Question]])</f>
        <v>07.01.04Notes:</v>
      </c>
      <c r="C835" s="6" t="str">
        <f>(IF(MID(Table1[[#This Row],[Question]],10,2)="SU",MID(Table1[[#This Row],[Question]],10,6),""))</f>
        <v/>
      </c>
      <c r="D835" s="6" t="str">
        <f>FGP!$A17</f>
        <v>Notes:</v>
      </c>
      <c r="E835" s="6" t="str">
        <f>Table1[[#This Row],[QNUM]]&amp;Table1[[#This Row],[SUBQNUM]]</f>
        <v>07.01.04Notes:</v>
      </c>
      <c r="F835" s="6" t="str">
        <f>_xlfn.SINGLE(IF(FGP!$B17="","",FGP!$B17))</f>
        <v/>
      </c>
      <c r="G835" s="6" t="str">
        <f>_xlfn.SINGLE(IF(FGP!$C17="","",FGP!$C17))</f>
        <v/>
      </c>
      <c r="H83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36" spans="1:8" x14ac:dyDescent="0.35">
      <c r="A836" s="6" t="s">
        <v>1926</v>
      </c>
      <c r="B836" s="6" t="str">
        <f>B833&amp;Table1[[#This Row],[Question]]</f>
        <v>07.01.04Recommendations for Improvement:</v>
      </c>
      <c r="C836" s="6" t="str">
        <f>(IF(MID(Table1[[#This Row],[Question]],10,2)="SU",MID(Table1[[#This Row],[Question]],10,6),""))</f>
        <v/>
      </c>
      <c r="D836" s="6" t="str">
        <f>FGP!$A18</f>
        <v>Recommendations for Improvement:</v>
      </c>
      <c r="E836" s="6" t="str">
        <f>Table1[[#This Row],[QNUM]]&amp;Table1[[#This Row],[SUBQNUM]]</f>
        <v>07.01.04Recommendations for Improvement:</v>
      </c>
      <c r="F836" s="6" t="str">
        <f>_xlfn.SINGLE(IF(FGP!$B18="","",FGP!$B18))</f>
        <v/>
      </c>
      <c r="G836" s="6" t="str">
        <f>_xlfn.SINGLE(IF(FGP!$C18="","",FGP!$C18))</f>
        <v/>
      </c>
      <c r="H83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37" spans="1:8" x14ac:dyDescent="0.35">
      <c r="A837" s="6" t="s">
        <v>1926</v>
      </c>
      <c r="B837" s="6" t="str">
        <f t="shared" ref="B837:B899" si="22">TRIM(IF(ISNUMBER(LEFT(D837,1)*1),LEFT(D837,9),""))</f>
        <v>07.01.05</v>
      </c>
      <c r="C837" s="6" t="str">
        <f>(IF(MID(Table1[[#This Row],[Question]],10,2)="SU",MID(Table1[[#This Row],[Question]],10,6),""))</f>
        <v/>
      </c>
      <c r="D837" s="6" t="str">
        <f>FGP!$A19</f>
        <v>07.01.05</v>
      </c>
      <c r="E837" s="6" t="str">
        <f>Table1[[#This Row],[QNUM]]&amp;Table1[[#This Row],[SUBQNUM]]</f>
        <v>07.01.05</v>
      </c>
      <c r="F837" s="6" t="str">
        <f>_xlfn.SINGLE(IF(FGP!$B19="","",FGP!$B19))</f>
        <v>Is there a designated supervisor providing regular and consistent support for each volunteer?</v>
      </c>
      <c r="G837" s="6" t="str">
        <f>_xlfn.SINGLE(IF(FGP!$C19="","",FGP!$C19))</f>
        <v/>
      </c>
      <c r="H83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38" spans="1:8" x14ac:dyDescent="0.35">
      <c r="A838" s="6" t="s">
        <v>1926</v>
      </c>
      <c r="B838" s="6" t="str">
        <f t="shared" si="22"/>
        <v/>
      </c>
      <c r="C838" s="6" t="str">
        <f>(IF(MID(Table1[[#This Row],[Question]],10,2)="SU",MID(Table1[[#This Row],[Question]],10,6),""))</f>
        <v/>
      </c>
      <c r="D838" s="6" t="str">
        <f>FGP!$A20</f>
        <v>References:</v>
      </c>
      <c r="E838" s="6" t="str">
        <f>Table1[[#This Row],[QNUM]]&amp;Table1[[#This Row],[SUBQNUM]]</f>
        <v/>
      </c>
      <c r="F838" s="6" t="str">
        <f>_xlfn.SINGLE(IF(FGP!$B20="","",FGP!$B20))</f>
        <v>FGP Regulation: 45 CFR §2552.62(f); 45 CFR §2552.71(e)</v>
      </c>
      <c r="G838" s="6" t="str">
        <f>_xlfn.SINGLE(IF(FGP!$C20="","",FGP!$C20))</f>
        <v/>
      </c>
      <c r="H83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39" spans="1:8" x14ac:dyDescent="0.35">
      <c r="A839" s="6" t="s">
        <v>1926</v>
      </c>
      <c r="B839" s="6" t="str">
        <f>B837&amp;TRIM(Table1[[#This Row],[Question]])</f>
        <v>07.01.05Notes:</v>
      </c>
      <c r="C839" s="6" t="str">
        <f>(IF(MID(Table1[[#This Row],[Question]],10,2)="SU",MID(Table1[[#This Row],[Question]],10,6),""))</f>
        <v/>
      </c>
      <c r="D839" s="6" t="str">
        <f>FGP!$A21</f>
        <v>Notes:</v>
      </c>
      <c r="E839" s="6" t="str">
        <f>Table1[[#This Row],[QNUM]]&amp;Table1[[#This Row],[SUBQNUM]]</f>
        <v>07.01.05Notes:</v>
      </c>
      <c r="F839" s="6" t="str">
        <f>_xlfn.SINGLE(IF(FGP!$B21="","",FGP!$B21))</f>
        <v/>
      </c>
      <c r="G839" s="6" t="str">
        <f>_xlfn.SINGLE(IF(FGP!$C21="","",FGP!$C21))</f>
        <v/>
      </c>
      <c r="H83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40" spans="1:8" x14ac:dyDescent="0.35">
      <c r="A840" s="6" t="s">
        <v>1926</v>
      </c>
      <c r="B840" s="6" t="str">
        <f>B837&amp;Table1[[#This Row],[Question]]</f>
        <v>07.01.05Recommendations for Improvement:</v>
      </c>
      <c r="C840" s="6" t="str">
        <f>(IF(MID(Table1[[#This Row],[Question]],10,2)="SU",MID(Table1[[#This Row],[Question]],10,6),""))</f>
        <v/>
      </c>
      <c r="D840" s="6" t="str">
        <f>FGP!$A22</f>
        <v>Recommendations for Improvement:</v>
      </c>
      <c r="E840" s="6" t="str">
        <f>Table1[[#This Row],[QNUM]]&amp;Table1[[#This Row],[SUBQNUM]]</f>
        <v>07.01.05Recommendations for Improvement:</v>
      </c>
      <c r="F840" s="6" t="str">
        <f>_xlfn.SINGLE(IF(FGP!$B22="","",FGP!$B22))</f>
        <v/>
      </c>
      <c r="G840" s="6" t="str">
        <f>_xlfn.SINGLE(IF(FGP!$C22="","",FGP!$C22))</f>
        <v/>
      </c>
      <c r="H84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41" spans="1:8" x14ac:dyDescent="0.35">
      <c r="A841" s="6" t="s">
        <v>1926</v>
      </c>
      <c r="B841" s="6" t="str">
        <f t="shared" si="22"/>
        <v>07.01.06</v>
      </c>
      <c r="C841" s="6" t="str">
        <f>(IF(MID(Table1[[#This Row],[Question]],10,2)="SU",MID(Table1[[#This Row],[Question]],10,6),""))</f>
        <v/>
      </c>
      <c r="D841" s="6" t="str">
        <f>FGP!$A23</f>
        <v>07.01.06</v>
      </c>
      <c r="E841" s="6" t="str">
        <f>Table1[[#This Row],[QNUM]]&amp;Table1[[#This Row],[SUBQNUM]]</f>
        <v>07.01.06</v>
      </c>
      <c r="F841" s="6" t="str">
        <f>_xlfn.SINGLE(IF(FGP!$B23="","",FGP!$B23))</f>
        <v>Are supervisors adequately trained by the grantee to manage volunteers?</v>
      </c>
      <c r="G841" s="6" t="str">
        <f>_xlfn.SINGLE(IF(FGP!$C23="","",FGP!$C23))</f>
        <v/>
      </c>
      <c r="H84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42" spans="1:8" x14ac:dyDescent="0.35">
      <c r="A842" s="6" t="s">
        <v>1926</v>
      </c>
      <c r="B842" s="6" t="str">
        <f t="shared" si="22"/>
        <v/>
      </c>
      <c r="C842" s="6" t="str">
        <f>(IF(MID(Table1[[#This Row],[Question]],10,2)="SU",MID(Table1[[#This Row],[Question]],10,6),""))</f>
        <v/>
      </c>
      <c r="D842" s="6" t="str">
        <f>FGP!$A24</f>
        <v>References:</v>
      </c>
      <c r="E842" s="6" t="str">
        <f>Table1[[#This Row],[QNUM]]&amp;Table1[[#This Row],[SUBQNUM]]</f>
        <v/>
      </c>
      <c r="F842" s="6" t="str">
        <f>_xlfn.SINGLE(IF(FGP!$B24="","",FGP!$B24))</f>
        <v xml:space="preserve">FGP Regulation: 45 CFR §2552.62(f); 45 CFR §2552.71(e)
</v>
      </c>
      <c r="G842" s="6" t="str">
        <f>_xlfn.SINGLE(IF(FGP!$C24="","",FGP!$C24))</f>
        <v/>
      </c>
      <c r="H84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43" spans="1:8" x14ac:dyDescent="0.35">
      <c r="A843" s="6" t="s">
        <v>1926</v>
      </c>
      <c r="B843" s="6" t="str">
        <f>B841&amp;TRIM(Table1[[#This Row],[Question]])</f>
        <v>07.01.06Notes:</v>
      </c>
      <c r="C843" s="6" t="str">
        <f>(IF(MID(Table1[[#This Row],[Question]],10,2)="SU",MID(Table1[[#This Row],[Question]],10,6),""))</f>
        <v/>
      </c>
      <c r="D843" s="6" t="str">
        <f>FGP!$A25</f>
        <v>Notes:</v>
      </c>
      <c r="E843" s="6" t="str">
        <f>Table1[[#This Row],[QNUM]]&amp;Table1[[#This Row],[SUBQNUM]]</f>
        <v>07.01.06Notes:</v>
      </c>
      <c r="F843" s="6" t="str">
        <f>_xlfn.SINGLE(IF(FGP!$B25="","",FGP!$B25))</f>
        <v/>
      </c>
      <c r="G843" s="6" t="str">
        <f>_xlfn.SINGLE(IF(FGP!$C25="","",FGP!$C25))</f>
        <v/>
      </c>
      <c r="H84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44" spans="1:8" x14ac:dyDescent="0.35">
      <c r="A844" s="6" t="s">
        <v>1926</v>
      </c>
      <c r="B844" s="6" t="str">
        <f>B841&amp;Table1[[#This Row],[Question]]</f>
        <v>07.01.06Recommendations for Improvement:</v>
      </c>
      <c r="C844" s="6" t="str">
        <f>(IF(MID(Table1[[#This Row],[Question]],10,2)="SU",MID(Table1[[#This Row],[Question]],10,6),""))</f>
        <v/>
      </c>
      <c r="D844" s="6" t="str">
        <f>FGP!$A26</f>
        <v>Recommendations for Improvement:</v>
      </c>
      <c r="E844" s="6" t="str">
        <f>Table1[[#This Row],[QNUM]]&amp;Table1[[#This Row],[SUBQNUM]]</f>
        <v>07.01.06Recommendations for Improvement:</v>
      </c>
      <c r="F844" s="6" t="str">
        <f>_xlfn.SINGLE(IF(FGP!$B26="","",FGP!$B26))</f>
        <v/>
      </c>
      <c r="G844" s="6" t="str">
        <f>_xlfn.SINGLE(IF(FGP!$C26="","",FGP!$C26))</f>
        <v/>
      </c>
      <c r="H84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45" spans="1:8" x14ac:dyDescent="0.35">
      <c r="A845" s="6" t="s">
        <v>1926</v>
      </c>
      <c r="B845" s="6" t="str">
        <f t="shared" si="22"/>
        <v>07.01.07</v>
      </c>
      <c r="C845" s="6" t="str">
        <f>(IF(MID(Table1[[#This Row],[Question]],10,2)="SU",MID(Table1[[#This Row],[Question]],10,6),""))</f>
        <v/>
      </c>
      <c r="D845" s="6" t="str">
        <f>FGP!$A27</f>
        <v>07.01.07</v>
      </c>
      <c r="E845" s="6" t="str">
        <f>Table1[[#This Row],[QNUM]]&amp;Table1[[#This Row],[SUBQNUM]]</f>
        <v>07.01.07</v>
      </c>
      <c r="F845" s="6" t="str">
        <f>_xlfn.SINGLE(IF(FGP!$B27="","",FGP!$B27))</f>
        <v xml:space="preserve">Review volunteer assignment plans and respond to these questions:  
</v>
      </c>
      <c r="G845" s="6" t="str">
        <f>_xlfn.SINGLE(IF(FGP!$C27="","",FGP!$C27))</f>
        <v/>
      </c>
      <c r="H84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46" spans="1:8" x14ac:dyDescent="0.35">
      <c r="A846" s="6" t="s">
        <v>1926</v>
      </c>
      <c r="B846" s="6" t="str">
        <f t="shared" si="22"/>
        <v>07.01.07</v>
      </c>
      <c r="C846" s="6" t="str">
        <f>(IF(MID(Table1[[#This Row],[Question]],10,2)="SU",MID(Table1[[#This Row],[Question]],10,6),""))</f>
        <v>SUBQ1</v>
      </c>
      <c r="D846" s="9" t="str">
        <f>D845&amp;" SUBQ1"</f>
        <v>07.01.07 SUBQ1</v>
      </c>
      <c r="E846" s="9" t="str">
        <f>Table1[[#This Row],[QNUM]]&amp;Table1[[#This Row],[SUBQNUM]]</f>
        <v>07.01.07SUBQ1</v>
      </c>
      <c r="F846" s="6" t="str">
        <f>_xlfn.SINGLE(IF(FGP!$B28="","",FGP!$B28))</f>
        <v xml:space="preserve">(a) Are all Foster Grandparents provided written volunteer assignment plans?  </v>
      </c>
      <c r="G846" s="6" t="str">
        <f>_xlfn.SINGLE(IF(FGP!$C28="","",FGP!$C28))</f>
        <v/>
      </c>
      <c r="H84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47" spans="1:8" x14ac:dyDescent="0.35">
      <c r="A847" s="6" t="s">
        <v>1926</v>
      </c>
      <c r="B847" s="6" t="str">
        <f t="shared" si="22"/>
        <v>07.01.07</v>
      </c>
      <c r="C847" s="6" t="str">
        <f>(IF(MID(Table1[[#This Row],[Question]],10,2)="SU",MID(Table1[[#This Row],[Question]],10,6),""))</f>
        <v>SUBQ2</v>
      </c>
      <c r="D847" s="9" t="str">
        <f>D845&amp;" SUBQ2"</f>
        <v>07.01.07 SUBQ2</v>
      </c>
      <c r="E847" s="9" t="str">
        <f>Table1[[#This Row],[QNUM]]&amp;Table1[[#This Row],[SUBQNUM]]</f>
        <v>07.01.07SUBQ2</v>
      </c>
      <c r="F847" s="6" t="str">
        <f>_xlfn.SINGLE(IF(FGP!$B29="","",FGP!$B29))</f>
        <v>(b) Do records show that the plans are approved by the sponsor and accepted by the Foster Grandparent?</v>
      </c>
      <c r="G847" s="6" t="str">
        <f>_xlfn.SINGLE(IF(FGP!$C29="","",FGP!$C29))</f>
        <v/>
      </c>
      <c r="H84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48" spans="1:8" x14ac:dyDescent="0.35">
      <c r="A848" s="6" t="s">
        <v>1926</v>
      </c>
      <c r="B848" s="6" t="str">
        <f t="shared" si="22"/>
        <v>07.01.07</v>
      </c>
      <c r="C848" s="6" t="str">
        <f>(IF(MID(Table1[[#This Row],[Question]],10,2)="SU",MID(Table1[[#This Row],[Question]],10,6),""))</f>
        <v>SUBQ3</v>
      </c>
      <c r="D848" s="9" t="str">
        <f>D845&amp;" SUBQ3"</f>
        <v>07.01.07 SUBQ3</v>
      </c>
      <c r="E848" s="9" t="str">
        <f>Table1[[#This Row],[QNUM]]&amp;Table1[[#This Row],[SUBQNUM]]</f>
        <v>07.01.07SUBQ3</v>
      </c>
      <c r="F848" s="6" t="str">
        <f>_xlfn.SINGLE(IF(FGP!$B30="","",FGP!$B30))</f>
        <v>(c) Do the plans identify the individual child(ren) to be served?</v>
      </c>
      <c r="G848" s="6" t="str">
        <f>_xlfn.SINGLE(IF(FGP!$C30="","",FGP!$C30))</f>
        <v/>
      </c>
      <c r="H84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49" spans="1:8" x14ac:dyDescent="0.35">
      <c r="A849" s="6" t="s">
        <v>1926</v>
      </c>
      <c r="B849" s="6" t="str">
        <f t="shared" si="22"/>
        <v>07.01.07</v>
      </c>
      <c r="C849" s="6" t="str">
        <f>(IF(MID(Table1[[#This Row],[Question]],10,2)="SU",MID(Table1[[#This Row],[Question]],10,6),""))</f>
        <v>SUBQ4</v>
      </c>
      <c r="D849" s="9" t="str">
        <f>D845&amp;" SUBQ4"</f>
        <v>07.01.07 SUBQ4</v>
      </c>
      <c r="E849" s="9" t="str">
        <f>Table1[[#This Row],[QNUM]]&amp;Table1[[#This Row],[SUBQNUM]]</f>
        <v>07.01.07SUBQ4</v>
      </c>
      <c r="F849" s="6" t="str">
        <f>_xlfn.SINGLE(IF(FGP!$B31="","",FGP!$B31))</f>
        <v>(d) Do the plans address the period the child(ren) will receive the volunteer's services?</v>
      </c>
      <c r="G849" s="6" t="str">
        <f>_xlfn.SINGLE(IF(FGP!$C31="","",FGP!$C31))</f>
        <v/>
      </c>
      <c r="H84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50" spans="1:8" x14ac:dyDescent="0.35">
      <c r="A850" s="6" t="s">
        <v>1926</v>
      </c>
      <c r="B850" s="6" t="str">
        <f t="shared" si="22"/>
        <v>07.01.07</v>
      </c>
      <c r="C850" s="6" t="str">
        <f>(IF(MID(Table1[[#This Row],[Question]],10,2)="SU",MID(Table1[[#This Row],[Question]],10,6),""))</f>
        <v>SUBQ5</v>
      </c>
      <c r="D850" s="9" t="str">
        <f>D845&amp;" SUBQ5"</f>
        <v>07.01.07 SUBQ5</v>
      </c>
      <c r="E850" s="9" t="str">
        <f>Table1[[#This Row],[QNUM]]&amp;Table1[[#This Row],[SUBQNUM]]</f>
        <v>07.01.07SUBQ5</v>
      </c>
      <c r="F850" s="6" t="str">
        <f>_xlfn.SINGLE(IF(FGP!$B32="","",FGP!$B32))</f>
        <v xml:space="preserve">(e) Do the plans identify the roles and activities of the volunteer and the expected outcomes for the child(ren)? </v>
      </c>
      <c r="G850" s="6" t="str">
        <f>_xlfn.SINGLE(IF(FGP!$C32="","",FGP!$C32))</f>
        <v/>
      </c>
      <c r="H85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51" spans="1:8" x14ac:dyDescent="0.35">
      <c r="A851" s="6" t="s">
        <v>1926</v>
      </c>
      <c r="B851" s="6" t="str">
        <f t="shared" si="22"/>
        <v>07.01.07</v>
      </c>
      <c r="C851" s="6" t="str">
        <f>(IF(MID(Table1[[#This Row],[Question]],10,2)="SU",MID(Table1[[#This Row],[Question]],10,6),""))</f>
        <v>SUBQ6</v>
      </c>
      <c r="D851" s="9" t="str">
        <f>D845&amp;" SUBQ6"</f>
        <v>07.01.07 SUBQ6</v>
      </c>
      <c r="E851" s="9" t="str">
        <f>Table1[[#This Row],[QNUM]]&amp;Table1[[#This Row],[SUBQNUM]]</f>
        <v>07.01.07SUBQ6</v>
      </c>
      <c r="F851" s="6" t="str">
        <f>_xlfn.SINGLE(IF(FGP!$B33="","",FGP!$B33))</f>
        <v>(f) Are all activities included in the volunteer assignment plan compliant?</v>
      </c>
      <c r="G851" s="6" t="str">
        <f>_xlfn.SINGLE(IF(FGP!$C33="","",FGP!$C33))</f>
        <v/>
      </c>
      <c r="H85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52" spans="1:8" x14ac:dyDescent="0.35">
      <c r="A852" s="6" t="s">
        <v>1926</v>
      </c>
      <c r="B852" s="6" t="str">
        <f t="shared" si="22"/>
        <v/>
      </c>
      <c r="C852" s="6" t="str">
        <f>(IF(MID(Table1[[#This Row],[Question]],10,2)="SU",MID(Table1[[#This Row],[Question]],10,6),""))</f>
        <v/>
      </c>
      <c r="D852" s="6" t="str">
        <f>FGP!$A34</f>
        <v>References:</v>
      </c>
      <c r="E852" s="6" t="str">
        <f>Table1[[#This Row],[QNUM]]&amp;Table1[[#This Row],[SUBQNUM]]</f>
        <v/>
      </c>
      <c r="F852" s="6" t="str">
        <f>_xlfn.SINGLE(IF(FGP!$B34="","",FGP!$B34))</f>
        <v>FGP Regulation: 45 CFR § 2552.72</v>
      </c>
      <c r="G852" s="6" t="str">
        <f>_xlfn.SINGLE(IF(FGP!$C34="","",FGP!$C34))</f>
        <v/>
      </c>
      <c r="H85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53" spans="1:8" x14ac:dyDescent="0.35">
      <c r="A853" s="6" t="s">
        <v>1926</v>
      </c>
      <c r="B853" s="6" t="str">
        <f>B851&amp;TRIM(Table1[[#This Row],[Question]])</f>
        <v>07.01.07Notes:</v>
      </c>
      <c r="C853" s="6" t="str">
        <f>(IF(MID(Table1[[#This Row],[Question]],10,2)="SU",MID(Table1[[#This Row],[Question]],10,6),""))</f>
        <v/>
      </c>
      <c r="D853" s="6" t="str">
        <f>FGP!$A35</f>
        <v>Notes:</v>
      </c>
      <c r="E853" s="6" t="str">
        <f>Table1[[#This Row],[QNUM]]&amp;Table1[[#This Row],[SUBQNUM]]</f>
        <v>07.01.07Notes:</v>
      </c>
      <c r="F853" s="6" t="str">
        <f>_xlfn.SINGLE(IF(FGP!$B35="","",FGP!$B35))</f>
        <v/>
      </c>
      <c r="G853" s="6" t="str">
        <f>_xlfn.SINGLE(IF(FGP!$C35="","",FGP!$C35))</f>
        <v/>
      </c>
      <c r="H85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54" spans="1:8" x14ac:dyDescent="0.35">
      <c r="A854" s="6" t="s">
        <v>1926</v>
      </c>
      <c r="B854" s="6" t="str">
        <f>B851&amp;Table1[[#This Row],[Question]]</f>
        <v>07.01.07Recommendations for Improvement:</v>
      </c>
      <c r="C854" s="6" t="str">
        <f>(IF(MID(Table1[[#This Row],[Question]],10,2)="SU",MID(Table1[[#This Row],[Question]],10,6),""))</f>
        <v/>
      </c>
      <c r="D854" s="6" t="str">
        <f>FGP!$A36</f>
        <v>Recommendations for Improvement:</v>
      </c>
      <c r="E854" s="6" t="str">
        <f>Table1[[#This Row],[QNUM]]&amp;Table1[[#This Row],[SUBQNUM]]</f>
        <v>07.01.07Recommendations for Improvement:</v>
      </c>
      <c r="F854" s="6" t="str">
        <f>_xlfn.SINGLE(IF(FGP!$B36="","",FGP!$B36))</f>
        <v/>
      </c>
      <c r="G854" s="6" t="str">
        <f>_xlfn.SINGLE(IF(FGP!$C36="","",FGP!$C36))</f>
        <v/>
      </c>
      <c r="H85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55" spans="1:8" x14ac:dyDescent="0.35">
      <c r="A855" s="6" t="s">
        <v>1926</v>
      </c>
      <c r="B855" s="6" t="str">
        <f t="shared" si="22"/>
        <v>07.01.08</v>
      </c>
      <c r="C855" s="6" t="str">
        <f>(IF(MID(Table1[[#This Row],[Question]],10,2)="SU",MID(Table1[[#This Row],[Question]],10,6),""))</f>
        <v/>
      </c>
      <c r="D855" s="6" t="str">
        <f>FGP!$A37</f>
        <v>07.01.08</v>
      </c>
      <c r="E855" s="6" t="str">
        <f>Table1[[#This Row],[QNUM]]&amp;Table1[[#This Row],[SUBQNUM]]</f>
        <v>07.01.08</v>
      </c>
      <c r="F855" s="6" t="str">
        <f>_xlfn.SINGLE(IF(FGP!$B37="","",FGP!$B37))</f>
        <v xml:space="preserve">Approved activities: Complete the required volunteer interviews. _x000D_
_x000D_
For FGP, do all Foster Grandparents provide direct services to one or more eligible children that result in person-to-person supportive relationships with each child served and that support the development and growth of each child served?_x000D_
_x000D_
 </v>
      </c>
      <c r="G855" s="6" t="str">
        <f>_xlfn.SINGLE(IF(FGP!$C37="","",FGP!$C37))</f>
        <v/>
      </c>
      <c r="H85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56" spans="1:8" x14ac:dyDescent="0.35">
      <c r="A856" s="6" t="s">
        <v>1926</v>
      </c>
      <c r="B856" s="6" t="str">
        <f t="shared" si="22"/>
        <v/>
      </c>
      <c r="C856" s="6" t="str">
        <f>(IF(MID(Table1[[#This Row],[Question]],10,2)="SU",MID(Table1[[#This Row],[Question]],10,6),""))</f>
        <v/>
      </c>
      <c r="D856" s="6" t="str">
        <f>FGP!$A38</f>
        <v>References:</v>
      </c>
      <c r="E856" s="6" t="str">
        <f>Table1[[#This Row],[QNUM]]&amp;Table1[[#This Row],[SUBQNUM]]</f>
        <v/>
      </c>
      <c r="F856" s="6" t="str">
        <f>_xlfn.SINGLE(IF(FGP!$B38="","",FGP!$B38))</f>
        <v>FGP: Regulation: 45 CFR § 2552.71 (a)-(c)</v>
      </c>
      <c r="G856" s="6" t="str">
        <f>_xlfn.SINGLE(IF(FGP!$C38="","",FGP!$C38))</f>
        <v/>
      </c>
      <c r="H85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57" spans="1:8" x14ac:dyDescent="0.35">
      <c r="A857" s="6" t="s">
        <v>1926</v>
      </c>
      <c r="B857" s="6" t="str">
        <f>B855&amp;TRIM(Table1[[#This Row],[Question]])</f>
        <v>07.01.08Notes:</v>
      </c>
      <c r="C857" s="6" t="str">
        <f>(IF(MID(Table1[[#This Row],[Question]],10,2)="SU",MID(Table1[[#This Row],[Question]],10,6),""))</f>
        <v/>
      </c>
      <c r="D857" s="6" t="str">
        <f>FGP!$A39</f>
        <v>Notes:</v>
      </c>
      <c r="E857" s="6" t="str">
        <f>Table1[[#This Row],[QNUM]]&amp;Table1[[#This Row],[SUBQNUM]]</f>
        <v>07.01.08Notes:</v>
      </c>
      <c r="F857" s="6" t="str">
        <f>_xlfn.SINGLE(IF(FGP!$B39="","",FGP!$B39))</f>
        <v/>
      </c>
      <c r="G857" s="6" t="str">
        <f>_xlfn.SINGLE(IF(FGP!$C39="","",FGP!$C39))</f>
        <v/>
      </c>
      <c r="H85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58" spans="1:8" x14ac:dyDescent="0.35">
      <c r="A858" s="6" t="s">
        <v>1926</v>
      </c>
      <c r="B858" s="6" t="str">
        <f>B855&amp;Table1[[#This Row],[Question]]</f>
        <v>07.01.08Recommendations for Improvement:</v>
      </c>
      <c r="C858" s="6" t="str">
        <f>(IF(MID(Table1[[#This Row],[Question]],10,2)="SU",MID(Table1[[#This Row],[Question]],10,6),""))</f>
        <v/>
      </c>
      <c r="D858" s="6" t="str">
        <f>FGP!$A40</f>
        <v>Recommendations for Improvement:</v>
      </c>
      <c r="E858" s="6" t="str">
        <f>Table1[[#This Row],[QNUM]]&amp;Table1[[#This Row],[SUBQNUM]]</f>
        <v>07.01.08Recommendations for Improvement:</v>
      </c>
      <c r="F858" s="6" t="str">
        <f>_xlfn.SINGLE(IF(FGP!$B40="","",FGP!$B40))</f>
        <v/>
      </c>
      <c r="G858" s="6" t="str">
        <f>_xlfn.SINGLE(IF(FGP!$C40="","",FGP!$C40))</f>
        <v/>
      </c>
      <c r="H85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59" spans="1:8" x14ac:dyDescent="0.35">
      <c r="A859" s="6" t="s">
        <v>1926</v>
      </c>
      <c r="B859" s="6" t="str">
        <f t="shared" si="22"/>
        <v>07.01.09</v>
      </c>
      <c r="C859" s="6" t="str">
        <f>(IF(MID(Table1[[#This Row],[Question]],10,2)="SU",MID(Table1[[#This Row],[Question]],10,6),""))</f>
        <v/>
      </c>
      <c r="D859" s="6" t="str">
        <f>FGP!$A41</f>
        <v>07.01.09</v>
      </c>
      <c r="E859" s="6" t="str">
        <f>Table1[[#This Row],[QNUM]]&amp;Table1[[#This Row],[SUBQNUM]]</f>
        <v>07.01.09</v>
      </c>
      <c r="F859" s="6" t="str">
        <f>_xlfn.SINGLE(IF(FGP!$B41="","",FGP!$B41))</f>
        <v xml:space="preserve">Approved activities: Complete the required volunteer interviews._x000D_
_x000D_
For FGP, does the project ensure that Foster Grandparents are not assigned to roles such as teacher's aides, group leaders or other similar positions that would detract from the person-to-person relationship?_x000D_
_x000D_
 </v>
      </c>
      <c r="G859" s="6" t="str">
        <f>_xlfn.SINGLE(IF(FGP!$C41="","",FGP!$C41))</f>
        <v/>
      </c>
      <c r="H85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60" spans="1:8" x14ac:dyDescent="0.35">
      <c r="A860" s="6" t="s">
        <v>1926</v>
      </c>
      <c r="B860" s="6" t="str">
        <f t="shared" si="22"/>
        <v/>
      </c>
      <c r="C860" s="6" t="str">
        <f>(IF(MID(Table1[[#This Row],[Question]],10,2)="SU",MID(Table1[[#This Row],[Question]],10,6),""))</f>
        <v/>
      </c>
      <c r="D860" s="6" t="str">
        <f>FGP!$A42</f>
        <v>References:</v>
      </c>
      <c r="E860" s="6" t="str">
        <f>Table1[[#This Row],[QNUM]]&amp;Table1[[#This Row],[SUBQNUM]]</f>
        <v/>
      </c>
      <c r="F860" s="6" t="str">
        <f>_xlfn.SINGLE(IF(FGP!$B42="","",FGP!$B42))</f>
        <v>FGP Regulation: 45 CFR §2552.71(a)-(c)</v>
      </c>
      <c r="G860" s="6" t="str">
        <f>_xlfn.SINGLE(IF(FGP!$C42="","",FGP!$C42))</f>
        <v/>
      </c>
      <c r="H86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61" spans="1:8" x14ac:dyDescent="0.35">
      <c r="A861" s="6" t="s">
        <v>1926</v>
      </c>
      <c r="B861" s="6" t="str">
        <f>B859&amp;TRIM(Table1[[#This Row],[Question]])</f>
        <v>07.01.09Notes:</v>
      </c>
      <c r="C861" s="6" t="str">
        <f>(IF(MID(Table1[[#This Row],[Question]],10,2)="SU",MID(Table1[[#This Row],[Question]],10,6),""))</f>
        <v/>
      </c>
      <c r="D861" s="6" t="str">
        <f>FGP!$A43</f>
        <v>Notes:</v>
      </c>
      <c r="E861" s="6" t="str">
        <f>Table1[[#This Row],[QNUM]]&amp;Table1[[#This Row],[SUBQNUM]]</f>
        <v>07.01.09Notes:</v>
      </c>
      <c r="F861" s="6" t="str">
        <f>_xlfn.SINGLE(IF(FGP!$B43="","",FGP!$B43))</f>
        <v/>
      </c>
      <c r="G861" s="6" t="str">
        <f>_xlfn.SINGLE(IF(FGP!$C43="","",FGP!$C43))</f>
        <v/>
      </c>
      <c r="H86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62" spans="1:8" x14ac:dyDescent="0.35">
      <c r="A862" s="6" t="s">
        <v>1926</v>
      </c>
      <c r="B862" s="6" t="str">
        <f>B859&amp;Table1[[#This Row],[Question]]</f>
        <v>07.01.09Recommendations for Improvement:</v>
      </c>
      <c r="C862" s="6" t="str">
        <f>(IF(MID(Table1[[#This Row],[Question]],10,2)="SU",MID(Table1[[#This Row],[Question]],10,6),""))</f>
        <v/>
      </c>
      <c r="D862" s="6" t="str">
        <f>FGP!$A44</f>
        <v>Recommendations for Improvement:</v>
      </c>
      <c r="E862" s="6" t="str">
        <f>Table1[[#This Row],[QNUM]]&amp;Table1[[#This Row],[SUBQNUM]]</f>
        <v>07.01.09Recommendations for Improvement:</v>
      </c>
      <c r="F862" s="6" t="str">
        <f>_xlfn.SINGLE(IF(FGP!$B44="","",FGP!$B44))</f>
        <v/>
      </c>
      <c r="G862" s="6" t="str">
        <f>_xlfn.SINGLE(IF(FGP!$C44="","",FGP!$C44))</f>
        <v/>
      </c>
      <c r="H86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63" spans="1:8" x14ac:dyDescent="0.35">
      <c r="A863" s="6" t="s">
        <v>1926</v>
      </c>
      <c r="B863" s="6" t="str">
        <f t="shared" si="22"/>
        <v>07.01.10</v>
      </c>
      <c r="C863" s="6" t="str">
        <f>(IF(MID(Table1[[#This Row],[Question]],10,2)="SU",MID(Table1[[#This Row],[Question]],10,6),""))</f>
        <v/>
      </c>
      <c r="D863" s="6" t="str">
        <f>FGP!$A45</f>
        <v>07.01.10</v>
      </c>
      <c r="E863" s="6" t="str">
        <f>Table1[[#This Row],[QNUM]]&amp;Table1[[#This Row],[SUBQNUM]]</f>
        <v>07.01.10</v>
      </c>
      <c r="F863" s="6" t="str">
        <f>_xlfn.SINGLE(IF(FGP!$B45="","",FGP!$B45))</f>
        <v xml:space="preserve">Does the grantee recognize AmeriCorps support? 
</v>
      </c>
      <c r="G863" s="6" t="str">
        <f>_xlfn.SINGLE(IF(FGP!$C45="","",FGP!$C45))</f>
        <v/>
      </c>
      <c r="H86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64" spans="1:8" x14ac:dyDescent="0.35">
      <c r="A864" s="6" t="s">
        <v>1926</v>
      </c>
      <c r="B864" s="6" t="str">
        <f t="shared" si="22"/>
        <v>07.01.10</v>
      </c>
      <c r="C864" s="6" t="str">
        <f>(IF(MID(Table1[[#This Row],[Question]],10,2)="SU",MID(Table1[[#This Row],[Question]],10,6),""))</f>
        <v>SUBQ1</v>
      </c>
      <c r="D864" s="9" t="str">
        <f>D863&amp;" SUBQ1"</f>
        <v>07.01.10 SUBQ1</v>
      </c>
      <c r="E864" s="9" t="str">
        <f>Table1[[#This Row],[QNUM]]&amp;Table1[[#This Row],[SUBQNUM]]</f>
        <v>07.01.10SUBQ1</v>
      </c>
      <c r="F864" s="6" t="str">
        <f>_xlfn.SINGLE(IF(FGP!$B46="","",FGP!$B46))</f>
        <v>• Are projects visually identified as AmeriCorps (including, but not limited to logos, websites, social media, service gear and clothing) and following AmeriCorps brand guidelines?</v>
      </c>
      <c r="G864" s="6" t="str">
        <f>_xlfn.SINGLE(IF(FGP!$C46="","",FGP!$C46))</f>
        <v/>
      </c>
      <c r="H86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65" spans="1:8" x14ac:dyDescent="0.35">
      <c r="A865" s="6" t="s">
        <v>1926</v>
      </c>
      <c r="B865" s="6" t="str">
        <f t="shared" si="22"/>
        <v>07.01.10</v>
      </c>
      <c r="C865" s="6" t="str">
        <f>(IF(MID(Table1[[#This Row],[Question]],10,2)="SU",MID(Table1[[#This Row],[Question]],10,6),""))</f>
        <v>SUBQ2</v>
      </c>
      <c r="D865" s="9" t="str">
        <f>D863&amp;" SUBQ2"</f>
        <v>07.01.10 SUBQ2</v>
      </c>
      <c r="E865" s="9" t="str">
        <f>Table1[[#This Row],[QNUM]]&amp;Table1[[#This Row],[SUBQNUM]]</f>
        <v>07.01.10SUBQ2</v>
      </c>
      <c r="F865" s="6" t="str">
        <f>_xlfn.SINGLE(IF(FGP!$B47="","",FGP!$B47))</f>
        <v>• Are volunteers provided information that projects are part of AmeriCorps?</v>
      </c>
      <c r="G865" s="6" t="str">
        <f>_xlfn.SINGLE(IF(FGP!$C47="","",FGP!$C47))</f>
        <v/>
      </c>
      <c r="H86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66" spans="1:8" x14ac:dyDescent="0.35">
      <c r="A866" s="6" t="s">
        <v>1926</v>
      </c>
      <c r="B866" s="6" t="str">
        <f t="shared" si="22"/>
        <v>07.01.10</v>
      </c>
      <c r="C866" s="6" t="str">
        <f>(IF(MID(Table1[[#This Row],[Question]],10,2)="SU",MID(Table1[[#This Row],[Question]],10,6),""))</f>
        <v>SUBQ3</v>
      </c>
      <c r="D866" s="9" t="str">
        <f>D863&amp;" SUBQ3"</f>
        <v>07.01.10 SUBQ3</v>
      </c>
      <c r="E866" s="9" t="str">
        <f>Table1[[#This Row],[QNUM]]&amp;Table1[[#This Row],[SUBQNUM]]</f>
        <v>07.01.10SUBQ3</v>
      </c>
      <c r="F866" s="6" t="str">
        <f>_xlfn.SINGLE(IF(FGP!$B48="","",FGP!$B48))</f>
        <v>• Are there alterations to AmeriCorps logos or other brand identities? If yes, did the grantee receive prior written approval from AmeriCorps?</v>
      </c>
      <c r="G866" s="6" t="str">
        <f>_xlfn.SINGLE(IF(FGP!$C48="","",FGP!$C48))</f>
        <v/>
      </c>
      <c r="H86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67" spans="1:8" x14ac:dyDescent="0.35">
      <c r="A867" s="6" t="s">
        <v>1926</v>
      </c>
      <c r="B867" s="6" t="str">
        <f t="shared" si="22"/>
        <v>07.01.10</v>
      </c>
      <c r="C867" s="6" t="str">
        <f>(IF(MID(Table1[[#This Row],[Question]],10,2)="SU",MID(Table1[[#This Row],[Question]],10,6),""))</f>
        <v>SUBQ4</v>
      </c>
      <c r="D867" s="9" t="str">
        <f>D863&amp;" SUBQ4"</f>
        <v>07.01.10 SUBQ4</v>
      </c>
      <c r="E867" s="9" t="str">
        <f>Table1[[#This Row],[QNUM]]&amp;Table1[[#This Row],[SUBQNUM]]</f>
        <v>07.01.10SUBQ4</v>
      </c>
      <c r="F867" s="6" t="str">
        <f>_xlfn.SINGLE(IF(FGP!$B49="","",FGP!$B49))</f>
        <v>• If applicable, do agreements with subsites explicitly state that the program is an AmeriCorps program?</v>
      </c>
      <c r="G867" s="6" t="str">
        <f>_xlfn.SINGLE(IF(FGP!$C49="","",FGP!$C49))</f>
        <v/>
      </c>
      <c r="H86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68" spans="1:8" x14ac:dyDescent="0.35">
      <c r="A868" s="6" t="s">
        <v>1926</v>
      </c>
      <c r="B868" s="6" t="str">
        <f t="shared" si="22"/>
        <v/>
      </c>
      <c r="C868" s="6" t="str">
        <f>(IF(MID(Table1[[#This Row],[Question]],10,2)="SU",MID(Table1[[#This Row],[Question]],10,6),""))</f>
        <v/>
      </c>
      <c r="D868" s="6" t="str">
        <f>FGP!$A50</f>
        <v>References:</v>
      </c>
      <c r="E868" s="6" t="str">
        <f>Table1[[#This Row],[QNUM]]&amp;Table1[[#This Row],[SUBQNUM]]</f>
        <v/>
      </c>
      <c r="F868" s="6" t="str">
        <f>_xlfn.SINGLE(IF(FGP!$B50="","",FGP!$B50))</f>
        <v>General Terms and Conditions</v>
      </c>
      <c r="G868" s="6" t="str">
        <f>_xlfn.SINGLE(IF(FGP!$C50="","",FGP!$C50))</f>
        <v/>
      </c>
      <c r="H86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69" spans="1:8" x14ac:dyDescent="0.35">
      <c r="A869" s="6" t="s">
        <v>1926</v>
      </c>
      <c r="B869" s="6" t="str">
        <f>B867&amp;TRIM(Table1[[#This Row],[Question]])</f>
        <v>07.01.10Notes:</v>
      </c>
      <c r="C869" s="6" t="str">
        <f>(IF(MID(Table1[[#This Row],[Question]],10,2)="SU",MID(Table1[[#This Row],[Question]],10,6),""))</f>
        <v/>
      </c>
      <c r="D869" s="6" t="str">
        <f>FGP!$A51</f>
        <v>Notes:</v>
      </c>
      <c r="E869" s="6" t="str">
        <f>Table1[[#This Row],[QNUM]]&amp;Table1[[#This Row],[SUBQNUM]]</f>
        <v>07.01.10Notes:</v>
      </c>
      <c r="F869" s="6" t="str">
        <f>_xlfn.SINGLE(IF(FGP!$B51="","",FGP!$B51))</f>
        <v/>
      </c>
      <c r="G869" s="6" t="str">
        <f>_xlfn.SINGLE(IF(FGP!$C51="","",FGP!$C51))</f>
        <v/>
      </c>
      <c r="H86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70" spans="1:8" x14ac:dyDescent="0.35">
      <c r="A870" s="6" t="s">
        <v>1926</v>
      </c>
      <c r="B870" s="6" t="str">
        <f>B867&amp;Table1[[#This Row],[Question]]</f>
        <v>07.01.10Recommendations for Improvement:</v>
      </c>
      <c r="C870" s="6" t="str">
        <f>(IF(MID(Table1[[#This Row],[Question]],10,2)="SU",MID(Table1[[#This Row],[Question]],10,6),""))</f>
        <v/>
      </c>
      <c r="D870" s="6" t="str">
        <f>FGP!$A52</f>
        <v>Recommendations for Improvement:</v>
      </c>
      <c r="E870" s="6" t="str">
        <f>Table1[[#This Row],[QNUM]]&amp;Table1[[#This Row],[SUBQNUM]]</f>
        <v>07.01.10Recommendations for Improvement:</v>
      </c>
      <c r="F870" s="6" t="str">
        <f>_xlfn.SINGLE(IF(FGP!$B52="","",FGP!$B52))</f>
        <v/>
      </c>
      <c r="G870" s="6" t="str">
        <f>_xlfn.SINGLE(IF(FGP!$C52="","",FGP!$C52))</f>
        <v/>
      </c>
      <c r="H87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71" spans="1:8" x14ac:dyDescent="0.35">
      <c r="A871" s="6" t="s">
        <v>1926</v>
      </c>
      <c r="B871" s="6" t="str">
        <f t="shared" si="22"/>
        <v>07.01.11</v>
      </c>
      <c r="C871" s="6" t="str">
        <f>(IF(MID(Table1[[#This Row],[Question]],10,2)="SU",MID(Table1[[#This Row],[Question]],10,6),""))</f>
        <v/>
      </c>
      <c r="D871" s="6" t="str">
        <f>FGP!$A53</f>
        <v>07.01.11</v>
      </c>
      <c r="E871" s="6" t="str">
        <f>Table1[[#This Row],[QNUM]]&amp;Table1[[#This Row],[SUBQNUM]]</f>
        <v>07.01.11</v>
      </c>
      <c r="F871" s="6" t="str">
        <f>_xlfn.SINGLE(IF(FGP!$B53="","",FGP!$B53))</f>
        <v>Does the progress report raw/source documentation provided demonstrate accuracy and validity of performance measure progress reported?
If NO, write a brief explanation in the notes section below.</v>
      </c>
      <c r="G871" s="6" t="str">
        <f>_xlfn.SINGLE(IF(FGP!$C53="","",FGP!$C53))</f>
        <v/>
      </c>
      <c r="H87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72" spans="1:8" x14ac:dyDescent="0.35">
      <c r="A872" s="6" t="s">
        <v>1926</v>
      </c>
      <c r="B872" s="6" t="str">
        <f t="shared" si="22"/>
        <v/>
      </c>
      <c r="C872" s="6" t="str">
        <f>(IF(MID(Table1[[#This Row],[Question]],10,2)="SU",MID(Table1[[#This Row],[Question]],10,6),""))</f>
        <v/>
      </c>
      <c r="D872" s="6" t="str">
        <f>FGP!$A54</f>
        <v>References:</v>
      </c>
      <c r="E872" s="6" t="str">
        <f>Table1[[#This Row],[QNUM]]&amp;Table1[[#This Row],[SUBQNUM]]</f>
        <v/>
      </c>
      <c r="F872" s="6" t="str">
        <f>_xlfn.SINGLE(IF(FGP!$B54="","",FGP!$B54))</f>
        <v>2 CFR 200.301; General Terms and Conditions</v>
      </c>
      <c r="G872" s="6" t="str">
        <f>_xlfn.SINGLE(IF(FGP!$C54="","",FGP!$C54))</f>
        <v/>
      </c>
      <c r="H87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73" spans="1:8" x14ac:dyDescent="0.35">
      <c r="A873" s="6" t="s">
        <v>1926</v>
      </c>
      <c r="B873" s="6" t="str">
        <f>B871&amp;TRIM(Table1[[#This Row],[Question]])</f>
        <v>07.01.11Notes:</v>
      </c>
      <c r="C873" s="6" t="str">
        <f>(IF(MID(Table1[[#This Row],[Question]],10,2)="SU",MID(Table1[[#This Row],[Question]],10,6),""))</f>
        <v/>
      </c>
      <c r="D873" s="6" t="str">
        <f>FGP!$A55</f>
        <v>Notes:</v>
      </c>
      <c r="E873" s="6" t="str">
        <f>Table1[[#This Row],[QNUM]]&amp;Table1[[#This Row],[SUBQNUM]]</f>
        <v>07.01.11Notes:</v>
      </c>
      <c r="F873" s="6" t="str">
        <f>_xlfn.SINGLE(IF(FGP!$B55="","",FGP!$B55))</f>
        <v/>
      </c>
      <c r="G873" s="6" t="str">
        <f>_xlfn.SINGLE(IF(FGP!$C55="","",FGP!$C55))</f>
        <v/>
      </c>
      <c r="H87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74" spans="1:8" x14ac:dyDescent="0.35">
      <c r="A874" s="6" t="s">
        <v>1926</v>
      </c>
      <c r="B874" s="6" t="str">
        <f>B871&amp;Table1[[#This Row],[Question]]</f>
        <v>07.01.11Recommendations for Improvement:</v>
      </c>
      <c r="C874" s="6" t="str">
        <f>(IF(MID(Table1[[#This Row],[Question]],10,2)="SU",MID(Table1[[#This Row],[Question]],10,6),""))</f>
        <v/>
      </c>
      <c r="D874" s="6" t="str">
        <f>FGP!$A56</f>
        <v>Recommendations for Improvement:</v>
      </c>
      <c r="E874" s="6" t="str">
        <f>Table1[[#This Row],[QNUM]]&amp;Table1[[#This Row],[SUBQNUM]]</f>
        <v>07.01.11Recommendations for Improvement:</v>
      </c>
      <c r="F874" s="6" t="str">
        <f>_xlfn.SINGLE(IF(FGP!$B56="","",FGP!$B56))</f>
        <v/>
      </c>
      <c r="G874" s="6" t="str">
        <f>_xlfn.SINGLE(IF(FGP!$C56="","",FGP!$C56))</f>
        <v/>
      </c>
      <c r="H87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75" spans="1:8" x14ac:dyDescent="0.35">
      <c r="A875" s="6" t="s">
        <v>1926</v>
      </c>
      <c r="B875" s="6" t="str">
        <f t="shared" si="22"/>
        <v>07.02: FG</v>
      </c>
      <c r="C875" s="6" t="str">
        <f>(IF(MID(Table1[[#This Row],[Question]],10,2)="SU",MID(Table1[[#This Row],[Question]],10,6),""))</f>
        <v/>
      </c>
      <c r="D875" s="6" t="str">
        <f>FGP!$A57</f>
        <v>07.02: FGP STATION OVERSIGHT</v>
      </c>
      <c r="E875" s="6" t="str">
        <f>Table1[[#This Row],[QNUM]]&amp;Table1[[#This Row],[SUBQNUM]]</f>
        <v>07.02: FG</v>
      </c>
      <c r="F875" s="6" t="str">
        <f>_xlfn.SINGLE(IF(FGP!$B57="","",FGP!$B57))</f>
        <v/>
      </c>
      <c r="G875" s="6" t="str">
        <f>_xlfn.SINGLE(IF(FGP!$C57="","",FGP!$C57))</f>
        <v/>
      </c>
      <c r="H87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76" spans="1:8" x14ac:dyDescent="0.35">
      <c r="A876" s="6" t="s">
        <v>1926</v>
      </c>
      <c r="B876" s="6" t="str">
        <f t="shared" si="22"/>
        <v>07.02.01</v>
      </c>
      <c r="C876" s="6" t="str">
        <f>(IF(MID(Table1[[#This Row],[Question]],10,2)="SU",MID(Table1[[#This Row],[Question]],10,6),""))</f>
        <v/>
      </c>
      <c r="D876" s="6" t="str">
        <f>FGP!$A58</f>
        <v>07.02.01</v>
      </c>
      <c r="E876" s="6" t="str">
        <f>Table1[[#This Row],[QNUM]]&amp;Table1[[#This Row],[SUBQNUM]]</f>
        <v>07.02.01</v>
      </c>
      <c r="F876" s="6" t="str">
        <f>_xlfn.SINGLE(IF(FGP!$B58="","",FGP!$B58))</f>
        <v xml:space="preserve">Is there a current MOU for all volunteer stations, where volunteers are currently serving, signed within the past 3 years?_x000D_
_x000D_
 </v>
      </c>
      <c r="G876" s="6" t="str">
        <f>_xlfn.SINGLE(IF(FGP!$C58="","",FGP!$C58))</f>
        <v/>
      </c>
      <c r="H87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77" spans="1:8" x14ac:dyDescent="0.35">
      <c r="A877" s="6" t="s">
        <v>1926</v>
      </c>
      <c r="B877" s="6" t="str">
        <f t="shared" si="22"/>
        <v/>
      </c>
      <c r="C877" s="6" t="str">
        <f>(IF(MID(Table1[[#This Row],[Question]],10,2)="SU",MID(Table1[[#This Row],[Question]],10,6),""))</f>
        <v/>
      </c>
      <c r="D877" s="6" t="str">
        <f>FGP!$A59</f>
        <v>References:</v>
      </c>
      <c r="E877" s="6" t="str">
        <f>Table1[[#This Row],[QNUM]]&amp;Table1[[#This Row],[SUBQNUM]]</f>
        <v/>
      </c>
      <c r="F877" s="6" t="str">
        <f>_xlfn.SINGLE(IF(FGP!$B59="","",FGP!$B59))</f>
        <v xml:space="preserve">FGP Regulation: 45 CFR §2552.23(c)(2)
</v>
      </c>
      <c r="G877" s="6" t="str">
        <f>_xlfn.SINGLE(IF(FGP!$C59="","",FGP!$C59))</f>
        <v/>
      </c>
      <c r="H87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78" spans="1:8" x14ac:dyDescent="0.35">
      <c r="A878" s="6" t="s">
        <v>1926</v>
      </c>
      <c r="B878" s="6" t="str">
        <f>B876&amp;TRIM(Table1[[#This Row],[Question]])</f>
        <v>07.02.01Notes:</v>
      </c>
      <c r="C878" s="6" t="str">
        <f>(IF(MID(Table1[[#This Row],[Question]],10,2)="SU",MID(Table1[[#This Row],[Question]],10,6),""))</f>
        <v/>
      </c>
      <c r="D878" s="6" t="str">
        <f>FGP!$A60</f>
        <v>Notes:</v>
      </c>
      <c r="E878" s="6" t="str">
        <f>Table1[[#This Row],[QNUM]]&amp;Table1[[#This Row],[SUBQNUM]]</f>
        <v>07.02.01Notes:</v>
      </c>
      <c r="F878" s="6" t="str">
        <f>_xlfn.SINGLE(IF(FGP!$B60="","",FGP!$B60))</f>
        <v/>
      </c>
      <c r="G878" s="6" t="str">
        <f>_xlfn.SINGLE(IF(FGP!$C60="","",FGP!$C60))</f>
        <v/>
      </c>
      <c r="H87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79" spans="1:8" x14ac:dyDescent="0.35">
      <c r="A879" s="6" t="s">
        <v>1926</v>
      </c>
      <c r="B879" s="6" t="str">
        <f>B876&amp;Table1[[#This Row],[Question]]</f>
        <v>07.02.01Recommendations for Improvement:</v>
      </c>
      <c r="C879" s="6" t="str">
        <f>(IF(MID(Table1[[#This Row],[Question]],10,2)="SU",MID(Table1[[#This Row],[Question]],10,6),""))</f>
        <v/>
      </c>
      <c r="D879" s="6" t="str">
        <f>FGP!$A61</f>
        <v>Recommendations for Improvement:</v>
      </c>
      <c r="E879" s="6" t="str">
        <f>Table1[[#This Row],[QNUM]]&amp;Table1[[#This Row],[SUBQNUM]]</f>
        <v>07.02.01Recommendations for Improvement:</v>
      </c>
      <c r="F879" s="6" t="str">
        <f>_xlfn.SINGLE(IF(FGP!$B61="","",FGP!$B61))</f>
        <v/>
      </c>
      <c r="G879" s="6" t="str">
        <f>_xlfn.SINGLE(IF(FGP!$C61="","",FGP!$C61))</f>
        <v/>
      </c>
      <c r="H87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80" spans="1:8" x14ac:dyDescent="0.35">
      <c r="A880" s="6" t="s">
        <v>1926</v>
      </c>
      <c r="B880" s="6" t="str">
        <f t="shared" si="22"/>
        <v>07.02.02</v>
      </c>
      <c r="C880" s="6" t="str">
        <f>(IF(MID(Table1[[#This Row],[Question]],10,2)="SU",MID(Table1[[#This Row],[Question]],10,6),""))</f>
        <v/>
      </c>
      <c r="D880" s="6" t="str">
        <f>FGP!$A62</f>
        <v>07.02.02</v>
      </c>
      <c r="E880" s="6" t="str">
        <f>Table1[[#This Row],[QNUM]]&amp;Table1[[#This Row],[SUBQNUM]]</f>
        <v>07.02.02</v>
      </c>
      <c r="F880" s="6" t="str">
        <f>_xlfn.SINGLE(IF(FGP!$B62="","",FGP!$B62))</f>
        <v xml:space="preserve">Do MOUs meet the basic requirements as stated in the regulations, i.e.:
</v>
      </c>
      <c r="G880" s="6" t="str">
        <f>_xlfn.SINGLE(IF(FGP!$C62="","",FGP!$C62))</f>
        <v/>
      </c>
      <c r="H88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81" spans="1:8" x14ac:dyDescent="0.35">
      <c r="A881" s="6" t="s">
        <v>1926</v>
      </c>
      <c r="B881" s="6" t="str">
        <f t="shared" si="22"/>
        <v>07.02.02</v>
      </c>
      <c r="C881" s="6" t="str">
        <f>(IF(MID(Table1[[#This Row],[Question]],10,2)="SU",MID(Table1[[#This Row],[Question]],10,6),""))</f>
        <v>SUBQ1</v>
      </c>
      <c r="D881" s="9" t="str">
        <f>D880&amp;" SUBQ1"</f>
        <v>07.02.02 SUBQ1</v>
      </c>
      <c r="E881" s="9" t="str">
        <f>Table1[[#This Row],[QNUM]]&amp;Table1[[#This Row],[SUBQNUM]]</f>
        <v>07.02.02SUBQ1</v>
      </c>
      <c r="F881" s="6" t="str">
        <f>_xlfn.SINGLE(IF(FGP!$B63="","",FGP!$B63))</f>
        <v>a. Negotiated prior to volunteer placement;</v>
      </c>
      <c r="G881" s="6" t="str">
        <f>_xlfn.SINGLE(IF(FGP!$C63="","",FGP!$C63))</f>
        <v/>
      </c>
      <c r="H88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82" spans="1:8" x14ac:dyDescent="0.35">
      <c r="A882" s="6" t="s">
        <v>1926</v>
      </c>
      <c r="B882" s="6" t="str">
        <f t="shared" si="22"/>
        <v>07.02.02</v>
      </c>
      <c r="C882" s="6" t="str">
        <f>(IF(MID(Table1[[#This Row],[Question]],10,2)="SU",MID(Table1[[#This Row],[Question]],10,6),""))</f>
        <v>SUBQ2</v>
      </c>
      <c r="D882" s="9" t="str">
        <f>D880&amp;" SUBQ2"</f>
        <v>07.02.02 SUBQ2</v>
      </c>
      <c r="E882" s="9" t="str">
        <f>Table1[[#This Row],[QNUM]]&amp;Table1[[#This Row],[SUBQNUM]]</f>
        <v>07.02.02SUBQ2</v>
      </c>
      <c r="F882" s="6" t="str">
        <f>_xlfn.SINGLE(IF(FGP!$B64="","",FGP!$B64))</f>
        <v>b. Specifies the mutual responsibilities of the station and sponsor;</v>
      </c>
      <c r="G882" s="6" t="str">
        <f>_xlfn.SINGLE(IF(FGP!$C64="","",FGP!$C64))</f>
        <v/>
      </c>
      <c r="H88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83" spans="1:8" x14ac:dyDescent="0.35">
      <c r="A883" s="6" t="s">
        <v>1926</v>
      </c>
      <c r="B883" s="6" t="str">
        <f t="shared" si="22"/>
        <v>07.02.02</v>
      </c>
      <c r="C883" s="6" t="str">
        <f>(IF(MID(Table1[[#This Row],[Question]],10,2)="SU",MID(Table1[[#This Row],[Question]],10,6),""))</f>
        <v>SUBQ3</v>
      </c>
      <c r="D883" s="9" t="str">
        <f>D880&amp;" SUBQ3"</f>
        <v>07.02.02 SUBQ3</v>
      </c>
      <c r="E883" s="9" t="str">
        <f>Table1[[#This Row],[QNUM]]&amp;Table1[[#This Row],[SUBQNUM]]</f>
        <v>07.02.02SUBQ3</v>
      </c>
      <c r="F883" s="6" t="str">
        <f>_xlfn.SINGLE(IF(FGP!$B65="","",FGP!$B65))</f>
        <v>c. Renegotiated every 3 years;</v>
      </c>
      <c r="G883" s="6" t="str">
        <f>_xlfn.SINGLE(IF(FGP!$C65="","",FGP!$C65))</f>
        <v/>
      </c>
      <c r="H88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84" spans="1:8" x14ac:dyDescent="0.35">
      <c r="A884" s="6" t="s">
        <v>1926</v>
      </c>
      <c r="B884" s="6" t="str">
        <f t="shared" si="22"/>
        <v>07.02.02</v>
      </c>
      <c r="C884" s="6" t="str">
        <f>(IF(MID(Table1[[#This Row],[Question]],10,2)="SU",MID(Table1[[#This Row],[Question]],10,6),""))</f>
        <v>SUBQ4</v>
      </c>
      <c r="D884" s="9" t="str">
        <f>D880&amp;" SUBQ4"</f>
        <v>07.02.02 SUBQ4</v>
      </c>
      <c r="E884" s="9" t="str">
        <f>Table1[[#This Row],[QNUM]]&amp;Table1[[#This Row],[SUBQNUM]]</f>
        <v>07.02.02SUBQ4</v>
      </c>
      <c r="F884" s="6" t="str">
        <f>_xlfn.SINGLE(IF(FGP!$B66="","",FGP!$B66))</f>
        <v>d. Contains the required non-discrimination commitment;</v>
      </c>
      <c r="G884" s="6" t="str">
        <f>_xlfn.SINGLE(IF(FGP!$C66="","",FGP!$C66))</f>
        <v/>
      </c>
      <c r="H88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85" spans="1:8" x14ac:dyDescent="0.35">
      <c r="A885" s="6" t="s">
        <v>1926</v>
      </c>
      <c r="B885" s="6" t="str">
        <f t="shared" si="22"/>
        <v>07.02.02</v>
      </c>
      <c r="C885" s="6" t="str">
        <f>(IF(MID(Table1[[#This Row],[Question]],10,2)="SU",MID(Table1[[#This Row],[Question]],10,6),""))</f>
        <v>SUBQ5</v>
      </c>
      <c r="D885" s="9" t="str">
        <f>D880&amp;" SUBQ5"</f>
        <v>07.02.02 SUBQ5</v>
      </c>
      <c r="E885" s="9" t="str">
        <f>Table1[[#This Row],[QNUM]]&amp;Table1[[#This Row],[SUBQNUM]]</f>
        <v>07.02.02SUBQ5</v>
      </c>
      <c r="F885" s="6" t="str">
        <f>_xlfn.SINGLE(IF(FGP!$B67="","",FGP!$B67))</f>
        <v>e. Contains the required reasonable accommodation language?</v>
      </c>
      <c r="G885" s="6" t="str">
        <f>_xlfn.SINGLE(IF(FGP!$C67="","",FGP!$C67))</f>
        <v/>
      </c>
      <c r="H88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86" spans="1:8" x14ac:dyDescent="0.35">
      <c r="A886" s="6" t="s">
        <v>1926</v>
      </c>
      <c r="B886" s="6" t="str">
        <f t="shared" si="22"/>
        <v/>
      </c>
      <c r="C886" s="6" t="str">
        <f>(IF(MID(Table1[[#This Row],[Question]],10,2)="SU",MID(Table1[[#This Row],[Question]],10,6),""))</f>
        <v/>
      </c>
      <c r="D886" s="6" t="str">
        <f>FGP!$A68</f>
        <v>References:</v>
      </c>
      <c r="E886" s="6" t="str">
        <f>Table1[[#This Row],[QNUM]]&amp;Table1[[#This Row],[SUBQNUM]]</f>
        <v/>
      </c>
      <c r="F886" s="6" t="str">
        <f>_xlfn.SINGLE(IF(FGP!$B68="","",FGP!$B68))</f>
        <v>FGP Regulation: 45 CFR §2552.23(c)(2)</v>
      </c>
      <c r="G886" s="6" t="str">
        <f>_xlfn.SINGLE(IF(FGP!$C68="","",FGP!$C68))</f>
        <v/>
      </c>
      <c r="H88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87" spans="1:8" x14ac:dyDescent="0.35">
      <c r="A887" s="6" t="s">
        <v>1926</v>
      </c>
      <c r="B887" s="6" t="str">
        <f>B885&amp;TRIM(Table1[[#This Row],[Question]])</f>
        <v>07.02.02Notes:</v>
      </c>
      <c r="C887" s="6" t="str">
        <f>(IF(MID(Table1[[#This Row],[Question]],10,2)="SU",MID(Table1[[#This Row],[Question]],10,6),""))</f>
        <v/>
      </c>
      <c r="D887" s="6" t="str">
        <f>FGP!$A69</f>
        <v>Notes:</v>
      </c>
      <c r="E887" s="6" t="str">
        <f>Table1[[#This Row],[QNUM]]&amp;Table1[[#This Row],[SUBQNUM]]</f>
        <v>07.02.02Notes:</v>
      </c>
      <c r="F887" s="6" t="str">
        <f>_xlfn.SINGLE(IF(FGP!$B69="","",FGP!$B69))</f>
        <v/>
      </c>
      <c r="G887" s="6" t="str">
        <f>_xlfn.SINGLE(IF(FGP!$C69="","",FGP!$C69))</f>
        <v/>
      </c>
      <c r="H88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88" spans="1:8" x14ac:dyDescent="0.35">
      <c r="A888" s="6" t="s">
        <v>1926</v>
      </c>
      <c r="B888" s="6" t="str">
        <f>B885&amp;Table1[[#This Row],[Question]]</f>
        <v>07.02.02Recommendations for Improvement:</v>
      </c>
      <c r="C888" s="6" t="str">
        <f>(IF(MID(Table1[[#This Row],[Question]],10,2)="SU",MID(Table1[[#This Row],[Question]],10,6),""))</f>
        <v/>
      </c>
      <c r="D888" s="6" t="str">
        <f>FGP!$A70</f>
        <v>Recommendations for Improvement:</v>
      </c>
      <c r="E888" s="6" t="str">
        <f>Table1[[#This Row],[QNUM]]&amp;Table1[[#This Row],[SUBQNUM]]</f>
        <v>07.02.02Recommendations for Improvement:</v>
      </c>
      <c r="F888" s="6" t="str">
        <f>_xlfn.SINGLE(IF(FGP!$B70="","",FGP!$B70))</f>
        <v/>
      </c>
      <c r="G888" s="6" t="str">
        <f>_xlfn.SINGLE(IF(FGP!$C70="","",FGP!$C70))</f>
        <v/>
      </c>
      <c r="H88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89" spans="1:8" x14ac:dyDescent="0.35">
      <c r="A889" s="6" t="s">
        <v>1926</v>
      </c>
      <c r="B889" s="6" t="str">
        <f t="shared" si="22"/>
        <v>07.02.03</v>
      </c>
      <c r="C889" s="6" t="str">
        <f>(IF(MID(Table1[[#This Row],[Question]],10,2)="SU",MID(Table1[[#This Row],[Question]],10,6),""))</f>
        <v/>
      </c>
      <c r="D889" s="6" t="str">
        <f>FGP!$A71</f>
        <v>07.02.03</v>
      </c>
      <c r="E889" s="6" t="str">
        <f>Table1[[#This Row],[QNUM]]&amp;Table1[[#This Row],[SUBQNUM]]</f>
        <v>07.02.03</v>
      </c>
      <c r="F889" s="6" t="str">
        <f>_xlfn.SINGLE(IF(FGP!$B71="","",FGP!$B71))</f>
        <v>1) Does the project document that the volunteer stations are public or private non-profit agencies or organizations, with the exception of proprietary health care facilities? _x000D_
2) What is your method for ensuring that volunteer stations are appropriate per the regulations?</v>
      </c>
      <c r="G889" s="6" t="str">
        <f>_xlfn.SINGLE(IF(FGP!$C71="","",FGP!$C71))</f>
        <v/>
      </c>
      <c r="H88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90" spans="1:8" x14ac:dyDescent="0.35">
      <c r="A890" s="6" t="s">
        <v>1926</v>
      </c>
      <c r="B890" s="6" t="str">
        <f t="shared" si="22"/>
        <v/>
      </c>
      <c r="C890" s="6" t="str">
        <f>(IF(MID(Table1[[#This Row],[Question]],10,2)="SU",MID(Table1[[#This Row],[Question]],10,6),""))</f>
        <v/>
      </c>
      <c r="D890" s="6" t="str">
        <f>FGP!$A72</f>
        <v>References:</v>
      </c>
      <c r="E890" s="6" t="str">
        <f>Table1[[#This Row],[QNUM]]&amp;Table1[[#This Row],[SUBQNUM]]</f>
        <v/>
      </c>
      <c r="F890" s="6" t="str">
        <f>_xlfn.SINGLE(IF(FGP!$B72="","",FGP!$B72))</f>
        <v>FGP Regulation: 45 CFR § 2552.23(c)(1)</v>
      </c>
      <c r="G890" s="6" t="str">
        <f>_xlfn.SINGLE(IF(FGP!$C72="","",FGP!$C72))</f>
        <v/>
      </c>
      <c r="H89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91" spans="1:8" x14ac:dyDescent="0.35">
      <c r="A891" s="6" t="s">
        <v>1926</v>
      </c>
      <c r="B891" s="6" t="str">
        <f>B889&amp;TRIM(Table1[[#This Row],[Question]])</f>
        <v>07.02.03Notes:</v>
      </c>
      <c r="C891" s="6" t="str">
        <f>(IF(MID(Table1[[#This Row],[Question]],10,2)="SU",MID(Table1[[#This Row],[Question]],10,6),""))</f>
        <v/>
      </c>
      <c r="D891" s="6" t="str">
        <f>FGP!$A73</f>
        <v>Notes:</v>
      </c>
      <c r="E891" s="6" t="str">
        <f>Table1[[#This Row],[QNUM]]&amp;Table1[[#This Row],[SUBQNUM]]</f>
        <v>07.02.03Notes:</v>
      </c>
      <c r="F891" s="6" t="str">
        <f>_xlfn.SINGLE(IF(FGP!$B73="","",FGP!$B73))</f>
        <v/>
      </c>
      <c r="G891" s="6" t="str">
        <f>_xlfn.SINGLE(IF(FGP!$C73="","",FGP!$C73))</f>
        <v/>
      </c>
      <c r="H89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92" spans="1:8" x14ac:dyDescent="0.35">
      <c r="A892" s="6" t="s">
        <v>1926</v>
      </c>
      <c r="B892" s="6" t="str">
        <f>B889&amp;Table1[[#This Row],[Question]]</f>
        <v>07.02.03Recommendations for Improvement:</v>
      </c>
      <c r="C892" s="6" t="str">
        <f>(IF(MID(Table1[[#This Row],[Question]],10,2)="SU",MID(Table1[[#This Row],[Question]],10,6),""))</f>
        <v/>
      </c>
      <c r="D892" s="6" t="str">
        <f>FGP!$A74</f>
        <v>Recommendations for Improvement:</v>
      </c>
      <c r="E892" s="6" t="str">
        <f>Table1[[#This Row],[QNUM]]&amp;Table1[[#This Row],[SUBQNUM]]</f>
        <v>07.02.03Recommendations for Improvement:</v>
      </c>
      <c r="F892" s="6" t="str">
        <f>_xlfn.SINGLE(IF(FGP!$B74="","",FGP!$B74))</f>
        <v/>
      </c>
      <c r="G892" s="6" t="str">
        <f>_xlfn.SINGLE(IF(FGP!$C74="","",FGP!$C74))</f>
        <v/>
      </c>
      <c r="H89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93" spans="1:8" x14ac:dyDescent="0.35">
      <c r="A893" s="6" t="s">
        <v>1926</v>
      </c>
      <c r="B893" s="6" t="str">
        <f t="shared" si="22"/>
        <v>07.02.04</v>
      </c>
      <c r="C893" s="6" t="str">
        <f>(IF(MID(Table1[[#This Row],[Question]],10,2)="SU",MID(Table1[[#This Row],[Question]],10,6),""))</f>
        <v/>
      </c>
      <c r="D893" s="6" t="str">
        <f>FGP!$A75</f>
        <v>07.02.04</v>
      </c>
      <c r="E893" s="6" t="str">
        <f>Table1[[#This Row],[QNUM]]&amp;Table1[[#This Row],[SUBQNUM]]</f>
        <v>07.02.04</v>
      </c>
      <c r="F893" s="6" t="str">
        <f>_xlfn.SINGLE(IF(FGP!$B75="","",FGP!$B75))</f>
        <v xml:space="preserve">Does the grantee monitor  service site(s) to ensure compliance with grant requirements?_x000D_
_x000D_
</v>
      </c>
      <c r="G893" s="6" t="str">
        <f>_xlfn.SINGLE(IF(FGP!$C75="","",FGP!$C75))</f>
        <v/>
      </c>
      <c r="H89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94" spans="1:8" x14ac:dyDescent="0.35">
      <c r="A894" s="6" t="s">
        <v>1926</v>
      </c>
      <c r="B894" s="6" t="str">
        <f t="shared" si="22"/>
        <v/>
      </c>
      <c r="C894" s="6" t="str">
        <f>(IF(MID(Table1[[#This Row],[Question]],10,2)="SU",MID(Table1[[#This Row],[Question]],10,6),""))</f>
        <v/>
      </c>
      <c r="D894" s="6" t="str">
        <f>FGP!$A76</f>
        <v>References:</v>
      </c>
      <c r="E894" s="6" t="str">
        <f>Table1[[#This Row],[QNUM]]&amp;Table1[[#This Row],[SUBQNUM]]</f>
        <v/>
      </c>
      <c r="F894" s="6" t="str">
        <f>_xlfn.SINGLE(IF(FGP!$B76="","",FGP!$B76))</f>
        <v>Memorandum of Agreement; General Terms and Conditions; 2 CFR 200.303(c); 2 CFR 200.329(a)</v>
      </c>
      <c r="G894" s="6" t="str">
        <f>_xlfn.SINGLE(IF(FGP!$C76="","",FGP!$C76))</f>
        <v/>
      </c>
      <c r="H89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95" spans="1:8" x14ac:dyDescent="0.35">
      <c r="A895" s="6" t="s">
        <v>1926</v>
      </c>
      <c r="B895" s="6" t="str">
        <f>B893&amp;TRIM(Table1[[#This Row],[Question]])</f>
        <v>07.02.04Notes:</v>
      </c>
      <c r="C895" s="6" t="str">
        <f>(IF(MID(Table1[[#This Row],[Question]],10,2)="SU",MID(Table1[[#This Row],[Question]],10,6),""))</f>
        <v/>
      </c>
      <c r="D895" s="6" t="str">
        <f>FGP!$A77</f>
        <v>Notes:</v>
      </c>
      <c r="E895" s="6" t="str">
        <f>Table1[[#This Row],[QNUM]]&amp;Table1[[#This Row],[SUBQNUM]]</f>
        <v>07.02.04Notes:</v>
      </c>
      <c r="F895" s="6" t="str">
        <f>_xlfn.SINGLE(IF(FGP!$B77="","",FGP!$B77))</f>
        <v/>
      </c>
      <c r="G895" s="6" t="str">
        <f>_xlfn.SINGLE(IF(FGP!$C77="","",FGP!$C77))</f>
        <v/>
      </c>
      <c r="H89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96" spans="1:8" x14ac:dyDescent="0.35">
      <c r="A896" s="6" t="s">
        <v>1926</v>
      </c>
      <c r="B896" s="6" t="str">
        <f>B893&amp;Table1[[#This Row],[Question]]</f>
        <v>07.02.04Recommendations for Improvement:</v>
      </c>
      <c r="C896" s="6" t="str">
        <f>(IF(MID(Table1[[#This Row],[Question]],10,2)="SU",MID(Table1[[#This Row],[Question]],10,6),""))</f>
        <v/>
      </c>
      <c r="D896" s="6" t="str">
        <f>FGP!$A78</f>
        <v>Recommendations for Improvement:</v>
      </c>
      <c r="E896" s="6" t="str">
        <f>Table1[[#This Row],[QNUM]]&amp;Table1[[#This Row],[SUBQNUM]]</f>
        <v>07.02.04Recommendations for Improvement:</v>
      </c>
      <c r="F896" s="6" t="str">
        <f>_xlfn.SINGLE(IF(FGP!$B78="","",FGP!$B78))</f>
        <v/>
      </c>
      <c r="G896" s="6" t="str">
        <f>_xlfn.SINGLE(IF(FGP!$C78="","",FGP!$C78))</f>
        <v/>
      </c>
      <c r="H89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97" spans="1:8" x14ac:dyDescent="0.35">
      <c r="A897" s="6" t="s">
        <v>1926</v>
      </c>
      <c r="B897" s="6" t="str">
        <f t="shared" si="22"/>
        <v>07.03: Ve</v>
      </c>
      <c r="C897" s="6" t="str">
        <f>(IF(MID(Table1[[#This Row],[Question]],10,2)="SU",MID(Table1[[#This Row],[Question]],10,6),""))</f>
        <v/>
      </c>
      <c r="D897" s="6" t="str">
        <f>FGP!$A79</f>
        <v>07.03: Verification of Terms and Conditions</v>
      </c>
      <c r="E897" s="6" t="str">
        <f>Table1[[#This Row],[QNUM]]&amp;Table1[[#This Row],[SUBQNUM]]</f>
        <v>07.03: Ve</v>
      </c>
      <c r="F897" s="6" t="str">
        <f>_xlfn.SINGLE(IF(FGP!$B79="","",FGP!$B79))</f>
        <v/>
      </c>
      <c r="G897" s="6" t="str">
        <f>_xlfn.SINGLE(IF(FGP!$C79="","",FGP!$C79))</f>
        <v/>
      </c>
      <c r="H89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98" spans="1:8" x14ac:dyDescent="0.35">
      <c r="A898" s="6" t="s">
        <v>1926</v>
      </c>
      <c r="B898" s="6" t="str">
        <f t="shared" si="22"/>
        <v>07.03.01</v>
      </c>
      <c r="C898" s="6" t="str">
        <f>(IF(MID(Table1[[#This Row],[Question]],10,2)="SU",MID(Table1[[#This Row],[Question]],10,6),""))</f>
        <v/>
      </c>
      <c r="D898" s="6" t="str">
        <f>FGP!$A80</f>
        <v>07.03.01</v>
      </c>
      <c r="E898" s="6" t="str">
        <f>Table1[[#This Row],[QNUM]]&amp;Table1[[#This Row],[SUBQNUM]]</f>
        <v>07.03.01</v>
      </c>
      <c r="F898" s="6" t="str">
        <f>_xlfn.SINGLE(IF(FGP!$B80="","",FGP!$B80))</f>
        <v xml:space="preserve">Is there documentation to show that the recipient maintains a procedure for the filing and adjudication of grievances in alignment with 45 CFR § 1225?  
Documentation should outline the following at minimum: 
</v>
      </c>
      <c r="G898" s="6" t="str">
        <f>_xlfn.SINGLE(IF(FGP!$C80="","",FGP!$C80))</f>
        <v/>
      </c>
      <c r="H89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899" spans="1:8" x14ac:dyDescent="0.35">
      <c r="A899" s="6" t="s">
        <v>1926</v>
      </c>
      <c r="B899" s="6" t="str">
        <f t="shared" si="22"/>
        <v>07.03.01</v>
      </c>
      <c r="C899" s="6" t="str">
        <f>(IF(MID(Table1[[#This Row],[Question]],10,2)="SU",MID(Table1[[#This Row],[Question]],10,6),""))</f>
        <v>SUBQ1</v>
      </c>
      <c r="D899" s="9" t="str">
        <f>D898&amp;" SUBQ1"</f>
        <v>07.03.01 SUBQ1</v>
      </c>
      <c r="E899" s="9" t="str">
        <f>Table1[[#This Row],[QNUM]]&amp;Table1[[#This Row],[SUBQNUM]]</f>
        <v>07.03.01SUBQ1</v>
      </c>
      <c r="F899" s="6" t="str">
        <f>_xlfn.SINGLE(IF(FGP!$B81="","",FGP!$B81))</f>
        <v>• Time frames for filing and response</v>
      </c>
      <c r="G899" s="6" t="str">
        <f>_xlfn.SINGLE(IF(FGP!$C81="","",FGP!$C81))</f>
        <v/>
      </c>
      <c r="H89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00" spans="1:8" x14ac:dyDescent="0.35">
      <c r="A900" s="6" t="s">
        <v>1926</v>
      </c>
      <c r="B900" s="6" t="str">
        <f t="shared" ref="B900:B986" si="23">TRIM(IF(ISNUMBER(LEFT(D900,1)*1),LEFT(D900,9),""))</f>
        <v>07.03.01</v>
      </c>
      <c r="C900" s="6" t="str">
        <f>(IF(MID(Table1[[#This Row],[Question]],10,2)="SU",MID(Table1[[#This Row],[Question]],10,6),""))</f>
        <v>SUBQ2</v>
      </c>
      <c r="D900" s="9" t="str">
        <f>D898&amp;" SUBQ2"</f>
        <v>07.03.01 SUBQ2</v>
      </c>
      <c r="E900" s="9" t="str">
        <f>Table1[[#This Row],[QNUM]]&amp;Table1[[#This Row],[SUBQNUM]]</f>
        <v>07.03.01SUBQ2</v>
      </c>
      <c r="F900" s="6" t="str">
        <f>_xlfn.SINGLE(IF(FGP!$B82="","",FGP!$B82))</f>
        <v xml:space="preserve">• Person who receives and responds to the complaints both informal (grantee personnel) and formal (EEOP Director of AmeriCorps or AmeriCorps designee) </v>
      </c>
      <c r="G900" s="6" t="str">
        <f>_xlfn.SINGLE(IF(FGP!$C82="","",FGP!$C82))</f>
        <v/>
      </c>
      <c r="H90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01" spans="1:8" x14ac:dyDescent="0.35">
      <c r="A901" s="6" t="s">
        <v>1926</v>
      </c>
      <c r="B901" s="6" t="str">
        <f t="shared" si="23"/>
        <v>07.03.01</v>
      </c>
      <c r="C901" s="6" t="str">
        <f>(IF(MID(Table1[[#This Row],[Question]],10,2)="SU",MID(Table1[[#This Row],[Question]],10,6),""))</f>
        <v>SUBQ3</v>
      </c>
      <c r="D901" s="9" t="str">
        <f>D898&amp;" SUBQ3"</f>
        <v>07.03.01 SUBQ3</v>
      </c>
      <c r="E901" s="9" t="str">
        <f>Table1[[#This Row],[QNUM]]&amp;Table1[[#This Row],[SUBQNUM]]</f>
        <v>07.03.01SUBQ3</v>
      </c>
      <c r="F901" s="6" t="str">
        <f>_xlfn.SINGLE(IF(FGP!$B83="","",FGP!$B83))</f>
        <v xml:space="preserve">• Documentation required </v>
      </c>
      <c r="G901" s="6" t="str">
        <f>_xlfn.SINGLE(IF(FGP!$C83="","",FGP!$C83))</f>
        <v/>
      </c>
      <c r="H90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02" spans="1:8" x14ac:dyDescent="0.35">
      <c r="A902" s="6" t="s">
        <v>1926</v>
      </c>
      <c r="B902" s="6" t="str">
        <f t="shared" si="23"/>
        <v>07.03.01</v>
      </c>
      <c r="C902" s="6" t="str">
        <f>(IF(MID(Table1[[#This Row],[Question]],10,2)="SU",MID(Table1[[#This Row],[Question]],10,6),""))</f>
        <v>SUBQ4</v>
      </c>
      <c r="D902" s="9" t="str">
        <f>D898&amp;" SUBQ4"</f>
        <v>07.03.01 SUBQ4</v>
      </c>
      <c r="E902" s="9" t="str">
        <f>Table1[[#This Row],[QNUM]]&amp;Table1[[#This Row],[SUBQNUM]]</f>
        <v>07.03.01SUBQ4</v>
      </c>
      <c r="F902" s="6" t="str">
        <f>_xlfn.SINGLE(IF(FGP!$B84="","",FGP!$B84))</f>
        <v xml:space="preserve">• Legal representation is allowed </v>
      </c>
      <c r="G902" s="6" t="str">
        <f>_xlfn.SINGLE(IF(FGP!$C84="","",FGP!$C84))</f>
        <v/>
      </c>
      <c r="H90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03" spans="1:8" x14ac:dyDescent="0.35">
      <c r="A903" s="6" t="s">
        <v>1926</v>
      </c>
      <c r="B903" s="6" t="str">
        <f t="shared" si="23"/>
        <v>07.03.01</v>
      </c>
      <c r="C903" s="6" t="str">
        <f>(IF(MID(Table1[[#This Row],[Question]],10,2)="SU",MID(Table1[[#This Row],[Question]],10,6),""))</f>
        <v>SUBQ5</v>
      </c>
      <c r="D903" s="9" t="str">
        <f>D898&amp;" SUBQ5"</f>
        <v>07.03.01 SUBQ5</v>
      </c>
      <c r="E903" s="9" t="str">
        <f>Table1[[#This Row],[QNUM]]&amp;Table1[[#This Row],[SUBQNUM]]</f>
        <v>07.03.01SUBQ5</v>
      </c>
      <c r="F903" s="6" t="str">
        <f>_xlfn.SINGLE(IF(FGP!$B85="","",FGP!$B85))</f>
        <v xml:space="preserve">• Freedom from retaliation/reprisal </v>
      </c>
      <c r="G903" s="6" t="str">
        <f>_xlfn.SINGLE(IF(FGP!$C85="","",FGP!$C85))</f>
        <v/>
      </c>
      <c r="H90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04" spans="1:8" x14ac:dyDescent="0.35">
      <c r="A904" s="6" t="s">
        <v>1926</v>
      </c>
      <c r="B904" s="6" t="str">
        <f t="shared" si="23"/>
        <v>07.03.01</v>
      </c>
      <c r="C904" s="6" t="str">
        <f>(IF(MID(Table1[[#This Row],[Question]],10,2)="SU",MID(Table1[[#This Row],[Question]],10,6),""))</f>
        <v>SUBQ6</v>
      </c>
      <c r="D904" s="9" t="str">
        <f>D898&amp;" SUBQ6"</f>
        <v>07.03.01 SUBQ6</v>
      </c>
      <c r="E904" s="9" t="str">
        <f>Table1[[#This Row],[QNUM]]&amp;Table1[[#This Row],[SUBQNUM]]</f>
        <v>07.03.01SUBQ6</v>
      </c>
      <c r="F904" s="6" t="str">
        <f>_xlfn.SINGLE(IF(FGP!$B86="","",FGP!$B86))</f>
        <v xml:space="preserve">• The process involved from initial filing, review, decisions made, corrective action, through close out </v>
      </c>
      <c r="G904" s="6" t="str">
        <f>_xlfn.SINGLE(IF(FGP!$C86="","",FGP!$C86))</f>
        <v/>
      </c>
      <c r="H90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05" spans="1:8" x14ac:dyDescent="0.35">
      <c r="A905" s="6" t="s">
        <v>1926</v>
      </c>
      <c r="B905" s="6" t="str">
        <f t="shared" si="23"/>
        <v/>
      </c>
      <c r="C905" s="6" t="str">
        <f>(IF(MID(Table1[[#This Row],[Question]],10,2)="SU",MID(Table1[[#This Row],[Question]],10,6),""))</f>
        <v/>
      </c>
      <c r="D905" s="6" t="str">
        <f>FGP!$A87</f>
        <v>References:</v>
      </c>
      <c r="E905" s="6" t="str">
        <f>Table1[[#This Row],[QNUM]]&amp;Table1[[#This Row],[SUBQNUM]]</f>
        <v/>
      </c>
      <c r="F905" s="6" t="str">
        <f>_xlfn.SINGLE(IF(FGP!$B87="","",FGP!$B87))</f>
        <v>45 CFR 1225 [These additional references are related to this question however are no longer maintained within the question/compliance determination. They are here to provide additional background information and context and for archival purposes. AmeriCorps Annual General Terms and Conditions, NCSA § 175, 176f or § 417 of the DVSA, 2 CFR § 3187.12, 45 CFR 2540.210, 45 CFR 4552]</v>
      </c>
      <c r="G905" s="6" t="str">
        <f>_xlfn.SINGLE(IF(FGP!$C87="","",FGP!$C87))</f>
        <v/>
      </c>
      <c r="H90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06" spans="1:8" x14ac:dyDescent="0.35">
      <c r="A906" s="6" t="s">
        <v>1926</v>
      </c>
      <c r="B906" s="6" t="str">
        <f>B904&amp;TRIM(Table1[[#This Row],[Question]])</f>
        <v>07.03.01Notes:</v>
      </c>
      <c r="C906" s="6" t="str">
        <f>(IF(MID(Table1[[#This Row],[Question]],10,2)="SU",MID(Table1[[#This Row],[Question]],10,6),""))</f>
        <v/>
      </c>
      <c r="D906" s="6" t="str">
        <f>FGP!$A88</f>
        <v>Notes:</v>
      </c>
      <c r="E906" s="6" t="str">
        <f>Table1[[#This Row],[QNUM]]&amp;Table1[[#This Row],[SUBQNUM]]</f>
        <v>07.03.01Notes:</v>
      </c>
      <c r="F906" s="6" t="str">
        <f>_xlfn.SINGLE(IF(FGP!$B88="","",FGP!$B88))</f>
        <v/>
      </c>
      <c r="G906" s="6" t="str">
        <f>_xlfn.SINGLE(IF(FGP!$C88="","",FGP!$C88))</f>
        <v/>
      </c>
      <c r="H90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07" spans="1:8" x14ac:dyDescent="0.35">
      <c r="A907" s="6" t="s">
        <v>1926</v>
      </c>
      <c r="B907" s="6" t="str">
        <f>B904&amp;Table1[[#This Row],[Question]]</f>
        <v>07.03.01Recommendations for Improvement:</v>
      </c>
      <c r="C907" s="6" t="str">
        <f>(IF(MID(Table1[[#This Row],[Question]],10,2)="SU",MID(Table1[[#This Row],[Question]],10,6),""))</f>
        <v/>
      </c>
      <c r="D907" s="6" t="str">
        <f>FGP!$A89</f>
        <v>Recommendations for Improvement:</v>
      </c>
      <c r="E907" s="6" t="str">
        <f>Table1[[#This Row],[QNUM]]&amp;Table1[[#This Row],[SUBQNUM]]</f>
        <v>07.03.01Recommendations for Improvement:</v>
      </c>
      <c r="F907" s="6" t="str">
        <f>_xlfn.SINGLE(IF(FGP!$B89="","",FGP!$B89))</f>
        <v/>
      </c>
      <c r="G907" s="6" t="str">
        <f>_xlfn.SINGLE(IF(FGP!$C89="","",FGP!$C89))</f>
        <v/>
      </c>
      <c r="H90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08" spans="1:8" x14ac:dyDescent="0.35">
      <c r="A908" s="6" t="s">
        <v>1926</v>
      </c>
      <c r="B908" s="6" t="str">
        <f t="shared" si="23"/>
        <v>07.03.02</v>
      </c>
      <c r="C908" s="6" t="str">
        <f>(IF(MID(Table1[[#This Row],[Question]],10,2)="SU",MID(Table1[[#This Row],[Question]],10,6),""))</f>
        <v/>
      </c>
      <c r="D908" s="6" t="str">
        <f>FGP!$A90</f>
        <v>07.03.02</v>
      </c>
      <c r="E908" s="6" t="str">
        <f>Table1[[#This Row],[QNUM]]&amp;Table1[[#This Row],[SUBQNUM]]</f>
        <v>07.03.02</v>
      </c>
      <c r="F908" s="6" t="str">
        <f>_xlfn.SINGLE(IF(FGP!$B90="","",FGP!$B90))</f>
        <v xml:space="preserve">Does the organization have a non-discrimination policy that includes all the federally required protected classes as listed below?  
*NOTE:  Updated in the AmeriCorps Program Civil Rights and Non-Harassment Policy 11/7/23. Compliance should be determined based on grant award requirements. </v>
      </c>
      <c r="G908" s="6" t="str">
        <f>_xlfn.SINGLE(IF(FGP!$C90="","",FGP!$C90))</f>
        <v/>
      </c>
      <c r="H90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09" spans="1:8" x14ac:dyDescent="0.35">
      <c r="A909" s="6" t="s">
        <v>1926</v>
      </c>
      <c r="B909" s="6" t="str">
        <f t="shared" si="23"/>
        <v>07.03.02</v>
      </c>
      <c r="C909" s="6" t="str">
        <f>(IF(MID(Table1[[#This Row],[Question]],10,2)="SU",MID(Table1[[#This Row],[Question]],10,6),""))</f>
        <v>SUBQ1</v>
      </c>
      <c r="D909" s="9" t="str">
        <f>D908&amp;" SUBQ1"</f>
        <v>07.03.02 SUBQ1</v>
      </c>
      <c r="E909" s="9" t="str">
        <f>Table1[[#This Row],[QNUM]]&amp;Table1[[#This Row],[SUBQNUM]]</f>
        <v>07.03.02SUBQ1</v>
      </c>
      <c r="F909" s="6" t="str">
        <f>_xlfn.SINGLE(IF(FGP!$B91="","",FGP!$B91))</f>
        <v xml:space="preserve">• Race  </v>
      </c>
      <c r="G909" s="6" t="str">
        <f>_xlfn.SINGLE(IF(FGP!$C91="","",FGP!$C91))</f>
        <v/>
      </c>
      <c r="H90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10" spans="1:8" x14ac:dyDescent="0.35">
      <c r="A910" s="6" t="s">
        <v>1926</v>
      </c>
      <c r="B910" s="6" t="str">
        <f t="shared" si="23"/>
        <v>07.03.02</v>
      </c>
      <c r="C910" s="6" t="str">
        <f>(IF(MID(Table1[[#This Row],[Question]],10,2)="SU",MID(Table1[[#This Row],[Question]],10,6),""))</f>
        <v>SUBQ2</v>
      </c>
      <c r="D910" s="9" t="str">
        <f>D908&amp;" SUBQ2"</f>
        <v>07.03.02 SUBQ2</v>
      </c>
      <c r="E910" s="9" t="str">
        <f>Table1[[#This Row],[QNUM]]&amp;Table1[[#This Row],[SUBQNUM]]</f>
        <v>07.03.02SUBQ2</v>
      </c>
      <c r="F910" s="6" t="str">
        <f>_xlfn.SINGLE(IF(FGP!$B92="","",FGP!$B92))</f>
        <v xml:space="preserve">• Color  </v>
      </c>
      <c r="G910" s="6" t="str">
        <f>_xlfn.SINGLE(IF(FGP!$C92="","",FGP!$C92))</f>
        <v/>
      </c>
      <c r="H91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11" spans="1:8" x14ac:dyDescent="0.35">
      <c r="A911" s="6" t="s">
        <v>1926</v>
      </c>
      <c r="B911" s="6" t="str">
        <f t="shared" si="23"/>
        <v>07.03.02</v>
      </c>
      <c r="C911" s="6" t="str">
        <f>(IF(MID(Table1[[#This Row],[Question]],10,2)="SU",MID(Table1[[#This Row],[Question]],10,6),""))</f>
        <v>SUBQ3</v>
      </c>
      <c r="D911" s="9" t="str">
        <f>D908&amp;" SUBQ3"</f>
        <v>07.03.02 SUBQ3</v>
      </c>
      <c r="E911" s="9" t="str">
        <f>Table1[[#This Row],[QNUM]]&amp;Table1[[#This Row],[SUBQNUM]]</f>
        <v>07.03.02SUBQ3</v>
      </c>
      <c r="F911" s="6" t="str">
        <f>_xlfn.SINGLE(IF(FGP!$B93="","",FGP!$B93))</f>
        <v xml:space="preserve">• National origin </v>
      </c>
      <c r="G911" s="6" t="str">
        <f>_xlfn.SINGLE(IF(FGP!$C93="","",FGP!$C93))</f>
        <v/>
      </c>
      <c r="H91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12" spans="1:8" x14ac:dyDescent="0.35">
      <c r="A912" s="6" t="s">
        <v>1926</v>
      </c>
      <c r="B912" s="6" t="str">
        <f t="shared" si="23"/>
        <v>07.03.02</v>
      </c>
      <c r="C912" s="6" t="str">
        <f>(IF(MID(Table1[[#This Row],[Question]],10,2)="SU",MID(Table1[[#This Row],[Question]],10,6),""))</f>
        <v>SUBQ4</v>
      </c>
      <c r="D912" s="9" t="str">
        <f>D908&amp;" SUBQ4"</f>
        <v>07.03.02 SUBQ4</v>
      </c>
      <c r="E912" s="9" t="str">
        <f>Table1[[#This Row],[QNUM]]&amp;Table1[[#This Row],[SUBQNUM]]</f>
        <v>07.03.02SUBQ4</v>
      </c>
      <c r="F912" s="6" t="str">
        <f>_xlfn.SINGLE(IF(FGP!$B94="","",FGP!$B94))</f>
        <v>• Gender/gender identity or expression/sex</v>
      </c>
      <c r="G912" s="6" t="str">
        <f>_xlfn.SINGLE(IF(FGP!$C94="","",FGP!$C94))</f>
        <v/>
      </c>
      <c r="H91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13" spans="1:8" x14ac:dyDescent="0.35">
      <c r="A913" s="6" t="s">
        <v>1926</v>
      </c>
      <c r="B913" s="6" t="str">
        <f t="shared" si="23"/>
        <v>07.03.02</v>
      </c>
      <c r="C913" s="6" t="str">
        <f>(IF(MID(Table1[[#This Row],[Question]],10,2)="SU",MID(Table1[[#This Row],[Question]],10,6),""))</f>
        <v>SUBQ5</v>
      </c>
      <c r="D913" s="9" t="str">
        <f>D908&amp;" SUBQ5"</f>
        <v>07.03.02 SUBQ5</v>
      </c>
      <c r="E913" s="9" t="str">
        <f>Table1[[#This Row],[QNUM]]&amp;Table1[[#This Row],[SUBQNUM]]</f>
        <v>07.03.02SUBQ5</v>
      </c>
      <c r="F913" s="6" t="str">
        <f>_xlfn.SINGLE(IF(FGP!$B95="","",FGP!$B95))</f>
        <v>• Age</v>
      </c>
      <c r="G913" s="6" t="str">
        <f>_xlfn.SINGLE(IF(FGP!$C95="","",FGP!$C95))</f>
        <v/>
      </c>
      <c r="H91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14" spans="1:8" x14ac:dyDescent="0.35">
      <c r="A914" s="6" t="s">
        <v>1926</v>
      </c>
      <c r="B914" s="6" t="str">
        <f t="shared" si="23"/>
        <v>07.03.02</v>
      </c>
      <c r="C914" s="6" t="str">
        <f>(IF(MID(Table1[[#This Row],[Question]],10,2)="SU",MID(Table1[[#This Row],[Question]],10,6),""))</f>
        <v>SUBQ6</v>
      </c>
      <c r="D914" s="9" t="str">
        <f>D908&amp;" SUBQ6"</f>
        <v>07.03.02 SUBQ6</v>
      </c>
      <c r="E914" s="9" t="str">
        <f>Table1[[#This Row],[QNUM]]&amp;Table1[[#This Row],[SUBQNUM]]</f>
        <v>07.03.02SUBQ6</v>
      </c>
      <c r="F914" s="6" t="str">
        <f>_xlfn.SINGLE(IF(FGP!$B96="","",FGP!$B96))</f>
        <v>• Religion</v>
      </c>
      <c r="G914" s="6" t="str">
        <f>_xlfn.SINGLE(IF(FGP!$C96="","",FGP!$C96))</f>
        <v/>
      </c>
      <c r="H91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15" spans="1:8" x14ac:dyDescent="0.35">
      <c r="A915" s="6" t="s">
        <v>1926</v>
      </c>
      <c r="B915" s="6" t="str">
        <f t="shared" si="23"/>
        <v>07.03.02</v>
      </c>
      <c r="C915" s="6" t="str">
        <f>(IF(MID(Table1[[#This Row],[Question]],10,2)="SU",MID(Table1[[#This Row],[Question]],10,6),""))</f>
        <v>SUBQ7</v>
      </c>
      <c r="D915" s="9" t="str">
        <f>D908&amp;" SUBQ7"</f>
        <v>07.03.02 SUBQ7</v>
      </c>
      <c r="E915" s="9" t="str">
        <f>Table1[[#This Row],[QNUM]]&amp;Table1[[#This Row],[SUBQNUM]]</f>
        <v>07.03.02SUBQ7</v>
      </c>
      <c r="F915" s="6" t="str">
        <f>_xlfn.SINGLE(IF(FGP!$B97="","",FGP!$B97))</f>
        <v xml:space="preserve">• Sexual orientation  </v>
      </c>
      <c r="G915" s="6" t="str">
        <f>_xlfn.SINGLE(IF(FGP!$C97="","",FGP!$C97))</f>
        <v/>
      </c>
      <c r="H91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16" spans="1:8" x14ac:dyDescent="0.35">
      <c r="A916" s="6" t="s">
        <v>1926</v>
      </c>
      <c r="B916" s="6" t="str">
        <f t="shared" si="23"/>
        <v>07.03.02</v>
      </c>
      <c r="C916" s="6" t="str">
        <f>(IF(MID(Table1[[#This Row],[Question]],10,2)="SU",MID(Table1[[#This Row],[Question]],10,6),""))</f>
        <v>SUBQ8</v>
      </c>
      <c r="D916" s="9" t="str">
        <f>D908&amp;" SUBQ8"</f>
        <v>07.03.02 SUBQ8</v>
      </c>
      <c r="E916" s="9" t="str">
        <f>Table1[[#This Row],[QNUM]]&amp;Table1[[#This Row],[SUBQNUM]]</f>
        <v>07.03.02SUBQ8</v>
      </c>
      <c r="F916" s="6" t="str">
        <f>_xlfn.SINGLE(IF(FGP!$B98="","",FGP!$B98))</f>
        <v xml:space="preserve">• Disability  </v>
      </c>
      <c r="G916" s="6" t="str">
        <f>_xlfn.SINGLE(IF(FGP!$C98="","",FGP!$C98))</f>
        <v/>
      </c>
      <c r="H91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17" spans="1:8" x14ac:dyDescent="0.35">
      <c r="A917" s="6" t="s">
        <v>1926</v>
      </c>
      <c r="B917" s="6" t="str">
        <f t="shared" si="23"/>
        <v>07.03.02</v>
      </c>
      <c r="C917" s="6" t="str">
        <f>(IF(MID(Table1[[#This Row],[Question]],10,2)="SU",MID(Table1[[#This Row],[Question]],10,6),""))</f>
        <v>SUBQ9</v>
      </c>
      <c r="D917" s="9" t="str">
        <f>D908&amp;" SUBQ9"</f>
        <v>07.03.02 SUBQ9</v>
      </c>
      <c r="E917" s="9" t="str">
        <f>Table1[[#This Row],[QNUM]]&amp;Table1[[#This Row],[SUBQNUM]]</f>
        <v>07.03.02SUBQ9</v>
      </c>
      <c r="F917" s="6" t="str">
        <f>_xlfn.SINGLE(IF(FGP!$B99="","",FGP!$B99))</f>
        <v xml:space="preserve">• Political affiliation  </v>
      </c>
      <c r="G917" s="6" t="str">
        <f>_xlfn.SINGLE(IF(FGP!$C99="","",FGP!$C99))</f>
        <v/>
      </c>
      <c r="H91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18" spans="1:8" x14ac:dyDescent="0.35">
      <c r="A918" s="6" t="s">
        <v>1926</v>
      </c>
      <c r="B918" s="6" t="str">
        <f t="shared" si="23"/>
        <v>07.03.02</v>
      </c>
      <c r="C918" s="6" t="str">
        <f>(IF(MID(Table1[[#This Row],[Question]],10,2)="SU",MID(Table1[[#This Row],[Question]],10,6),""))</f>
        <v>SUBQ10</v>
      </c>
      <c r="D918" s="9" t="str">
        <f>D908&amp;" SUBQ10"</f>
        <v>07.03.02 SUBQ10</v>
      </c>
      <c r="E918" s="9" t="str">
        <f>Table1[[#This Row],[QNUM]]&amp;Table1[[#This Row],[SUBQNUM]]</f>
        <v>07.03.02SUBQ10</v>
      </c>
      <c r="F918" s="6" t="str">
        <f>_xlfn.SINGLE(IF(FGP!$B100="","",FGP!$B100))</f>
        <v xml:space="preserve">• Marital or parental status  </v>
      </c>
      <c r="G918" s="6" t="str">
        <f>_xlfn.SINGLE(IF(FGP!$C100="","",FGP!$C100))</f>
        <v/>
      </c>
      <c r="H91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19" spans="1:8" x14ac:dyDescent="0.35">
      <c r="A919" s="6" t="s">
        <v>1926</v>
      </c>
      <c r="B919" s="6" t="str">
        <f t="shared" si="23"/>
        <v>07.03.02</v>
      </c>
      <c r="C919" s="6" t="str">
        <f>(IF(MID(Table1[[#This Row],[Question]],10,2)="SU",MID(Table1[[#This Row],[Question]],10,6),""))</f>
        <v>SUBQ11</v>
      </c>
      <c r="D919" s="9" t="str">
        <f>D908&amp;" SUBQ11"</f>
        <v>07.03.02 SUBQ11</v>
      </c>
      <c r="E919" s="9" t="str">
        <f>Table1[[#This Row],[QNUM]]&amp;Table1[[#This Row],[SUBQNUM]]</f>
        <v>07.03.02SUBQ11</v>
      </c>
      <c r="F919" s="6" t="str">
        <f>_xlfn.SINGLE(IF(FGP!$B101="","",FGP!$B101))</f>
        <v>• Reprisal*</v>
      </c>
      <c r="G919" s="6" t="str">
        <f>_xlfn.SINGLE(IF(FGP!$C101="","",FGP!$C101))</f>
        <v/>
      </c>
      <c r="H91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20" spans="1:8" x14ac:dyDescent="0.35">
      <c r="A920" s="6" t="s">
        <v>1926</v>
      </c>
      <c r="B920" s="6" t="str">
        <f t="shared" si="23"/>
        <v>07.03.02</v>
      </c>
      <c r="C920" s="6" t="str">
        <f>(IF(MID(Table1[[#This Row],[Question]],10,2)="SU",MID(Table1[[#This Row],[Question]],10,6),""))</f>
        <v>SUBQ12</v>
      </c>
      <c r="D920" s="9" t="str">
        <f>D908&amp;" SUBQ12"</f>
        <v>07.03.02 SUBQ12</v>
      </c>
      <c r="E920" s="9" t="str">
        <f>Table1[[#This Row],[QNUM]]&amp;Table1[[#This Row],[SUBQNUM]]</f>
        <v>07.03.02SUBQ12</v>
      </c>
      <c r="F920" s="6" t="str">
        <f>_xlfn.SINGLE(IF(FGP!$B102="","",FGP!$B102))</f>
        <v xml:space="preserve">• Genetic information  </v>
      </c>
      <c r="G920" s="6" t="str">
        <f>_xlfn.SINGLE(IF(FGP!$C102="","",FGP!$C102))</f>
        <v/>
      </c>
      <c r="H92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21" spans="1:8" x14ac:dyDescent="0.35">
      <c r="A921" s="6" t="s">
        <v>1926</v>
      </c>
      <c r="B921" s="6" t="str">
        <f t="shared" ref="B921:B923" si="24">TRIM(IF(ISNUMBER(LEFT(D921,1)*1),LEFT(D921,9),""))</f>
        <v>07.03.02</v>
      </c>
      <c r="C921" s="6" t="str">
        <f>(IF(MID(Table1[[#This Row],[Question]],10,2)="SU",MID(Table1[[#This Row],[Question]],10,6),""))</f>
        <v>SUBQ13</v>
      </c>
      <c r="D921" s="9" t="str">
        <f>D908&amp;" SUBQ13"</f>
        <v>07.03.02 SUBQ13</v>
      </c>
      <c r="E921" s="9" t="str">
        <f>Table1[[#This Row],[QNUM]]&amp;Table1[[#This Row],[SUBQNUM]]</f>
        <v>07.03.02SUBQ13</v>
      </c>
      <c r="F921" s="6" t="str">
        <f>_xlfn.SINGLE(IF(FGP!$B103="","",FGP!$B103))</f>
        <v xml:space="preserve">• Military service  </v>
      </c>
      <c r="G921" s="6" t="str">
        <f>_xlfn.SINGLE(IF(FGP!$C103="","",FGP!$C103))</f>
        <v/>
      </c>
      <c r="H92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22" spans="1:8" x14ac:dyDescent="0.35">
      <c r="A922" s="6" t="s">
        <v>1926</v>
      </c>
      <c r="B922" s="6" t="str">
        <f t="shared" si="24"/>
        <v>07.03.02</v>
      </c>
      <c r="C922" s="6" t="str">
        <f>(IF(MID(Table1[[#This Row],[Question]],10,2)="SU",MID(Table1[[#This Row],[Question]],10,6),""))</f>
        <v>SUBQ14</v>
      </c>
      <c r="D922" s="9" t="str">
        <f>D908&amp;" SUBQ14"</f>
        <v>07.03.02 SUBQ14</v>
      </c>
      <c r="E922" s="9" t="str">
        <f>Table1[[#This Row],[QNUM]]&amp;Table1[[#This Row],[SUBQNUM]]</f>
        <v>07.03.02SUBQ14</v>
      </c>
      <c r="F922" s="6" t="str">
        <f>_xlfn.SINGLE(IF(FGP!$B104="","",FGP!$B104))</f>
        <v>• Pregnancy*</v>
      </c>
      <c r="G922" s="6" t="str">
        <f>_xlfn.SINGLE(IF(FGP!$C104="","",FGP!$C104))</f>
        <v/>
      </c>
      <c r="H92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23" spans="1:8" x14ac:dyDescent="0.35">
      <c r="A923" s="6" t="s">
        <v>1926</v>
      </c>
      <c r="B923" s="6" t="str">
        <f t="shared" si="24"/>
        <v>07.03.02</v>
      </c>
      <c r="C923" s="6" t="str">
        <f>(IF(MID(Table1[[#This Row],[Question]],10,2)="SU",MID(Table1[[#This Row],[Question]],10,6),""))</f>
        <v>SUBQ15</v>
      </c>
      <c r="D923" s="9" t="str">
        <f>D908&amp;" SUBQ15"</f>
        <v>07.03.02 SUBQ15</v>
      </c>
      <c r="E923" s="9" t="str">
        <f>Table1[[#This Row],[QNUM]]&amp;Table1[[#This Row],[SUBQNUM]]</f>
        <v>07.03.02SUBQ15</v>
      </c>
      <c r="F923" s="6" t="str">
        <f>_xlfn.SINGLE(IF(FGP!$B105="","",FGP!$B105))</f>
        <v>• Submission of a complaint*</v>
      </c>
      <c r="G923" s="6" t="str">
        <f>_xlfn.SINGLE(IF(FGP!$C105="","",FGP!$C105))</f>
        <v/>
      </c>
      <c r="H92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24" spans="1:8" x14ac:dyDescent="0.35">
      <c r="A924" s="6" t="s">
        <v>1926</v>
      </c>
      <c r="B924" s="6" t="str">
        <f t="shared" si="23"/>
        <v/>
      </c>
      <c r="C924" s="6" t="str">
        <f>(IF(MID(Table1[[#This Row],[Question]],10,2)="SU",MID(Table1[[#This Row],[Question]],10,6),""))</f>
        <v/>
      </c>
      <c r="D924" s="6" t="str">
        <f>FGP!$A106</f>
        <v>References:</v>
      </c>
      <c r="E924" s="6" t="str">
        <f>Table1[[#This Row],[QNUM]]&amp;Table1[[#This Row],[SUBQNUM]]</f>
        <v/>
      </c>
      <c r="F924" s="6" t="str">
        <f>_xlfn.SINGLE(IF(FGP!$B106="","",FGP!$B106))</f>
        <v>General Terms and Conditions These additional references are related to this question however are no longer maintained within the question/compliance determination. They are here to provide additional background information and context and for archival purposes. NCSA § 175, 176f or § 417 of the DVSA, 2 CFR § 3187.12, 45 CFR 2540.210, 45 CFR 4552</v>
      </c>
      <c r="G924" s="6" t="str">
        <f>_xlfn.SINGLE(IF(FGP!$C106="","",FGP!$C106))</f>
        <v/>
      </c>
      <c r="H92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25" spans="1:8" x14ac:dyDescent="0.35">
      <c r="A925" s="6" t="s">
        <v>1926</v>
      </c>
      <c r="B925" s="6" t="str">
        <f>B920&amp;TRIM(Table1[[#This Row],[Question]])</f>
        <v>07.03.02Notes:</v>
      </c>
      <c r="C925" s="6" t="str">
        <f>(IF(MID(Table1[[#This Row],[Question]],10,2)="SU",MID(Table1[[#This Row],[Question]],10,6),""))</f>
        <v/>
      </c>
      <c r="D925" s="6" t="str">
        <f>FGP!$A107</f>
        <v>Notes:</v>
      </c>
      <c r="E925" s="6" t="str">
        <f>Table1[[#This Row],[QNUM]]&amp;Table1[[#This Row],[SUBQNUM]]</f>
        <v>07.03.02Notes:</v>
      </c>
      <c r="F925" s="6" t="str">
        <f>_xlfn.SINGLE(IF(FGP!$B107="","",FGP!$B107))</f>
        <v/>
      </c>
      <c r="G925" s="6" t="str">
        <f>_xlfn.SINGLE(IF(FGP!$C107="","",FGP!$C107))</f>
        <v/>
      </c>
      <c r="H92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26" spans="1:8" x14ac:dyDescent="0.35">
      <c r="A926" s="6" t="s">
        <v>1926</v>
      </c>
      <c r="B926" s="6" t="str">
        <f>B920&amp;Table1[[#This Row],[Question]]</f>
        <v>07.03.02Recommendations for Improvement:</v>
      </c>
      <c r="C926" s="6" t="str">
        <f>(IF(MID(Table1[[#This Row],[Question]],10,2)="SU",MID(Table1[[#This Row],[Question]],10,6),""))</f>
        <v/>
      </c>
      <c r="D926" s="6" t="str">
        <f>FGP!$A108</f>
        <v>Recommendations for Improvement:</v>
      </c>
      <c r="E926" s="6" t="str">
        <f>Table1[[#This Row],[QNUM]]&amp;Table1[[#This Row],[SUBQNUM]]</f>
        <v>07.03.02Recommendations for Improvement:</v>
      </c>
      <c r="F926" s="6" t="str">
        <f>_xlfn.SINGLE(IF(FGP!$B108="","",FGP!$B108))</f>
        <v/>
      </c>
      <c r="G926" s="6" t="str">
        <f>_xlfn.SINGLE(IF(FGP!$C108="","",FGP!$C108))</f>
        <v/>
      </c>
      <c r="H92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27" spans="1:8" x14ac:dyDescent="0.35">
      <c r="A927" s="6" t="s">
        <v>1926</v>
      </c>
      <c r="B927" s="6" t="str">
        <f t="shared" si="23"/>
        <v>07.03.03</v>
      </c>
      <c r="C927" s="6" t="str">
        <f>(IF(MID(Table1[[#This Row],[Question]],10,2)="SU",MID(Table1[[#This Row],[Question]],10,6),""))</f>
        <v/>
      </c>
      <c r="D927" s="6" t="str">
        <f>FGP!$A109</f>
        <v>07.03.03</v>
      </c>
      <c r="E927" s="6" t="str">
        <f>Table1[[#This Row],[QNUM]]&amp;Table1[[#This Row],[SUBQNUM]]</f>
        <v>07.03.03</v>
      </c>
      <c r="F927" s="6" t="str">
        <f>_xlfn.SINGLE(IF(FGP!$B109="","",FGP!$B109))</f>
        <v>Based on information available to AmeriCorps, in the last two years, did the grantee document grievances and/or discrimination/harassment complaints and the corresponding follow up/response in compliance with applicable federal statutes as embodied in the program regulations?  
Has the sponsor or any of the service sites/volunteer stations had grievances and/or discrimination/harassment complaints filed against them regarding services provided under this grant or had civil rights compliance reviews regarding services conducted?
Has the grantee or any service site had grievances and/or /discrimination/harassment complaints filed against them?</v>
      </c>
      <c r="G927" s="6" t="str">
        <f>_xlfn.SINGLE(IF(FGP!$C109="","",FGP!$C109))</f>
        <v/>
      </c>
      <c r="H92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28" spans="1:8" x14ac:dyDescent="0.35">
      <c r="A928" s="6" t="s">
        <v>1926</v>
      </c>
      <c r="B928" s="6" t="str">
        <f t="shared" si="23"/>
        <v>07.03.03</v>
      </c>
      <c r="C928" s="6" t="str">
        <f>(IF(MID(Table1[[#This Row],[Question]],10,2)="SU",MID(Table1[[#This Row],[Question]],10,6),""))</f>
        <v>SUBQ1</v>
      </c>
      <c r="D928" s="9" t="str">
        <f>D927&amp;" SUBQ1"</f>
        <v>07.03.03 SUBQ1</v>
      </c>
      <c r="E928" s="9" t="str">
        <f>Table1[[#This Row],[QNUM]]&amp;Table1[[#This Row],[SUBQNUM]]</f>
        <v>07.03.03SUBQ1</v>
      </c>
      <c r="F928" s="6" t="str">
        <f>_xlfn.SINGLE(IF(FGP!$B110="","",FGP!$B110))</f>
        <v>• Was the grievance and/or discrimination/harassment complaint or non-compliance substantiated?</v>
      </c>
      <c r="G928" s="6" t="str">
        <f>_xlfn.SINGLE(IF(FGP!$C110="","",FGP!$C110))</f>
        <v/>
      </c>
      <c r="H92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29" spans="1:8" x14ac:dyDescent="0.35">
      <c r="A929" s="6" t="s">
        <v>1926</v>
      </c>
      <c r="B929" s="6" t="str">
        <f t="shared" si="23"/>
        <v>07.03.03</v>
      </c>
      <c r="C929" s="6" t="str">
        <f>(IF(MID(Table1[[#This Row],[Question]],10,2)="SU",MID(Table1[[#This Row],[Question]],10,6),""))</f>
        <v>SUBQ2</v>
      </c>
      <c r="D929" s="9" t="str">
        <f>D927&amp;" SUBQ2"</f>
        <v>07.03.03 SUBQ2</v>
      </c>
      <c r="E929" s="9" t="str">
        <f>Table1[[#This Row],[QNUM]]&amp;Table1[[#This Row],[SUBQNUM]]</f>
        <v>07.03.03SUBQ2</v>
      </c>
      <c r="F929" s="6" t="str">
        <f>_xlfn.SINGLE(IF(FGP!$B111="","",FGP!$B111))</f>
        <v>• Was relief or remedial action taken? (Please describe)</v>
      </c>
      <c r="G929" s="6" t="str">
        <f>_xlfn.SINGLE(IF(FGP!$C111="","",FGP!$C111))</f>
        <v/>
      </c>
      <c r="H92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30" spans="1:8" x14ac:dyDescent="0.35">
      <c r="A930" s="6" t="s">
        <v>1926</v>
      </c>
      <c r="B930" s="6" t="str">
        <f t="shared" si="23"/>
        <v/>
      </c>
      <c r="C930" s="6" t="str">
        <f>(IF(MID(Table1[[#This Row],[Question]],10,2)="SU",MID(Table1[[#This Row],[Question]],10,6),""))</f>
        <v/>
      </c>
      <c r="D930" s="6" t="str">
        <f>FGP!$A112</f>
        <v>References:</v>
      </c>
      <c r="E930" s="6" t="str">
        <f>Table1[[#This Row],[QNUM]]&amp;Table1[[#This Row],[SUBQNUM]]</f>
        <v/>
      </c>
      <c r="F930" s="6" t="str">
        <f>_xlfn.SINGLE(IF(FGP!$B112="","",FGP!$B112))</f>
        <v>45 CFR 1225, General Terms and Conditions, 45 CFR 4552 These additional references are related to this question however are no longer maintained within the question/compliance determination. They are here to provide additional background information and context and for archival purposes. NCSA § 175, 176f or § 417 of the DVSA, 2 CFR § 3187.12, 45 CFR 2540.210</v>
      </c>
      <c r="G930" s="6" t="str">
        <f>_xlfn.SINGLE(IF(FGP!$C112="","",FGP!$C112))</f>
        <v/>
      </c>
      <c r="H93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31" spans="1:8" x14ac:dyDescent="0.35">
      <c r="A931" s="6" t="s">
        <v>1926</v>
      </c>
      <c r="B931" s="6" t="str">
        <f>B929&amp;TRIM(Table1[[#This Row],[Question]])</f>
        <v>07.03.03Notes:</v>
      </c>
      <c r="C931" s="6" t="str">
        <f>(IF(MID(Table1[[#This Row],[Question]],10,2)="SU",MID(Table1[[#This Row],[Question]],10,6),""))</f>
        <v/>
      </c>
      <c r="D931" s="6" t="str">
        <f>FGP!$A113</f>
        <v>Notes:</v>
      </c>
      <c r="E931" s="6" t="str">
        <f>Table1[[#This Row],[QNUM]]&amp;Table1[[#This Row],[SUBQNUM]]</f>
        <v>07.03.03Notes:</v>
      </c>
      <c r="F931" s="6" t="str">
        <f>_xlfn.SINGLE(IF(FGP!$B113="","",FGP!$B113))</f>
        <v/>
      </c>
      <c r="G931" s="6" t="str">
        <f>_xlfn.SINGLE(IF(FGP!$C113="","",FGP!$C113))</f>
        <v/>
      </c>
      <c r="H93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32" spans="1:8" x14ac:dyDescent="0.35">
      <c r="A932" s="6" t="s">
        <v>1926</v>
      </c>
      <c r="B932" s="6" t="str">
        <f>B929&amp;Table1[[#This Row],[Question]]</f>
        <v>07.03.03Recommendations for Improvement:</v>
      </c>
      <c r="C932" s="6" t="str">
        <f>(IF(MID(Table1[[#This Row],[Question]],10,2)="SU",MID(Table1[[#This Row],[Question]],10,6),""))</f>
        <v/>
      </c>
      <c r="D932" s="6" t="str">
        <f>FGP!$A114</f>
        <v>Recommendations for Improvement:</v>
      </c>
      <c r="E932" s="6" t="str">
        <f>Table1[[#This Row],[QNUM]]&amp;Table1[[#This Row],[SUBQNUM]]</f>
        <v>07.03.03Recommendations for Improvement:</v>
      </c>
      <c r="F932" s="6" t="str">
        <f>_xlfn.SINGLE(IF(FGP!$B114="","",FGP!$B114))</f>
        <v/>
      </c>
      <c r="G932" s="6" t="str">
        <f>_xlfn.SINGLE(IF(FGP!$C114="","",FGP!$C114))</f>
        <v/>
      </c>
      <c r="H93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33" spans="1:8" x14ac:dyDescent="0.35">
      <c r="A933" s="6" t="s">
        <v>1926</v>
      </c>
      <c r="B933" s="6" t="str">
        <f t="shared" si="23"/>
        <v>07.03.04</v>
      </c>
      <c r="C933" s="6" t="str">
        <f>(IF(MID(Table1[[#This Row],[Question]],10,2)="SU",MID(Table1[[#This Row],[Question]],10,6),""))</f>
        <v/>
      </c>
      <c r="D933" s="6" t="str">
        <f>FGP!$A115</f>
        <v>07.03.04</v>
      </c>
      <c r="E933" s="6" t="str">
        <f>Table1[[#This Row],[QNUM]]&amp;Table1[[#This Row],[SUBQNUM]]</f>
        <v>07.03.04</v>
      </c>
      <c r="F933" s="6" t="str">
        <f>_xlfn.SINGLE(IF(FGP!$B115="","",FGP!$B115))</f>
        <v xml:space="preserve">Does the grantee/sponsor have a policy and procedure in place regarding the provision of reasonable accommodation for staff and volunteers to ensure accessibility as per the federal requirements? </v>
      </c>
      <c r="G933" s="6" t="str">
        <f>_xlfn.SINGLE(IF(FGP!$C115="","",FGP!$C115))</f>
        <v/>
      </c>
      <c r="H93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34" spans="1:8" x14ac:dyDescent="0.35">
      <c r="A934" s="6" t="s">
        <v>1926</v>
      </c>
      <c r="B934" s="6" t="str">
        <f t="shared" si="23"/>
        <v/>
      </c>
      <c r="C934" s="6" t="str">
        <f>(IF(MID(Table1[[#This Row],[Question]],10,2)="SU",MID(Table1[[#This Row],[Question]],10,6),""))</f>
        <v/>
      </c>
      <c r="D934" s="6" t="str">
        <f>FGP!$A116</f>
        <v>References:</v>
      </c>
      <c r="E934" s="6" t="str">
        <f>Table1[[#This Row],[QNUM]]&amp;Table1[[#This Row],[SUBQNUM]]</f>
        <v/>
      </c>
      <c r="F934" s="6" t="str">
        <f>_xlfn.SINGLE(IF(FGP!$B116="","",FGP!$B116))</f>
        <v>45 CFR 1203/1214/1232, Rehabilitation Act of 1973: Sections 504, 508</v>
      </c>
      <c r="G934" s="6" t="str">
        <f>_xlfn.SINGLE(IF(FGP!$C116="","",FGP!$C116))</f>
        <v/>
      </c>
      <c r="H93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35" spans="1:8" x14ac:dyDescent="0.35">
      <c r="A935" s="6" t="s">
        <v>1926</v>
      </c>
      <c r="B935" s="6" t="str">
        <f>B933&amp;TRIM(Table1[[#This Row],[Question]])</f>
        <v>07.03.04Notes:</v>
      </c>
      <c r="C935" s="6" t="str">
        <f>(IF(MID(Table1[[#This Row],[Question]],10,2)="SU",MID(Table1[[#This Row],[Question]],10,6),""))</f>
        <v/>
      </c>
      <c r="D935" s="6" t="str">
        <f>FGP!$A117</f>
        <v>Notes:</v>
      </c>
      <c r="E935" s="6" t="str">
        <f>Table1[[#This Row],[QNUM]]&amp;Table1[[#This Row],[SUBQNUM]]</f>
        <v>07.03.04Notes:</v>
      </c>
      <c r="F935" s="6" t="str">
        <f>_xlfn.SINGLE(IF(FGP!$B117="","",FGP!$B117))</f>
        <v/>
      </c>
      <c r="G935" s="6" t="str">
        <f>_xlfn.SINGLE(IF(FGP!$C117="","",FGP!$C117))</f>
        <v/>
      </c>
      <c r="H93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36" spans="1:8" x14ac:dyDescent="0.35">
      <c r="A936" s="6" t="s">
        <v>1926</v>
      </c>
      <c r="B936" s="6" t="str">
        <f>B933&amp;Table1[[#This Row],[Question]]</f>
        <v>07.03.04Recommendations for Improvement:</v>
      </c>
      <c r="C936" s="6" t="str">
        <f>(IF(MID(Table1[[#This Row],[Question]],10,2)="SU",MID(Table1[[#This Row],[Question]],10,6),""))</f>
        <v/>
      </c>
      <c r="D936" s="6" t="str">
        <f>FGP!$A118</f>
        <v>Recommendations for Improvement:</v>
      </c>
      <c r="E936" s="6" t="str">
        <f>Table1[[#This Row],[QNUM]]&amp;Table1[[#This Row],[SUBQNUM]]</f>
        <v>07.03.04Recommendations for Improvement:</v>
      </c>
      <c r="F936" s="6" t="str">
        <f>_xlfn.SINGLE(IF(FGP!$B118="","",FGP!$B118))</f>
        <v/>
      </c>
      <c r="G936" s="6" t="str">
        <f>_xlfn.SINGLE(IF(FGP!$C118="","",FGP!$C118))</f>
        <v/>
      </c>
      <c r="H93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37" spans="1:8" x14ac:dyDescent="0.35">
      <c r="A937" s="6" t="s">
        <v>1926</v>
      </c>
      <c r="B937" s="6" t="str">
        <f t="shared" si="23"/>
        <v>07.03.05</v>
      </c>
      <c r="C937" s="6" t="str">
        <f>(IF(MID(Table1[[#This Row],[Question]],10,2)="SU",MID(Table1[[#This Row],[Question]],10,6),""))</f>
        <v/>
      </c>
      <c r="D937" s="6" t="str">
        <f>FGP!$A119</f>
        <v>07.03.05</v>
      </c>
      <c r="E937" s="6" t="str">
        <f>Table1[[#This Row],[QNUM]]&amp;Table1[[#This Row],[SUBQNUM]]</f>
        <v>07.03.05</v>
      </c>
      <c r="F937" s="6" t="str">
        <f>_xlfn.SINGLE(IF(FGP!$B119="","",FGP!$B119))</f>
        <v xml:space="preserve">Does the sponsor/grantee have a system (a plan or process) in place for ensuring accessibility to persons with Limited English Proficiency?  </v>
      </c>
      <c r="G937" s="6" t="str">
        <f>_xlfn.SINGLE(IF(FGP!$C119="","",FGP!$C119))</f>
        <v/>
      </c>
      <c r="H93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38" spans="1:8" x14ac:dyDescent="0.35">
      <c r="A938" s="6" t="s">
        <v>1926</v>
      </c>
      <c r="B938" s="6" t="str">
        <f t="shared" si="23"/>
        <v/>
      </c>
      <c r="C938" s="6" t="str">
        <f>(IF(MID(Table1[[#This Row],[Question]],10,2)="SU",MID(Table1[[#This Row],[Question]],10,6),""))</f>
        <v/>
      </c>
      <c r="D938" s="6" t="str">
        <f>FGP!$A120</f>
        <v>References:</v>
      </c>
      <c r="E938" s="6" t="str">
        <f>Table1[[#This Row],[QNUM]]&amp;Table1[[#This Row],[SUBQNUM]]</f>
        <v/>
      </c>
      <c r="F938" s="6" t="str">
        <f>_xlfn.SINGLE(IF(FGP!$B120="","",FGP!$B120))</f>
        <v>AmeriCorps Annual General Terms and Conditions, Executive Order 13166, 67 FR 64604, Title VI, Civil Rights Act 1964: Prohibition Against National Origin Discrimination Affecting Limited English Proficient Persons</v>
      </c>
      <c r="G938" s="6" t="str">
        <f>_xlfn.SINGLE(IF(FGP!$C120="","",FGP!$C120))</f>
        <v/>
      </c>
      <c r="H93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39" spans="1:8" x14ac:dyDescent="0.35">
      <c r="A939" s="6" t="s">
        <v>1926</v>
      </c>
      <c r="B939" s="6" t="str">
        <f>B937&amp;TRIM(Table1[[#This Row],[Question]])</f>
        <v>07.03.05Notes:</v>
      </c>
      <c r="C939" s="6" t="str">
        <f>(IF(MID(Table1[[#This Row],[Question]],10,2)="SU",MID(Table1[[#This Row],[Question]],10,6),""))</f>
        <v/>
      </c>
      <c r="D939" s="6" t="str">
        <f>FGP!$A121</f>
        <v>Notes:</v>
      </c>
      <c r="E939" s="6" t="str">
        <f>Table1[[#This Row],[QNUM]]&amp;Table1[[#This Row],[SUBQNUM]]</f>
        <v>07.03.05Notes:</v>
      </c>
      <c r="F939" s="6" t="str">
        <f>_xlfn.SINGLE(IF(FGP!$B121="","",FGP!$B121))</f>
        <v/>
      </c>
      <c r="G939" s="6" t="str">
        <f>_xlfn.SINGLE(IF(FGP!$C121="","",FGP!$C121))</f>
        <v/>
      </c>
      <c r="H93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40" spans="1:8" x14ac:dyDescent="0.35">
      <c r="A940" s="6" t="s">
        <v>1926</v>
      </c>
      <c r="B940" s="6" t="str">
        <f>B937&amp;Table1[[#This Row],[Question]]</f>
        <v>07.03.05Recommendations for Improvement:</v>
      </c>
      <c r="C940" s="6" t="str">
        <f>(IF(MID(Table1[[#This Row],[Question]],10,2)="SU",MID(Table1[[#This Row],[Question]],10,6),""))</f>
        <v/>
      </c>
      <c r="D940" s="6" t="str">
        <f>FGP!$A122</f>
        <v>Recommendations for Improvement:</v>
      </c>
      <c r="E940" s="6" t="str">
        <f>Table1[[#This Row],[QNUM]]&amp;Table1[[#This Row],[SUBQNUM]]</f>
        <v>07.03.05Recommendations for Improvement:</v>
      </c>
      <c r="F940" s="6" t="str">
        <f>_xlfn.SINGLE(IF(FGP!$B122="","",FGP!$B122))</f>
        <v/>
      </c>
      <c r="G940" s="6" t="str">
        <f>_xlfn.SINGLE(IF(FGP!$C122="","",FGP!$C122))</f>
        <v/>
      </c>
      <c r="H94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41" spans="1:8" x14ac:dyDescent="0.35">
      <c r="A941" s="6" t="s">
        <v>1926</v>
      </c>
      <c r="B941" s="6" t="str">
        <f t="shared" si="23"/>
        <v>07.03.06</v>
      </c>
      <c r="C941" s="6" t="str">
        <f>(IF(MID(Table1[[#This Row],[Question]],10,2)="SU",MID(Table1[[#This Row],[Question]],10,6),""))</f>
        <v/>
      </c>
      <c r="D941" s="6" t="str">
        <f>FGP!$A123</f>
        <v>07.03.06</v>
      </c>
      <c r="E941" s="6" t="str">
        <f>Table1[[#This Row],[QNUM]]&amp;Table1[[#This Row],[SUBQNUM]]</f>
        <v>07.03.06</v>
      </c>
      <c r="F941" s="6" t="str">
        <f>_xlfn.SINGLE(IF(FGP!$B123="","",FGP!$B123))</f>
        <v xml:space="preserve">Does the grantee notify members, community beneficiaries, applicants, program staff, and the public, including those with impaired vision or hearing, that it operates in accordance with federal and program requirements on non-discrimination and non-harassment? </v>
      </c>
      <c r="G941" s="6" t="str">
        <f>_xlfn.SINGLE(IF(FGP!$C123="","",FGP!$C123))</f>
        <v/>
      </c>
      <c r="H94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42" spans="1:8" x14ac:dyDescent="0.35">
      <c r="A942" s="6" t="s">
        <v>1926</v>
      </c>
      <c r="B942" s="6" t="str">
        <f t="shared" si="23"/>
        <v>07.03.06</v>
      </c>
      <c r="C942" s="6" t="str">
        <f>(IF(MID(Table1[[#This Row],[Question]],10,2)="SU",MID(Table1[[#This Row],[Question]],10,6),""))</f>
        <v>SUBQ1</v>
      </c>
      <c r="D942" s="9" t="str">
        <f>D941&amp;" SUBQ1"</f>
        <v>07.03.06 SUBQ1</v>
      </c>
      <c r="E942" s="9" t="str">
        <f>Table1[[#This Row],[QNUM]]&amp;Table1[[#This Row],[SUBQNUM]]</f>
        <v>07.03.06SUBQ1</v>
      </c>
      <c r="F942" s="6" t="str">
        <f>_xlfn.SINGLE(IF(FGP!$B124="","",FGP!$B124))</f>
        <v xml:space="preserve">a. Does the policy summarize the requirements, note the availability of compliance history information, and explain the procedures for filing discrimination complaints with AmeriCorps? </v>
      </c>
      <c r="G942" s="6" t="str">
        <f>_xlfn.SINGLE(IF(FGP!$C124="","",FGP!$C124))</f>
        <v/>
      </c>
      <c r="H94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43" spans="1:8" x14ac:dyDescent="0.35">
      <c r="A943" s="6" t="s">
        <v>1926</v>
      </c>
      <c r="B943" s="6" t="str">
        <f t="shared" si="23"/>
        <v>07.03.06</v>
      </c>
      <c r="C943" s="6" t="str">
        <f>(IF(MID(Table1[[#This Row],[Question]],10,2)="SU",MID(Table1[[#This Row],[Question]],10,6),""))</f>
        <v>SUBQ2</v>
      </c>
      <c r="D943" s="9" t="str">
        <f>D941&amp;" SUBQ2"</f>
        <v>07.03.06 SUBQ2</v>
      </c>
      <c r="E943" s="9" t="str">
        <f>Table1[[#This Row],[QNUM]]&amp;Table1[[#This Row],[SUBQNUM]]</f>
        <v>07.03.06SUBQ2</v>
      </c>
      <c r="F943" s="6" t="str">
        <f>_xlfn.SINGLE(IF(FGP!$B125="","",FGP!$B125))</f>
        <v xml:space="preserve">b. Does the policy include information on civil rights and non-harassment requirements, complaint procedures and the rights of beneficiaries in member/volunteer service agreements, handbooks, manuals, pamphlets, and posted in prominent locations, as appropriate?  </v>
      </c>
      <c r="G943" s="6" t="str">
        <f>_xlfn.SINGLE(IF(FGP!$C125="","",FGP!$C125))</f>
        <v/>
      </c>
      <c r="H94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44" spans="1:8" x14ac:dyDescent="0.35">
      <c r="A944" s="6" t="s">
        <v>1926</v>
      </c>
      <c r="B944" s="6" t="str">
        <f t="shared" si="23"/>
        <v>07.03.06</v>
      </c>
      <c r="C944" s="6" t="str">
        <f>(IF(MID(Table1[[#This Row],[Question]],10,2)="SU",MID(Table1[[#This Row],[Question]],10,6),""))</f>
        <v>SUBQ3</v>
      </c>
      <c r="D944" s="9" t="str">
        <f>D941&amp;" SUBQ3"</f>
        <v>07.03.06 SUBQ3</v>
      </c>
      <c r="E944" s="9" t="str">
        <f>Table1[[#This Row],[QNUM]]&amp;Table1[[#This Row],[SUBQNUM]]</f>
        <v>07.03.06SUBQ3</v>
      </c>
      <c r="F944" s="6" t="str">
        <f>_xlfn.SINGLE(IF(FGP!$B126="","",FGP!$B126))</f>
        <v xml:space="preserve">c. Does the sponsor/grantee notify the public in recruitment material and application forms that it operates its program or activity subject to nondiscrimination requirements? </v>
      </c>
      <c r="G944" s="6" t="str">
        <f>_xlfn.SINGLE(IF(FGP!$C126="","",FGP!$C126))</f>
        <v/>
      </c>
      <c r="H94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45" spans="1:8" x14ac:dyDescent="0.35">
      <c r="A945" s="6" t="s">
        <v>1926</v>
      </c>
      <c r="B945" s="6" t="str">
        <f t="shared" si="23"/>
        <v/>
      </c>
      <c r="C945" s="6" t="str">
        <f>(IF(MID(Table1[[#This Row],[Question]],10,2)="SU",MID(Table1[[#This Row],[Question]],10,6),""))</f>
        <v/>
      </c>
      <c r="D945" s="6" t="str">
        <f>FGP!$A127</f>
        <v>References:</v>
      </c>
      <c r="E945" s="6" t="str">
        <f>Table1[[#This Row],[QNUM]]&amp;Table1[[#This Row],[SUBQNUM]]</f>
        <v/>
      </c>
      <c r="F945" s="6" t="str">
        <f>_xlfn.SINGLE(IF(FGP!$B127="","",FGP!$B127))</f>
        <v>AmeriCorps Annual General Terms and Conditions, 45 CFR 2552</v>
      </c>
      <c r="G945" s="6" t="str">
        <f>_xlfn.SINGLE(IF(FGP!$C127="","",FGP!$C127))</f>
        <v/>
      </c>
      <c r="H94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46" spans="1:8" x14ac:dyDescent="0.35">
      <c r="A946" s="6" t="s">
        <v>1926</v>
      </c>
      <c r="B946" s="6" t="str">
        <f>B944&amp;TRIM(Table1[[#This Row],[Question]])</f>
        <v>07.03.06Notes:</v>
      </c>
      <c r="C946" s="6" t="str">
        <f>(IF(MID(Table1[[#This Row],[Question]],10,2)="SU",MID(Table1[[#This Row],[Question]],10,6),""))</f>
        <v/>
      </c>
      <c r="D946" s="6" t="str">
        <f>FGP!$A128</f>
        <v>Notes:</v>
      </c>
      <c r="E946" s="6" t="str">
        <f>Table1[[#This Row],[QNUM]]&amp;Table1[[#This Row],[SUBQNUM]]</f>
        <v>07.03.06Notes:</v>
      </c>
      <c r="F946" s="6" t="str">
        <f>_xlfn.SINGLE(IF(FGP!$B128="","",FGP!$B128))</f>
        <v/>
      </c>
      <c r="G946" s="6" t="str">
        <f>_xlfn.SINGLE(IF(FGP!$C128="","",FGP!$C128))</f>
        <v/>
      </c>
      <c r="H94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47" spans="1:8" x14ac:dyDescent="0.35">
      <c r="A947" s="6" t="s">
        <v>1926</v>
      </c>
      <c r="B947" s="6" t="str">
        <f>B944&amp;Table1[[#This Row],[Question]]</f>
        <v>07.03.06Recommendations for Improvement:</v>
      </c>
      <c r="C947" s="6" t="str">
        <f>(IF(MID(Table1[[#This Row],[Question]],10,2)="SU",MID(Table1[[#This Row],[Question]],10,6),""))</f>
        <v/>
      </c>
      <c r="D947" s="6" t="str">
        <f>FGP!$A129</f>
        <v>Recommendations for Improvement:</v>
      </c>
      <c r="E947" s="6" t="str">
        <f>Table1[[#This Row],[QNUM]]&amp;Table1[[#This Row],[SUBQNUM]]</f>
        <v>07.03.06Recommendations for Improvement:</v>
      </c>
      <c r="F947" s="6" t="str">
        <f>_xlfn.SINGLE(IF(FGP!$B129="","",FGP!$B129))</f>
        <v/>
      </c>
      <c r="G947" s="6" t="str">
        <f>_xlfn.SINGLE(IF(FGP!$C129="","",FGP!$C129))</f>
        <v/>
      </c>
      <c r="H94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48" spans="1:8" x14ac:dyDescent="0.35">
      <c r="A948" s="6" t="s">
        <v>1926</v>
      </c>
      <c r="B948" s="6" t="str">
        <f t="shared" si="23"/>
        <v/>
      </c>
      <c r="C948" s="6" t="str">
        <f>(IF(MID(Table1[[#This Row],[Question]],10,2)="SU",MID(Table1[[#This Row],[Question]],10,6),""))</f>
        <v/>
      </c>
      <c r="D948" s="6" t="str">
        <f>FGP!$A130</f>
        <v>Additional Monitoring Comments</v>
      </c>
      <c r="E948" s="6" t="str">
        <f>Table1[[#This Row],[QNUM]]&amp;Table1[[#This Row],[SUBQNUM]]</f>
        <v/>
      </c>
      <c r="F948" s="6" t="str">
        <f>_xlfn.SINGLE(IF(FGP!$B130="","",FGP!$B130))</f>
        <v/>
      </c>
      <c r="G948" s="6" t="str">
        <f>_xlfn.SINGLE(IF(FGP!$C130="","",FGP!$C130))</f>
        <v/>
      </c>
      <c r="H94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49" spans="1:8" x14ac:dyDescent="0.35">
      <c r="A949" s="6" t="s">
        <v>1926</v>
      </c>
      <c r="B949" s="6" t="str">
        <f t="shared" si="23"/>
        <v>0</v>
      </c>
      <c r="C949" s="6" t="str">
        <f>(IF(MID(Table1[[#This Row],[Question]],10,2)="SU",MID(Table1[[#This Row],[Question]],10,6),""))</f>
        <v/>
      </c>
      <c r="D949" s="6">
        <f>FGP!$A131</f>
        <v>0</v>
      </c>
      <c r="E949" s="6" t="str">
        <f>Table1[[#This Row],[QNUM]]&amp;Table1[[#This Row],[SUBQNUM]]</f>
        <v>0</v>
      </c>
      <c r="F949" s="6" t="str">
        <f>_xlfn.SINGLE(IF(FGP!$B131="","",FGP!$B131))</f>
        <v/>
      </c>
      <c r="G949" s="6" t="str">
        <f>_xlfn.SINGLE(IF(FGP!$C131="","",FGP!$C131))</f>
        <v/>
      </c>
      <c r="H94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50" spans="1:8" x14ac:dyDescent="0.35">
      <c r="A950" s="6" t="s">
        <v>1926</v>
      </c>
      <c r="B950" s="6" t="str">
        <f t="shared" si="23"/>
        <v>0</v>
      </c>
      <c r="C950" s="6" t="str">
        <f>(IF(MID(Table1[[#This Row],[Question]],10,2)="SU",MID(Table1[[#This Row],[Question]],10,6),""))</f>
        <v/>
      </c>
      <c r="D950" s="6">
        <f>FGP!$A132</f>
        <v>0</v>
      </c>
      <c r="E950" s="6" t="str">
        <f>Table1[[#This Row],[QNUM]]&amp;Table1[[#This Row],[SUBQNUM]]</f>
        <v>0</v>
      </c>
      <c r="F950" s="6" t="str">
        <f>_xlfn.SINGLE(IF(FGP!$B132="","",FGP!$B132))</f>
        <v/>
      </c>
      <c r="G950" s="6" t="str">
        <f>_xlfn.SINGLE(IF(FGP!$C132="","",FGP!$C132))</f>
        <v/>
      </c>
      <c r="H95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51" spans="1:8" x14ac:dyDescent="0.35">
      <c r="A951" s="6" t="s">
        <v>1926</v>
      </c>
      <c r="B951" s="6" t="str">
        <f t="shared" si="23"/>
        <v>0</v>
      </c>
      <c r="C951" s="6" t="str">
        <f>(IF(MID(Table1[[#This Row],[Question]],10,2)="SU",MID(Table1[[#This Row],[Question]],10,6),""))</f>
        <v/>
      </c>
      <c r="D951" s="6">
        <f>FGP!$A133</f>
        <v>0</v>
      </c>
      <c r="E951" s="6" t="str">
        <f>Table1[[#This Row],[QNUM]]&amp;Table1[[#This Row],[SUBQNUM]]</f>
        <v>0</v>
      </c>
      <c r="F951" s="6" t="str">
        <f>_xlfn.SINGLE(IF(FGP!$B133="","",FGP!$B133))</f>
        <v/>
      </c>
      <c r="G951" s="6" t="str">
        <f>_xlfn.SINGLE(IF(FGP!$C133="","",FGP!$C133))</f>
        <v/>
      </c>
      <c r="H95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52" spans="1:8" x14ac:dyDescent="0.35">
      <c r="A952" s="6" t="s">
        <v>1926</v>
      </c>
      <c r="B952" s="6" t="str">
        <f t="shared" si="23"/>
        <v>0</v>
      </c>
      <c r="C952" s="6" t="str">
        <f>(IF(MID(Table1[[#This Row],[Question]],10,2)="SU",MID(Table1[[#This Row],[Question]],10,6),""))</f>
        <v/>
      </c>
      <c r="D952" s="6">
        <f>FGP!$A134</f>
        <v>0</v>
      </c>
      <c r="E952" s="6" t="str">
        <f>Table1[[#This Row],[QNUM]]&amp;Table1[[#This Row],[SUBQNUM]]</f>
        <v>0</v>
      </c>
      <c r="F952" s="6" t="str">
        <f>_xlfn.SINGLE(IF(FGP!$B134="","",FGP!$B134))</f>
        <v/>
      </c>
      <c r="G952" s="6" t="str">
        <f>_xlfn.SINGLE(IF(FGP!$C134="","",FGP!$C134))</f>
        <v/>
      </c>
      <c r="H95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53" spans="1:8" x14ac:dyDescent="0.35">
      <c r="A953" s="6" t="s">
        <v>1926</v>
      </c>
      <c r="B953" s="6" t="str">
        <f t="shared" si="23"/>
        <v>0</v>
      </c>
      <c r="C953" s="6" t="str">
        <f>(IF(MID(Table1[[#This Row],[Question]],10,2)="SU",MID(Table1[[#This Row],[Question]],10,6),""))</f>
        <v/>
      </c>
      <c r="D953" s="6">
        <f>FGP!$A135</f>
        <v>0</v>
      </c>
      <c r="E953" s="6" t="str">
        <f>Table1[[#This Row],[QNUM]]&amp;Table1[[#This Row],[SUBQNUM]]</f>
        <v>0</v>
      </c>
      <c r="F953" s="6" t="str">
        <f>_xlfn.SINGLE(IF(FGP!$B135="","",FGP!$B135))</f>
        <v/>
      </c>
      <c r="G953" s="6" t="str">
        <f>_xlfn.SINGLE(IF(FGP!$C135="","",FGP!$C135))</f>
        <v/>
      </c>
      <c r="H95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54" spans="1:8" x14ac:dyDescent="0.35">
      <c r="A954" s="6" t="s">
        <v>1926</v>
      </c>
      <c r="B954" s="6" t="str">
        <f t="shared" si="23"/>
        <v>0</v>
      </c>
      <c r="C954" s="6" t="str">
        <f>(IF(MID(Table1[[#This Row],[Question]],10,2)="SU",MID(Table1[[#This Row],[Question]],10,6),""))</f>
        <v/>
      </c>
      <c r="D954" s="6">
        <f>FGP!$A136</f>
        <v>0</v>
      </c>
      <c r="E954" s="6" t="str">
        <f>Table1[[#This Row],[QNUM]]&amp;Table1[[#This Row],[SUBQNUM]]</f>
        <v>0</v>
      </c>
      <c r="F954" s="6" t="str">
        <f>_xlfn.SINGLE(IF(FGP!$B136="","",FGP!$B136))</f>
        <v/>
      </c>
      <c r="G954" s="6" t="str">
        <f>_xlfn.SINGLE(IF(FGP!$C136="","",FGP!$C136))</f>
        <v/>
      </c>
      <c r="H95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55" spans="1:8" x14ac:dyDescent="0.35">
      <c r="A955" s="6" t="s">
        <v>1926</v>
      </c>
      <c r="B955" s="6" t="str">
        <f t="shared" si="23"/>
        <v>0</v>
      </c>
      <c r="C955" s="6" t="str">
        <f>(IF(MID(Table1[[#This Row],[Question]],10,2)="SU",MID(Table1[[#This Row],[Question]],10,6),""))</f>
        <v/>
      </c>
      <c r="D955" s="6">
        <f>FGP!$A137</f>
        <v>0</v>
      </c>
      <c r="E955" s="6" t="str">
        <f>Table1[[#This Row],[QNUM]]&amp;Table1[[#This Row],[SUBQNUM]]</f>
        <v>0</v>
      </c>
      <c r="F955" s="6" t="str">
        <f>_xlfn.SINGLE(IF(FGP!$B137="","",FGP!$B137))</f>
        <v/>
      </c>
      <c r="G955" s="6" t="str">
        <f>_xlfn.SINGLE(IF(FGP!$C137="","",FGP!$C137))</f>
        <v/>
      </c>
      <c r="H95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56" spans="1:8" x14ac:dyDescent="0.35">
      <c r="A956" s="6" t="s">
        <v>1926</v>
      </c>
      <c r="B956" s="6" t="str">
        <f t="shared" si="23"/>
        <v>0</v>
      </c>
      <c r="C956" s="6" t="str">
        <f>(IF(MID(Table1[[#This Row],[Question]],10,2)="SU",MID(Table1[[#This Row],[Question]],10,6),""))</f>
        <v/>
      </c>
      <c r="D956" s="6">
        <f>FGP!$A138</f>
        <v>0</v>
      </c>
      <c r="E956" s="6" t="str">
        <f>Table1[[#This Row],[QNUM]]&amp;Table1[[#This Row],[SUBQNUM]]</f>
        <v>0</v>
      </c>
      <c r="F956" s="6" t="str">
        <f>_xlfn.SINGLE(IF(FGP!$B138="","",FGP!$B138))</f>
        <v/>
      </c>
      <c r="G956" s="6" t="str">
        <f>_xlfn.SINGLE(IF(FGP!$C138="","",FGP!$C138))</f>
        <v/>
      </c>
      <c r="H95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57" spans="1:8" x14ac:dyDescent="0.35">
      <c r="A957" s="6" t="s">
        <v>1926</v>
      </c>
      <c r="B957" s="6" t="str">
        <f t="shared" si="23"/>
        <v>0</v>
      </c>
      <c r="C957" s="6" t="str">
        <f>(IF(MID(Table1[[#This Row],[Question]],10,2)="SU",MID(Table1[[#This Row],[Question]],10,6),""))</f>
        <v/>
      </c>
      <c r="D957" s="6">
        <f>FGP!$A139</f>
        <v>0</v>
      </c>
      <c r="E957" s="6" t="str">
        <f>Table1[[#This Row],[QNUM]]&amp;Table1[[#This Row],[SUBQNUM]]</f>
        <v>0</v>
      </c>
      <c r="F957" s="6" t="str">
        <f>_xlfn.SINGLE(IF(FGP!$B139="","",FGP!$B139))</f>
        <v/>
      </c>
      <c r="G957" s="6" t="str">
        <f>_xlfn.SINGLE(IF(FGP!$C139="","",FGP!$C139))</f>
        <v/>
      </c>
      <c r="H95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58" spans="1:8" x14ac:dyDescent="0.35">
      <c r="A958" s="6" t="s">
        <v>1926</v>
      </c>
      <c r="B958" s="6" t="str">
        <f t="shared" si="23"/>
        <v>0</v>
      </c>
      <c r="C958" s="6" t="str">
        <f>(IF(MID(Table1[[#This Row],[Question]],10,2)="SU",MID(Table1[[#This Row],[Question]],10,6),""))</f>
        <v/>
      </c>
      <c r="D958" s="6">
        <f>FGP!$A140</f>
        <v>0</v>
      </c>
      <c r="E958" s="6" t="str">
        <f>Table1[[#This Row],[QNUM]]&amp;Table1[[#This Row],[SUBQNUM]]</f>
        <v>0</v>
      </c>
      <c r="F958" s="6" t="str">
        <f>_xlfn.SINGLE(IF(FGP!$B140="","",FGP!$B140))</f>
        <v/>
      </c>
      <c r="G958" s="6" t="str">
        <f>_xlfn.SINGLE(IF(FGP!$C140="","",FGP!$C140))</f>
        <v/>
      </c>
      <c r="H95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59" spans="1:8" x14ac:dyDescent="0.35">
      <c r="A959" s="6" t="s">
        <v>1926</v>
      </c>
      <c r="B959" s="6" t="str">
        <f t="shared" si="23"/>
        <v>0</v>
      </c>
      <c r="C959" s="6" t="str">
        <f>(IF(MID(Table1[[#This Row],[Question]],10,2)="SU",MID(Table1[[#This Row],[Question]],10,6),""))</f>
        <v/>
      </c>
      <c r="D959" s="6">
        <f>FGP!$A141</f>
        <v>0</v>
      </c>
      <c r="E959" s="6" t="str">
        <f>Table1[[#This Row],[QNUM]]&amp;Table1[[#This Row],[SUBQNUM]]</f>
        <v>0</v>
      </c>
      <c r="F959" s="6" t="str">
        <f>_xlfn.SINGLE(IF(FGP!$B141="","",FGP!$B141))</f>
        <v/>
      </c>
      <c r="G959" s="6" t="str">
        <f>_xlfn.SINGLE(IF(FGP!$C141="","",FGP!$C141))</f>
        <v/>
      </c>
      <c r="H95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60" spans="1:8" x14ac:dyDescent="0.35">
      <c r="A960" s="6" t="s">
        <v>1926</v>
      </c>
      <c r="B960" s="6" t="str">
        <f t="shared" si="23"/>
        <v>0</v>
      </c>
      <c r="C960" s="6" t="str">
        <f>(IF(MID(Table1[[#This Row],[Question]],10,2)="SU",MID(Table1[[#This Row],[Question]],10,6),""))</f>
        <v/>
      </c>
      <c r="D960" s="6">
        <f>FGP!$A142</f>
        <v>0</v>
      </c>
      <c r="E960" s="6" t="str">
        <f>Table1[[#This Row],[QNUM]]&amp;Table1[[#This Row],[SUBQNUM]]</f>
        <v>0</v>
      </c>
      <c r="F960" s="6" t="str">
        <f>_xlfn.SINGLE(IF(FGP!$B142="","",FGP!$B142))</f>
        <v/>
      </c>
      <c r="G960" s="6" t="str">
        <f>_xlfn.SINGLE(IF(FGP!$C142="","",FGP!$C142))</f>
        <v/>
      </c>
      <c r="H96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61" spans="1:8" x14ac:dyDescent="0.35">
      <c r="A961" s="6" t="s">
        <v>1926</v>
      </c>
      <c r="B961" s="6" t="str">
        <f t="shared" si="23"/>
        <v>0</v>
      </c>
      <c r="C961" s="6" t="str">
        <f>(IF(MID(Table1[[#This Row],[Question]],10,2)="SU",MID(Table1[[#This Row],[Question]],10,6),""))</f>
        <v/>
      </c>
      <c r="D961" s="6">
        <f>FGP!$A143</f>
        <v>0</v>
      </c>
      <c r="E961" s="6" t="str">
        <f>Table1[[#This Row],[QNUM]]&amp;Table1[[#This Row],[SUBQNUM]]</f>
        <v>0</v>
      </c>
      <c r="F961" s="6" t="str">
        <f>_xlfn.SINGLE(IF(FGP!$B143="","",FGP!$B143))</f>
        <v/>
      </c>
      <c r="G961" s="6" t="str">
        <f>_xlfn.SINGLE(IF(FGP!$C143="","",FGP!$C143))</f>
        <v/>
      </c>
      <c r="H96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62" spans="1:8" x14ac:dyDescent="0.35">
      <c r="A962" s="6" t="s">
        <v>1926</v>
      </c>
      <c r="B962" s="6" t="str">
        <f t="shared" si="23"/>
        <v>0</v>
      </c>
      <c r="C962" s="6" t="str">
        <f>(IF(MID(Table1[[#This Row],[Question]],10,2)="SU",MID(Table1[[#This Row],[Question]],10,6),""))</f>
        <v/>
      </c>
      <c r="D962" s="6">
        <f>FGP!$A144</f>
        <v>0</v>
      </c>
      <c r="E962" s="6" t="str">
        <f>Table1[[#This Row],[QNUM]]&amp;Table1[[#This Row],[SUBQNUM]]</f>
        <v>0</v>
      </c>
      <c r="F962" s="6" t="str">
        <f>_xlfn.SINGLE(IF(FGP!$B144="","",FGP!$B144))</f>
        <v/>
      </c>
      <c r="G962" s="6" t="str">
        <f>_xlfn.SINGLE(IF(FGP!$C144="","",FGP!$C144))</f>
        <v/>
      </c>
      <c r="H96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63" spans="1:8" x14ac:dyDescent="0.35">
      <c r="A963" s="6" t="s">
        <v>1926</v>
      </c>
      <c r="B963" s="6" t="str">
        <f t="shared" si="23"/>
        <v>0</v>
      </c>
      <c r="C963" s="6" t="str">
        <f>(IF(MID(Table1[[#This Row],[Question]],10,2)="SU",MID(Table1[[#This Row],[Question]],10,6),""))</f>
        <v/>
      </c>
      <c r="D963" s="6">
        <f>FGP!$A145</f>
        <v>0</v>
      </c>
      <c r="E963" s="6" t="str">
        <f>Table1[[#This Row],[QNUM]]&amp;Table1[[#This Row],[SUBQNUM]]</f>
        <v>0</v>
      </c>
      <c r="F963" s="6" t="str">
        <f>_xlfn.SINGLE(IF(FGP!$B145="","",FGP!$B145))</f>
        <v/>
      </c>
      <c r="G963" s="6" t="str">
        <f>_xlfn.SINGLE(IF(FGP!$C145="","",FGP!$C145))</f>
        <v/>
      </c>
      <c r="H96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64" spans="1:8" x14ac:dyDescent="0.35">
      <c r="A964" s="6" t="s">
        <v>1926</v>
      </c>
      <c r="B964" s="6" t="str">
        <f t="shared" ref="B964:B984" si="25">TRIM(IF(ISNUMBER(LEFT(D964,1)*1),LEFT(D964,9),""))</f>
        <v>0</v>
      </c>
      <c r="C964" s="6" t="str">
        <f>(IF(MID(Table1[[#This Row],[Question]],10,2)="SU",MID(Table1[[#This Row],[Question]],10,6),""))</f>
        <v/>
      </c>
      <c r="D964" s="6">
        <f>FGP!$A146</f>
        <v>0</v>
      </c>
      <c r="E964" s="6" t="str">
        <f>Table1[[#This Row],[QNUM]]&amp;Table1[[#This Row],[SUBQNUM]]</f>
        <v>0</v>
      </c>
      <c r="F964" s="6" t="str">
        <f>_xlfn.SINGLE(IF(FGP!$B146="","",FGP!$B146))</f>
        <v/>
      </c>
      <c r="G964" s="6" t="str">
        <f>_xlfn.SINGLE(IF(FGP!$C146="","",FGP!$C146))</f>
        <v/>
      </c>
      <c r="H96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65" spans="1:8" x14ac:dyDescent="0.35">
      <c r="A965" s="6" t="s">
        <v>1926</v>
      </c>
      <c r="B965" s="6" t="str">
        <f t="shared" si="25"/>
        <v>0</v>
      </c>
      <c r="C965" s="6" t="str">
        <f>(IF(MID(Table1[[#This Row],[Question]],10,2)="SU",MID(Table1[[#This Row],[Question]],10,6),""))</f>
        <v/>
      </c>
      <c r="D965" s="6">
        <f>FGP!$A147</f>
        <v>0</v>
      </c>
      <c r="E965" s="6" t="str">
        <f>Table1[[#This Row],[QNUM]]&amp;Table1[[#This Row],[SUBQNUM]]</f>
        <v>0</v>
      </c>
      <c r="F965" s="6" t="str">
        <f>_xlfn.SINGLE(IF(FGP!$B147="","",FGP!$B147))</f>
        <v/>
      </c>
      <c r="G965" s="6" t="str">
        <f>_xlfn.SINGLE(IF(FGP!$C147="","",FGP!$C147))</f>
        <v/>
      </c>
      <c r="H96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66" spans="1:8" x14ac:dyDescent="0.35">
      <c r="A966" s="6" t="s">
        <v>1926</v>
      </c>
      <c r="B966" s="6" t="str">
        <f t="shared" si="25"/>
        <v>0</v>
      </c>
      <c r="C966" s="6" t="str">
        <f>(IF(MID(Table1[[#This Row],[Question]],10,2)="SU",MID(Table1[[#This Row],[Question]],10,6),""))</f>
        <v/>
      </c>
      <c r="D966" s="6">
        <f>FGP!$A148</f>
        <v>0</v>
      </c>
      <c r="E966" s="6" t="str">
        <f>Table1[[#This Row],[QNUM]]&amp;Table1[[#This Row],[SUBQNUM]]</f>
        <v>0</v>
      </c>
      <c r="F966" s="6" t="str">
        <f>_xlfn.SINGLE(IF(FGP!$B148="","",FGP!$B148))</f>
        <v/>
      </c>
      <c r="G966" s="6" t="str">
        <f>_xlfn.SINGLE(IF(FGP!$C148="","",FGP!$C148))</f>
        <v/>
      </c>
      <c r="H96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67" spans="1:8" x14ac:dyDescent="0.35">
      <c r="A967" s="6" t="s">
        <v>1926</v>
      </c>
      <c r="B967" s="6" t="str">
        <f t="shared" si="25"/>
        <v>0</v>
      </c>
      <c r="C967" s="6" t="str">
        <f>(IF(MID(Table1[[#This Row],[Question]],10,2)="SU",MID(Table1[[#This Row],[Question]],10,6),""))</f>
        <v/>
      </c>
      <c r="D967" s="6">
        <f>FGP!$A149</f>
        <v>0</v>
      </c>
      <c r="E967" s="6" t="str">
        <f>Table1[[#This Row],[QNUM]]&amp;Table1[[#This Row],[SUBQNUM]]</f>
        <v>0</v>
      </c>
      <c r="F967" s="6" t="str">
        <f>_xlfn.SINGLE(IF(FGP!$B149="","",FGP!$B149))</f>
        <v/>
      </c>
      <c r="G967" s="6" t="str">
        <f>_xlfn.SINGLE(IF(FGP!$C149="","",FGP!$C149))</f>
        <v/>
      </c>
      <c r="H96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68" spans="1:8" x14ac:dyDescent="0.35">
      <c r="A968" s="6" t="s">
        <v>1926</v>
      </c>
      <c r="B968" s="6" t="str">
        <f t="shared" si="25"/>
        <v>0</v>
      </c>
      <c r="C968" s="6" t="str">
        <f>(IF(MID(Table1[[#This Row],[Question]],10,2)="SU",MID(Table1[[#This Row],[Question]],10,6),""))</f>
        <v/>
      </c>
      <c r="D968" s="6">
        <f>FGP!$A150</f>
        <v>0</v>
      </c>
      <c r="E968" s="6" t="str">
        <f>Table1[[#This Row],[QNUM]]&amp;Table1[[#This Row],[SUBQNUM]]</f>
        <v>0</v>
      </c>
      <c r="F968" s="6" t="str">
        <f>_xlfn.SINGLE(IF(FGP!$B150="","",FGP!$B150))</f>
        <v/>
      </c>
      <c r="G968" s="6" t="str">
        <f>_xlfn.SINGLE(IF(FGP!$C150="","",FGP!$C150))</f>
        <v/>
      </c>
      <c r="H96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69" spans="1:8" x14ac:dyDescent="0.35">
      <c r="A969" s="6" t="s">
        <v>1926</v>
      </c>
      <c r="B969" s="6" t="str">
        <f t="shared" si="25"/>
        <v>0</v>
      </c>
      <c r="C969" s="6" t="str">
        <f>(IF(MID(Table1[[#This Row],[Question]],10,2)="SU",MID(Table1[[#This Row],[Question]],10,6),""))</f>
        <v/>
      </c>
      <c r="D969" s="6">
        <f>FGP!$A151</f>
        <v>0</v>
      </c>
      <c r="E969" s="6" t="str">
        <f>Table1[[#This Row],[QNUM]]&amp;Table1[[#This Row],[SUBQNUM]]</f>
        <v>0</v>
      </c>
      <c r="F969" s="6" t="str">
        <f>_xlfn.SINGLE(IF(FGP!$B151="","",FGP!$B151))</f>
        <v/>
      </c>
      <c r="G969" s="6" t="str">
        <f>_xlfn.SINGLE(IF(FGP!$C151="","",FGP!$C151))</f>
        <v/>
      </c>
      <c r="H96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70" spans="1:8" x14ac:dyDescent="0.35">
      <c r="A970" s="6" t="s">
        <v>1926</v>
      </c>
      <c r="B970" s="6" t="str">
        <f t="shared" si="25"/>
        <v>0</v>
      </c>
      <c r="C970" s="6" t="str">
        <f>(IF(MID(Table1[[#This Row],[Question]],10,2)="SU",MID(Table1[[#This Row],[Question]],10,6),""))</f>
        <v/>
      </c>
      <c r="D970" s="6">
        <f>FGP!$A152</f>
        <v>0</v>
      </c>
      <c r="E970" s="6" t="str">
        <f>Table1[[#This Row],[QNUM]]&amp;Table1[[#This Row],[SUBQNUM]]</f>
        <v>0</v>
      </c>
      <c r="F970" s="6" t="str">
        <f>_xlfn.SINGLE(IF(FGP!$B152="","",FGP!$B152))</f>
        <v/>
      </c>
      <c r="G970" s="6" t="str">
        <f>_xlfn.SINGLE(IF(FGP!$C152="","",FGP!$C152))</f>
        <v/>
      </c>
      <c r="H97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71" spans="1:8" x14ac:dyDescent="0.35">
      <c r="A971" s="6" t="s">
        <v>1926</v>
      </c>
      <c r="B971" s="6" t="str">
        <f t="shared" si="25"/>
        <v>0</v>
      </c>
      <c r="C971" s="6" t="str">
        <f>(IF(MID(Table1[[#This Row],[Question]],10,2)="SU",MID(Table1[[#This Row],[Question]],10,6),""))</f>
        <v/>
      </c>
      <c r="D971" s="6">
        <f>FGP!$A153</f>
        <v>0</v>
      </c>
      <c r="E971" s="6" t="str">
        <f>Table1[[#This Row],[QNUM]]&amp;Table1[[#This Row],[SUBQNUM]]</f>
        <v>0</v>
      </c>
      <c r="F971" s="6" t="str">
        <f>_xlfn.SINGLE(IF(FGP!$B153="","",FGP!$B153))</f>
        <v/>
      </c>
      <c r="G971" s="6" t="str">
        <f>_xlfn.SINGLE(IF(FGP!$C153="","",FGP!$C153))</f>
        <v/>
      </c>
      <c r="H97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72" spans="1:8" x14ac:dyDescent="0.35">
      <c r="A972" s="6" t="s">
        <v>1926</v>
      </c>
      <c r="B972" s="6" t="str">
        <f t="shared" si="25"/>
        <v>0</v>
      </c>
      <c r="C972" s="6" t="str">
        <f>(IF(MID(Table1[[#This Row],[Question]],10,2)="SU",MID(Table1[[#This Row],[Question]],10,6),""))</f>
        <v/>
      </c>
      <c r="D972" s="6">
        <f>FGP!$A154</f>
        <v>0</v>
      </c>
      <c r="E972" s="6" t="str">
        <f>Table1[[#This Row],[QNUM]]&amp;Table1[[#This Row],[SUBQNUM]]</f>
        <v>0</v>
      </c>
      <c r="F972" s="6" t="str">
        <f>_xlfn.SINGLE(IF(FGP!$B154="","",FGP!$B154))</f>
        <v/>
      </c>
      <c r="G972" s="6" t="str">
        <f>_xlfn.SINGLE(IF(FGP!$C154="","",FGP!$C154))</f>
        <v/>
      </c>
      <c r="H97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73" spans="1:8" x14ac:dyDescent="0.35">
      <c r="A973" s="6" t="s">
        <v>1926</v>
      </c>
      <c r="B973" s="6" t="str">
        <f t="shared" si="25"/>
        <v>0</v>
      </c>
      <c r="C973" s="6" t="str">
        <f>(IF(MID(Table1[[#This Row],[Question]],10,2)="SU",MID(Table1[[#This Row],[Question]],10,6),""))</f>
        <v/>
      </c>
      <c r="D973" s="6">
        <f>FGP!$A155</f>
        <v>0</v>
      </c>
      <c r="E973" s="6" t="str">
        <f>Table1[[#This Row],[QNUM]]&amp;Table1[[#This Row],[SUBQNUM]]</f>
        <v>0</v>
      </c>
      <c r="F973" s="6" t="str">
        <f>_xlfn.SINGLE(IF(FGP!$B155="","",FGP!$B155))</f>
        <v/>
      </c>
      <c r="G973" s="6" t="str">
        <f>_xlfn.SINGLE(IF(FGP!$C155="","",FGP!$C155))</f>
        <v/>
      </c>
      <c r="H97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74" spans="1:8" x14ac:dyDescent="0.35">
      <c r="A974" s="6" t="s">
        <v>1926</v>
      </c>
      <c r="B974" s="6" t="str">
        <f t="shared" si="25"/>
        <v>0</v>
      </c>
      <c r="C974" s="6" t="str">
        <f>(IF(MID(Table1[[#This Row],[Question]],10,2)="SU",MID(Table1[[#This Row],[Question]],10,6),""))</f>
        <v/>
      </c>
      <c r="D974" s="6">
        <f>FGP!$A156</f>
        <v>0</v>
      </c>
      <c r="E974" s="6" t="str">
        <f>Table1[[#This Row],[QNUM]]&amp;Table1[[#This Row],[SUBQNUM]]</f>
        <v>0</v>
      </c>
      <c r="F974" s="6" t="str">
        <f>_xlfn.SINGLE(IF(FGP!$B156="","",FGP!$B156))</f>
        <v/>
      </c>
      <c r="G974" s="6" t="str">
        <f>_xlfn.SINGLE(IF(FGP!$C156="","",FGP!$C156))</f>
        <v/>
      </c>
      <c r="H97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75" spans="1:8" x14ac:dyDescent="0.35">
      <c r="A975" s="6" t="s">
        <v>1926</v>
      </c>
      <c r="B975" s="6" t="str">
        <f t="shared" si="25"/>
        <v>0</v>
      </c>
      <c r="C975" s="6" t="str">
        <f>(IF(MID(Table1[[#This Row],[Question]],10,2)="SU",MID(Table1[[#This Row],[Question]],10,6),""))</f>
        <v/>
      </c>
      <c r="D975" s="6">
        <f>FGP!$A157</f>
        <v>0</v>
      </c>
      <c r="E975" s="6" t="str">
        <f>Table1[[#This Row],[QNUM]]&amp;Table1[[#This Row],[SUBQNUM]]</f>
        <v>0</v>
      </c>
      <c r="F975" s="6" t="str">
        <f>_xlfn.SINGLE(IF(FGP!$B157="","",FGP!$B157))</f>
        <v/>
      </c>
      <c r="G975" s="6" t="str">
        <f>_xlfn.SINGLE(IF(FGP!$C157="","",FGP!$C157))</f>
        <v/>
      </c>
      <c r="H97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76" spans="1:8" x14ac:dyDescent="0.35">
      <c r="A976" s="6" t="s">
        <v>1926</v>
      </c>
      <c r="B976" s="6" t="str">
        <f t="shared" si="25"/>
        <v>0</v>
      </c>
      <c r="C976" s="6" t="str">
        <f>(IF(MID(Table1[[#This Row],[Question]],10,2)="SU",MID(Table1[[#This Row],[Question]],10,6),""))</f>
        <v/>
      </c>
      <c r="D976" s="6">
        <f>FGP!$A158</f>
        <v>0</v>
      </c>
      <c r="E976" s="6" t="str">
        <f>Table1[[#This Row],[QNUM]]&amp;Table1[[#This Row],[SUBQNUM]]</f>
        <v>0</v>
      </c>
      <c r="F976" s="6" t="str">
        <f>_xlfn.SINGLE(IF(FGP!$B158="","",FGP!$B158))</f>
        <v/>
      </c>
      <c r="G976" s="6" t="str">
        <f>_xlfn.SINGLE(IF(FGP!$C158="","",FGP!$C158))</f>
        <v/>
      </c>
      <c r="H97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77" spans="1:8" x14ac:dyDescent="0.35">
      <c r="A977" s="6" t="s">
        <v>1926</v>
      </c>
      <c r="B977" s="6" t="str">
        <f t="shared" si="25"/>
        <v>0</v>
      </c>
      <c r="C977" s="6" t="str">
        <f>(IF(MID(Table1[[#This Row],[Question]],10,2)="SU",MID(Table1[[#This Row],[Question]],10,6),""))</f>
        <v/>
      </c>
      <c r="D977" s="6">
        <f>FGP!$A159</f>
        <v>0</v>
      </c>
      <c r="E977" s="6" t="str">
        <f>Table1[[#This Row],[QNUM]]&amp;Table1[[#This Row],[SUBQNUM]]</f>
        <v>0</v>
      </c>
      <c r="F977" s="6" t="str">
        <f>_xlfn.SINGLE(IF(FGP!$B159="","",FGP!$B159))</f>
        <v/>
      </c>
      <c r="G977" s="6" t="str">
        <f>_xlfn.SINGLE(IF(FGP!$C159="","",FGP!$C159))</f>
        <v/>
      </c>
      <c r="H97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78" spans="1:8" x14ac:dyDescent="0.35">
      <c r="A978" s="6" t="s">
        <v>1926</v>
      </c>
      <c r="B978" s="6" t="str">
        <f t="shared" si="25"/>
        <v>0</v>
      </c>
      <c r="C978" s="6" t="str">
        <f>(IF(MID(Table1[[#This Row],[Question]],10,2)="SU",MID(Table1[[#This Row],[Question]],10,6),""))</f>
        <v/>
      </c>
      <c r="D978" s="6">
        <f>FGP!$A160</f>
        <v>0</v>
      </c>
      <c r="E978" s="6" t="str">
        <f>Table1[[#This Row],[QNUM]]&amp;Table1[[#This Row],[SUBQNUM]]</f>
        <v>0</v>
      </c>
      <c r="F978" s="6" t="str">
        <f>_xlfn.SINGLE(IF(FGP!$B160="","",FGP!$B160))</f>
        <v/>
      </c>
      <c r="G978" s="6" t="str">
        <f>_xlfn.SINGLE(IF(FGP!$C160="","",FGP!$C160))</f>
        <v/>
      </c>
      <c r="H97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79" spans="1:8" x14ac:dyDescent="0.35">
      <c r="A979" s="6" t="s">
        <v>1926</v>
      </c>
      <c r="B979" s="6" t="str">
        <f t="shared" si="25"/>
        <v>0</v>
      </c>
      <c r="C979" s="6" t="str">
        <f>(IF(MID(Table1[[#This Row],[Question]],10,2)="SU",MID(Table1[[#This Row],[Question]],10,6),""))</f>
        <v/>
      </c>
      <c r="D979" s="6">
        <f>FGP!$A161</f>
        <v>0</v>
      </c>
      <c r="E979" s="6" t="str">
        <f>Table1[[#This Row],[QNUM]]&amp;Table1[[#This Row],[SUBQNUM]]</f>
        <v>0</v>
      </c>
      <c r="F979" s="6" t="str">
        <f>_xlfn.SINGLE(IF(FGP!$B161="","",FGP!$B161))</f>
        <v/>
      </c>
      <c r="G979" s="6" t="str">
        <f>_xlfn.SINGLE(IF(FGP!$C161="","",FGP!$C161))</f>
        <v/>
      </c>
      <c r="H97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80" spans="1:8" x14ac:dyDescent="0.35">
      <c r="A980" s="6" t="s">
        <v>1926</v>
      </c>
      <c r="B980" s="6" t="str">
        <f t="shared" si="25"/>
        <v>0</v>
      </c>
      <c r="C980" s="6" t="str">
        <f>(IF(MID(Table1[[#This Row],[Question]],10,2)="SU",MID(Table1[[#This Row],[Question]],10,6),""))</f>
        <v/>
      </c>
      <c r="D980" s="6">
        <f>FGP!$A162</f>
        <v>0</v>
      </c>
      <c r="E980" s="6" t="str">
        <f>Table1[[#This Row],[QNUM]]&amp;Table1[[#This Row],[SUBQNUM]]</f>
        <v>0</v>
      </c>
      <c r="F980" s="6" t="str">
        <f>_xlfn.SINGLE(IF(FGP!$B162="","",FGP!$B162))</f>
        <v/>
      </c>
      <c r="G980" s="6" t="str">
        <f>_xlfn.SINGLE(IF(FGP!$C162="","",FGP!$C162))</f>
        <v/>
      </c>
      <c r="H98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81" spans="1:8" x14ac:dyDescent="0.35">
      <c r="A981" s="6" t="s">
        <v>1926</v>
      </c>
      <c r="B981" s="6" t="str">
        <f t="shared" si="25"/>
        <v>0</v>
      </c>
      <c r="C981" s="6" t="str">
        <f>(IF(MID(Table1[[#This Row],[Question]],10,2)="SU",MID(Table1[[#This Row],[Question]],10,6),""))</f>
        <v/>
      </c>
      <c r="D981" s="6">
        <f>FGP!$A163</f>
        <v>0</v>
      </c>
      <c r="E981" s="6" t="str">
        <f>Table1[[#This Row],[QNUM]]&amp;Table1[[#This Row],[SUBQNUM]]</f>
        <v>0</v>
      </c>
      <c r="F981" s="6" t="str">
        <f>_xlfn.SINGLE(IF(FGP!$B163="","",FGP!$B163))</f>
        <v/>
      </c>
      <c r="G981" s="6" t="str">
        <f>_xlfn.SINGLE(IF(FGP!$C163="","",FGP!$C163))</f>
        <v/>
      </c>
      <c r="H98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82" spans="1:8" x14ac:dyDescent="0.35">
      <c r="A982" s="6" t="s">
        <v>1926</v>
      </c>
      <c r="B982" s="6" t="str">
        <f t="shared" si="25"/>
        <v>0</v>
      </c>
      <c r="C982" s="6" t="str">
        <f>(IF(MID(Table1[[#This Row],[Question]],10,2)="SU",MID(Table1[[#This Row],[Question]],10,6),""))</f>
        <v/>
      </c>
      <c r="D982" s="6">
        <f>FGP!$A164</f>
        <v>0</v>
      </c>
      <c r="E982" s="6" t="str">
        <f>Table1[[#This Row],[QNUM]]&amp;Table1[[#This Row],[SUBQNUM]]</f>
        <v>0</v>
      </c>
      <c r="F982" s="6" t="str">
        <f>_xlfn.SINGLE(IF(FGP!$B164="","",FGP!$B164))</f>
        <v/>
      </c>
      <c r="G982" s="6" t="str">
        <f>_xlfn.SINGLE(IF(FGP!$C164="","",FGP!$C164))</f>
        <v/>
      </c>
      <c r="H98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83" spans="1:8" x14ac:dyDescent="0.35">
      <c r="A983" s="6" t="s">
        <v>1926</v>
      </c>
      <c r="B983" s="6" t="str">
        <f t="shared" si="25"/>
        <v>0</v>
      </c>
      <c r="C983" s="6" t="str">
        <f>(IF(MID(Table1[[#This Row],[Question]],10,2)="SU",MID(Table1[[#This Row],[Question]],10,6),""))</f>
        <v/>
      </c>
      <c r="D983" s="6">
        <f>FGP!$A165</f>
        <v>0</v>
      </c>
      <c r="E983" s="6" t="str">
        <f>Table1[[#This Row],[QNUM]]&amp;Table1[[#This Row],[SUBQNUM]]</f>
        <v>0</v>
      </c>
      <c r="F983" s="6" t="str">
        <f>_xlfn.SINGLE(IF(FGP!$B165="","",FGP!$B165))</f>
        <v/>
      </c>
      <c r="G983" s="6" t="str">
        <f>_xlfn.SINGLE(IF(FGP!$C165="","",FGP!$C165))</f>
        <v/>
      </c>
      <c r="H98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84" spans="1:8" x14ac:dyDescent="0.35">
      <c r="A984" s="6" t="s">
        <v>1926</v>
      </c>
      <c r="B984" s="6" t="str">
        <f t="shared" si="25"/>
        <v>0</v>
      </c>
      <c r="C984" s="6" t="str">
        <f>(IF(MID(Table1[[#This Row],[Question]],10,2)="SU",MID(Table1[[#This Row],[Question]],10,6),""))</f>
        <v/>
      </c>
      <c r="D984" s="6">
        <f>FGP!$A166</f>
        <v>0</v>
      </c>
      <c r="E984" s="6" t="str">
        <f>Table1[[#This Row],[QNUM]]&amp;Table1[[#This Row],[SUBQNUM]]</f>
        <v>0</v>
      </c>
      <c r="F984" s="6" t="str">
        <f>_xlfn.SINGLE(IF(FGP!$B166="","",FGP!$B166))</f>
        <v/>
      </c>
      <c r="G984" s="6" t="str">
        <f>_xlfn.SINGLE(IF(FGP!$C166="","",FGP!$C166))</f>
        <v/>
      </c>
      <c r="H98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85" spans="1:8" x14ac:dyDescent="0.35">
      <c r="A985" s="6" t="s">
        <v>1927</v>
      </c>
      <c r="B985" s="6" t="str">
        <f t="shared" si="23"/>
        <v>08.01.01</v>
      </c>
      <c r="C985" s="6" t="str">
        <f>(IF(MID(Table1[[#This Row],[Question]],10,2)="SU",MID(Table1[[#This Row],[Question]],10,6),""))</f>
        <v/>
      </c>
      <c r="D985" s="6" t="str">
        <f>RSVP!$A7</f>
        <v>08.01.01</v>
      </c>
      <c r="E985" s="6" t="str">
        <f>Table1[[#This Row],[QNUM]]&amp;Table1[[#This Row],[SUBQNUM]]</f>
        <v>08.01.01</v>
      </c>
      <c r="F985" s="6" t="str">
        <f>_xlfn.SINGLE(IF(RSVP!$B7="","",RSVP!$B7))</f>
        <v>Do volunteers meet the minimum age requirement at the time of enrollment?</v>
      </c>
      <c r="G985" s="6" t="str">
        <f>_xlfn.SINGLE(IF(RSVP!$C7="","",RSVP!$C7))</f>
        <v/>
      </c>
      <c r="H98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86" spans="1:8" x14ac:dyDescent="0.35">
      <c r="A986" s="6" t="s">
        <v>1927</v>
      </c>
      <c r="B986" s="6" t="str">
        <f t="shared" si="23"/>
        <v/>
      </c>
      <c r="C986" s="6" t="str">
        <f>(IF(MID(Table1[[#This Row],[Question]],10,2)="SU",MID(Table1[[#This Row],[Question]],10,6),""))</f>
        <v/>
      </c>
      <c r="D986" s="6" t="str">
        <f>RSVP!$A8</f>
        <v>References:</v>
      </c>
      <c r="E986" s="6" t="str">
        <f>Table1[[#This Row],[QNUM]]&amp;Table1[[#This Row],[SUBQNUM]]</f>
        <v/>
      </c>
      <c r="F986" s="6" t="str">
        <f>_xlfn.SINGLE(IF(RSVP!$B8="","",RSVP!$B8))</f>
        <v>RSVP Regulation: 45 CFR § 2553.41 (a)(1)</v>
      </c>
      <c r="G986" s="6" t="str">
        <f>_xlfn.SINGLE(IF(RSVP!$C8="","",RSVP!$C8))</f>
        <v/>
      </c>
      <c r="H98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87" spans="1:8" x14ac:dyDescent="0.35">
      <c r="A987" s="6" t="s">
        <v>1927</v>
      </c>
      <c r="B987" s="6" t="str">
        <f>B985&amp;TRIM(Table1[[#This Row],[Question]])</f>
        <v>08.01.01Notes:</v>
      </c>
      <c r="C987" s="6" t="str">
        <f>(IF(MID(Table1[[#This Row],[Question]],10,2)="SU",MID(Table1[[#This Row],[Question]],10,6),""))</f>
        <v/>
      </c>
      <c r="D987" s="6" t="str">
        <f>RSVP!$A9</f>
        <v>Notes:</v>
      </c>
      <c r="E987" s="6" t="str">
        <f>Table1[[#This Row],[QNUM]]&amp;Table1[[#This Row],[SUBQNUM]]</f>
        <v>08.01.01Notes:</v>
      </c>
      <c r="F987" s="6" t="str">
        <f>_xlfn.SINGLE(IF(RSVP!$B9="","",RSVP!$B9))</f>
        <v/>
      </c>
      <c r="G987" s="6" t="str">
        <f>_xlfn.SINGLE(IF(RSVP!$C9="","",RSVP!$C9))</f>
        <v/>
      </c>
      <c r="H98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88" spans="1:8" x14ac:dyDescent="0.35">
      <c r="A988" s="6" t="s">
        <v>1927</v>
      </c>
      <c r="B988" s="6" t="str">
        <f>B985&amp;Table1[[#This Row],[Question]]</f>
        <v>08.01.01Recommendations for Improvement:</v>
      </c>
      <c r="C988" s="6" t="str">
        <f>(IF(MID(Table1[[#This Row],[Question]],10,2)="SU",MID(Table1[[#This Row],[Question]],10,6),""))</f>
        <v/>
      </c>
      <c r="D988" s="6" t="str">
        <f>RSVP!$A10</f>
        <v>Recommendations for Improvement:</v>
      </c>
      <c r="E988" s="6" t="str">
        <f>Table1[[#This Row],[QNUM]]&amp;Table1[[#This Row],[SUBQNUM]]</f>
        <v>08.01.01Recommendations for Improvement:</v>
      </c>
      <c r="F988" s="6" t="str">
        <f>_xlfn.SINGLE(IF(RSVP!$B10="","",RSVP!$B10))</f>
        <v/>
      </c>
      <c r="G988" s="6" t="str">
        <f>_xlfn.SINGLE(IF(RSVP!$C10="","",RSVP!$C10))</f>
        <v/>
      </c>
      <c r="H98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89" spans="1:8" x14ac:dyDescent="0.35">
      <c r="A989" s="6" t="s">
        <v>1927</v>
      </c>
      <c r="B989" s="6" t="str">
        <f t="shared" ref="B989:B1051" si="26">TRIM(IF(ISNUMBER(LEFT(D989,1)*1),LEFT(D989,9),""))</f>
        <v>08.01.02</v>
      </c>
      <c r="C989" s="6" t="str">
        <f>(IF(MID(Table1[[#This Row],[Question]],10,2)="SU",MID(Table1[[#This Row],[Question]],10,6),""))</f>
        <v/>
      </c>
      <c r="D989" s="6" t="str">
        <f>RSVP!$A11</f>
        <v>08.01.02</v>
      </c>
      <c r="E989" s="6" t="str">
        <f>Table1[[#This Row],[QNUM]]&amp;Table1[[#This Row],[SUBQNUM]]</f>
        <v>08.01.02</v>
      </c>
      <c r="F989" s="6" t="str">
        <f>_xlfn.SINGLE(IF(RSVP!$B11="","",RSVP!$B11))</f>
        <v xml:space="preserve">Are all activities included in the description/assignment compliant?_x000D_
_x000D_
 </v>
      </c>
      <c r="G989" s="6" t="str">
        <f>_xlfn.SINGLE(IF(RSVP!$C11="","",RSVP!$C11))</f>
        <v/>
      </c>
      <c r="H98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90" spans="1:8" x14ac:dyDescent="0.35">
      <c r="A990" s="6" t="s">
        <v>1927</v>
      </c>
      <c r="B990" s="6" t="str">
        <f t="shared" si="26"/>
        <v/>
      </c>
      <c r="C990" s="6" t="str">
        <f>(IF(MID(Table1[[#This Row],[Question]],10,2)="SU",MID(Table1[[#This Row],[Question]],10,6),""))</f>
        <v/>
      </c>
      <c r="D990" s="6" t="str">
        <f>RSVP!$A12</f>
        <v>References:</v>
      </c>
      <c r="E990" s="6" t="str">
        <f>Table1[[#This Row],[QNUM]]&amp;Table1[[#This Row],[SUBQNUM]]</f>
        <v/>
      </c>
      <c r="F990" s="6" t="str">
        <f>_xlfn.SINGLE(IF(RSVP!$B12="","",RSVP!$B12))</f>
        <v>RSVP Regulation: 45 CFR §2553.12</v>
      </c>
      <c r="G990" s="6" t="str">
        <f>_xlfn.SINGLE(IF(RSVP!$C12="","",RSVP!$C12))</f>
        <v/>
      </c>
      <c r="H99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91" spans="1:8" x14ac:dyDescent="0.35">
      <c r="A991" s="6" t="s">
        <v>1927</v>
      </c>
      <c r="B991" s="6" t="str">
        <f>B989&amp;TRIM(Table1[[#This Row],[Question]])</f>
        <v>08.01.02Notes:</v>
      </c>
      <c r="C991" s="6" t="str">
        <f>(IF(MID(Table1[[#This Row],[Question]],10,2)="SU",MID(Table1[[#This Row],[Question]],10,6),""))</f>
        <v/>
      </c>
      <c r="D991" s="6" t="str">
        <f>RSVP!$A13</f>
        <v>Notes:</v>
      </c>
      <c r="E991" s="6" t="str">
        <f>Table1[[#This Row],[QNUM]]&amp;Table1[[#This Row],[SUBQNUM]]</f>
        <v>08.01.02Notes:</v>
      </c>
      <c r="F991" s="6" t="str">
        <f>_xlfn.SINGLE(IF(RSVP!$B13="","",RSVP!$B13))</f>
        <v/>
      </c>
      <c r="G991" s="6" t="str">
        <f>_xlfn.SINGLE(IF(RSVP!$C13="","",RSVP!$C13))</f>
        <v/>
      </c>
      <c r="H99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92" spans="1:8" x14ac:dyDescent="0.35">
      <c r="A992" s="6" t="s">
        <v>1927</v>
      </c>
      <c r="B992" s="6" t="str">
        <f>B989&amp;Table1[[#This Row],[Question]]</f>
        <v>08.01.02Recommendations for Improvement:</v>
      </c>
      <c r="C992" s="6" t="str">
        <f>(IF(MID(Table1[[#This Row],[Question]],10,2)="SU",MID(Table1[[#This Row],[Question]],10,6),""))</f>
        <v/>
      </c>
      <c r="D992" s="6" t="str">
        <f>RSVP!$A14</f>
        <v>Recommendations for Improvement:</v>
      </c>
      <c r="E992" s="6" t="str">
        <f>Table1[[#This Row],[QNUM]]&amp;Table1[[#This Row],[SUBQNUM]]</f>
        <v>08.01.02Recommendations for Improvement:</v>
      </c>
      <c r="F992" s="6" t="str">
        <f>_xlfn.SINGLE(IF(RSVP!$B14="","",RSVP!$B14))</f>
        <v/>
      </c>
      <c r="G992" s="6" t="str">
        <f>_xlfn.SINGLE(IF(RSVP!$C14="","",RSVP!$C14))</f>
        <v/>
      </c>
      <c r="H99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93" spans="1:8" x14ac:dyDescent="0.35">
      <c r="A993" s="6" t="s">
        <v>1927</v>
      </c>
      <c r="B993" s="6" t="str">
        <f t="shared" si="26"/>
        <v>08.01.03</v>
      </c>
      <c r="C993" s="6" t="str">
        <f>(IF(MID(Table1[[#This Row],[Question]],10,2)="SU",MID(Table1[[#This Row],[Question]],10,6),""))</f>
        <v/>
      </c>
      <c r="D993" s="6" t="str">
        <f>RSVP!$A15</f>
        <v>08.01.03</v>
      </c>
      <c r="E993" s="6" t="str">
        <f>Table1[[#This Row],[QNUM]]&amp;Table1[[#This Row],[SUBQNUM]]</f>
        <v>08.01.03</v>
      </c>
      <c r="F993" s="6" t="str">
        <f>_xlfn.SINGLE(IF(RSVP!$B15="","",RSVP!$B15))</f>
        <v>Review the volunteer service agreements and complete the required interviews. _x000D_
_x000D_
Do the service activities of the volunteer align with the agreement?</v>
      </c>
      <c r="G993" s="6" t="str">
        <f>_xlfn.SINGLE(IF(RSVP!$C15="","",RSVP!$C15))</f>
        <v/>
      </c>
      <c r="H99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94" spans="1:8" x14ac:dyDescent="0.35">
      <c r="A994" s="6" t="s">
        <v>1927</v>
      </c>
      <c r="B994" s="6" t="str">
        <f t="shared" si="26"/>
        <v/>
      </c>
      <c r="C994" s="6" t="str">
        <f>(IF(MID(Table1[[#This Row],[Question]],10,2)="SU",MID(Table1[[#This Row],[Question]],10,6),""))</f>
        <v/>
      </c>
      <c r="D994" s="6" t="str">
        <f>RSVP!$A16</f>
        <v>References:</v>
      </c>
      <c r="E994" s="6" t="str">
        <f>Table1[[#This Row],[QNUM]]&amp;Table1[[#This Row],[SUBQNUM]]</f>
        <v/>
      </c>
      <c r="F994" s="6" t="str">
        <f>_xlfn.SINGLE(IF(RSVP!$B16="","",RSVP!$B16))</f>
        <v>RSVP Regulation: 45 CFR §2553.12</v>
      </c>
      <c r="G994" s="6" t="str">
        <f>_xlfn.SINGLE(IF(RSVP!$C16="","",RSVP!$C16))</f>
        <v/>
      </c>
      <c r="H99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95" spans="1:8" x14ac:dyDescent="0.35">
      <c r="A995" s="6" t="s">
        <v>1927</v>
      </c>
      <c r="B995" s="6" t="str">
        <f>B993&amp;TRIM(Table1[[#This Row],[Question]])</f>
        <v>08.01.03Notes:</v>
      </c>
      <c r="C995" s="6" t="str">
        <f>(IF(MID(Table1[[#This Row],[Question]],10,2)="SU",MID(Table1[[#This Row],[Question]],10,6),""))</f>
        <v/>
      </c>
      <c r="D995" s="6" t="str">
        <f>RSVP!$A17</f>
        <v>Notes:</v>
      </c>
      <c r="E995" s="6" t="str">
        <f>Table1[[#This Row],[QNUM]]&amp;Table1[[#This Row],[SUBQNUM]]</f>
        <v>08.01.03Notes:</v>
      </c>
      <c r="F995" s="6" t="str">
        <f>_xlfn.SINGLE(IF(RSVP!$B17="","",RSVP!$B17))</f>
        <v/>
      </c>
      <c r="G995" s="6" t="str">
        <f>_xlfn.SINGLE(IF(RSVP!$C17="","",RSVP!$C17))</f>
        <v/>
      </c>
      <c r="H99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96" spans="1:8" x14ac:dyDescent="0.35">
      <c r="A996" s="6" t="s">
        <v>1927</v>
      </c>
      <c r="B996" s="6" t="str">
        <f>B993&amp;Table1[[#This Row],[Question]]</f>
        <v>08.01.03Recommendations for Improvement:</v>
      </c>
      <c r="C996" s="6" t="str">
        <f>(IF(MID(Table1[[#This Row],[Question]],10,2)="SU",MID(Table1[[#This Row],[Question]],10,6),""))</f>
        <v/>
      </c>
      <c r="D996" s="6" t="str">
        <f>RSVP!$A18</f>
        <v>Recommendations for Improvement:</v>
      </c>
      <c r="E996" s="6" t="str">
        <f>Table1[[#This Row],[QNUM]]&amp;Table1[[#This Row],[SUBQNUM]]</f>
        <v>08.01.03Recommendations for Improvement:</v>
      </c>
      <c r="F996" s="6" t="str">
        <f>_xlfn.SINGLE(IF(RSVP!$B18="","",RSVP!$B18))</f>
        <v/>
      </c>
      <c r="G996" s="6" t="str">
        <f>_xlfn.SINGLE(IF(RSVP!$C18="","",RSVP!$C18))</f>
        <v/>
      </c>
      <c r="H99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97" spans="1:8" x14ac:dyDescent="0.35">
      <c r="A997" s="6" t="s">
        <v>1927</v>
      </c>
      <c r="B997" s="6" t="str">
        <f t="shared" si="26"/>
        <v>08.01.04</v>
      </c>
      <c r="C997" s="6" t="str">
        <f>(IF(MID(Table1[[#This Row],[Question]],10,2)="SU",MID(Table1[[#This Row],[Question]],10,6),""))</f>
        <v/>
      </c>
      <c r="D997" s="6" t="str">
        <f>RSVP!$A19</f>
        <v>08.01.04</v>
      </c>
      <c r="E997" s="6" t="str">
        <f>Table1[[#This Row],[QNUM]]&amp;Table1[[#This Row],[SUBQNUM]]</f>
        <v>08.01.04</v>
      </c>
      <c r="F997" s="6" t="str">
        <f>_xlfn.SINGLE(IF(RSVP!$B19="","",RSVP!$B19))</f>
        <v>Is there a designated supervisor providing regular and consistent support for each volunteer?</v>
      </c>
      <c r="G997" s="6" t="str">
        <f>_xlfn.SINGLE(IF(RSVP!$C19="","",RSVP!$C19))</f>
        <v/>
      </c>
      <c r="H99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98" spans="1:8" x14ac:dyDescent="0.35">
      <c r="A998" s="6" t="s">
        <v>1927</v>
      </c>
      <c r="B998" s="6" t="str">
        <f t="shared" si="26"/>
        <v/>
      </c>
      <c r="C998" s="6" t="str">
        <f>(IF(MID(Table1[[#This Row],[Question]],10,2)="SU",MID(Table1[[#This Row],[Question]],10,6),""))</f>
        <v/>
      </c>
      <c r="D998" s="6" t="str">
        <f>RSVP!$A20</f>
        <v>References:</v>
      </c>
      <c r="E998" s="6" t="str">
        <f>Table1[[#This Row],[QNUM]]&amp;Table1[[#This Row],[SUBQNUM]]</f>
        <v/>
      </c>
      <c r="F998" s="6" t="str">
        <f>_xlfn.SINGLE(IF(RSVP!$B20="","",RSVP!$B20))</f>
        <v>RSVP Regulation: 45 CFR §2553.62(b); §2553.62(f)(3)</v>
      </c>
      <c r="G998" s="6" t="str">
        <f>_xlfn.SINGLE(IF(RSVP!$C20="","",RSVP!$C20))</f>
        <v/>
      </c>
      <c r="H99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999" spans="1:8" x14ac:dyDescent="0.35">
      <c r="A999" s="6" t="s">
        <v>1927</v>
      </c>
      <c r="B999" s="6" t="str">
        <f>B997&amp;TRIM(Table1[[#This Row],[Question]])</f>
        <v>08.01.04Notes:</v>
      </c>
      <c r="C999" s="6" t="str">
        <f>(IF(MID(Table1[[#This Row],[Question]],10,2)="SU",MID(Table1[[#This Row],[Question]],10,6),""))</f>
        <v/>
      </c>
      <c r="D999" s="6" t="str">
        <f>RSVP!$A21</f>
        <v>Notes:</v>
      </c>
      <c r="E999" s="6" t="str">
        <f>Table1[[#This Row],[QNUM]]&amp;Table1[[#This Row],[SUBQNUM]]</f>
        <v>08.01.04Notes:</v>
      </c>
      <c r="F999" s="6" t="str">
        <f>_xlfn.SINGLE(IF(RSVP!$B21="","",RSVP!$B21))</f>
        <v/>
      </c>
      <c r="G999" s="6" t="str">
        <f>_xlfn.SINGLE(IF(RSVP!$C21="","",RSVP!$C21))</f>
        <v/>
      </c>
      <c r="H99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00" spans="1:8" x14ac:dyDescent="0.35">
      <c r="A1000" s="6" t="s">
        <v>1927</v>
      </c>
      <c r="B1000" s="6" t="str">
        <f>B997&amp;Table1[[#This Row],[Question]]</f>
        <v>08.01.04Recommendations for Improvement:</v>
      </c>
      <c r="C1000" s="6" t="str">
        <f>(IF(MID(Table1[[#This Row],[Question]],10,2)="SU",MID(Table1[[#This Row],[Question]],10,6),""))</f>
        <v/>
      </c>
      <c r="D1000" s="6" t="str">
        <f>RSVP!$A22</f>
        <v>Recommendations for Improvement:</v>
      </c>
      <c r="E1000" s="6" t="str">
        <f>Table1[[#This Row],[QNUM]]&amp;Table1[[#This Row],[SUBQNUM]]</f>
        <v>08.01.04Recommendations for Improvement:</v>
      </c>
      <c r="F1000" s="6" t="str">
        <f>_xlfn.SINGLE(IF(RSVP!$B22="","",RSVP!$B22))</f>
        <v/>
      </c>
      <c r="G1000" s="6" t="str">
        <f>_xlfn.SINGLE(IF(RSVP!$C22="","",RSVP!$C22))</f>
        <v/>
      </c>
      <c r="H100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01" spans="1:8" x14ac:dyDescent="0.35">
      <c r="A1001" s="6" t="s">
        <v>1927</v>
      </c>
      <c r="B1001" s="6" t="str">
        <f t="shared" si="26"/>
        <v>08.01.05</v>
      </c>
      <c r="C1001" s="6" t="str">
        <f>(IF(MID(Table1[[#This Row],[Question]],10,2)="SU",MID(Table1[[#This Row],[Question]],10,6),""))</f>
        <v/>
      </c>
      <c r="D1001" s="6" t="str">
        <f>RSVP!$A23</f>
        <v>08.01.05</v>
      </c>
      <c r="E1001" s="6" t="str">
        <f>Table1[[#This Row],[QNUM]]&amp;Table1[[#This Row],[SUBQNUM]]</f>
        <v>08.01.05</v>
      </c>
      <c r="F1001" s="6" t="str">
        <f>_xlfn.SINGLE(IF(RSVP!$B23="","",RSVP!$B23))</f>
        <v>Are supervisors adequately trained by the grantee to manage volunteers?</v>
      </c>
      <c r="G1001" s="6" t="str">
        <f>_xlfn.SINGLE(IF(RSVP!$C23="","",RSVP!$C23))</f>
        <v/>
      </c>
      <c r="H100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02" spans="1:8" x14ac:dyDescent="0.35">
      <c r="A1002" s="6" t="s">
        <v>1927</v>
      </c>
      <c r="B1002" s="6" t="str">
        <f t="shared" si="26"/>
        <v/>
      </c>
      <c r="C1002" s="6" t="str">
        <f>(IF(MID(Table1[[#This Row],[Question]],10,2)="SU",MID(Table1[[#This Row],[Question]],10,6),""))</f>
        <v/>
      </c>
      <c r="D1002" s="6" t="str">
        <f>RSVP!$A24</f>
        <v>References:</v>
      </c>
      <c r="E1002" s="6" t="str">
        <f>Table1[[#This Row],[QNUM]]&amp;Table1[[#This Row],[SUBQNUM]]</f>
        <v/>
      </c>
      <c r="F1002" s="6" t="str">
        <f>_xlfn.SINGLE(IF(RSVP!$B24="","",RSVP!$B24))</f>
        <v>RSVP Regulation: 45 CFR §2553.62(b); §2553.62(f)(3)</v>
      </c>
      <c r="G1002" s="6" t="str">
        <f>_xlfn.SINGLE(IF(RSVP!$C24="","",RSVP!$C24))</f>
        <v/>
      </c>
      <c r="H100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03" spans="1:8" x14ac:dyDescent="0.35">
      <c r="A1003" s="6" t="s">
        <v>1927</v>
      </c>
      <c r="B1003" s="6" t="str">
        <f>B1001&amp;TRIM(Table1[[#This Row],[Question]])</f>
        <v>08.01.05Notes:</v>
      </c>
      <c r="C1003" s="6" t="str">
        <f>(IF(MID(Table1[[#This Row],[Question]],10,2)="SU",MID(Table1[[#This Row],[Question]],10,6),""))</f>
        <v/>
      </c>
      <c r="D1003" s="6" t="str">
        <f>RSVP!$A25</f>
        <v>Notes:</v>
      </c>
      <c r="E1003" s="6" t="str">
        <f>Table1[[#This Row],[QNUM]]&amp;Table1[[#This Row],[SUBQNUM]]</f>
        <v>08.01.05Notes:</v>
      </c>
      <c r="F1003" s="6" t="str">
        <f>_xlfn.SINGLE(IF(RSVP!$B25="","",RSVP!$B25))</f>
        <v/>
      </c>
      <c r="G1003" s="6" t="str">
        <f>_xlfn.SINGLE(IF(RSVP!$C25="","",RSVP!$C25))</f>
        <v/>
      </c>
      <c r="H100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04" spans="1:8" x14ac:dyDescent="0.35">
      <c r="A1004" s="6" t="s">
        <v>1927</v>
      </c>
      <c r="B1004" s="6" t="str">
        <f>B1001&amp;Table1[[#This Row],[Question]]</f>
        <v>08.01.05Recommendations for Improvement:</v>
      </c>
      <c r="C1004" s="6" t="str">
        <f>(IF(MID(Table1[[#This Row],[Question]],10,2)="SU",MID(Table1[[#This Row],[Question]],10,6),""))</f>
        <v/>
      </c>
      <c r="D1004" s="6" t="str">
        <f>RSVP!$A26</f>
        <v>Recommendations for Improvement:</v>
      </c>
      <c r="E1004" s="6" t="str">
        <f>Table1[[#This Row],[QNUM]]&amp;Table1[[#This Row],[SUBQNUM]]</f>
        <v>08.01.05Recommendations for Improvement:</v>
      </c>
      <c r="F1004" s="6" t="str">
        <f>_xlfn.SINGLE(IF(RSVP!$B26="","",RSVP!$B26))</f>
        <v/>
      </c>
      <c r="G1004" s="6" t="str">
        <f>_xlfn.SINGLE(IF(RSVP!$C26="","",RSVP!$C26))</f>
        <v/>
      </c>
      <c r="H100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05" spans="1:8" x14ac:dyDescent="0.35">
      <c r="A1005" s="6" t="s">
        <v>1927</v>
      </c>
      <c r="B1005" s="6" t="str">
        <f t="shared" si="26"/>
        <v>08.01.07</v>
      </c>
      <c r="C1005" s="6" t="str">
        <f>(IF(MID(Table1[[#This Row],[Question]],10,2)="SU",MID(Table1[[#This Row],[Question]],10,6),""))</f>
        <v/>
      </c>
      <c r="D1005" s="6" t="str">
        <f>RSVP!$A27</f>
        <v>08.01.07</v>
      </c>
      <c r="E1005" s="6" t="str">
        <f>Table1[[#This Row],[QNUM]]&amp;Table1[[#This Row],[SUBQNUM]]</f>
        <v>08.01.07</v>
      </c>
      <c r="F1005" s="6" t="str">
        <f>_xlfn.SINGLE(IF(RSVP!$B27="","",RSVP!$B27))</f>
        <v xml:space="preserve">Does the grantee recognize AmeriCorps support? 
</v>
      </c>
      <c r="G1005" s="6" t="str">
        <f>_xlfn.SINGLE(IF(RSVP!$C27="","",RSVP!$C27))</f>
        <v/>
      </c>
      <c r="H100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06" spans="1:8" x14ac:dyDescent="0.35">
      <c r="A1006" s="6" t="s">
        <v>1927</v>
      </c>
      <c r="B1006" s="6" t="str">
        <f t="shared" si="26"/>
        <v>08.01.07</v>
      </c>
      <c r="C1006" s="6" t="str">
        <f>(IF(MID(Table1[[#This Row],[Question]],10,2)="SU",MID(Table1[[#This Row],[Question]],10,6),""))</f>
        <v>SUBQ1</v>
      </c>
      <c r="D1006" s="9" t="str">
        <f>D1005&amp;" SUBQ1"</f>
        <v>08.01.07 SUBQ1</v>
      </c>
      <c r="E1006" s="9" t="str">
        <f>Table1[[#This Row],[QNUM]]&amp;Table1[[#This Row],[SUBQNUM]]</f>
        <v>08.01.07SUBQ1</v>
      </c>
      <c r="F1006" s="6" t="str">
        <f>_xlfn.SINGLE(IF(RSVP!$B28="","",RSVP!$B28))</f>
        <v>• Are projects visually identified as AmeriCorps (including, but not limited to logos, websites, social media, service gear and clothing) and following AmeriCorps brand guidelines?</v>
      </c>
      <c r="G1006" s="6" t="str">
        <f>_xlfn.SINGLE(IF(RSVP!$C28="","",RSVP!$C28))</f>
        <v/>
      </c>
      <c r="H100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07" spans="1:8" x14ac:dyDescent="0.35">
      <c r="A1007" s="6" t="s">
        <v>1927</v>
      </c>
      <c r="B1007" s="6" t="str">
        <f t="shared" si="26"/>
        <v>08.01.07</v>
      </c>
      <c r="C1007" s="6" t="str">
        <f>(IF(MID(Table1[[#This Row],[Question]],10,2)="SU",MID(Table1[[#This Row],[Question]],10,6),""))</f>
        <v>SUBQ2</v>
      </c>
      <c r="D1007" s="9" t="str">
        <f>D1005&amp;" SUBQ2"</f>
        <v>08.01.07 SUBQ2</v>
      </c>
      <c r="E1007" s="9" t="str">
        <f>Table1[[#This Row],[QNUM]]&amp;Table1[[#This Row],[SUBQNUM]]</f>
        <v>08.01.07SUBQ2</v>
      </c>
      <c r="F1007" s="6" t="str">
        <f>_xlfn.SINGLE(IF(RSVP!$B29="","",RSVP!$B29))</f>
        <v>• Are volunteers provided information that projects are part of AmeriCorps?</v>
      </c>
      <c r="G1007" s="6" t="str">
        <f>_xlfn.SINGLE(IF(RSVP!$C29="","",RSVP!$C29))</f>
        <v/>
      </c>
      <c r="H100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08" spans="1:8" x14ac:dyDescent="0.35">
      <c r="A1008" s="6" t="s">
        <v>1927</v>
      </c>
      <c r="B1008" s="6" t="str">
        <f t="shared" si="26"/>
        <v>08.01.07</v>
      </c>
      <c r="C1008" s="6" t="str">
        <f>(IF(MID(Table1[[#This Row],[Question]],10,2)="SU",MID(Table1[[#This Row],[Question]],10,6),""))</f>
        <v>SUBQ3</v>
      </c>
      <c r="D1008" s="9" t="str">
        <f>D1005&amp;" SUBQ3"</f>
        <v>08.01.07 SUBQ3</v>
      </c>
      <c r="E1008" s="9" t="str">
        <f>Table1[[#This Row],[QNUM]]&amp;Table1[[#This Row],[SUBQNUM]]</f>
        <v>08.01.07SUBQ3</v>
      </c>
      <c r="F1008" s="6" t="str">
        <f>_xlfn.SINGLE(IF(RSVP!$B30="","",RSVP!$B30))</f>
        <v>• Are there alterations to AmeriCorps logos or other brand identities? If yes, did the grantee receive prior written approval from AmeriCorps?</v>
      </c>
      <c r="G1008" s="6" t="str">
        <f>_xlfn.SINGLE(IF(RSVP!$C30="","",RSVP!$C30))</f>
        <v/>
      </c>
      <c r="H100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09" spans="1:8" x14ac:dyDescent="0.35">
      <c r="A1009" s="6" t="s">
        <v>1927</v>
      </c>
      <c r="B1009" s="6" t="str">
        <f t="shared" si="26"/>
        <v>08.01.07</v>
      </c>
      <c r="C1009" s="6" t="str">
        <f>(IF(MID(Table1[[#This Row],[Question]],10,2)="SU",MID(Table1[[#This Row],[Question]],10,6),""))</f>
        <v>SUBQ4</v>
      </c>
      <c r="D1009" s="9" t="str">
        <f>D1005&amp;" SUBQ4"</f>
        <v>08.01.07 SUBQ4</v>
      </c>
      <c r="E1009" s="9" t="str">
        <f>Table1[[#This Row],[QNUM]]&amp;Table1[[#This Row],[SUBQNUM]]</f>
        <v>08.01.07SUBQ4</v>
      </c>
      <c r="F1009" s="6" t="str">
        <f>_xlfn.SINGLE(IF(RSVP!$B31="","",RSVP!$B31))</f>
        <v>• If applicable, do agreements with subsites explicitly state that the program is an AmeriCorps program?</v>
      </c>
      <c r="G1009" s="6" t="str">
        <f>_xlfn.SINGLE(IF(RSVP!$C31="","",RSVP!$C31))</f>
        <v/>
      </c>
      <c r="H100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10" spans="1:8" x14ac:dyDescent="0.35">
      <c r="A1010" s="6" t="s">
        <v>1927</v>
      </c>
      <c r="B1010" s="6" t="str">
        <f t="shared" si="26"/>
        <v/>
      </c>
      <c r="C1010" s="6" t="str">
        <f>(IF(MID(Table1[[#This Row],[Question]],10,2)="SU",MID(Table1[[#This Row],[Question]],10,6),""))</f>
        <v/>
      </c>
      <c r="D1010" s="6" t="str">
        <f>RSVP!$A32</f>
        <v>References:</v>
      </c>
      <c r="E1010" s="6" t="str">
        <f>Table1[[#This Row],[QNUM]]&amp;Table1[[#This Row],[SUBQNUM]]</f>
        <v/>
      </c>
      <c r="F1010" s="6" t="str">
        <f>_xlfn.SINGLE(IF(RSVP!$B32="","",RSVP!$B32))</f>
        <v>General Terms and Conditions</v>
      </c>
      <c r="G1010" s="6" t="str">
        <f>_xlfn.SINGLE(IF(RSVP!$C32="","",RSVP!$C32))</f>
        <v/>
      </c>
      <c r="H101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11" spans="1:8" x14ac:dyDescent="0.35">
      <c r="A1011" s="6" t="s">
        <v>1927</v>
      </c>
      <c r="B1011" s="6" t="str">
        <f>B1009&amp;TRIM(Table1[[#This Row],[Question]])</f>
        <v>08.01.07Notes:</v>
      </c>
      <c r="C1011" s="6" t="str">
        <f>(IF(MID(Table1[[#This Row],[Question]],10,2)="SU",MID(Table1[[#This Row],[Question]],10,6),""))</f>
        <v/>
      </c>
      <c r="D1011" s="6" t="str">
        <f>RSVP!$A33</f>
        <v>Notes:</v>
      </c>
      <c r="E1011" s="6" t="str">
        <f>Table1[[#This Row],[QNUM]]&amp;Table1[[#This Row],[SUBQNUM]]</f>
        <v>08.01.07Notes:</v>
      </c>
      <c r="F1011" s="6" t="str">
        <f>_xlfn.SINGLE(IF(RSVP!$B33="","",RSVP!$B33))</f>
        <v/>
      </c>
      <c r="G1011" s="6" t="str">
        <f>_xlfn.SINGLE(IF(RSVP!$C33="","",RSVP!$C33))</f>
        <v/>
      </c>
      <c r="H101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12" spans="1:8" x14ac:dyDescent="0.35">
      <c r="A1012" s="6" t="s">
        <v>1927</v>
      </c>
      <c r="B1012" s="6" t="str">
        <f>B1009&amp;Table1[[#This Row],[Question]]</f>
        <v>08.01.07Recommendations for Improvement:</v>
      </c>
      <c r="C1012" s="6" t="str">
        <f>(IF(MID(Table1[[#This Row],[Question]],10,2)="SU",MID(Table1[[#This Row],[Question]],10,6),""))</f>
        <v/>
      </c>
      <c r="D1012" s="6" t="str">
        <f>RSVP!$A34</f>
        <v>Recommendations for Improvement:</v>
      </c>
      <c r="E1012" s="6" t="str">
        <f>Table1[[#This Row],[QNUM]]&amp;Table1[[#This Row],[SUBQNUM]]</f>
        <v>08.01.07Recommendations for Improvement:</v>
      </c>
      <c r="F1012" s="6" t="str">
        <f>_xlfn.SINGLE(IF(RSVP!$B34="","",RSVP!$B34))</f>
        <v/>
      </c>
      <c r="G1012" s="6" t="str">
        <f>_xlfn.SINGLE(IF(RSVP!$C34="","",RSVP!$C34))</f>
        <v/>
      </c>
      <c r="H101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13" spans="1:8" x14ac:dyDescent="0.35">
      <c r="A1013" s="6" t="s">
        <v>1927</v>
      </c>
      <c r="B1013" s="6" t="str">
        <f t="shared" si="26"/>
        <v>08.01.08</v>
      </c>
      <c r="C1013" s="6" t="str">
        <f>(IF(MID(Table1[[#This Row],[Question]],10,2)="SU",MID(Table1[[#This Row],[Question]],10,6),""))</f>
        <v/>
      </c>
      <c r="D1013" s="6" t="str">
        <f>RSVP!$A35</f>
        <v>08.01.08</v>
      </c>
      <c r="E1013" s="6" t="str">
        <f>Table1[[#This Row],[QNUM]]&amp;Table1[[#This Row],[SUBQNUM]]</f>
        <v>08.01.08</v>
      </c>
      <c r="F1013" s="6" t="str">
        <f>_xlfn.SINGLE(IF(RSVP!$B35="","",RSVP!$B35))</f>
        <v>Does the progress report raw/source documentation provided demonstrate accuracy and validity of performance measure progress reported?
If NO, write a brief explanation in the notes section below.</v>
      </c>
      <c r="G1013" s="6" t="str">
        <f>_xlfn.SINGLE(IF(RSVP!$C35="","",RSVP!$C35))</f>
        <v/>
      </c>
      <c r="H101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14" spans="1:8" x14ac:dyDescent="0.35">
      <c r="A1014" s="6" t="s">
        <v>1927</v>
      </c>
      <c r="B1014" s="6" t="str">
        <f t="shared" si="26"/>
        <v/>
      </c>
      <c r="C1014" s="6" t="str">
        <f>(IF(MID(Table1[[#This Row],[Question]],10,2)="SU",MID(Table1[[#This Row],[Question]],10,6),""))</f>
        <v/>
      </c>
      <c r="D1014" s="6" t="str">
        <f>RSVP!$A36</f>
        <v>References:</v>
      </c>
      <c r="E1014" s="6" t="str">
        <f>Table1[[#This Row],[QNUM]]&amp;Table1[[#This Row],[SUBQNUM]]</f>
        <v/>
      </c>
      <c r="F1014" s="6" t="str">
        <f>_xlfn.SINGLE(IF(RSVP!$B36="","",RSVP!$B36))</f>
        <v>Post Federal Award Requirements: Performance Measurement; FY22 General Terms and Conditions B. Other Applicable Terms and Conditions</v>
      </c>
      <c r="G1014" s="6" t="str">
        <f>_xlfn.SINGLE(IF(RSVP!$C36="","",RSVP!$C36))</f>
        <v/>
      </c>
      <c r="H101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15" spans="1:8" x14ac:dyDescent="0.35">
      <c r="A1015" s="6" t="s">
        <v>1927</v>
      </c>
      <c r="B1015" s="6" t="str">
        <f>B1013&amp;TRIM(Table1[[#This Row],[Question]])</f>
        <v>08.01.08Notes:</v>
      </c>
      <c r="C1015" s="6" t="str">
        <f>(IF(MID(Table1[[#This Row],[Question]],10,2)="SU",MID(Table1[[#This Row],[Question]],10,6),""))</f>
        <v/>
      </c>
      <c r="D1015" s="6" t="str">
        <f>RSVP!$A37</f>
        <v>Notes:</v>
      </c>
      <c r="E1015" s="6" t="str">
        <f>Table1[[#This Row],[QNUM]]&amp;Table1[[#This Row],[SUBQNUM]]</f>
        <v>08.01.08Notes:</v>
      </c>
      <c r="F1015" s="6" t="str">
        <f>_xlfn.SINGLE(IF(RSVP!$B37="","",RSVP!$B37))</f>
        <v/>
      </c>
      <c r="G1015" s="6" t="str">
        <f>_xlfn.SINGLE(IF(RSVP!$C37="","",RSVP!$C37))</f>
        <v/>
      </c>
      <c r="H101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16" spans="1:8" x14ac:dyDescent="0.35">
      <c r="A1016" s="6" t="s">
        <v>1927</v>
      </c>
      <c r="B1016" s="6" t="str">
        <f>B1013&amp;Table1[[#This Row],[Question]]</f>
        <v>08.01.08Recommendations for Improvement:</v>
      </c>
      <c r="C1016" s="6" t="str">
        <f>(IF(MID(Table1[[#This Row],[Question]],10,2)="SU",MID(Table1[[#This Row],[Question]],10,6),""))</f>
        <v/>
      </c>
      <c r="D1016" s="6" t="str">
        <f>RSVP!$A38</f>
        <v>Recommendations for Improvement:</v>
      </c>
      <c r="E1016" s="6" t="str">
        <f>Table1[[#This Row],[QNUM]]&amp;Table1[[#This Row],[SUBQNUM]]</f>
        <v>08.01.08Recommendations for Improvement:</v>
      </c>
      <c r="F1016" s="6" t="str">
        <f>_xlfn.SINGLE(IF(RSVP!$B38="","",RSVP!$B38))</f>
        <v/>
      </c>
      <c r="G1016" s="6" t="str">
        <f>_xlfn.SINGLE(IF(RSVP!$C38="","",RSVP!$C38))</f>
        <v/>
      </c>
      <c r="H101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17" spans="1:8" x14ac:dyDescent="0.35">
      <c r="A1017" s="6" t="s">
        <v>1927</v>
      </c>
      <c r="B1017" s="6" t="str">
        <f t="shared" si="26"/>
        <v>08.02: RS</v>
      </c>
      <c r="C1017" s="6" t="str">
        <f>(IF(MID(Table1[[#This Row],[Question]],10,2)="SU",MID(Table1[[#This Row],[Question]],10,6),""))</f>
        <v/>
      </c>
      <c r="D1017" s="6" t="str">
        <f>RSVP!$A39</f>
        <v>08.02: RSVP STATION OVERSIGHT</v>
      </c>
      <c r="E1017" s="6" t="str">
        <f>Table1[[#This Row],[QNUM]]&amp;Table1[[#This Row],[SUBQNUM]]</f>
        <v>08.02: RS</v>
      </c>
      <c r="F1017" s="6" t="str">
        <f>_xlfn.SINGLE(IF(RSVP!$B39="","",RSVP!$B39))</f>
        <v/>
      </c>
      <c r="G1017" s="6" t="str">
        <f>_xlfn.SINGLE(IF(RSVP!$C39="","",RSVP!$C39))</f>
        <v/>
      </c>
      <c r="H101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18" spans="1:8" x14ac:dyDescent="0.35">
      <c r="A1018" s="6" t="s">
        <v>1927</v>
      </c>
      <c r="B1018" s="6" t="str">
        <f t="shared" si="26"/>
        <v>08.02.01</v>
      </c>
      <c r="C1018" s="6" t="str">
        <f>(IF(MID(Table1[[#This Row],[Question]],10,2)="SU",MID(Table1[[#This Row],[Question]],10,6),""))</f>
        <v/>
      </c>
      <c r="D1018" s="6" t="str">
        <f>RSVP!$A40</f>
        <v>08.02.01</v>
      </c>
      <c r="E1018" s="6" t="str">
        <f>Table1[[#This Row],[QNUM]]&amp;Table1[[#This Row],[SUBQNUM]]</f>
        <v>08.02.01</v>
      </c>
      <c r="F1018" s="6" t="str">
        <f>_xlfn.SINGLE(IF(RSVP!$B40="","",RSVP!$B40))</f>
        <v xml:space="preserve">Is there a current MOU for all volunteer stations, where volunteers are currently serving, signed within the past 3 years?_x000D_
_x000D_
 </v>
      </c>
      <c r="G1018" s="6" t="str">
        <f>_xlfn.SINGLE(IF(RSVP!$C40="","",RSVP!$C40))</f>
        <v/>
      </c>
      <c r="H101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19" spans="1:8" x14ac:dyDescent="0.35">
      <c r="A1019" s="6" t="s">
        <v>1927</v>
      </c>
      <c r="B1019" s="6" t="str">
        <f t="shared" si="26"/>
        <v/>
      </c>
      <c r="C1019" s="6" t="str">
        <f>(IF(MID(Table1[[#This Row],[Question]],10,2)="SU",MID(Table1[[#This Row],[Question]],10,6),""))</f>
        <v/>
      </c>
      <c r="D1019" s="6" t="str">
        <f>RSVP!$A41</f>
        <v>References:</v>
      </c>
      <c r="E1019" s="6" t="str">
        <f>Table1[[#This Row],[QNUM]]&amp;Table1[[#This Row],[SUBQNUM]]</f>
        <v/>
      </c>
      <c r="F1019" s="6" t="str">
        <f>_xlfn.SINGLE(IF(RSVP!$B41="","",RSVP!$B41))</f>
        <v>RSVP Regulation: 45 CFR §2553.23(c)(2)</v>
      </c>
      <c r="G1019" s="6" t="str">
        <f>_xlfn.SINGLE(IF(RSVP!$C41="","",RSVP!$C41))</f>
        <v/>
      </c>
      <c r="H101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20" spans="1:8" x14ac:dyDescent="0.35">
      <c r="A1020" s="6" t="s">
        <v>1927</v>
      </c>
      <c r="B1020" s="6" t="str">
        <f>B1018&amp;TRIM(Table1[[#This Row],[Question]])</f>
        <v>08.02.01Notes:</v>
      </c>
      <c r="C1020" s="6" t="str">
        <f>(IF(MID(Table1[[#This Row],[Question]],10,2)="SU",MID(Table1[[#This Row],[Question]],10,6),""))</f>
        <v/>
      </c>
      <c r="D1020" s="6" t="str">
        <f>RSVP!$A42</f>
        <v>Notes:</v>
      </c>
      <c r="E1020" s="6" t="str">
        <f>Table1[[#This Row],[QNUM]]&amp;Table1[[#This Row],[SUBQNUM]]</f>
        <v>08.02.01Notes:</v>
      </c>
      <c r="F1020" s="6" t="str">
        <f>_xlfn.SINGLE(IF(RSVP!$B42="","",RSVP!$B42))</f>
        <v/>
      </c>
      <c r="G1020" s="6" t="str">
        <f>_xlfn.SINGLE(IF(RSVP!$C42="","",RSVP!$C42))</f>
        <v/>
      </c>
      <c r="H102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21" spans="1:8" x14ac:dyDescent="0.35">
      <c r="A1021" s="6" t="s">
        <v>1927</v>
      </c>
      <c r="B1021" s="6" t="str">
        <f>B1018&amp;Table1[[#This Row],[Question]]</f>
        <v>08.02.01Recommendations for Improvement:</v>
      </c>
      <c r="C1021" s="6" t="str">
        <f>(IF(MID(Table1[[#This Row],[Question]],10,2)="SU",MID(Table1[[#This Row],[Question]],10,6),""))</f>
        <v/>
      </c>
      <c r="D1021" s="6" t="str">
        <f>RSVP!$A43</f>
        <v>Recommendations for Improvement:</v>
      </c>
      <c r="E1021" s="6" t="str">
        <f>Table1[[#This Row],[QNUM]]&amp;Table1[[#This Row],[SUBQNUM]]</f>
        <v>08.02.01Recommendations for Improvement:</v>
      </c>
      <c r="F1021" s="6" t="str">
        <f>_xlfn.SINGLE(IF(RSVP!$B43="","",RSVP!$B43))</f>
        <v/>
      </c>
      <c r="G1021" s="6" t="str">
        <f>_xlfn.SINGLE(IF(RSVP!$C43="","",RSVP!$C43))</f>
        <v/>
      </c>
      <c r="H102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22" spans="1:8" x14ac:dyDescent="0.35">
      <c r="A1022" s="6" t="s">
        <v>1927</v>
      </c>
      <c r="B1022" s="6" t="str">
        <f t="shared" si="26"/>
        <v>08.02.02</v>
      </c>
      <c r="C1022" s="6" t="str">
        <f>(IF(MID(Table1[[#This Row],[Question]],10,2)="SU",MID(Table1[[#This Row],[Question]],10,6),""))</f>
        <v/>
      </c>
      <c r="D1022" s="6" t="str">
        <f>RSVP!$A44</f>
        <v>08.02.02</v>
      </c>
      <c r="E1022" s="6" t="str">
        <f>Table1[[#This Row],[QNUM]]&amp;Table1[[#This Row],[SUBQNUM]]</f>
        <v>08.02.02</v>
      </c>
      <c r="F1022" s="6" t="str">
        <f>_xlfn.SINGLE(IF(RSVP!$B44="","",RSVP!$B44))</f>
        <v xml:space="preserve">Do MOUs meet the basic requirements as stated in the regulations, i.e.:
</v>
      </c>
      <c r="G1022" s="6" t="str">
        <f>_xlfn.SINGLE(IF(RSVP!$C44="","",RSVP!$C44))</f>
        <v/>
      </c>
      <c r="H102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23" spans="1:8" x14ac:dyDescent="0.35">
      <c r="A1023" s="6" t="s">
        <v>1927</v>
      </c>
      <c r="B1023" s="6" t="str">
        <f t="shared" si="26"/>
        <v>08.02.02</v>
      </c>
      <c r="C1023" s="6" t="str">
        <f>(IF(MID(Table1[[#This Row],[Question]],10,2)="SU",MID(Table1[[#This Row],[Question]],10,6),""))</f>
        <v>SUBQ1</v>
      </c>
      <c r="D1023" s="9" t="str">
        <f>D1022&amp;" SUBQ1"</f>
        <v>08.02.02 SUBQ1</v>
      </c>
      <c r="E1023" s="9" t="str">
        <f>Table1[[#This Row],[QNUM]]&amp;Table1[[#This Row],[SUBQNUM]]</f>
        <v>08.02.02SUBQ1</v>
      </c>
      <c r="F1023" s="6" t="str">
        <f>_xlfn.SINGLE(IF(RSVP!$B45="","",RSVP!$B45))</f>
        <v>a. Negotiated prior to volunteer placement;</v>
      </c>
      <c r="G1023" s="6" t="str">
        <f>_xlfn.SINGLE(IF(RSVP!$C45="","",RSVP!$C45))</f>
        <v/>
      </c>
      <c r="H102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24" spans="1:8" x14ac:dyDescent="0.35">
      <c r="A1024" s="6" t="s">
        <v>1927</v>
      </c>
      <c r="B1024" s="6" t="str">
        <f t="shared" si="26"/>
        <v>08.02.02</v>
      </c>
      <c r="C1024" s="6" t="str">
        <f>(IF(MID(Table1[[#This Row],[Question]],10,2)="SU",MID(Table1[[#This Row],[Question]],10,6),""))</f>
        <v>SUBQ2</v>
      </c>
      <c r="D1024" s="9" t="str">
        <f>D1022&amp;" SUBQ2"</f>
        <v>08.02.02 SUBQ2</v>
      </c>
      <c r="E1024" s="9" t="str">
        <f>Table1[[#This Row],[QNUM]]&amp;Table1[[#This Row],[SUBQNUM]]</f>
        <v>08.02.02SUBQ2</v>
      </c>
      <c r="F1024" s="6" t="str">
        <f>_xlfn.SINGLE(IF(RSVP!$B46="","",RSVP!$B46))</f>
        <v>b. Specifies the mutual responsibilities of the station and sponsor;</v>
      </c>
      <c r="G1024" s="6" t="str">
        <f>_xlfn.SINGLE(IF(RSVP!$C46="","",RSVP!$C46))</f>
        <v/>
      </c>
      <c r="H102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25" spans="1:8" x14ac:dyDescent="0.35">
      <c r="A1025" s="6" t="s">
        <v>1927</v>
      </c>
      <c r="B1025" s="6" t="str">
        <f t="shared" si="26"/>
        <v>08.02.02</v>
      </c>
      <c r="C1025" s="6" t="str">
        <f>(IF(MID(Table1[[#This Row],[Question]],10,2)="SU",MID(Table1[[#This Row],[Question]],10,6),""))</f>
        <v>SUBQ3</v>
      </c>
      <c r="D1025" s="9" t="str">
        <f>D1022&amp;" SUBQ3"</f>
        <v>08.02.02 SUBQ3</v>
      </c>
      <c r="E1025" s="9" t="str">
        <f>Table1[[#This Row],[QNUM]]&amp;Table1[[#This Row],[SUBQNUM]]</f>
        <v>08.02.02SUBQ3</v>
      </c>
      <c r="F1025" s="6" t="str">
        <f>_xlfn.SINGLE(IF(RSVP!$B47="","",RSVP!$B47))</f>
        <v>c. Renegotiated every 3 years;</v>
      </c>
      <c r="G1025" s="6" t="str">
        <f>_xlfn.SINGLE(IF(RSVP!$C47="","",RSVP!$C47))</f>
        <v/>
      </c>
      <c r="H102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26" spans="1:8" x14ac:dyDescent="0.35">
      <c r="A1026" s="6" t="s">
        <v>1927</v>
      </c>
      <c r="B1026" s="6" t="str">
        <f t="shared" si="26"/>
        <v>08.02.02</v>
      </c>
      <c r="C1026" s="6" t="str">
        <f>(IF(MID(Table1[[#This Row],[Question]],10,2)="SU",MID(Table1[[#This Row],[Question]],10,6),""))</f>
        <v>SUBQ4</v>
      </c>
      <c r="D1026" s="9" t="str">
        <f>D1022&amp;" SUBQ4"</f>
        <v>08.02.02 SUBQ4</v>
      </c>
      <c r="E1026" s="9" t="str">
        <f>Table1[[#This Row],[QNUM]]&amp;Table1[[#This Row],[SUBQNUM]]</f>
        <v>08.02.02SUBQ4</v>
      </c>
      <c r="F1026" s="6" t="str">
        <f>_xlfn.SINGLE(IF(RSVP!$B48="","",RSVP!$B48))</f>
        <v>d. Contains the required non-discrimination commitment;</v>
      </c>
      <c r="G1026" s="6" t="str">
        <f>_xlfn.SINGLE(IF(RSVP!$C48="","",RSVP!$C48))</f>
        <v/>
      </c>
      <c r="H102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27" spans="1:8" x14ac:dyDescent="0.35">
      <c r="A1027" s="6" t="s">
        <v>1927</v>
      </c>
      <c r="B1027" s="6" t="str">
        <f t="shared" si="26"/>
        <v>08.02.02</v>
      </c>
      <c r="C1027" s="6" t="str">
        <f>(IF(MID(Table1[[#This Row],[Question]],10,2)="SU",MID(Table1[[#This Row],[Question]],10,6),""))</f>
        <v>SUBQ5</v>
      </c>
      <c r="D1027" s="9" t="str">
        <f>D1022&amp;" SUBQ5"</f>
        <v>08.02.02 SUBQ5</v>
      </c>
      <c r="E1027" s="9" t="str">
        <f>Table1[[#This Row],[QNUM]]&amp;Table1[[#This Row],[SUBQNUM]]</f>
        <v>08.02.02SUBQ5</v>
      </c>
      <c r="F1027" s="6" t="str">
        <f>_xlfn.SINGLE(IF(RSVP!$B49="","",RSVP!$B49))</f>
        <v>e. Contains the required reasonable accommodation language?</v>
      </c>
      <c r="G1027" s="6" t="str">
        <f>_xlfn.SINGLE(IF(RSVP!$C49="","",RSVP!$C49))</f>
        <v/>
      </c>
      <c r="H102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28" spans="1:8" x14ac:dyDescent="0.35">
      <c r="A1028" s="6" t="s">
        <v>1927</v>
      </c>
      <c r="B1028" s="6" t="str">
        <f t="shared" si="26"/>
        <v/>
      </c>
      <c r="C1028" s="6" t="str">
        <f>(IF(MID(Table1[[#This Row],[Question]],10,2)="SU",MID(Table1[[#This Row],[Question]],10,6),""))</f>
        <v/>
      </c>
      <c r="D1028" s="6" t="str">
        <f>RSVP!$A50</f>
        <v>References:</v>
      </c>
      <c r="E1028" s="6" t="str">
        <f>Table1[[#This Row],[QNUM]]&amp;Table1[[#This Row],[SUBQNUM]]</f>
        <v/>
      </c>
      <c r="F1028" s="6" t="str">
        <f>_xlfn.SINGLE(IF(RSVP!$B50="","",RSVP!$B50))</f>
        <v>RSVP Regulation: 45 CFR §2553.23(c)(2)</v>
      </c>
      <c r="G1028" s="6" t="str">
        <f>_xlfn.SINGLE(IF(RSVP!$C50="","",RSVP!$C50))</f>
        <v/>
      </c>
      <c r="H102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29" spans="1:8" x14ac:dyDescent="0.35">
      <c r="A1029" s="6" t="s">
        <v>1927</v>
      </c>
      <c r="B1029" s="6" t="str">
        <f>B1027&amp;TRIM(Table1[[#This Row],[Question]])</f>
        <v>08.02.02Notes:</v>
      </c>
      <c r="C1029" s="6" t="str">
        <f>(IF(MID(Table1[[#This Row],[Question]],10,2)="SU",MID(Table1[[#This Row],[Question]],10,6),""))</f>
        <v/>
      </c>
      <c r="D1029" s="6" t="str">
        <f>RSVP!$A51</f>
        <v>Notes:</v>
      </c>
      <c r="E1029" s="6" t="str">
        <f>Table1[[#This Row],[QNUM]]&amp;Table1[[#This Row],[SUBQNUM]]</f>
        <v>08.02.02Notes:</v>
      </c>
      <c r="F1029" s="6" t="str">
        <f>_xlfn.SINGLE(IF(RSVP!$B51="","",RSVP!$B51))</f>
        <v/>
      </c>
      <c r="G1029" s="6" t="str">
        <f>_xlfn.SINGLE(IF(RSVP!$C51="","",RSVP!$C51))</f>
        <v/>
      </c>
      <c r="H102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30" spans="1:8" x14ac:dyDescent="0.35">
      <c r="A1030" s="6" t="s">
        <v>1927</v>
      </c>
      <c r="B1030" s="6" t="str">
        <f>B1027&amp;Table1[[#This Row],[Question]]</f>
        <v>08.02.02Recommendations for Improvement:</v>
      </c>
      <c r="C1030" s="6" t="str">
        <f>(IF(MID(Table1[[#This Row],[Question]],10,2)="SU",MID(Table1[[#This Row],[Question]],10,6),""))</f>
        <v/>
      </c>
      <c r="D1030" s="6" t="str">
        <f>RSVP!$A52</f>
        <v>Recommendations for Improvement:</v>
      </c>
      <c r="E1030" s="6" t="str">
        <f>Table1[[#This Row],[QNUM]]&amp;Table1[[#This Row],[SUBQNUM]]</f>
        <v>08.02.02Recommendations for Improvement:</v>
      </c>
      <c r="F1030" s="6" t="str">
        <f>_xlfn.SINGLE(IF(RSVP!$B52="","",RSVP!$B52))</f>
        <v/>
      </c>
      <c r="G1030" s="6" t="str">
        <f>_xlfn.SINGLE(IF(RSVP!$C52="","",RSVP!$C52))</f>
        <v/>
      </c>
      <c r="H103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31" spans="1:8" x14ac:dyDescent="0.35">
      <c r="A1031" s="6" t="s">
        <v>1927</v>
      </c>
      <c r="B1031" s="6" t="str">
        <f t="shared" si="26"/>
        <v>08.02.03</v>
      </c>
      <c r="C1031" s="6" t="str">
        <f>(IF(MID(Table1[[#This Row],[Question]],10,2)="SU",MID(Table1[[#This Row],[Question]],10,6),""))</f>
        <v/>
      </c>
      <c r="D1031" s="6" t="str">
        <f>RSVP!$A53</f>
        <v>08.02.03</v>
      </c>
      <c r="E1031" s="6" t="str">
        <f>Table1[[#This Row],[QNUM]]&amp;Table1[[#This Row],[SUBQNUM]]</f>
        <v>08.02.03</v>
      </c>
      <c r="F1031" s="6" t="str">
        <f>_xlfn.SINGLE(IF(RSVP!$B53="","",RSVP!$B53))</f>
        <v>1) Does the project document that the volunteer stations are public or private non-profit agencies or organizations, with the exception of proprietary health care facilities? _x000D_
2) What is your method for ensuring that volunteer stations are appropriate per the regs?</v>
      </c>
      <c r="G1031" s="6" t="str">
        <f>_xlfn.SINGLE(IF(RSVP!$C53="","",RSVP!$C53))</f>
        <v/>
      </c>
      <c r="H103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32" spans="1:8" x14ac:dyDescent="0.35">
      <c r="A1032" s="6" t="s">
        <v>1927</v>
      </c>
      <c r="B1032" s="6" t="str">
        <f t="shared" si="26"/>
        <v/>
      </c>
      <c r="C1032" s="6" t="str">
        <f>(IF(MID(Table1[[#This Row],[Question]],10,2)="SU",MID(Table1[[#This Row],[Question]],10,6),""))</f>
        <v/>
      </c>
      <c r="D1032" s="6" t="str">
        <f>RSVP!$A54</f>
        <v>References:</v>
      </c>
      <c r="E1032" s="6" t="str">
        <f>Table1[[#This Row],[QNUM]]&amp;Table1[[#This Row],[SUBQNUM]]</f>
        <v/>
      </c>
      <c r="F1032" s="6" t="str">
        <f>_xlfn.SINGLE(IF(RSVP!$B54="","",RSVP!$B54))</f>
        <v>RSVP Regulation: 45 CFR §2553.23(c)(1)</v>
      </c>
      <c r="G1032" s="6" t="str">
        <f>_xlfn.SINGLE(IF(RSVP!$C54="","",RSVP!$C54))</f>
        <v/>
      </c>
      <c r="H103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33" spans="1:8" x14ac:dyDescent="0.35">
      <c r="A1033" s="6" t="s">
        <v>1927</v>
      </c>
      <c r="B1033" s="6" t="str">
        <f>B1031&amp;TRIM(Table1[[#This Row],[Question]])</f>
        <v>08.02.03Notes:</v>
      </c>
      <c r="C1033" s="6" t="str">
        <f>(IF(MID(Table1[[#This Row],[Question]],10,2)="SU",MID(Table1[[#This Row],[Question]],10,6),""))</f>
        <v/>
      </c>
      <c r="D1033" s="6" t="str">
        <f>RSVP!$A55</f>
        <v>Notes:</v>
      </c>
      <c r="E1033" s="6" t="str">
        <f>Table1[[#This Row],[QNUM]]&amp;Table1[[#This Row],[SUBQNUM]]</f>
        <v>08.02.03Notes:</v>
      </c>
      <c r="F1033" s="6" t="str">
        <f>_xlfn.SINGLE(IF(RSVP!$B55="","",RSVP!$B55))</f>
        <v/>
      </c>
      <c r="G1033" s="6" t="str">
        <f>_xlfn.SINGLE(IF(RSVP!$C55="","",RSVP!$C55))</f>
        <v/>
      </c>
      <c r="H103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34" spans="1:8" x14ac:dyDescent="0.35">
      <c r="A1034" s="6" t="s">
        <v>1927</v>
      </c>
      <c r="B1034" s="6" t="str">
        <f>B1031&amp;Table1[[#This Row],[Question]]</f>
        <v>08.02.03Recommendations for Improvement:</v>
      </c>
      <c r="C1034" s="6" t="str">
        <f>(IF(MID(Table1[[#This Row],[Question]],10,2)="SU",MID(Table1[[#This Row],[Question]],10,6),""))</f>
        <v/>
      </c>
      <c r="D1034" s="6" t="str">
        <f>RSVP!$A56</f>
        <v>Recommendations for Improvement:</v>
      </c>
      <c r="E1034" s="6" t="str">
        <f>Table1[[#This Row],[QNUM]]&amp;Table1[[#This Row],[SUBQNUM]]</f>
        <v>08.02.03Recommendations for Improvement:</v>
      </c>
      <c r="F1034" s="6" t="str">
        <f>_xlfn.SINGLE(IF(RSVP!$B56="","",RSVP!$B56))</f>
        <v/>
      </c>
      <c r="G1034" s="6" t="str">
        <f>_xlfn.SINGLE(IF(RSVP!$C56="","",RSVP!$C56))</f>
        <v/>
      </c>
      <c r="H103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35" spans="1:8" x14ac:dyDescent="0.35">
      <c r="A1035" s="6" t="s">
        <v>1927</v>
      </c>
      <c r="B1035" s="6" t="str">
        <f t="shared" si="26"/>
        <v>08.02.04</v>
      </c>
      <c r="C1035" s="6" t="str">
        <f>(IF(MID(Table1[[#This Row],[Question]],10,2)="SU",MID(Table1[[#This Row],[Question]],10,6),""))</f>
        <v/>
      </c>
      <c r="D1035" s="6" t="str">
        <f>RSVP!$A57</f>
        <v>08.02.04</v>
      </c>
      <c r="E1035" s="6" t="str">
        <f>Table1[[#This Row],[QNUM]]&amp;Table1[[#This Row],[SUBQNUM]]</f>
        <v>08.02.04</v>
      </c>
      <c r="F1035" s="6" t="str">
        <f>_xlfn.SINGLE(IF(RSVP!$B57="","",RSVP!$B57))</f>
        <v xml:space="preserve">Does the grantee monitor service site(s) to ensure compliance with grant requirements?_x000D_
_x000D_
</v>
      </c>
      <c r="G1035" s="6" t="str">
        <f>_xlfn.SINGLE(IF(RSVP!$C57="","",RSVP!$C57))</f>
        <v/>
      </c>
      <c r="H103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36" spans="1:8" x14ac:dyDescent="0.35">
      <c r="A1036" s="6" t="s">
        <v>1927</v>
      </c>
      <c r="B1036" s="6" t="str">
        <f t="shared" si="26"/>
        <v/>
      </c>
      <c r="C1036" s="6" t="str">
        <f>(IF(MID(Table1[[#This Row],[Question]],10,2)="SU",MID(Table1[[#This Row],[Question]],10,6),""))</f>
        <v/>
      </c>
      <c r="D1036" s="6" t="str">
        <f>RSVP!$A58</f>
        <v>References:</v>
      </c>
      <c r="E1036" s="6" t="str">
        <f>Table1[[#This Row],[QNUM]]&amp;Table1[[#This Row],[SUBQNUM]]</f>
        <v/>
      </c>
      <c r="F1036" s="6" t="str">
        <f>_xlfn.SINGLE(IF(RSVP!$B58="","",RSVP!$B58))</f>
        <v>Memorandum of Agreement; General Terms and Conditions; 2 CFR 200.303(c); 2 CFR 200.329(a)</v>
      </c>
      <c r="G1036" s="6" t="str">
        <f>_xlfn.SINGLE(IF(RSVP!$C58="","",RSVP!$C58))</f>
        <v/>
      </c>
      <c r="H103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37" spans="1:8" x14ac:dyDescent="0.35">
      <c r="A1037" s="6" t="s">
        <v>1927</v>
      </c>
      <c r="B1037" s="6" t="str">
        <f>B1035&amp;TRIM(Table1[[#This Row],[Question]])</f>
        <v>08.02.04Notes:</v>
      </c>
      <c r="C1037" s="6" t="str">
        <f>(IF(MID(Table1[[#This Row],[Question]],10,2)="SU",MID(Table1[[#This Row],[Question]],10,6),""))</f>
        <v/>
      </c>
      <c r="D1037" s="6" t="str">
        <f>RSVP!$A59</f>
        <v>Notes:</v>
      </c>
      <c r="E1037" s="6" t="str">
        <f>Table1[[#This Row],[QNUM]]&amp;Table1[[#This Row],[SUBQNUM]]</f>
        <v>08.02.04Notes:</v>
      </c>
      <c r="F1037" s="6" t="str">
        <f>_xlfn.SINGLE(IF(RSVP!$B59="","",RSVP!$B59))</f>
        <v/>
      </c>
      <c r="G1037" s="6" t="str">
        <f>_xlfn.SINGLE(IF(RSVP!$C59="","",RSVP!$C59))</f>
        <v/>
      </c>
      <c r="H103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38" spans="1:8" x14ac:dyDescent="0.35">
      <c r="A1038" s="6" t="s">
        <v>1927</v>
      </c>
      <c r="B1038" s="6" t="str">
        <f>B1035&amp;Table1[[#This Row],[Question]]</f>
        <v>08.02.04Recommendations for Improvement:</v>
      </c>
      <c r="C1038" s="6" t="str">
        <f>(IF(MID(Table1[[#This Row],[Question]],10,2)="SU",MID(Table1[[#This Row],[Question]],10,6),""))</f>
        <v/>
      </c>
      <c r="D1038" s="6" t="str">
        <f>RSVP!$A60</f>
        <v>Recommendations for Improvement:</v>
      </c>
      <c r="E1038" s="6" t="str">
        <f>Table1[[#This Row],[QNUM]]&amp;Table1[[#This Row],[SUBQNUM]]</f>
        <v>08.02.04Recommendations for Improvement:</v>
      </c>
      <c r="F1038" s="6" t="str">
        <f>_xlfn.SINGLE(IF(RSVP!$B60="","",RSVP!$B60))</f>
        <v/>
      </c>
      <c r="G1038" s="6" t="str">
        <f>_xlfn.SINGLE(IF(RSVP!$C60="","",RSVP!$C60))</f>
        <v/>
      </c>
      <c r="H103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39" spans="1:8" x14ac:dyDescent="0.35">
      <c r="A1039" s="6" t="s">
        <v>1927</v>
      </c>
      <c r="B1039" s="6" t="str">
        <f t="shared" si="26"/>
        <v>08.03: Ve</v>
      </c>
      <c r="C1039" s="6" t="str">
        <f>(IF(MID(Table1[[#This Row],[Question]],10,2)="SU",MID(Table1[[#This Row],[Question]],10,6),""))</f>
        <v/>
      </c>
      <c r="D1039" s="6" t="str">
        <f>RSVP!$A61</f>
        <v>08.03: Verification of Terms and Conditions</v>
      </c>
      <c r="E1039" s="6" t="str">
        <f>Table1[[#This Row],[QNUM]]&amp;Table1[[#This Row],[SUBQNUM]]</f>
        <v>08.03: Ve</v>
      </c>
      <c r="F1039" s="6" t="str">
        <f>_xlfn.SINGLE(IF(RSVP!$B61="","",RSVP!$B61))</f>
        <v/>
      </c>
      <c r="G1039" s="6" t="str">
        <f>_xlfn.SINGLE(IF(RSVP!$C61="","",RSVP!$C61))</f>
        <v/>
      </c>
      <c r="H103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40" spans="1:8" x14ac:dyDescent="0.35">
      <c r="A1040" s="6" t="s">
        <v>1927</v>
      </c>
      <c r="B1040" s="6" t="str">
        <f t="shared" si="26"/>
        <v>08.03.01</v>
      </c>
      <c r="C1040" s="6" t="str">
        <f>(IF(MID(Table1[[#This Row],[Question]],10,2)="SU",MID(Table1[[#This Row],[Question]],10,6),""))</f>
        <v/>
      </c>
      <c r="D1040" s="6" t="str">
        <f>RSVP!$A62</f>
        <v>08.03.01</v>
      </c>
      <c r="E1040" s="6" t="str">
        <f>Table1[[#This Row],[QNUM]]&amp;Table1[[#This Row],[SUBQNUM]]</f>
        <v>08.03.01</v>
      </c>
      <c r="F1040" s="6" t="str">
        <f>_xlfn.SINGLE(IF(RSVP!$B62="","",RSVP!$B62))</f>
        <v xml:space="preserve">Is there documentation to show that the recipient maintains a procedure for the filing and adjudication of grievances in alignment with 45 CFR § 1225?  
Documentation should outline the following at minimum: 
</v>
      </c>
      <c r="G1040" s="6" t="str">
        <f>_xlfn.SINGLE(IF(RSVP!$C62="","",RSVP!$C62))</f>
        <v/>
      </c>
      <c r="H104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41" spans="1:8" x14ac:dyDescent="0.35">
      <c r="A1041" s="6" t="s">
        <v>1927</v>
      </c>
      <c r="B1041" s="6" t="str">
        <f t="shared" si="26"/>
        <v>08.03.01</v>
      </c>
      <c r="C1041" s="6" t="str">
        <f>(IF(MID(Table1[[#This Row],[Question]],10,2)="SU",MID(Table1[[#This Row],[Question]],10,6),""))</f>
        <v>SUBQ1</v>
      </c>
      <c r="D1041" s="9" t="str">
        <f>D1040&amp;" SUBQ1"</f>
        <v>08.03.01 SUBQ1</v>
      </c>
      <c r="E1041" s="9" t="str">
        <f>Table1[[#This Row],[QNUM]]&amp;Table1[[#This Row],[SUBQNUM]]</f>
        <v>08.03.01SUBQ1</v>
      </c>
      <c r="F1041" s="6" t="str">
        <f>_xlfn.SINGLE(IF(RSVP!$B63="","",RSVP!$B63))</f>
        <v>• Time frames for filing and response</v>
      </c>
      <c r="G1041" s="6" t="str">
        <f>_xlfn.SINGLE(IF(RSVP!$C63="","",RSVP!$C63))</f>
        <v/>
      </c>
      <c r="H104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42" spans="1:8" x14ac:dyDescent="0.35">
      <c r="A1042" s="6" t="s">
        <v>1927</v>
      </c>
      <c r="B1042" s="6" t="str">
        <f t="shared" si="26"/>
        <v>08.03.01</v>
      </c>
      <c r="C1042" s="6" t="str">
        <f>(IF(MID(Table1[[#This Row],[Question]],10,2)="SU",MID(Table1[[#This Row],[Question]],10,6),""))</f>
        <v>SUBQ2</v>
      </c>
      <c r="D1042" s="9" t="str">
        <f>D1040&amp;" SUBQ2"</f>
        <v>08.03.01 SUBQ2</v>
      </c>
      <c r="E1042" s="9" t="str">
        <f>Table1[[#This Row],[QNUM]]&amp;Table1[[#This Row],[SUBQNUM]]</f>
        <v>08.03.01SUBQ2</v>
      </c>
      <c r="F1042" s="6" t="str">
        <f>_xlfn.SINGLE(IF(RSVP!$B64="","",RSVP!$B64))</f>
        <v xml:space="preserve">• Person who receives and responds to the complaints both informal (grantee personnel) and formal (EEOP Director of AmeriCorps or AmeriCorps designee) </v>
      </c>
      <c r="G1042" s="6" t="str">
        <f>_xlfn.SINGLE(IF(RSVP!$C64="","",RSVP!$C64))</f>
        <v/>
      </c>
      <c r="H104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43" spans="1:8" x14ac:dyDescent="0.35">
      <c r="A1043" s="6" t="s">
        <v>1927</v>
      </c>
      <c r="B1043" s="6" t="str">
        <f t="shared" si="26"/>
        <v>08.03.01</v>
      </c>
      <c r="C1043" s="6" t="str">
        <f>(IF(MID(Table1[[#This Row],[Question]],10,2)="SU",MID(Table1[[#This Row],[Question]],10,6),""))</f>
        <v>SUBQ3</v>
      </c>
      <c r="D1043" s="9" t="str">
        <f>D1040&amp;" SUBQ3"</f>
        <v>08.03.01 SUBQ3</v>
      </c>
      <c r="E1043" s="9" t="str">
        <f>Table1[[#This Row],[QNUM]]&amp;Table1[[#This Row],[SUBQNUM]]</f>
        <v>08.03.01SUBQ3</v>
      </c>
      <c r="F1043" s="6" t="str">
        <f>_xlfn.SINGLE(IF(RSVP!$B65="","",RSVP!$B65))</f>
        <v xml:space="preserve">• Documentation required </v>
      </c>
      <c r="G1043" s="6" t="str">
        <f>_xlfn.SINGLE(IF(RSVP!$C65="","",RSVP!$C65))</f>
        <v/>
      </c>
      <c r="H104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44" spans="1:8" x14ac:dyDescent="0.35">
      <c r="A1044" s="6" t="s">
        <v>1927</v>
      </c>
      <c r="B1044" s="6" t="str">
        <f t="shared" si="26"/>
        <v>08.03.01</v>
      </c>
      <c r="C1044" s="6" t="str">
        <f>(IF(MID(Table1[[#This Row],[Question]],10,2)="SU",MID(Table1[[#This Row],[Question]],10,6),""))</f>
        <v>SUBQ4</v>
      </c>
      <c r="D1044" s="9" t="str">
        <f>D1040&amp;" SUBQ4"</f>
        <v>08.03.01 SUBQ4</v>
      </c>
      <c r="E1044" s="9" t="str">
        <f>Table1[[#This Row],[QNUM]]&amp;Table1[[#This Row],[SUBQNUM]]</f>
        <v>08.03.01SUBQ4</v>
      </c>
      <c r="F1044" s="6" t="str">
        <f>_xlfn.SINGLE(IF(RSVP!$B66="","",RSVP!$B66))</f>
        <v xml:space="preserve">• Legal representation is allowed </v>
      </c>
      <c r="G1044" s="6" t="str">
        <f>_xlfn.SINGLE(IF(RSVP!$C66="","",RSVP!$C66))</f>
        <v/>
      </c>
      <c r="H104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45" spans="1:8" x14ac:dyDescent="0.35">
      <c r="A1045" s="6" t="s">
        <v>1927</v>
      </c>
      <c r="B1045" s="6" t="str">
        <f t="shared" si="26"/>
        <v>08.03.01</v>
      </c>
      <c r="C1045" s="6" t="str">
        <f>(IF(MID(Table1[[#This Row],[Question]],10,2)="SU",MID(Table1[[#This Row],[Question]],10,6),""))</f>
        <v>SUBQ5</v>
      </c>
      <c r="D1045" s="9" t="str">
        <f>D1040&amp;" SUBQ5"</f>
        <v>08.03.01 SUBQ5</v>
      </c>
      <c r="E1045" s="9" t="str">
        <f>Table1[[#This Row],[QNUM]]&amp;Table1[[#This Row],[SUBQNUM]]</f>
        <v>08.03.01SUBQ5</v>
      </c>
      <c r="F1045" s="6" t="str">
        <f>_xlfn.SINGLE(IF(RSVP!$B67="","",RSVP!$B67))</f>
        <v xml:space="preserve">• Freedom from retaliation/reprisal </v>
      </c>
      <c r="G1045" s="6" t="str">
        <f>_xlfn.SINGLE(IF(RSVP!$C67="","",RSVP!$C67))</f>
        <v/>
      </c>
      <c r="H104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46" spans="1:8" x14ac:dyDescent="0.35">
      <c r="A1046" s="6" t="s">
        <v>1927</v>
      </c>
      <c r="B1046" s="6" t="str">
        <f t="shared" si="26"/>
        <v>08.03.01</v>
      </c>
      <c r="C1046" s="6" t="str">
        <f>(IF(MID(Table1[[#This Row],[Question]],10,2)="SU",MID(Table1[[#This Row],[Question]],10,6),""))</f>
        <v>SUBQ6</v>
      </c>
      <c r="D1046" s="9" t="str">
        <f>D1040&amp;" SUBQ6"</f>
        <v>08.03.01 SUBQ6</v>
      </c>
      <c r="E1046" s="9" t="str">
        <f>Table1[[#This Row],[QNUM]]&amp;Table1[[#This Row],[SUBQNUM]]</f>
        <v>08.03.01SUBQ6</v>
      </c>
      <c r="F1046" s="6" t="str">
        <f>_xlfn.SINGLE(IF(RSVP!$B68="","",RSVP!$B68))</f>
        <v xml:space="preserve">• The process involved from initial filing, review, decisions made, corrective action, through close out </v>
      </c>
      <c r="G1046" s="6" t="str">
        <f>_xlfn.SINGLE(IF(RSVP!$C68="","",RSVP!$C68))</f>
        <v/>
      </c>
      <c r="H104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47" spans="1:8" x14ac:dyDescent="0.35">
      <c r="A1047" s="6" t="s">
        <v>1927</v>
      </c>
      <c r="B1047" s="6" t="str">
        <f t="shared" si="26"/>
        <v/>
      </c>
      <c r="C1047" s="6" t="str">
        <f>(IF(MID(Table1[[#This Row],[Question]],10,2)="SU",MID(Table1[[#This Row],[Question]],10,6),""))</f>
        <v/>
      </c>
      <c r="D1047" s="6" t="str">
        <f>RSVP!$A69</f>
        <v>References:</v>
      </c>
      <c r="E1047" s="6" t="str">
        <f>Table1[[#This Row],[QNUM]]&amp;Table1[[#This Row],[SUBQNUM]]</f>
        <v/>
      </c>
      <c r="F1047" s="6" t="str">
        <f>_xlfn.SINGLE(IF(RSVP!$B69="","",RSVP!$B69))</f>
        <v>45 CFR 1225</v>
      </c>
      <c r="G1047" s="6" t="str">
        <f>_xlfn.SINGLE(IF(RSVP!$C69="","",RSVP!$C69))</f>
        <v/>
      </c>
      <c r="H104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48" spans="1:8" x14ac:dyDescent="0.35">
      <c r="A1048" s="6" t="s">
        <v>1927</v>
      </c>
      <c r="B1048" s="6" t="str">
        <f>B1046&amp;TRIM(Table1[[#This Row],[Question]])</f>
        <v>08.03.01Notes:</v>
      </c>
      <c r="C1048" s="6" t="str">
        <f>(IF(MID(Table1[[#This Row],[Question]],10,2)="SU",MID(Table1[[#This Row],[Question]],10,6),""))</f>
        <v/>
      </c>
      <c r="D1048" s="6" t="str">
        <f>RSVP!$A70</f>
        <v>Notes:</v>
      </c>
      <c r="E1048" s="6" t="str">
        <f>Table1[[#This Row],[QNUM]]&amp;Table1[[#This Row],[SUBQNUM]]</f>
        <v>08.03.01Notes:</v>
      </c>
      <c r="F1048" s="6" t="str">
        <f>_xlfn.SINGLE(IF(RSVP!$B70="","",RSVP!$B70))</f>
        <v/>
      </c>
      <c r="G1048" s="6" t="str">
        <f>_xlfn.SINGLE(IF(RSVP!$C70="","",RSVP!$C70))</f>
        <v/>
      </c>
      <c r="H104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49" spans="1:8" x14ac:dyDescent="0.35">
      <c r="A1049" s="6" t="s">
        <v>1927</v>
      </c>
      <c r="B1049" s="6" t="str">
        <f>B1046&amp;Table1[[#This Row],[Question]]</f>
        <v>08.03.01Recommendations for Improvement:</v>
      </c>
      <c r="C1049" s="6" t="str">
        <f>(IF(MID(Table1[[#This Row],[Question]],10,2)="SU",MID(Table1[[#This Row],[Question]],10,6),""))</f>
        <v/>
      </c>
      <c r="D1049" s="6" t="str">
        <f>RSVP!$A71</f>
        <v>Recommendations for Improvement:</v>
      </c>
      <c r="E1049" s="6" t="str">
        <f>Table1[[#This Row],[QNUM]]&amp;Table1[[#This Row],[SUBQNUM]]</f>
        <v>08.03.01Recommendations for Improvement:</v>
      </c>
      <c r="F1049" s="6" t="str">
        <f>_xlfn.SINGLE(IF(RSVP!$B71="","",RSVP!$B71))</f>
        <v/>
      </c>
      <c r="G1049" s="6" t="str">
        <f>_xlfn.SINGLE(IF(RSVP!$C71="","",RSVP!$C71))</f>
        <v/>
      </c>
      <c r="H104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50" spans="1:8" x14ac:dyDescent="0.35">
      <c r="A1050" s="6" t="s">
        <v>1927</v>
      </c>
      <c r="B1050" s="6" t="str">
        <f t="shared" si="26"/>
        <v>08.03.02</v>
      </c>
      <c r="C1050" s="6" t="str">
        <f>(IF(MID(Table1[[#This Row],[Question]],10,2)="SU",MID(Table1[[#This Row],[Question]],10,6),""))</f>
        <v/>
      </c>
      <c r="D1050" s="6" t="str">
        <f>RSVP!$A72</f>
        <v>08.03.02</v>
      </c>
      <c r="E1050" s="6" t="str">
        <f>Table1[[#This Row],[QNUM]]&amp;Table1[[#This Row],[SUBQNUM]]</f>
        <v>08.03.02</v>
      </c>
      <c r="F1050" s="6" t="str">
        <f>_xlfn.SINGLE(IF(RSVP!$B72="","",RSVP!$B72))</f>
        <v xml:space="preserve">Does the organization have a non-discrimination policy that includes all the federally required protected classes as listed below?  
*NOTE:  Updated in the AmeriCorps Program Civil Rights and Non-Harassment Policy 11/7/23. Compliance should be determined based on grant award requirements. </v>
      </c>
      <c r="G1050" s="6" t="str">
        <f>_xlfn.SINGLE(IF(RSVP!$C72="","",RSVP!$C72))</f>
        <v/>
      </c>
      <c r="H105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51" spans="1:8" x14ac:dyDescent="0.35">
      <c r="A1051" s="6" t="s">
        <v>1927</v>
      </c>
      <c r="B1051" s="6" t="str">
        <f t="shared" si="26"/>
        <v>08.03.02</v>
      </c>
      <c r="C1051" s="6" t="str">
        <f>(IF(MID(Table1[[#This Row],[Question]],10,2)="SU",MID(Table1[[#This Row],[Question]],10,6),""))</f>
        <v>SUBQ1</v>
      </c>
      <c r="D1051" s="9" t="str">
        <f>D1050&amp;" SUBQ1"</f>
        <v>08.03.02 SUBQ1</v>
      </c>
      <c r="E1051" s="9" t="str">
        <f>Table1[[#This Row],[QNUM]]&amp;Table1[[#This Row],[SUBQNUM]]</f>
        <v>08.03.02SUBQ1</v>
      </c>
      <c r="F1051" s="6" t="str">
        <f>_xlfn.SINGLE(IF(RSVP!$B73="","",RSVP!$B73))</f>
        <v xml:space="preserve">• Race  </v>
      </c>
      <c r="G1051" s="6" t="str">
        <f>_xlfn.SINGLE(IF(RSVP!$C73="","",RSVP!$C73))</f>
        <v/>
      </c>
      <c r="H105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52" spans="1:8" x14ac:dyDescent="0.35">
      <c r="A1052" s="6" t="s">
        <v>1927</v>
      </c>
      <c r="B1052" s="6" t="str">
        <f t="shared" ref="B1052:B1136" si="27">TRIM(IF(ISNUMBER(LEFT(D1052,1)*1),LEFT(D1052,9),""))</f>
        <v>08.03.02</v>
      </c>
      <c r="C1052" s="6" t="str">
        <f>(IF(MID(Table1[[#This Row],[Question]],10,2)="SU",MID(Table1[[#This Row],[Question]],10,6),""))</f>
        <v>SUBQ2</v>
      </c>
      <c r="D1052" s="9" t="str">
        <f>D1050&amp;" SUBQ2"</f>
        <v>08.03.02 SUBQ2</v>
      </c>
      <c r="E1052" s="9" t="str">
        <f>Table1[[#This Row],[QNUM]]&amp;Table1[[#This Row],[SUBQNUM]]</f>
        <v>08.03.02SUBQ2</v>
      </c>
      <c r="F1052" s="6" t="str">
        <f>_xlfn.SINGLE(IF(RSVP!$B74="","",RSVP!$B74))</f>
        <v xml:space="preserve">• Color  </v>
      </c>
      <c r="G1052" s="6" t="str">
        <f>_xlfn.SINGLE(IF(RSVP!$C74="","",RSVP!$C74))</f>
        <v/>
      </c>
      <c r="H105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53" spans="1:8" x14ac:dyDescent="0.35">
      <c r="A1053" s="6" t="s">
        <v>1927</v>
      </c>
      <c r="B1053" s="6" t="str">
        <f t="shared" si="27"/>
        <v>08.03.02</v>
      </c>
      <c r="C1053" s="6" t="str">
        <f>(IF(MID(Table1[[#This Row],[Question]],10,2)="SU",MID(Table1[[#This Row],[Question]],10,6),""))</f>
        <v>SUBQ3</v>
      </c>
      <c r="D1053" s="9" t="str">
        <f>D1050&amp;" SUBQ3"</f>
        <v>08.03.02 SUBQ3</v>
      </c>
      <c r="E1053" s="9" t="str">
        <f>Table1[[#This Row],[QNUM]]&amp;Table1[[#This Row],[SUBQNUM]]</f>
        <v>08.03.02SUBQ3</v>
      </c>
      <c r="F1053" s="6" t="str">
        <f>_xlfn.SINGLE(IF(RSVP!$B75="","",RSVP!$B75))</f>
        <v xml:space="preserve">• National origin </v>
      </c>
      <c r="G1053" s="6" t="str">
        <f>_xlfn.SINGLE(IF(RSVP!$C75="","",RSVP!$C75))</f>
        <v/>
      </c>
      <c r="H105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54" spans="1:8" x14ac:dyDescent="0.35">
      <c r="A1054" s="6" t="s">
        <v>1927</v>
      </c>
      <c r="B1054" s="6" t="str">
        <f t="shared" si="27"/>
        <v>08.03.02</v>
      </c>
      <c r="C1054" s="6" t="str">
        <f>(IF(MID(Table1[[#This Row],[Question]],10,2)="SU",MID(Table1[[#This Row],[Question]],10,6),""))</f>
        <v>SUBQ4</v>
      </c>
      <c r="D1054" s="9" t="str">
        <f>D1050&amp;" SUBQ4"</f>
        <v>08.03.02 SUBQ4</v>
      </c>
      <c r="E1054" s="9" t="str">
        <f>Table1[[#This Row],[QNUM]]&amp;Table1[[#This Row],[SUBQNUM]]</f>
        <v>08.03.02SUBQ4</v>
      </c>
      <c r="F1054" s="6" t="str">
        <f>_xlfn.SINGLE(IF(RSVP!$B76="","",RSVP!$B76))</f>
        <v>• Gender/gender identity or expression/sex</v>
      </c>
      <c r="G1054" s="6" t="str">
        <f>_xlfn.SINGLE(IF(RSVP!$C76="","",RSVP!$C76))</f>
        <v/>
      </c>
      <c r="H105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55" spans="1:8" x14ac:dyDescent="0.35">
      <c r="A1055" s="6" t="s">
        <v>1927</v>
      </c>
      <c r="B1055" s="6" t="str">
        <f t="shared" si="27"/>
        <v>08.03.02</v>
      </c>
      <c r="C1055" s="6" t="str">
        <f>(IF(MID(Table1[[#This Row],[Question]],10,2)="SU",MID(Table1[[#This Row],[Question]],10,6),""))</f>
        <v>SUBQ5</v>
      </c>
      <c r="D1055" s="9" t="str">
        <f>D1050&amp;" SUBQ5"</f>
        <v>08.03.02 SUBQ5</v>
      </c>
      <c r="E1055" s="9" t="str">
        <f>Table1[[#This Row],[QNUM]]&amp;Table1[[#This Row],[SUBQNUM]]</f>
        <v>08.03.02SUBQ5</v>
      </c>
      <c r="F1055" s="6" t="str">
        <f>_xlfn.SINGLE(IF(RSVP!$B77="","",RSVP!$B77))</f>
        <v>• Age</v>
      </c>
      <c r="G1055" s="6" t="str">
        <f>_xlfn.SINGLE(IF(RSVP!$C77="","",RSVP!$C77))</f>
        <v/>
      </c>
      <c r="H105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56" spans="1:8" x14ac:dyDescent="0.35">
      <c r="A1056" s="6" t="s">
        <v>1927</v>
      </c>
      <c r="B1056" s="6" t="str">
        <f t="shared" si="27"/>
        <v>08.03.02</v>
      </c>
      <c r="C1056" s="6" t="str">
        <f>(IF(MID(Table1[[#This Row],[Question]],10,2)="SU",MID(Table1[[#This Row],[Question]],10,6),""))</f>
        <v>SUBQ6</v>
      </c>
      <c r="D1056" s="9" t="str">
        <f>D1050&amp;" SUBQ6"</f>
        <v>08.03.02 SUBQ6</v>
      </c>
      <c r="E1056" s="9" t="str">
        <f>Table1[[#This Row],[QNUM]]&amp;Table1[[#This Row],[SUBQNUM]]</f>
        <v>08.03.02SUBQ6</v>
      </c>
      <c r="F1056" s="6" t="str">
        <f>_xlfn.SINGLE(IF(RSVP!$B78="","",RSVP!$B78))</f>
        <v>• Religion</v>
      </c>
      <c r="G1056" s="6" t="str">
        <f>_xlfn.SINGLE(IF(RSVP!$C78="","",RSVP!$C78))</f>
        <v/>
      </c>
      <c r="H105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57" spans="1:8" x14ac:dyDescent="0.35">
      <c r="A1057" s="6" t="s">
        <v>1927</v>
      </c>
      <c r="B1057" s="6" t="str">
        <f t="shared" si="27"/>
        <v>08.03.02</v>
      </c>
      <c r="C1057" s="6" t="str">
        <f>(IF(MID(Table1[[#This Row],[Question]],10,2)="SU",MID(Table1[[#This Row],[Question]],10,6),""))</f>
        <v>SUBQ7</v>
      </c>
      <c r="D1057" s="9" t="str">
        <f>D1050&amp;" SUBQ7"</f>
        <v>08.03.02 SUBQ7</v>
      </c>
      <c r="E1057" s="9" t="str">
        <f>Table1[[#This Row],[QNUM]]&amp;Table1[[#This Row],[SUBQNUM]]</f>
        <v>08.03.02SUBQ7</v>
      </c>
      <c r="F1057" s="6" t="str">
        <f>_xlfn.SINGLE(IF(RSVP!$B79="","",RSVP!$B79))</f>
        <v xml:space="preserve">• Sexual orientation  </v>
      </c>
      <c r="G1057" s="6" t="str">
        <f>_xlfn.SINGLE(IF(RSVP!$C79="","",RSVP!$C79))</f>
        <v/>
      </c>
      <c r="H105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58" spans="1:8" x14ac:dyDescent="0.35">
      <c r="A1058" s="6" t="s">
        <v>1927</v>
      </c>
      <c r="B1058" s="6" t="str">
        <f t="shared" si="27"/>
        <v>08.03.02</v>
      </c>
      <c r="C1058" s="6" t="str">
        <f>(IF(MID(Table1[[#This Row],[Question]],10,2)="SU",MID(Table1[[#This Row],[Question]],10,6),""))</f>
        <v>SUBQ8</v>
      </c>
      <c r="D1058" s="9" t="str">
        <f>D1050&amp;" SUBQ8"</f>
        <v>08.03.02 SUBQ8</v>
      </c>
      <c r="E1058" s="9" t="str">
        <f>Table1[[#This Row],[QNUM]]&amp;Table1[[#This Row],[SUBQNUM]]</f>
        <v>08.03.02SUBQ8</v>
      </c>
      <c r="F1058" s="6" t="str">
        <f>_xlfn.SINGLE(IF(RSVP!$B80="","",RSVP!$B80))</f>
        <v xml:space="preserve">• Disability  </v>
      </c>
      <c r="G1058" s="6" t="str">
        <f>_xlfn.SINGLE(IF(RSVP!$C80="","",RSVP!$C80))</f>
        <v/>
      </c>
      <c r="H105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59" spans="1:8" x14ac:dyDescent="0.35">
      <c r="A1059" s="6" t="s">
        <v>1927</v>
      </c>
      <c r="B1059" s="6" t="str">
        <f t="shared" si="27"/>
        <v>08.03.02</v>
      </c>
      <c r="C1059" s="6" t="str">
        <f>(IF(MID(Table1[[#This Row],[Question]],10,2)="SU",MID(Table1[[#This Row],[Question]],10,6),""))</f>
        <v>SUBQ9</v>
      </c>
      <c r="D1059" s="9" t="str">
        <f>D1050&amp;" SUBQ9"</f>
        <v>08.03.02 SUBQ9</v>
      </c>
      <c r="E1059" s="9" t="str">
        <f>Table1[[#This Row],[QNUM]]&amp;Table1[[#This Row],[SUBQNUM]]</f>
        <v>08.03.02SUBQ9</v>
      </c>
      <c r="F1059" s="6" t="str">
        <f>_xlfn.SINGLE(IF(RSVP!$B81="","",RSVP!$B81))</f>
        <v xml:space="preserve">• Political affiliation  </v>
      </c>
      <c r="G1059" s="6" t="str">
        <f>_xlfn.SINGLE(IF(RSVP!$C81="","",RSVP!$C81))</f>
        <v/>
      </c>
      <c r="H105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60" spans="1:8" x14ac:dyDescent="0.35">
      <c r="A1060" s="6" t="s">
        <v>1927</v>
      </c>
      <c r="B1060" s="6" t="str">
        <f t="shared" si="27"/>
        <v>08.03.02</v>
      </c>
      <c r="C1060" s="6" t="str">
        <f>(IF(MID(Table1[[#This Row],[Question]],10,2)="SU",MID(Table1[[#This Row],[Question]],10,6),""))</f>
        <v>SUBQ10</v>
      </c>
      <c r="D1060" s="9" t="str">
        <f>D1050&amp;" SUBQ10"</f>
        <v>08.03.02 SUBQ10</v>
      </c>
      <c r="E1060" s="9" t="str">
        <f>Table1[[#This Row],[QNUM]]&amp;Table1[[#This Row],[SUBQNUM]]</f>
        <v>08.03.02SUBQ10</v>
      </c>
      <c r="F1060" s="6" t="str">
        <f>_xlfn.SINGLE(IF(RSVP!$B82="","",RSVP!$B82))</f>
        <v xml:space="preserve">• Marital or parental status  </v>
      </c>
      <c r="G1060" s="6" t="str">
        <f>_xlfn.SINGLE(IF(RSVP!$C82="","",RSVP!$C82))</f>
        <v/>
      </c>
      <c r="H106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61" spans="1:8" x14ac:dyDescent="0.35">
      <c r="A1061" s="6" t="s">
        <v>1927</v>
      </c>
      <c r="B1061" s="6" t="str">
        <f t="shared" si="27"/>
        <v>08.03.02</v>
      </c>
      <c r="C1061" s="6" t="str">
        <f>(IF(MID(Table1[[#This Row],[Question]],10,2)="SU",MID(Table1[[#This Row],[Question]],10,6),""))</f>
        <v>SUBQ11</v>
      </c>
      <c r="D1061" s="9" t="str">
        <f>D1050&amp;" SUBQ11"</f>
        <v>08.03.02 SUBQ11</v>
      </c>
      <c r="E1061" s="9" t="str">
        <f>Table1[[#This Row],[QNUM]]&amp;Table1[[#This Row],[SUBQNUM]]</f>
        <v>08.03.02SUBQ11</v>
      </c>
      <c r="F1061" s="6" t="str">
        <f>_xlfn.SINGLE(IF(RSVP!$B83="","",RSVP!$B83))</f>
        <v>• Reprisal*</v>
      </c>
      <c r="G1061" s="6" t="str">
        <f>_xlfn.SINGLE(IF(RSVP!$C83="","",RSVP!$C83))</f>
        <v/>
      </c>
      <c r="H106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62" spans="1:8" x14ac:dyDescent="0.35">
      <c r="A1062" s="6" t="s">
        <v>1927</v>
      </c>
      <c r="B1062" s="6" t="str">
        <f t="shared" si="27"/>
        <v>08.03.02</v>
      </c>
      <c r="C1062" s="6" t="str">
        <f>(IF(MID(Table1[[#This Row],[Question]],10,2)="SU",MID(Table1[[#This Row],[Question]],10,6),""))</f>
        <v>SUBQ12</v>
      </c>
      <c r="D1062" s="9" t="str">
        <f>D1050&amp;" SUBQ12"</f>
        <v>08.03.02 SUBQ12</v>
      </c>
      <c r="E1062" s="9" t="str">
        <f>Table1[[#This Row],[QNUM]]&amp;Table1[[#This Row],[SUBQNUM]]</f>
        <v>08.03.02SUBQ12</v>
      </c>
      <c r="F1062" s="6" t="str">
        <f>_xlfn.SINGLE(IF(RSVP!$B84="","",RSVP!$B84))</f>
        <v xml:space="preserve">• Genetic information  </v>
      </c>
      <c r="G1062" s="6" t="str">
        <f>_xlfn.SINGLE(IF(RSVP!$C84="","",RSVP!$C84))</f>
        <v/>
      </c>
      <c r="H106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63" spans="1:8" x14ac:dyDescent="0.35">
      <c r="A1063" s="6" t="s">
        <v>1927</v>
      </c>
      <c r="B1063" s="6" t="str">
        <f t="shared" si="27"/>
        <v>08.03.02</v>
      </c>
      <c r="C1063" s="6" t="str">
        <f>(IF(MID(Table1[[#This Row],[Question]],10,2)="SU",MID(Table1[[#This Row],[Question]],10,6),""))</f>
        <v>SUBQ13</v>
      </c>
      <c r="D1063" s="9" t="str">
        <f>D1050&amp;" SUBQ13"</f>
        <v>08.03.02 SUBQ13</v>
      </c>
      <c r="E1063" s="9" t="str">
        <f>Table1[[#This Row],[QNUM]]&amp;Table1[[#This Row],[SUBQNUM]]</f>
        <v>08.03.02SUBQ13</v>
      </c>
      <c r="F1063" s="6" t="str">
        <f>_xlfn.SINGLE(IF(RSVP!$B85="","",RSVP!$B85))</f>
        <v xml:space="preserve">• Military service  </v>
      </c>
      <c r="G1063" s="6" t="str">
        <f>_xlfn.SINGLE(IF(RSVP!$C85="","",RSVP!$C85))</f>
        <v/>
      </c>
      <c r="H106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64" spans="1:8" x14ac:dyDescent="0.35">
      <c r="A1064" s="6" t="s">
        <v>1927</v>
      </c>
      <c r="B1064" s="6" t="str">
        <f t="shared" ref="B1064:B1065" si="28">TRIM(IF(ISNUMBER(LEFT(D1064,1)*1),LEFT(D1064,9),""))</f>
        <v>08.03.02</v>
      </c>
      <c r="C1064" s="6" t="str">
        <f>(IF(MID(Table1[[#This Row],[Question]],10,2)="SU",MID(Table1[[#This Row],[Question]],10,6),""))</f>
        <v>SUBQ14</v>
      </c>
      <c r="D1064" s="9" t="str">
        <f>D1050&amp;" SUBQ14"</f>
        <v>08.03.02 SUBQ14</v>
      </c>
      <c r="E1064" s="9" t="str">
        <f>Table1[[#This Row],[QNUM]]&amp;Table1[[#This Row],[SUBQNUM]]</f>
        <v>08.03.02SUBQ14</v>
      </c>
      <c r="F1064" s="6" t="str">
        <f>_xlfn.SINGLE(IF(RSVP!$B86="","",RSVP!$B86))</f>
        <v>• Pregnancy*</v>
      </c>
      <c r="G1064" s="6" t="str">
        <f>_xlfn.SINGLE(IF(RSVP!$C86="","",RSVP!$C86))</f>
        <v/>
      </c>
      <c r="H106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65" spans="1:8" x14ac:dyDescent="0.35">
      <c r="A1065" s="6" t="s">
        <v>1927</v>
      </c>
      <c r="B1065" s="6" t="str">
        <f t="shared" si="28"/>
        <v>08.03.02</v>
      </c>
      <c r="C1065" s="6" t="str">
        <f>(IF(MID(Table1[[#This Row],[Question]],10,2)="SU",MID(Table1[[#This Row],[Question]],10,6),""))</f>
        <v>SUBQ15</v>
      </c>
      <c r="D1065" s="9" t="str">
        <f>D1050&amp;" SUBQ15"</f>
        <v>08.03.02 SUBQ15</v>
      </c>
      <c r="E1065" s="9" t="str">
        <f>Table1[[#This Row],[QNUM]]&amp;Table1[[#This Row],[SUBQNUM]]</f>
        <v>08.03.02SUBQ15</v>
      </c>
      <c r="F1065" s="6" t="str">
        <f>_xlfn.SINGLE(IF(RSVP!$B87="","",RSVP!$B87))</f>
        <v>• Submission of a complaint*</v>
      </c>
      <c r="G1065" s="6" t="str">
        <f>_xlfn.SINGLE(IF(RSVP!$C87="","",RSVP!$C87))</f>
        <v/>
      </c>
      <c r="H106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66" spans="1:8" x14ac:dyDescent="0.35">
      <c r="A1066" s="6" t="s">
        <v>1927</v>
      </c>
      <c r="B1066" s="6" t="str">
        <f t="shared" si="27"/>
        <v/>
      </c>
      <c r="C1066" s="6" t="str">
        <f>(IF(MID(Table1[[#This Row],[Question]],10,2)="SU",MID(Table1[[#This Row],[Question]],10,6),""))</f>
        <v/>
      </c>
      <c r="D1066" s="6" t="str">
        <f>RSVP!$A88</f>
        <v>References:</v>
      </c>
      <c r="E1066" s="6" t="str">
        <f>Table1[[#This Row],[QNUM]]&amp;Table1[[#This Row],[SUBQNUM]]</f>
        <v/>
      </c>
      <c r="F1066" s="6" t="str">
        <f>_xlfn.SINGLE(IF(RSVP!$B88="","",RSVP!$B88))</f>
        <v>AmeriCorps Annual General Terms and Conditions</v>
      </c>
      <c r="G1066" s="6" t="str">
        <f>_xlfn.SINGLE(IF(RSVP!$C88="","",RSVP!$C88))</f>
        <v/>
      </c>
      <c r="H106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67" spans="1:8" x14ac:dyDescent="0.35">
      <c r="A1067" s="6" t="s">
        <v>1927</v>
      </c>
      <c r="B1067" s="6" t="str">
        <f>B1062&amp;TRIM(Table1[[#This Row],[Question]])</f>
        <v>08.03.02Notes:</v>
      </c>
      <c r="C1067" s="6" t="str">
        <f>(IF(MID(Table1[[#This Row],[Question]],10,2)="SU",MID(Table1[[#This Row],[Question]],10,6),""))</f>
        <v/>
      </c>
      <c r="D1067" s="6" t="str">
        <f>RSVP!$A89</f>
        <v>Notes:</v>
      </c>
      <c r="E1067" s="6" t="str">
        <f>Table1[[#This Row],[QNUM]]&amp;Table1[[#This Row],[SUBQNUM]]</f>
        <v>08.03.02Notes:</v>
      </c>
      <c r="F1067" s="6" t="str">
        <f>_xlfn.SINGLE(IF(RSVP!$B89="","",RSVP!$B89))</f>
        <v/>
      </c>
      <c r="G1067" s="6" t="str">
        <f>_xlfn.SINGLE(IF(RSVP!$C89="","",RSVP!$C89))</f>
        <v/>
      </c>
      <c r="H106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68" spans="1:8" x14ac:dyDescent="0.35">
      <c r="A1068" s="6" t="s">
        <v>1927</v>
      </c>
      <c r="B1068" s="6" t="str">
        <f>B1062&amp;Table1[[#This Row],[Question]]</f>
        <v>08.03.02Recommendations for Improvement:</v>
      </c>
      <c r="C1068" s="6" t="str">
        <f>(IF(MID(Table1[[#This Row],[Question]],10,2)="SU",MID(Table1[[#This Row],[Question]],10,6),""))</f>
        <v/>
      </c>
      <c r="D1068" s="6" t="str">
        <f>RSVP!$A90</f>
        <v>Recommendations for Improvement:</v>
      </c>
      <c r="E1068" s="6" t="str">
        <f>Table1[[#This Row],[QNUM]]&amp;Table1[[#This Row],[SUBQNUM]]</f>
        <v>08.03.02Recommendations for Improvement:</v>
      </c>
      <c r="F1068" s="6" t="str">
        <f>_xlfn.SINGLE(IF(RSVP!$B90="","",RSVP!$B90))</f>
        <v/>
      </c>
      <c r="G1068" s="6" t="str">
        <f>_xlfn.SINGLE(IF(RSVP!$C90="","",RSVP!$C90))</f>
        <v/>
      </c>
      <c r="H106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69" spans="1:8" x14ac:dyDescent="0.35">
      <c r="A1069" s="6" t="s">
        <v>1927</v>
      </c>
      <c r="B1069" s="6" t="str">
        <f t="shared" si="27"/>
        <v>08.03.03</v>
      </c>
      <c r="C1069" s="6" t="str">
        <f>(IF(MID(Table1[[#This Row],[Question]],10,2)="SU",MID(Table1[[#This Row],[Question]],10,6),""))</f>
        <v/>
      </c>
      <c r="D1069" s="6" t="str">
        <f>RSVP!$A91</f>
        <v>08.03.03</v>
      </c>
      <c r="E1069" s="6" t="str">
        <f>Table1[[#This Row],[QNUM]]&amp;Table1[[#This Row],[SUBQNUM]]</f>
        <v>08.03.03</v>
      </c>
      <c r="F1069" s="6" t="str">
        <f>_xlfn.SINGLE(IF(RSVP!$B91="","",RSVP!$B91))</f>
        <v xml:space="preserve">Based on information available to AmeriCorps, in the last two years, did the grantee document grievances and/or discrimination/harassment complaints and the corresponding follow up/response in compliance with applicable federal statutes as embodied in the program regulations?  
Has the sponsor or any of the service sites/volunteer stations had grievances and/or discrimination/harassment complaints filed against them regarding services provided under this grant or had civil rights compliance reviews regarding services conducted? 
Has the grantee or any service site had grievances and/or /discrimination/harassment complaints filed against them? </v>
      </c>
      <c r="G1069" s="6" t="str">
        <f>_xlfn.SINGLE(IF(RSVP!$C91="","",RSVP!$C91))</f>
        <v/>
      </c>
      <c r="H106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70" spans="1:8" x14ac:dyDescent="0.35">
      <c r="A1070" s="6" t="s">
        <v>1927</v>
      </c>
      <c r="B1070" s="6" t="str">
        <f t="shared" si="27"/>
        <v>08.03.03</v>
      </c>
      <c r="C1070" s="6" t="str">
        <f>(IF(MID(Table1[[#This Row],[Question]],10,2)="SU",MID(Table1[[#This Row],[Question]],10,6),""))</f>
        <v>SUBQ1</v>
      </c>
      <c r="D1070" s="9" t="str">
        <f>D1069&amp;" SUBQ1"</f>
        <v>08.03.03 SUBQ1</v>
      </c>
      <c r="E1070" s="9" t="str">
        <f>Table1[[#This Row],[QNUM]]&amp;Table1[[#This Row],[SUBQNUM]]</f>
        <v>08.03.03SUBQ1</v>
      </c>
      <c r="F1070" s="6" t="str">
        <f>_xlfn.SINGLE(IF(RSVP!$B92="","",RSVP!$B92))</f>
        <v>• Was the grievance and/or discrimination/harassment complaint or non-compliance substantiated?</v>
      </c>
      <c r="G1070" s="6" t="str">
        <f>_xlfn.SINGLE(IF(RSVP!$C92="","",RSVP!$C92))</f>
        <v/>
      </c>
      <c r="H107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71" spans="1:8" x14ac:dyDescent="0.35">
      <c r="A1071" s="6" t="s">
        <v>1927</v>
      </c>
      <c r="B1071" s="6" t="str">
        <f t="shared" si="27"/>
        <v>08.03.03</v>
      </c>
      <c r="C1071" s="6" t="str">
        <f>(IF(MID(Table1[[#This Row],[Question]],10,2)="SU",MID(Table1[[#This Row],[Question]],10,6),""))</f>
        <v>SUBQ2</v>
      </c>
      <c r="D1071" s="9" t="str">
        <f>D1069&amp;" SUBQ2"</f>
        <v>08.03.03 SUBQ2</v>
      </c>
      <c r="E1071" s="9" t="str">
        <f>Table1[[#This Row],[QNUM]]&amp;Table1[[#This Row],[SUBQNUM]]</f>
        <v>08.03.03SUBQ2</v>
      </c>
      <c r="F1071" s="6" t="str">
        <f>_xlfn.SINGLE(IF(RSVP!$B93="","",RSVP!$B93))</f>
        <v>• Was relief or remedial action taken? (Please describe)</v>
      </c>
      <c r="G1071" s="6" t="str">
        <f>_xlfn.SINGLE(IF(RSVP!$C93="","",RSVP!$C93))</f>
        <v/>
      </c>
      <c r="H107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72" spans="1:8" x14ac:dyDescent="0.35">
      <c r="A1072" s="6" t="s">
        <v>1927</v>
      </c>
      <c r="B1072" s="6" t="str">
        <f t="shared" si="27"/>
        <v/>
      </c>
      <c r="C1072" s="6" t="str">
        <f>(IF(MID(Table1[[#This Row],[Question]],10,2)="SU",MID(Table1[[#This Row],[Question]],10,6),""))</f>
        <v/>
      </c>
      <c r="D1072" s="6" t="str">
        <f>RSVP!$A94</f>
        <v>References:</v>
      </c>
      <c r="E1072" s="6" t="str">
        <f>Table1[[#This Row],[QNUM]]&amp;Table1[[#This Row],[SUBQNUM]]</f>
        <v/>
      </c>
      <c r="F1072" s="6" t="str">
        <f>_xlfn.SINGLE(IF(RSVP!$B94="","",RSVP!$B94))</f>
        <v>45 CFR 1225, AmeriCorps Annual General Terms and Conditions, 45 CFR 2553</v>
      </c>
      <c r="G1072" s="6" t="str">
        <f>_xlfn.SINGLE(IF(RSVP!$C94="","",RSVP!$C94))</f>
        <v/>
      </c>
      <c r="H107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73" spans="1:8" x14ac:dyDescent="0.35">
      <c r="A1073" s="6" t="s">
        <v>1927</v>
      </c>
      <c r="B1073" s="6" t="str">
        <f>B1071&amp;TRIM(Table1[[#This Row],[Question]])</f>
        <v>08.03.03Notes:</v>
      </c>
      <c r="C1073" s="6" t="str">
        <f>(IF(MID(Table1[[#This Row],[Question]],10,2)="SU",MID(Table1[[#This Row],[Question]],10,6),""))</f>
        <v/>
      </c>
      <c r="D1073" s="6" t="str">
        <f>RSVP!$A95</f>
        <v>Notes:</v>
      </c>
      <c r="E1073" s="6" t="str">
        <f>Table1[[#This Row],[QNUM]]&amp;Table1[[#This Row],[SUBQNUM]]</f>
        <v>08.03.03Notes:</v>
      </c>
      <c r="F1073" s="6" t="str">
        <f>_xlfn.SINGLE(IF(RSVP!$B95="","",RSVP!$B95))</f>
        <v/>
      </c>
      <c r="G1073" s="6" t="str">
        <f>_xlfn.SINGLE(IF(RSVP!$C95="","",RSVP!$C95))</f>
        <v/>
      </c>
      <c r="H107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74" spans="1:8" x14ac:dyDescent="0.35">
      <c r="A1074" s="6" t="s">
        <v>1927</v>
      </c>
      <c r="B1074" s="6" t="str">
        <f>B1071&amp;Table1[[#This Row],[Question]]</f>
        <v>08.03.03Recommendations for Improvement:</v>
      </c>
      <c r="C1074" s="6" t="str">
        <f>(IF(MID(Table1[[#This Row],[Question]],10,2)="SU",MID(Table1[[#This Row],[Question]],10,6),""))</f>
        <v/>
      </c>
      <c r="D1074" s="6" t="str">
        <f>RSVP!$A96</f>
        <v>Recommendations for Improvement:</v>
      </c>
      <c r="E1074" s="6" t="str">
        <f>Table1[[#This Row],[QNUM]]&amp;Table1[[#This Row],[SUBQNUM]]</f>
        <v>08.03.03Recommendations for Improvement:</v>
      </c>
      <c r="F1074" s="6" t="str">
        <f>_xlfn.SINGLE(IF(RSVP!$B96="","",RSVP!$B96))</f>
        <v/>
      </c>
      <c r="G1074" s="6" t="str">
        <f>_xlfn.SINGLE(IF(RSVP!$C96="","",RSVP!$C96))</f>
        <v/>
      </c>
      <c r="H107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75" spans="1:8" x14ac:dyDescent="0.35">
      <c r="A1075" s="6" t="s">
        <v>1927</v>
      </c>
      <c r="B1075" s="6" t="str">
        <f t="shared" si="27"/>
        <v>08.03.04</v>
      </c>
      <c r="C1075" s="6" t="str">
        <f>(IF(MID(Table1[[#This Row],[Question]],10,2)="SU",MID(Table1[[#This Row],[Question]],10,6),""))</f>
        <v/>
      </c>
      <c r="D1075" s="6" t="str">
        <f>RSVP!$A97</f>
        <v>08.03.04</v>
      </c>
      <c r="E1075" s="6" t="str">
        <f>Table1[[#This Row],[QNUM]]&amp;Table1[[#This Row],[SUBQNUM]]</f>
        <v>08.03.04</v>
      </c>
      <c r="F1075" s="6" t="str">
        <f>_xlfn.SINGLE(IF(RSVP!$B97="","",RSVP!$B97))</f>
        <v xml:space="preserve">Does the grantee/sponsor have a policy and procedure in place regarding the provision of reasonable accommodation to ensure accessibility as per the federal requirements? </v>
      </c>
      <c r="G1075" s="6" t="str">
        <f>_xlfn.SINGLE(IF(RSVP!$C97="","",RSVP!$C97))</f>
        <v/>
      </c>
      <c r="H107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76" spans="1:8" x14ac:dyDescent="0.35">
      <c r="A1076" s="6" t="s">
        <v>1927</v>
      </c>
      <c r="B1076" s="6" t="str">
        <f t="shared" si="27"/>
        <v/>
      </c>
      <c r="C1076" s="6" t="str">
        <f>(IF(MID(Table1[[#This Row],[Question]],10,2)="SU",MID(Table1[[#This Row],[Question]],10,6),""))</f>
        <v/>
      </c>
      <c r="D1076" s="6" t="str">
        <f>RSVP!$A98</f>
        <v>References:</v>
      </c>
      <c r="E1076" s="6" t="str">
        <f>Table1[[#This Row],[QNUM]]&amp;Table1[[#This Row],[SUBQNUM]]</f>
        <v/>
      </c>
      <c r="F1076" s="6" t="str">
        <f>_xlfn.SINGLE(IF(RSVP!$B98="","",RSVP!$B98))</f>
        <v>45 CFR 1203/1214/1232, Rehabilitation Act of 1973: Sections 504, 508</v>
      </c>
      <c r="G1076" s="6" t="str">
        <f>_xlfn.SINGLE(IF(RSVP!$C98="","",RSVP!$C98))</f>
        <v/>
      </c>
      <c r="H107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77" spans="1:8" x14ac:dyDescent="0.35">
      <c r="A1077" s="6" t="s">
        <v>1927</v>
      </c>
      <c r="B1077" s="6" t="str">
        <f>B1075&amp;TRIM(Table1[[#This Row],[Question]])</f>
        <v>08.03.04Notes:</v>
      </c>
      <c r="C1077" s="6" t="str">
        <f>(IF(MID(Table1[[#This Row],[Question]],10,2)="SU",MID(Table1[[#This Row],[Question]],10,6),""))</f>
        <v/>
      </c>
      <c r="D1077" s="6" t="str">
        <f>RSVP!$A99</f>
        <v>Notes:</v>
      </c>
      <c r="E1077" s="6" t="str">
        <f>Table1[[#This Row],[QNUM]]&amp;Table1[[#This Row],[SUBQNUM]]</f>
        <v>08.03.04Notes:</v>
      </c>
      <c r="F1077" s="6" t="str">
        <f>_xlfn.SINGLE(IF(RSVP!$B99="","",RSVP!$B99))</f>
        <v/>
      </c>
      <c r="G1077" s="6" t="str">
        <f>_xlfn.SINGLE(IF(RSVP!$C99="","",RSVP!$C99))</f>
        <v/>
      </c>
      <c r="H107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78" spans="1:8" x14ac:dyDescent="0.35">
      <c r="A1078" s="6" t="s">
        <v>1927</v>
      </c>
      <c r="B1078" s="6" t="str">
        <f>B1075&amp;Table1[[#This Row],[Question]]</f>
        <v>08.03.04Recommendations for Improvement:</v>
      </c>
      <c r="C1078" s="6" t="str">
        <f>(IF(MID(Table1[[#This Row],[Question]],10,2)="SU",MID(Table1[[#This Row],[Question]],10,6),""))</f>
        <v/>
      </c>
      <c r="D1078" s="6" t="str">
        <f>RSVP!$A100</f>
        <v>Recommendations for Improvement:</v>
      </c>
      <c r="E1078" s="6" t="str">
        <f>Table1[[#This Row],[QNUM]]&amp;Table1[[#This Row],[SUBQNUM]]</f>
        <v>08.03.04Recommendations for Improvement:</v>
      </c>
      <c r="F1078" s="6" t="str">
        <f>_xlfn.SINGLE(IF(RSVP!$B100="","",RSVP!$B100))</f>
        <v/>
      </c>
      <c r="G1078" s="6" t="str">
        <f>_xlfn.SINGLE(IF(RSVP!$C100="","",RSVP!$C100))</f>
        <v/>
      </c>
      <c r="H107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79" spans="1:8" x14ac:dyDescent="0.35">
      <c r="A1079" s="6" t="s">
        <v>1927</v>
      </c>
      <c r="B1079" s="6" t="str">
        <f t="shared" si="27"/>
        <v>08.03.05</v>
      </c>
      <c r="C1079" s="6" t="str">
        <f>(IF(MID(Table1[[#This Row],[Question]],10,2)="SU",MID(Table1[[#This Row],[Question]],10,6),""))</f>
        <v/>
      </c>
      <c r="D1079" s="6" t="str">
        <f>RSVP!$A101</f>
        <v>08.03.05</v>
      </c>
      <c r="E1079" s="6" t="str">
        <f>Table1[[#This Row],[QNUM]]&amp;Table1[[#This Row],[SUBQNUM]]</f>
        <v>08.03.05</v>
      </c>
      <c r="F1079" s="6" t="str">
        <f>_xlfn.SINGLE(IF(RSVP!$B101="","",RSVP!$B101))</f>
        <v xml:space="preserve">Does the sponsor/grantee have a system (a plan or process) in place for ensuring accessibility to persons with Limited English Proficiency?  </v>
      </c>
      <c r="G1079" s="6" t="str">
        <f>_xlfn.SINGLE(IF(RSVP!$C101="","",RSVP!$C101))</f>
        <v/>
      </c>
      <c r="H107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80" spans="1:8" x14ac:dyDescent="0.35">
      <c r="A1080" s="6" t="s">
        <v>1927</v>
      </c>
      <c r="B1080" s="6" t="str">
        <f t="shared" si="27"/>
        <v/>
      </c>
      <c r="C1080" s="6" t="str">
        <f>(IF(MID(Table1[[#This Row],[Question]],10,2)="SU",MID(Table1[[#This Row],[Question]],10,6),""))</f>
        <v/>
      </c>
      <c r="D1080" s="6" t="str">
        <f>RSVP!$A102</f>
        <v>References:</v>
      </c>
      <c r="E1080" s="6" t="str">
        <f>Table1[[#This Row],[QNUM]]&amp;Table1[[#This Row],[SUBQNUM]]</f>
        <v/>
      </c>
      <c r="F1080" s="6" t="str">
        <f>_xlfn.SINGLE(IF(RSVP!$B102="","",RSVP!$B102))</f>
        <v>AmeriCorps Annual General Terms and Conditions, Executive Order 13166, 67 FR 64604, Title VI, Civil Rights Act 1964: Prohibition Against National Origin Discrimination Affecting Limited English Proficient Persons</v>
      </c>
      <c r="G1080" s="6" t="str">
        <f>_xlfn.SINGLE(IF(RSVP!$C102="","",RSVP!$C102))</f>
        <v/>
      </c>
      <c r="H108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81" spans="1:8" x14ac:dyDescent="0.35">
      <c r="A1081" s="6" t="s">
        <v>1927</v>
      </c>
      <c r="B1081" s="6" t="str">
        <f>B1079&amp;TRIM(Table1[[#This Row],[Question]])</f>
        <v>08.03.05Notes:</v>
      </c>
      <c r="C1081" s="6" t="str">
        <f>(IF(MID(Table1[[#This Row],[Question]],10,2)="SU",MID(Table1[[#This Row],[Question]],10,6),""))</f>
        <v/>
      </c>
      <c r="D1081" s="6" t="str">
        <f>RSVP!$A103</f>
        <v>Notes:</v>
      </c>
      <c r="E1081" s="6" t="str">
        <f>Table1[[#This Row],[QNUM]]&amp;Table1[[#This Row],[SUBQNUM]]</f>
        <v>08.03.05Notes:</v>
      </c>
      <c r="F1081" s="6" t="str">
        <f>_xlfn.SINGLE(IF(RSVP!$B103="","",RSVP!$B103))</f>
        <v/>
      </c>
      <c r="G1081" s="6" t="str">
        <f>_xlfn.SINGLE(IF(RSVP!$C103="","",RSVP!$C103))</f>
        <v/>
      </c>
      <c r="H108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82" spans="1:8" x14ac:dyDescent="0.35">
      <c r="A1082" s="6" t="s">
        <v>1927</v>
      </c>
      <c r="B1082" s="6" t="str">
        <f>B1079&amp;Table1[[#This Row],[Question]]</f>
        <v>08.03.05Recommendations for Improvement:</v>
      </c>
      <c r="C1082" s="6" t="str">
        <f>(IF(MID(Table1[[#This Row],[Question]],10,2)="SU",MID(Table1[[#This Row],[Question]],10,6),""))</f>
        <v/>
      </c>
      <c r="D1082" s="6" t="str">
        <f>RSVP!$A104</f>
        <v>Recommendations for Improvement:</v>
      </c>
      <c r="E1082" s="6" t="str">
        <f>Table1[[#This Row],[QNUM]]&amp;Table1[[#This Row],[SUBQNUM]]</f>
        <v>08.03.05Recommendations for Improvement:</v>
      </c>
      <c r="F1082" s="6" t="str">
        <f>_xlfn.SINGLE(IF(RSVP!$B104="","",RSVP!$B104))</f>
        <v/>
      </c>
      <c r="G1082" s="6" t="str">
        <f>_xlfn.SINGLE(IF(RSVP!$C104="","",RSVP!$C104))</f>
        <v/>
      </c>
      <c r="H108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83" spans="1:8" x14ac:dyDescent="0.35">
      <c r="A1083" s="6" t="s">
        <v>1927</v>
      </c>
      <c r="B1083" s="6" t="str">
        <f t="shared" si="27"/>
        <v>08.03.06</v>
      </c>
      <c r="C1083" s="6" t="str">
        <f>(IF(MID(Table1[[#This Row],[Question]],10,2)="SU",MID(Table1[[#This Row],[Question]],10,6),""))</f>
        <v/>
      </c>
      <c r="D1083" s="6" t="str">
        <f>RSVP!$A105</f>
        <v>08.03.06</v>
      </c>
      <c r="E1083" s="6" t="str">
        <f>Table1[[#This Row],[QNUM]]&amp;Table1[[#This Row],[SUBQNUM]]</f>
        <v>08.03.06</v>
      </c>
      <c r="F1083" s="6" t="str">
        <f>_xlfn.SINGLE(IF(RSVP!$B105="","",RSVP!$B105))</f>
        <v xml:space="preserve">Does the grantee notify members, community beneficiaries, applicants, program staff, and the public, including those with impaired vision or hearing, that it operates in accordance with federal and program requirements on non-discrimination and non-harassment?   </v>
      </c>
      <c r="G1083" s="6" t="str">
        <f>_xlfn.SINGLE(IF(RSVP!$C105="","",RSVP!$C105))</f>
        <v/>
      </c>
      <c r="H108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84" spans="1:8" x14ac:dyDescent="0.35">
      <c r="A1084" s="6" t="s">
        <v>1927</v>
      </c>
      <c r="B1084" s="6" t="str">
        <f t="shared" si="27"/>
        <v>08.03.06</v>
      </c>
      <c r="C1084" s="6" t="str">
        <f>(IF(MID(Table1[[#This Row],[Question]],10,2)="SU",MID(Table1[[#This Row],[Question]],10,6),""))</f>
        <v>SUBQ1</v>
      </c>
      <c r="D1084" s="9" t="str">
        <f>D1083&amp;" SUBQ1"</f>
        <v>08.03.06 SUBQ1</v>
      </c>
      <c r="E1084" s="9" t="str">
        <f>Table1[[#This Row],[QNUM]]&amp;Table1[[#This Row],[SUBQNUM]]</f>
        <v>08.03.06SUBQ1</v>
      </c>
      <c r="F1084" s="6" t="str">
        <f>_xlfn.SINGLE(IF(RSVP!$B106="","",RSVP!$B106))</f>
        <v xml:space="preserve">a. Does the policy summarize the requirements, note the availability of compliance history information, and explain the procedures for filing discrimination complaints with AmeriCorps? </v>
      </c>
      <c r="G1084" s="6" t="str">
        <f>_xlfn.SINGLE(IF(RSVP!$C106="","",RSVP!$C106))</f>
        <v/>
      </c>
      <c r="H108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85" spans="1:8" x14ac:dyDescent="0.35">
      <c r="A1085" s="6" t="s">
        <v>1927</v>
      </c>
      <c r="B1085" s="6" t="str">
        <f t="shared" si="27"/>
        <v>08.03.06</v>
      </c>
      <c r="C1085" s="6" t="str">
        <f>(IF(MID(Table1[[#This Row],[Question]],10,2)="SU",MID(Table1[[#This Row],[Question]],10,6),""))</f>
        <v>SUBQ2</v>
      </c>
      <c r="D1085" s="9" t="str">
        <f>D1083&amp;" SUBQ2"</f>
        <v>08.03.06 SUBQ2</v>
      </c>
      <c r="E1085" s="9" t="str">
        <f>Table1[[#This Row],[QNUM]]&amp;Table1[[#This Row],[SUBQNUM]]</f>
        <v>08.03.06SUBQ2</v>
      </c>
      <c r="F1085" s="6" t="str">
        <f>_xlfn.SINGLE(IF(RSVP!$B107="","",RSVP!$B107))</f>
        <v xml:space="preserve">b. Does the policy include information on civil rights and non-harassment requirements, complaint procedures and the rights of beneficiaries in member/volunteer service agreements, handbooks, manuals, pamphlets, and posted in prominent locations, as appropriate?  </v>
      </c>
      <c r="G1085" s="6" t="str">
        <f>_xlfn.SINGLE(IF(RSVP!$C107="","",RSVP!$C107))</f>
        <v/>
      </c>
      <c r="H108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86" spans="1:8" x14ac:dyDescent="0.35">
      <c r="A1086" s="6" t="s">
        <v>1927</v>
      </c>
      <c r="B1086" s="6" t="str">
        <f t="shared" si="27"/>
        <v>08.03.06</v>
      </c>
      <c r="C1086" s="6" t="str">
        <f>(IF(MID(Table1[[#This Row],[Question]],10,2)="SU",MID(Table1[[#This Row],[Question]],10,6),""))</f>
        <v>SUBQ3</v>
      </c>
      <c r="D1086" s="9" t="str">
        <f>D1083&amp;" SUBQ3"</f>
        <v>08.03.06 SUBQ3</v>
      </c>
      <c r="E1086" s="9" t="str">
        <f>Table1[[#This Row],[QNUM]]&amp;Table1[[#This Row],[SUBQNUM]]</f>
        <v>08.03.06SUBQ3</v>
      </c>
      <c r="F1086" s="6" t="str">
        <f>_xlfn.SINGLE(IF(RSVP!$B108="","",RSVP!$B108))</f>
        <v xml:space="preserve">c. Does the sponsor/grantee notify the public in recruitment material and application forms that it operates its program or activity subject to nondiscrimination requirements? </v>
      </c>
      <c r="G1086" s="6" t="str">
        <f>_xlfn.SINGLE(IF(RSVP!$C108="","",RSVP!$C108))</f>
        <v/>
      </c>
      <c r="H108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87" spans="1:8" x14ac:dyDescent="0.35">
      <c r="A1087" s="6" t="s">
        <v>1927</v>
      </c>
      <c r="B1087" s="6" t="str">
        <f t="shared" si="27"/>
        <v/>
      </c>
      <c r="C1087" s="6" t="str">
        <f>(IF(MID(Table1[[#This Row],[Question]],10,2)="SU",MID(Table1[[#This Row],[Question]],10,6),""))</f>
        <v/>
      </c>
      <c r="D1087" s="6" t="str">
        <f>RSVP!$A109</f>
        <v>References:</v>
      </c>
      <c r="E1087" s="6" t="str">
        <f>Table1[[#This Row],[QNUM]]&amp;Table1[[#This Row],[SUBQNUM]]</f>
        <v/>
      </c>
      <c r="F1087" s="6" t="str">
        <f>_xlfn.SINGLE(IF(RSVP!$B109="","",RSVP!$B109))</f>
        <v>AmeriCorps Annual General Terms and Conditions, 45 CFR 2553</v>
      </c>
      <c r="G1087" s="6" t="str">
        <f>_xlfn.SINGLE(IF(RSVP!$C109="","",RSVP!$C109))</f>
        <v/>
      </c>
      <c r="H108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88" spans="1:8" x14ac:dyDescent="0.35">
      <c r="A1088" s="6" t="s">
        <v>1927</v>
      </c>
      <c r="B1088" s="6" t="str">
        <f>B1086&amp;TRIM(Table1[[#This Row],[Question]])</f>
        <v>08.03.06Notes:</v>
      </c>
      <c r="C1088" s="6" t="str">
        <f>(IF(MID(Table1[[#This Row],[Question]],10,2)="SU",MID(Table1[[#This Row],[Question]],10,6),""))</f>
        <v/>
      </c>
      <c r="D1088" s="6" t="str">
        <f>RSVP!$A110</f>
        <v>Notes:</v>
      </c>
      <c r="E1088" s="6" t="str">
        <f>Table1[[#This Row],[QNUM]]&amp;Table1[[#This Row],[SUBQNUM]]</f>
        <v>08.03.06Notes:</v>
      </c>
      <c r="F1088" s="6" t="str">
        <f>_xlfn.SINGLE(IF(RSVP!$B110="","",RSVP!$B110))</f>
        <v/>
      </c>
      <c r="G1088" s="6" t="str">
        <f>_xlfn.SINGLE(IF(RSVP!$C110="","",RSVP!$C110))</f>
        <v/>
      </c>
      <c r="H108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89" spans="1:8" x14ac:dyDescent="0.35">
      <c r="A1089" s="6" t="s">
        <v>1927</v>
      </c>
      <c r="B1089" s="6" t="str">
        <f>B1086&amp;Table1[[#This Row],[Question]]</f>
        <v>08.03.06Recommendations for Improvement:</v>
      </c>
      <c r="C1089" s="6" t="str">
        <f>(IF(MID(Table1[[#This Row],[Question]],10,2)="SU",MID(Table1[[#This Row],[Question]],10,6),""))</f>
        <v/>
      </c>
      <c r="D1089" s="6" t="str">
        <f>RSVP!$A111</f>
        <v>Recommendations for Improvement:</v>
      </c>
      <c r="E1089" s="6" t="str">
        <f>Table1[[#This Row],[QNUM]]&amp;Table1[[#This Row],[SUBQNUM]]</f>
        <v>08.03.06Recommendations for Improvement:</v>
      </c>
      <c r="F1089" s="6" t="str">
        <f>_xlfn.SINGLE(IF(RSVP!$B111="","",RSVP!$B111))</f>
        <v/>
      </c>
      <c r="G1089" s="6" t="str">
        <f>_xlfn.SINGLE(IF(RSVP!$C111="","",RSVP!$C111))</f>
        <v/>
      </c>
      <c r="H108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90" spans="1:8" x14ac:dyDescent="0.35">
      <c r="A1090" s="6" t="s">
        <v>1927</v>
      </c>
      <c r="B1090" s="6" t="str">
        <f t="shared" si="27"/>
        <v/>
      </c>
      <c r="C1090" s="6" t="str">
        <f>(IF(MID(Table1[[#This Row],[Question]],10,2)="SU",MID(Table1[[#This Row],[Question]],10,6),""))</f>
        <v/>
      </c>
      <c r="D1090" s="6" t="str">
        <f>RSVP!$A112</f>
        <v>Additional Monitoring Comments</v>
      </c>
      <c r="E1090" s="6" t="str">
        <f>Table1[[#This Row],[QNUM]]&amp;Table1[[#This Row],[SUBQNUM]]</f>
        <v/>
      </c>
      <c r="F1090" s="6" t="str">
        <f>_xlfn.SINGLE(IF(RSVP!$B112="","",RSVP!$B112))</f>
        <v/>
      </c>
      <c r="G1090" s="6" t="str">
        <f>_xlfn.SINGLE(IF(RSVP!$C112="","",RSVP!$C112))</f>
        <v/>
      </c>
      <c r="H109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91" spans="1:8" x14ac:dyDescent="0.35">
      <c r="A1091" s="6" t="s">
        <v>1927</v>
      </c>
      <c r="B1091" s="6" t="str">
        <f t="shared" si="27"/>
        <v>0</v>
      </c>
      <c r="C1091" s="6" t="str">
        <f>(IF(MID(Table1[[#This Row],[Question]],10,2)="SU",MID(Table1[[#This Row],[Question]],10,6),""))</f>
        <v/>
      </c>
      <c r="D1091" s="6">
        <f>RSVP!$A113</f>
        <v>0</v>
      </c>
      <c r="E1091" s="6" t="str">
        <f>Table1[[#This Row],[QNUM]]&amp;Table1[[#This Row],[SUBQNUM]]</f>
        <v>0</v>
      </c>
      <c r="F1091" s="6" t="str">
        <f>_xlfn.SINGLE(IF(RSVP!$B113="","",RSVP!$B113))</f>
        <v/>
      </c>
      <c r="G1091" s="6" t="str">
        <f>_xlfn.SINGLE(IF(RSVP!$C113="","",RSVP!$C113))</f>
        <v/>
      </c>
      <c r="H109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92" spans="1:8" x14ac:dyDescent="0.35">
      <c r="A1092" s="6" t="s">
        <v>1927</v>
      </c>
      <c r="B1092" s="6" t="str">
        <f t="shared" si="27"/>
        <v>0</v>
      </c>
      <c r="C1092" s="6" t="str">
        <f>(IF(MID(Table1[[#This Row],[Question]],10,2)="SU",MID(Table1[[#This Row],[Question]],10,6),""))</f>
        <v/>
      </c>
      <c r="D1092" s="6">
        <f>RSVP!$A114</f>
        <v>0</v>
      </c>
      <c r="E1092" s="6" t="str">
        <f>Table1[[#This Row],[QNUM]]&amp;Table1[[#This Row],[SUBQNUM]]</f>
        <v>0</v>
      </c>
      <c r="F1092" s="6" t="str">
        <f>_xlfn.SINGLE(IF(RSVP!$B114="","",RSVP!$B114))</f>
        <v/>
      </c>
      <c r="G1092" s="6" t="str">
        <f>_xlfn.SINGLE(IF(RSVP!$C114="","",RSVP!$C114))</f>
        <v/>
      </c>
      <c r="H109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93" spans="1:8" x14ac:dyDescent="0.35">
      <c r="A1093" s="6" t="s">
        <v>1927</v>
      </c>
      <c r="B1093" s="6" t="str">
        <f t="shared" si="27"/>
        <v>0</v>
      </c>
      <c r="C1093" s="6" t="str">
        <f>(IF(MID(Table1[[#This Row],[Question]],10,2)="SU",MID(Table1[[#This Row],[Question]],10,6),""))</f>
        <v/>
      </c>
      <c r="D1093" s="6">
        <f>RSVP!$A115</f>
        <v>0</v>
      </c>
      <c r="E1093" s="6" t="str">
        <f>Table1[[#This Row],[QNUM]]&amp;Table1[[#This Row],[SUBQNUM]]</f>
        <v>0</v>
      </c>
      <c r="F1093" s="6" t="str">
        <f>_xlfn.SINGLE(IF(RSVP!$B115="","",RSVP!$B115))</f>
        <v/>
      </c>
      <c r="G1093" s="6" t="str">
        <f>_xlfn.SINGLE(IF(RSVP!$C115="","",RSVP!$C115))</f>
        <v/>
      </c>
      <c r="H109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94" spans="1:8" x14ac:dyDescent="0.35">
      <c r="A1094" s="6" t="s">
        <v>1927</v>
      </c>
      <c r="B1094" s="6" t="str">
        <f t="shared" si="27"/>
        <v>0</v>
      </c>
      <c r="C1094" s="6" t="str">
        <f>(IF(MID(Table1[[#This Row],[Question]],10,2)="SU",MID(Table1[[#This Row],[Question]],10,6),""))</f>
        <v/>
      </c>
      <c r="D1094" s="6">
        <f>RSVP!$A116</f>
        <v>0</v>
      </c>
      <c r="E1094" s="6" t="str">
        <f>Table1[[#This Row],[QNUM]]&amp;Table1[[#This Row],[SUBQNUM]]</f>
        <v>0</v>
      </c>
      <c r="F1094" s="6" t="str">
        <f>_xlfn.SINGLE(IF(RSVP!$B116="","",RSVP!$B116))</f>
        <v/>
      </c>
      <c r="G1094" s="6" t="str">
        <f>_xlfn.SINGLE(IF(RSVP!$C116="","",RSVP!$C116))</f>
        <v/>
      </c>
      <c r="H109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95" spans="1:8" x14ac:dyDescent="0.35">
      <c r="A1095" s="6" t="s">
        <v>1927</v>
      </c>
      <c r="B1095" s="6" t="str">
        <f t="shared" si="27"/>
        <v>0</v>
      </c>
      <c r="C1095" s="6" t="str">
        <f>(IF(MID(Table1[[#This Row],[Question]],10,2)="SU",MID(Table1[[#This Row],[Question]],10,6),""))</f>
        <v/>
      </c>
      <c r="D1095" s="6">
        <f>RSVP!$A117</f>
        <v>0</v>
      </c>
      <c r="E1095" s="6" t="str">
        <f>Table1[[#This Row],[QNUM]]&amp;Table1[[#This Row],[SUBQNUM]]</f>
        <v>0</v>
      </c>
      <c r="F1095" s="6" t="str">
        <f>_xlfn.SINGLE(IF(RSVP!$B117="","",RSVP!$B117))</f>
        <v/>
      </c>
      <c r="G1095" s="6" t="str">
        <f>_xlfn.SINGLE(IF(RSVP!$C117="","",RSVP!$C117))</f>
        <v/>
      </c>
      <c r="H109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96" spans="1:8" x14ac:dyDescent="0.35">
      <c r="A1096" s="6" t="s">
        <v>1927</v>
      </c>
      <c r="B1096" s="6" t="str">
        <f t="shared" si="27"/>
        <v>0</v>
      </c>
      <c r="C1096" s="6" t="str">
        <f>(IF(MID(Table1[[#This Row],[Question]],10,2)="SU",MID(Table1[[#This Row],[Question]],10,6),""))</f>
        <v/>
      </c>
      <c r="D1096" s="6">
        <f>RSVP!$A118</f>
        <v>0</v>
      </c>
      <c r="E1096" s="6" t="str">
        <f>Table1[[#This Row],[QNUM]]&amp;Table1[[#This Row],[SUBQNUM]]</f>
        <v>0</v>
      </c>
      <c r="F1096" s="6" t="str">
        <f>_xlfn.SINGLE(IF(RSVP!$B118="","",RSVP!$B118))</f>
        <v/>
      </c>
      <c r="G1096" s="6" t="str">
        <f>_xlfn.SINGLE(IF(RSVP!$C118="","",RSVP!$C118))</f>
        <v/>
      </c>
      <c r="H109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97" spans="1:8" x14ac:dyDescent="0.35">
      <c r="A1097" s="6" t="s">
        <v>1927</v>
      </c>
      <c r="B1097" s="6" t="str">
        <f t="shared" si="27"/>
        <v>0</v>
      </c>
      <c r="C1097" s="6" t="str">
        <f>(IF(MID(Table1[[#This Row],[Question]],10,2)="SU",MID(Table1[[#This Row],[Question]],10,6),""))</f>
        <v/>
      </c>
      <c r="D1097" s="6">
        <f>RSVP!$A119</f>
        <v>0</v>
      </c>
      <c r="E1097" s="6" t="str">
        <f>Table1[[#This Row],[QNUM]]&amp;Table1[[#This Row],[SUBQNUM]]</f>
        <v>0</v>
      </c>
      <c r="F1097" s="6" t="str">
        <f>_xlfn.SINGLE(IF(RSVP!$B119="","",RSVP!$B119))</f>
        <v/>
      </c>
      <c r="G1097" s="6" t="str">
        <f>_xlfn.SINGLE(IF(RSVP!$C119="","",RSVP!$C119))</f>
        <v/>
      </c>
      <c r="H109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98" spans="1:8" x14ac:dyDescent="0.35">
      <c r="A1098" s="6" t="s">
        <v>1927</v>
      </c>
      <c r="B1098" s="6" t="str">
        <f t="shared" si="27"/>
        <v>0</v>
      </c>
      <c r="C1098" s="6" t="str">
        <f>(IF(MID(Table1[[#This Row],[Question]],10,2)="SU",MID(Table1[[#This Row],[Question]],10,6),""))</f>
        <v/>
      </c>
      <c r="D1098" s="6">
        <f>RSVP!$A120</f>
        <v>0</v>
      </c>
      <c r="E1098" s="6" t="str">
        <f>Table1[[#This Row],[QNUM]]&amp;Table1[[#This Row],[SUBQNUM]]</f>
        <v>0</v>
      </c>
      <c r="F1098" s="6" t="str">
        <f>_xlfn.SINGLE(IF(RSVP!$B120="","",RSVP!$B120))</f>
        <v/>
      </c>
      <c r="G1098" s="6" t="str">
        <f>_xlfn.SINGLE(IF(RSVP!$C120="","",RSVP!$C120))</f>
        <v/>
      </c>
      <c r="H109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099" spans="1:8" x14ac:dyDescent="0.35">
      <c r="A1099" s="6" t="s">
        <v>1927</v>
      </c>
      <c r="B1099" s="6" t="str">
        <f t="shared" si="27"/>
        <v>0</v>
      </c>
      <c r="C1099" s="6" t="str">
        <f>(IF(MID(Table1[[#This Row],[Question]],10,2)="SU",MID(Table1[[#This Row],[Question]],10,6),""))</f>
        <v/>
      </c>
      <c r="D1099" s="6">
        <f>RSVP!$A121</f>
        <v>0</v>
      </c>
      <c r="E1099" s="6" t="str">
        <f>Table1[[#This Row],[QNUM]]&amp;Table1[[#This Row],[SUBQNUM]]</f>
        <v>0</v>
      </c>
      <c r="F1099" s="6" t="str">
        <f>_xlfn.SINGLE(IF(RSVP!$B121="","",RSVP!$B121))</f>
        <v/>
      </c>
      <c r="G1099" s="6" t="str">
        <f>_xlfn.SINGLE(IF(RSVP!$C121="","",RSVP!$C121))</f>
        <v/>
      </c>
      <c r="H109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00" spans="1:8" x14ac:dyDescent="0.35">
      <c r="A1100" s="6" t="s">
        <v>1927</v>
      </c>
      <c r="B1100" s="6" t="str">
        <f t="shared" si="27"/>
        <v>0</v>
      </c>
      <c r="C1100" s="6" t="str">
        <f>(IF(MID(Table1[[#This Row],[Question]],10,2)="SU",MID(Table1[[#This Row],[Question]],10,6),""))</f>
        <v/>
      </c>
      <c r="D1100" s="6">
        <f>RSVP!$A122</f>
        <v>0</v>
      </c>
      <c r="E1100" s="6" t="str">
        <f>Table1[[#This Row],[QNUM]]&amp;Table1[[#This Row],[SUBQNUM]]</f>
        <v>0</v>
      </c>
      <c r="F1100" s="6" t="str">
        <f>_xlfn.SINGLE(IF(RSVP!$B122="","",RSVP!$B122))</f>
        <v/>
      </c>
      <c r="G1100" s="6" t="str">
        <f>_xlfn.SINGLE(IF(RSVP!$C122="","",RSVP!$C122))</f>
        <v/>
      </c>
      <c r="H110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01" spans="1:8" x14ac:dyDescent="0.35">
      <c r="A1101" s="6" t="s">
        <v>1927</v>
      </c>
      <c r="B1101" s="6" t="str">
        <f t="shared" si="27"/>
        <v>0</v>
      </c>
      <c r="C1101" s="6" t="str">
        <f>(IF(MID(Table1[[#This Row],[Question]],10,2)="SU",MID(Table1[[#This Row],[Question]],10,6),""))</f>
        <v/>
      </c>
      <c r="D1101" s="6">
        <f>RSVP!$A123</f>
        <v>0</v>
      </c>
      <c r="E1101" s="6" t="str">
        <f>Table1[[#This Row],[QNUM]]&amp;Table1[[#This Row],[SUBQNUM]]</f>
        <v>0</v>
      </c>
      <c r="F1101" s="6" t="str">
        <f>_xlfn.SINGLE(IF(RSVP!$B123="","",RSVP!$B123))</f>
        <v/>
      </c>
      <c r="G1101" s="6" t="str">
        <f>_xlfn.SINGLE(IF(RSVP!$C123="","",RSVP!$C123))</f>
        <v/>
      </c>
      <c r="H110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02" spans="1:8" x14ac:dyDescent="0.35">
      <c r="A1102" s="6" t="s">
        <v>1927</v>
      </c>
      <c r="B1102" s="6" t="str">
        <f t="shared" si="27"/>
        <v>0</v>
      </c>
      <c r="C1102" s="6" t="str">
        <f>(IF(MID(Table1[[#This Row],[Question]],10,2)="SU",MID(Table1[[#This Row],[Question]],10,6),""))</f>
        <v/>
      </c>
      <c r="D1102" s="6">
        <f>RSVP!$A124</f>
        <v>0</v>
      </c>
      <c r="E1102" s="6" t="str">
        <f>Table1[[#This Row],[QNUM]]&amp;Table1[[#This Row],[SUBQNUM]]</f>
        <v>0</v>
      </c>
      <c r="F1102" s="6" t="str">
        <f>_xlfn.SINGLE(IF(RSVP!$B124="","",RSVP!$B124))</f>
        <v/>
      </c>
      <c r="G1102" s="6" t="str">
        <f>_xlfn.SINGLE(IF(RSVP!$C124="","",RSVP!$C124))</f>
        <v/>
      </c>
      <c r="H110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03" spans="1:8" x14ac:dyDescent="0.35">
      <c r="A1103" s="6" t="s">
        <v>1927</v>
      </c>
      <c r="B1103" s="6" t="str">
        <f t="shared" ref="B1103:B1118" si="29">TRIM(IF(ISNUMBER(LEFT(D1103,1)*1),LEFT(D1103,9),""))</f>
        <v>0</v>
      </c>
      <c r="C1103" s="6" t="str">
        <f>(IF(MID(Table1[[#This Row],[Question]],10,2)="SU",MID(Table1[[#This Row],[Question]],10,6),""))</f>
        <v/>
      </c>
      <c r="D1103" s="6">
        <f>RSVP!$A125</f>
        <v>0</v>
      </c>
      <c r="E1103" s="6" t="str">
        <f>Table1[[#This Row],[QNUM]]&amp;Table1[[#This Row],[SUBQNUM]]</f>
        <v>0</v>
      </c>
      <c r="F1103" s="6" t="str">
        <f>_xlfn.SINGLE(IF(RSVP!$B125="","",RSVP!$B125))</f>
        <v/>
      </c>
      <c r="G1103" s="6" t="str">
        <f>_xlfn.SINGLE(IF(RSVP!$C125="","",RSVP!$C125))</f>
        <v/>
      </c>
      <c r="H110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04" spans="1:8" x14ac:dyDescent="0.35">
      <c r="A1104" s="6" t="s">
        <v>1927</v>
      </c>
      <c r="B1104" s="6" t="str">
        <f t="shared" si="29"/>
        <v>0</v>
      </c>
      <c r="C1104" s="6" t="str">
        <f>(IF(MID(Table1[[#This Row],[Question]],10,2)="SU",MID(Table1[[#This Row],[Question]],10,6),""))</f>
        <v/>
      </c>
      <c r="D1104" s="6">
        <f>RSVP!$A126</f>
        <v>0</v>
      </c>
      <c r="E1104" s="6" t="str">
        <f>Table1[[#This Row],[QNUM]]&amp;Table1[[#This Row],[SUBQNUM]]</f>
        <v>0</v>
      </c>
      <c r="F1104" s="6" t="str">
        <f>_xlfn.SINGLE(IF(RSVP!$B126="","",RSVP!$B126))</f>
        <v/>
      </c>
      <c r="G1104" s="6" t="str">
        <f>_xlfn.SINGLE(IF(RSVP!$C126="","",RSVP!$C126))</f>
        <v/>
      </c>
      <c r="H110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05" spans="1:8" x14ac:dyDescent="0.35">
      <c r="A1105" s="6" t="s">
        <v>1927</v>
      </c>
      <c r="B1105" s="6" t="str">
        <f t="shared" si="29"/>
        <v>0</v>
      </c>
      <c r="C1105" s="6" t="str">
        <f>(IF(MID(Table1[[#This Row],[Question]],10,2)="SU",MID(Table1[[#This Row],[Question]],10,6),""))</f>
        <v/>
      </c>
      <c r="D1105" s="6">
        <f>RSVP!$A127</f>
        <v>0</v>
      </c>
      <c r="E1105" s="6" t="str">
        <f>Table1[[#This Row],[QNUM]]&amp;Table1[[#This Row],[SUBQNUM]]</f>
        <v>0</v>
      </c>
      <c r="F1105" s="6" t="str">
        <f>_xlfn.SINGLE(IF(RSVP!$B127="","",RSVP!$B127))</f>
        <v/>
      </c>
      <c r="G1105" s="6" t="str">
        <f>_xlfn.SINGLE(IF(RSVP!$C127="","",RSVP!$C127))</f>
        <v/>
      </c>
      <c r="H110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06" spans="1:8" x14ac:dyDescent="0.35">
      <c r="A1106" s="6" t="s">
        <v>1927</v>
      </c>
      <c r="B1106" s="6" t="str">
        <f t="shared" si="29"/>
        <v>0</v>
      </c>
      <c r="C1106" s="6" t="str">
        <f>(IF(MID(Table1[[#This Row],[Question]],10,2)="SU",MID(Table1[[#This Row],[Question]],10,6),""))</f>
        <v/>
      </c>
      <c r="D1106" s="6">
        <f>RSVP!$A128</f>
        <v>0</v>
      </c>
      <c r="E1106" s="6" t="str">
        <f>Table1[[#This Row],[QNUM]]&amp;Table1[[#This Row],[SUBQNUM]]</f>
        <v>0</v>
      </c>
      <c r="F1106" s="6" t="str">
        <f>_xlfn.SINGLE(IF(RSVP!$B128="","",RSVP!$B128))</f>
        <v/>
      </c>
      <c r="G1106" s="6" t="str">
        <f>_xlfn.SINGLE(IF(RSVP!$C128="","",RSVP!$C128))</f>
        <v/>
      </c>
      <c r="H110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07" spans="1:8" x14ac:dyDescent="0.35">
      <c r="A1107" s="6" t="s">
        <v>1927</v>
      </c>
      <c r="B1107" s="6" t="str">
        <f t="shared" si="29"/>
        <v>0</v>
      </c>
      <c r="C1107" s="6" t="str">
        <f>(IF(MID(Table1[[#This Row],[Question]],10,2)="SU",MID(Table1[[#This Row],[Question]],10,6),""))</f>
        <v/>
      </c>
      <c r="D1107" s="6">
        <f>RSVP!$A129</f>
        <v>0</v>
      </c>
      <c r="E1107" s="6" t="str">
        <f>Table1[[#This Row],[QNUM]]&amp;Table1[[#This Row],[SUBQNUM]]</f>
        <v>0</v>
      </c>
      <c r="F1107" s="6" t="str">
        <f>_xlfn.SINGLE(IF(RSVP!$B129="","",RSVP!$B129))</f>
        <v/>
      </c>
      <c r="G1107" s="6" t="str">
        <f>_xlfn.SINGLE(IF(RSVP!$C129="","",RSVP!$C129))</f>
        <v/>
      </c>
      <c r="H110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08" spans="1:8" x14ac:dyDescent="0.35">
      <c r="A1108" s="6" t="s">
        <v>1927</v>
      </c>
      <c r="B1108" s="6" t="str">
        <f t="shared" si="29"/>
        <v>0</v>
      </c>
      <c r="C1108" s="6" t="str">
        <f>(IF(MID(Table1[[#This Row],[Question]],10,2)="SU",MID(Table1[[#This Row],[Question]],10,6),""))</f>
        <v/>
      </c>
      <c r="D1108" s="6">
        <f>RSVP!$A130</f>
        <v>0</v>
      </c>
      <c r="E1108" s="6" t="str">
        <f>Table1[[#This Row],[QNUM]]&amp;Table1[[#This Row],[SUBQNUM]]</f>
        <v>0</v>
      </c>
      <c r="F1108" s="6" t="str">
        <f>_xlfn.SINGLE(IF(RSVP!$B130="","",RSVP!$B130))</f>
        <v/>
      </c>
      <c r="G1108" s="6" t="str">
        <f>_xlfn.SINGLE(IF(RSVP!$C130="","",RSVP!$C130))</f>
        <v/>
      </c>
      <c r="H110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09" spans="1:8" x14ac:dyDescent="0.35">
      <c r="A1109" s="6" t="s">
        <v>1927</v>
      </c>
      <c r="B1109" s="6" t="str">
        <f t="shared" si="29"/>
        <v>0</v>
      </c>
      <c r="C1109" s="6" t="str">
        <f>(IF(MID(Table1[[#This Row],[Question]],10,2)="SU",MID(Table1[[#This Row],[Question]],10,6),""))</f>
        <v/>
      </c>
      <c r="D1109" s="6">
        <f>RSVP!$A131</f>
        <v>0</v>
      </c>
      <c r="E1109" s="6" t="str">
        <f>Table1[[#This Row],[QNUM]]&amp;Table1[[#This Row],[SUBQNUM]]</f>
        <v>0</v>
      </c>
      <c r="F1109" s="6" t="str">
        <f>_xlfn.SINGLE(IF(RSVP!$B131="","",RSVP!$B131))</f>
        <v/>
      </c>
      <c r="G1109" s="6" t="str">
        <f>_xlfn.SINGLE(IF(RSVP!$C131="","",RSVP!$C131))</f>
        <v/>
      </c>
      <c r="H110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10" spans="1:8" x14ac:dyDescent="0.35">
      <c r="A1110" s="6" t="s">
        <v>1927</v>
      </c>
      <c r="B1110" s="6" t="str">
        <f t="shared" si="29"/>
        <v>0</v>
      </c>
      <c r="C1110" s="6" t="str">
        <f>(IF(MID(Table1[[#This Row],[Question]],10,2)="SU",MID(Table1[[#This Row],[Question]],10,6),""))</f>
        <v/>
      </c>
      <c r="D1110" s="6">
        <f>RSVP!$A132</f>
        <v>0</v>
      </c>
      <c r="E1110" s="6" t="str">
        <f>Table1[[#This Row],[QNUM]]&amp;Table1[[#This Row],[SUBQNUM]]</f>
        <v>0</v>
      </c>
      <c r="F1110" s="6" t="str">
        <f>_xlfn.SINGLE(IF(RSVP!$B132="","",RSVP!$B132))</f>
        <v/>
      </c>
      <c r="G1110" s="6" t="str">
        <f>_xlfn.SINGLE(IF(RSVP!$C132="","",RSVP!$C132))</f>
        <v/>
      </c>
      <c r="H111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11" spans="1:8" x14ac:dyDescent="0.35">
      <c r="A1111" s="6" t="s">
        <v>1927</v>
      </c>
      <c r="B1111" s="6" t="str">
        <f t="shared" si="29"/>
        <v>0</v>
      </c>
      <c r="C1111" s="6" t="str">
        <f>(IF(MID(Table1[[#This Row],[Question]],10,2)="SU",MID(Table1[[#This Row],[Question]],10,6),""))</f>
        <v/>
      </c>
      <c r="D1111" s="6">
        <f>RSVP!$A133</f>
        <v>0</v>
      </c>
      <c r="E1111" s="6" t="str">
        <f>Table1[[#This Row],[QNUM]]&amp;Table1[[#This Row],[SUBQNUM]]</f>
        <v>0</v>
      </c>
      <c r="F1111" s="6" t="str">
        <f>_xlfn.SINGLE(IF(RSVP!$B133="","",RSVP!$B133))</f>
        <v/>
      </c>
      <c r="G1111" s="6" t="str">
        <f>_xlfn.SINGLE(IF(RSVP!$C133="","",RSVP!$C133))</f>
        <v/>
      </c>
      <c r="H111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12" spans="1:8" x14ac:dyDescent="0.35">
      <c r="A1112" s="6" t="s">
        <v>1927</v>
      </c>
      <c r="B1112" s="6" t="str">
        <f t="shared" si="29"/>
        <v>0</v>
      </c>
      <c r="C1112" s="6" t="str">
        <f>(IF(MID(Table1[[#This Row],[Question]],10,2)="SU",MID(Table1[[#This Row],[Question]],10,6),""))</f>
        <v/>
      </c>
      <c r="D1112" s="6">
        <f>RSVP!$A134</f>
        <v>0</v>
      </c>
      <c r="E1112" s="6" t="str">
        <f>Table1[[#This Row],[QNUM]]&amp;Table1[[#This Row],[SUBQNUM]]</f>
        <v>0</v>
      </c>
      <c r="F1112" s="6" t="str">
        <f>_xlfn.SINGLE(IF(RSVP!$B134="","",RSVP!$B134))</f>
        <v/>
      </c>
      <c r="G1112" s="6" t="str">
        <f>_xlfn.SINGLE(IF(RSVP!$C134="","",RSVP!$C134))</f>
        <v/>
      </c>
      <c r="H111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13" spans="1:8" x14ac:dyDescent="0.35">
      <c r="A1113" s="6" t="s">
        <v>1927</v>
      </c>
      <c r="B1113" s="6" t="str">
        <f t="shared" si="29"/>
        <v>0</v>
      </c>
      <c r="C1113" s="6" t="str">
        <f>(IF(MID(Table1[[#This Row],[Question]],10,2)="SU",MID(Table1[[#This Row],[Question]],10,6),""))</f>
        <v/>
      </c>
      <c r="D1113" s="6">
        <f>RSVP!$A135</f>
        <v>0</v>
      </c>
      <c r="E1113" s="6" t="str">
        <f>Table1[[#This Row],[QNUM]]&amp;Table1[[#This Row],[SUBQNUM]]</f>
        <v>0</v>
      </c>
      <c r="F1113" s="6" t="str">
        <f>_xlfn.SINGLE(IF(RSVP!$B135="","",RSVP!$B135))</f>
        <v/>
      </c>
      <c r="G1113" s="6" t="str">
        <f>_xlfn.SINGLE(IF(RSVP!$C135="","",RSVP!$C135))</f>
        <v/>
      </c>
      <c r="H111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14" spans="1:8" x14ac:dyDescent="0.35">
      <c r="A1114" s="6" t="s">
        <v>1927</v>
      </c>
      <c r="B1114" s="6" t="str">
        <f t="shared" si="29"/>
        <v>0</v>
      </c>
      <c r="C1114" s="6" t="str">
        <f>(IF(MID(Table1[[#This Row],[Question]],10,2)="SU",MID(Table1[[#This Row],[Question]],10,6),""))</f>
        <v/>
      </c>
      <c r="D1114" s="6">
        <f>RSVP!$A136</f>
        <v>0</v>
      </c>
      <c r="E1114" s="6" t="str">
        <f>Table1[[#This Row],[QNUM]]&amp;Table1[[#This Row],[SUBQNUM]]</f>
        <v>0</v>
      </c>
      <c r="F1114" s="6" t="str">
        <f>_xlfn.SINGLE(IF(RSVP!$B136="","",RSVP!$B136))</f>
        <v/>
      </c>
      <c r="G1114" s="6" t="str">
        <f>_xlfn.SINGLE(IF(RSVP!$C136="","",RSVP!$C136))</f>
        <v/>
      </c>
      <c r="H111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15" spans="1:8" x14ac:dyDescent="0.35">
      <c r="A1115" s="6" t="s">
        <v>1927</v>
      </c>
      <c r="B1115" s="6" t="str">
        <f t="shared" si="29"/>
        <v>0</v>
      </c>
      <c r="C1115" s="6" t="str">
        <f>(IF(MID(Table1[[#This Row],[Question]],10,2)="SU",MID(Table1[[#This Row],[Question]],10,6),""))</f>
        <v/>
      </c>
      <c r="D1115" s="6">
        <f>RSVP!$A137</f>
        <v>0</v>
      </c>
      <c r="E1115" s="6" t="str">
        <f>Table1[[#This Row],[QNUM]]&amp;Table1[[#This Row],[SUBQNUM]]</f>
        <v>0</v>
      </c>
      <c r="F1115" s="6" t="str">
        <f>_xlfn.SINGLE(IF(RSVP!$B137="","",RSVP!$B137))</f>
        <v/>
      </c>
      <c r="G1115" s="6" t="str">
        <f>_xlfn.SINGLE(IF(RSVP!$C137="","",RSVP!$C137))</f>
        <v/>
      </c>
      <c r="H111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16" spans="1:8" x14ac:dyDescent="0.35">
      <c r="A1116" s="6" t="s">
        <v>1927</v>
      </c>
      <c r="B1116" s="6" t="str">
        <f t="shared" si="29"/>
        <v>0</v>
      </c>
      <c r="C1116" s="6" t="str">
        <f>(IF(MID(Table1[[#This Row],[Question]],10,2)="SU",MID(Table1[[#This Row],[Question]],10,6),""))</f>
        <v/>
      </c>
      <c r="D1116" s="6">
        <f>RSVP!$A138</f>
        <v>0</v>
      </c>
      <c r="E1116" s="6" t="str">
        <f>Table1[[#This Row],[QNUM]]&amp;Table1[[#This Row],[SUBQNUM]]</f>
        <v>0</v>
      </c>
      <c r="F1116" s="6" t="str">
        <f>_xlfn.SINGLE(IF(RSVP!$B138="","",RSVP!$B138))</f>
        <v/>
      </c>
      <c r="G1116" s="6" t="str">
        <f>_xlfn.SINGLE(IF(RSVP!$C138="","",RSVP!$C138))</f>
        <v/>
      </c>
      <c r="H111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17" spans="1:8" x14ac:dyDescent="0.35">
      <c r="A1117" s="6" t="s">
        <v>1927</v>
      </c>
      <c r="B1117" s="6" t="str">
        <f t="shared" si="29"/>
        <v>0</v>
      </c>
      <c r="C1117" s="6" t="str">
        <f>(IF(MID(Table1[[#This Row],[Question]],10,2)="SU",MID(Table1[[#This Row],[Question]],10,6),""))</f>
        <v/>
      </c>
      <c r="D1117" s="6">
        <f>RSVP!$A139</f>
        <v>0</v>
      </c>
      <c r="E1117" s="6" t="str">
        <f>Table1[[#This Row],[QNUM]]&amp;Table1[[#This Row],[SUBQNUM]]</f>
        <v>0</v>
      </c>
      <c r="F1117" s="6" t="str">
        <f>_xlfn.SINGLE(IF(RSVP!$B139="","",RSVP!$B139))</f>
        <v/>
      </c>
      <c r="G1117" s="6" t="str">
        <f>_xlfn.SINGLE(IF(RSVP!$C139="","",RSVP!$C139))</f>
        <v/>
      </c>
      <c r="H111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18" spans="1:8" x14ac:dyDescent="0.35">
      <c r="A1118" s="6" t="s">
        <v>1927</v>
      </c>
      <c r="B1118" s="6" t="str">
        <f t="shared" si="29"/>
        <v>0</v>
      </c>
      <c r="C1118" s="6" t="str">
        <f>(IF(MID(Table1[[#This Row],[Question]],10,2)="SU",MID(Table1[[#This Row],[Question]],10,6),""))</f>
        <v/>
      </c>
      <c r="D1118" s="6">
        <f>RSVP!$A140</f>
        <v>0</v>
      </c>
      <c r="E1118" s="6" t="str">
        <f>Table1[[#This Row],[QNUM]]&amp;Table1[[#This Row],[SUBQNUM]]</f>
        <v>0</v>
      </c>
      <c r="F1118" s="6" t="str">
        <f>_xlfn.SINGLE(IF(RSVP!$B140="","",RSVP!$B140))</f>
        <v/>
      </c>
      <c r="G1118" s="6" t="str">
        <f>_xlfn.SINGLE(IF(RSVP!$C140="","",RSVP!$C140))</f>
        <v/>
      </c>
      <c r="H111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19" spans="1:8" x14ac:dyDescent="0.35">
      <c r="A1119" s="6" t="s">
        <v>1928</v>
      </c>
      <c r="B1119" s="6" t="str">
        <f t="shared" si="27"/>
        <v>06.01.01</v>
      </c>
      <c r="C1119" s="6" t="str">
        <f>(IF(MID(Table1[[#This Row],[Question]],10,2)="SU",MID(Table1[[#This Row],[Question]],10,6),""))</f>
        <v/>
      </c>
      <c r="D1119" s="6" t="str">
        <f>SCP!$A7</f>
        <v>06.01.01</v>
      </c>
      <c r="E1119" s="6" t="str">
        <f>Table1[[#This Row],[QNUM]]&amp;Table1[[#This Row],[SUBQNUM]]</f>
        <v>06.01.01</v>
      </c>
      <c r="F1119" s="6" t="str">
        <f>_xlfn.SINGLE(IF(SCP!$B7="","",SCP!$B7))</f>
        <v>Do all volunteers meet the minimum age requirement at the time of enrollment?</v>
      </c>
      <c r="G1119" s="6" t="str">
        <f>_xlfn.SINGLE(IF(SCP!$C7="","",SCP!$C7))</f>
        <v/>
      </c>
      <c r="H111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20" spans="1:8" x14ac:dyDescent="0.35">
      <c r="A1120" s="6" t="s">
        <v>1928</v>
      </c>
      <c r="B1120" s="6" t="str">
        <f t="shared" si="27"/>
        <v/>
      </c>
      <c r="C1120" s="6" t="str">
        <f>(IF(MID(Table1[[#This Row],[Question]],10,2)="SU",MID(Table1[[#This Row],[Question]],10,6),""))</f>
        <v/>
      </c>
      <c r="D1120" s="6" t="str">
        <f>SCP!$A8</f>
        <v>References:</v>
      </c>
      <c r="E1120" s="6" t="str">
        <f>Table1[[#This Row],[QNUM]]&amp;Table1[[#This Row],[SUBQNUM]]</f>
        <v/>
      </c>
      <c r="F1120" s="6" t="str">
        <f>_xlfn.SINGLE(IF(SCP!$B8="","",SCP!$B8))</f>
        <v>SCP Regulation: 45 CFR § 2551.41 (a)(1)</v>
      </c>
      <c r="G1120" s="6" t="str">
        <f>_xlfn.SINGLE(IF(SCP!$C8="","",SCP!$C8))</f>
        <v/>
      </c>
      <c r="H112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21" spans="1:8" x14ac:dyDescent="0.35">
      <c r="A1121" s="6" t="s">
        <v>1928</v>
      </c>
      <c r="B1121" s="6" t="str">
        <f>B1119&amp;TRIM(Table1[[#This Row],[Question]])</f>
        <v>06.01.01Notes:</v>
      </c>
      <c r="C1121" s="6" t="str">
        <f>(IF(MID(Table1[[#This Row],[Question]],10,2)="SU",MID(Table1[[#This Row],[Question]],10,6),""))</f>
        <v/>
      </c>
      <c r="D1121" s="6" t="str">
        <f>SCP!$A9</f>
        <v>Notes:</v>
      </c>
      <c r="E1121" s="6" t="str">
        <f>Table1[[#This Row],[QNUM]]&amp;Table1[[#This Row],[SUBQNUM]]</f>
        <v>06.01.01Notes:</v>
      </c>
      <c r="F1121" s="6" t="str">
        <f>_xlfn.SINGLE(IF(SCP!$B9="","",SCP!$B9))</f>
        <v/>
      </c>
      <c r="G1121" s="6" t="str">
        <f>_xlfn.SINGLE(IF(SCP!$C9="","",SCP!$C9))</f>
        <v/>
      </c>
      <c r="H112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22" spans="1:8" x14ac:dyDescent="0.35">
      <c r="A1122" s="6" t="s">
        <v>1928</v>
      </c>
      <c r="B1122" s="6" t="str">
        <f>B1119&amp;Table1[[#This Row],[Question]]</f>
        <v>06.01.01Recommendations for Improvement:</v>
      </c>
      <c r="C1122" s="6" t="str">
        <f>(IF(MID(Table1[[#This Row],[Question]],10,2)="SU",MID(Table1[[#This Row],[Question]],10,6),""))</f>
        <v/>
      </c>
      <c r="D1122" s="6" t="str">
        <f>SCP!$A10</f>
        <v>Recommendations for Improvement:</v>
      </c>
      <c r="E1122" s="6" t="str">
        <f>Table1[[#This Row],[QNUM]]&amp;Table1[[#This Row],[SUBQNUM]]</f>
        <v>06.01.01Recommendations for Improvement:</v>
      </c>
      <c r="F1122" s="6" t="str">
        <f>_xlfn.SINGLE(IF(SCP!$B10="","",SCP!$B10))</f>
        <v/>
      </c>
      <c r="G1122" s="6" t="str">
        <f>_xlfn.SINGLE(IF(SCP!$C10="","",SCP!$C10))</f>
        <v/>
      </c>
      <c r="H112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23" spans="1:8" x14ac:dyDescent="0.35">
      <c r="A1123" s="6" t="s">
        <v>1928</v>
      </c>
      <c r="B1123" s="6" t="str">
        <f t="shared" si="27"/>
        <v>06.01.02</v>
      </c>
      <c r="C1123" s="6" t="str">
        <f>(IF(MID(Table1[[#This Row],[Question]],10,2)="SU",MID(Table1[[#This Row],[Question]],10,6),""))</f>
        <v/>
      </c>
      <c r="D1123" s="6" t="str">
        <f>SCP!$A11</f>
        <v>06.01.02</v>
      </c>
      <c r="E1123" s="6" t="str">
        <f>Table1[[#This Row],[QNUM]]&amp;Table1[[#This Row],[SUBQNUM]]</f>
        <v>06.01.02</v>
      </c>
      <c r="F1123" s="6" t="str">
        <f>_xlfn.SINGLE(IF(SCP!$B11="","",SCP!$B11))</f>
        <v xml:space="preserve">Are stipend volunteers all income eligible? </v>
      </c>
      <c r="G1123" s="6" t="str">
        <f>_xlfn.SINGLE(IF(SCP!$C11="","",SCP!$C11))</f>
        <v/>
      </c>
      <c r="H112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24" spans="1:8" x14ac:dyDescent="0.35">
      <c r="A1124" s="6" t="s">
        <v>1928</v>
      </c>
      <c r="B1124" s="6" t="str">
        <f t="shared" si="27"/>
        <v/>
      </c>
      <c r="C1124" s="6" t="str">
        <f>(IF(MID(Table1[[#This Row],[Question]],10,2)="SU",MID(Table1[[#This Row],[Question]],10,6),""))</f>
        <v/>
      </c>
      <c r="D1124" s="6" t="str">
        <f>SCP!$A12</f>
        <v>References:</v>
      </c>
      <c r="E1124" s="6" t="str">
        <f>Table1[[#This Row],[QNUM]]&amp;Table1[[#This Row],[SUBQNUM]]</f>
        <v/>
      </c>
      <c r="F1124" s="6" t="str">
        <f>_xlfn.SINGLE(IF(SCP!$B12="","",SCP!$B12))</f>
        <v>45 § 2551.41(a)(2), 45 CFR 2551.43, 45 CFR § 2551.44</v>
      </c>
      <c r="G1124" s="6" t="str">
        <f>_xlfn.SINGLE(IF(SCP!$C12="","",SCP!$C12))</f>
        <v/>
      </c>
      <c r="H112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25" spans="1:8" x14ac:dyDescent="0.35">
      <c r="A1125" s="6" t="s">
        <v>1928</v>
      </c>
      <c r="B1125" s="6" t="str">
        <f>B1123&amp;TRIM(Table1[[#This Row],[Question]])</f>
        <v>06.01.02Notes:</v>
      </c>
      <c r="C1125" s="6" t="str">
        <f>(IF(MID(Table1[[#This Row],[Question]],10,2)="SU",MID(Table1[[#This Row],[Question]],10,6),""))</f>
        <v/>
      </c>
      <c r="D1125" s="6" t="str">
        <f>SCP!$A13</f>
        <v>Notes:</v>
      </c>
      <c r="E1125" s="6" t="str">
        <f>Table1[[#This Row],[QNUM]]&amp;Table1[[#This Row],[SUBQNUM]]</f>
        <v>06.01.02Notes:</v>
      </c>
      <c r="F1125" s="6" t="str">
        <f>_xlfn.SINGLE(IF(SCP!$B13="","",SCP!$B13))</f>
        <v/>
      </c>
      <c r="G1125" s="6" t="str">
        <f>_xlfn.SINGLE(IF(SCP!$C13="","",SCP!$C13))</f>
        <v/>
      </c>
      <c r="H112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26" spans="1:8" x14ac:dyDescent="0.35">
      <c r="A1126" s="6" t="s">
        <v>1928</v>
      </c>
      <c r="B1126" s="6" t="str">
        <f>B1123&amp;Table1[[#This Row],[Question]]</f>
        <v>06.01.02Recommendations for Improvement:</v>
      </c>
      <c r="C1126" s="6" t="str">
        <f>(IF(MID(Table1[[#This Row],[Question]],10,2)="SU",MID(Table1[[#This Row],[Question]],10,6),""))</f>
        <v/>
      </c>
      <c r="D1126" s="6" t="str">
        <f>SCP!$A14</f>
        <v>Recommendations for Improvement:</v>
      </c>
      <c r="E1126" s="6" t="str">
        <f>Table1[[#This Row],[QNUM]]&amp;Table1[[#This Row],[SUBQNUM]]</f>
        <v>06.01.02Recommendations for Improvement:</v>
      </c>
      <c r="F1126" s="6" t="str">
        <f>_xlfn.SINGLE(IF(SCP!$B14="","",SCP!$B14))</f>
        <v/>
      </c>
      <c r="G1126" s="6" t="str">
        <f>_xlfn.SINGLE(IF(SCP!$C14="","",SCP!$C14))</f>
        <v/>
      </c>
      <c r="H112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27" spans="1:8" x14ac:dyDescent="0.35">
      <c r="A1127" s="6" t="s">
        <v>1928</v>
      </c>
      <c r="B1127" s="6" t="str">
        <f t="shared" si="27"/>
        <v>06.01.04</v>
      </c>
      <c r="C1127" s="6" t="str">
        <f>(IF(MID(Table1[[#This Row],[Question]],10,2)="SU",MID(Table1[[#This Row],[Question]],10,6),""))</f>
        <v/>
      </c>
      <c r="D1127" s="6" t="str">
        <f>SCP!$A15</f>
        <v>06.01.04</v>
      </c>
      <c r="E1127" s="6" t="str">
        <f>Table1[[#This Row],[QNUM]]&amp;Table1[[#This Row],[SUBQNUM]]</f>
        <v>06.01.04</v>
      </c>
      <c r="F1127" s="6" t="str">
        <f>_xlfn.SINGLE(IF(SCP!$B15="","",SCP!$B15))</f>
        <v>Review the volunteer assignment plans and complete the required interviews. Do the volunteer's service activities align with their plan?</v>
      </c>
      <c r="G1127" s="6" t="str">
        <f>_xlfn.SINGLE(IF(SCP!$C15="","",SCP!$C15))</f>
        <v/>
      </c>
      <c r="H112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28" spans="1:8" x14ac:dyDescent="0.35">
      <c r="A1128" s="6" t="s">
        <v>1928</v>
      </c>
      <c r="B1128" s="6" t="str">
        <f t="shared" si="27"/>
        <v/>
      </c>
      <c r="C1128" s="6" t="str">
        <f>(IF(MID(Table1[[#This Row],[Question]],10,2)="SU",MID(Table1[[#This Row],[Question]],10,6),""))</f>
        <v/>
      </c>
      <c r="D1128" s="6" t="str">
        <f>SCP!$A16</f>
        <v>References:</v>
      </c>
      <c r="E1128" s="6" t="str">
        <f>Table1[[#This Row],[QNUM]]&amp;Table1[[#This Row],[SUBQNUM]]</f>
        <v/>
      </c>
      <c r="F1128" s="6" t="str">
        <f>_xlfn.SINGLE(IF(SCP!$B16="","",SCP!$B16))</f>
        <v>45 CFR §2551.71, 45 CFR § 2551.72, 45 CFR § 2551.73</v>
      </c>
      <c r="G1128" s="6" t="str">
        <f>_xlfn.SINGLE(IF(SCP!$C16="","",SCP!$C16))</f>
        <v/>
      </c>
      <c r="H112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29" spans="1:8" x14ac:dyDescent="0.35">
      <c r="A1129" s="6" t="s">
        <v>1928</v>
      </c>
      <c r="B1129" s="6" t="str">
        <f>B1127&amp;TRIM(Table1[[#This Row],[Question]])</f>
        <v>06.01.04Notes:</v>
      </c>
      <c r="C1129" s="6" t="str">
        <f>(IF(MID(Table1[[#This Row],[Question]],10,2)="SU",MID(Table1[[#This Row],[Question]],10,6),""))</f>
        <v/>
      </c>
      <c r="D1129" s="6" t="str">
        <f>SCP!$A17</f>
        <v>Notes:</v>
      </c>
      <c r="E1129" s="6" t="str">
        <f>Table1[[#This Row],[QNUM]]&amp;Table1[[#This Row],[SUBQNUM]]</f>
        <v>06.01.04Notes:</v>
      </c>
      <c r="F1129" s="6" t="str">
        <f>_xlfn.SINGLE(IF(SCP!$B17="","",SCP!$B17))</f>
        <v/>
      </c>
      <c r="G1129" s="6" t="str">
        <f>_xlfn.SINGLE(IF(SCP!$C17="","",SCP!$C17))</f>
        <v/>
      </c>
      <c r="H112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30" spans="1:8" x14ac:dyDescent="0.35">
      <c r="A1130" s="6" t="s">
        <v>1928</v>
      </c>
      <c r="B1130" s="6" t="str">
        <f>B1127&amp;Table1[[#This Row],[Question]]</f>
        <v>06.01.04Recommendations for Improvement:</v>
      </c>
      <c r="C1130" s="6" t="str">
        <f>(IF(MID(Table1[[#This Row],[Question]],10,2)="SU",MID(Table1[[#This Row],[Question]],10,6),""))</f>
        <v/>
      </c>
      <c r="D1130" s="6" t="str">
        <f>SCP!$A18</f>
        <v>Recommendations for Improvement:</v>
      </c>
      <c r="E1130" s="6" t="str">
        <f>Table1[[#This Row],[QNUM]]&amp;Table1[[#This Row],[SUBQNUM]]</f>
        <v>06.01.04Recommendations for Improvement:</v>
      </c>
      <c r="F1130" s="6" t="str">
        <f>_xlfn.SINGLE(IF(SCP!$B18="","",SCP!$B18))</f>
        <v/>
      </c>
      <c r="G1130" s="6" t="str">
        <f>_xlfn.SINGLE(IF(SCP!$C18="","",SCP!$C18))</f>
        <v/>
      </c>
      <c r="H113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31" spans="1:8" x14ac:dyDescent="0.35">
      <c r="A1131" s="6" t="s">
        <v>1928</v>
      </c>
      <c r="B1131" s="6" t="str">
        <f t="shared" si="27"/>
        <v>06.01.05</v>
      </c>
      <c r="C1131" s="6" t="str">
        <f>(IF(MID(Table1[[#This Row],[Question]],10,2)="SU",MID(Table1[[#This Row],[Question]],10,6),""))</f>
        <v/>
      </c>
      <c r="D1131" s="6" t="str">
        <f>SCP!$A19</f>
        <v>06.01.05</v>
      </c>
      <c r="E1131" s="6" t="str">
        <f>Table1[[#This Row],[QNUM]]&amp;Table1[[#This Row],[SUBQNUM]]</f>
        <v>06.01.05</v>
      </c>
      <c r="F1131" s="6" t="str">
        <f>_xlfn.SINGLE(IF(SCP!$B19="","",SCP!$B19))</f>
        <v>Is there a designated supervisor providing regular and consistent support for each volunteer?</v>
      </c>
      <c r="G1131" s="6" t="str">
        <f>_xlfn.SINGLE(IF(SCP!$C19="","",SCP!$C19))</f>
        <v/>
      </c>
      <c r="H113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32" spans="1:8" x14ac:dyDescent="0.35">
      <c r="A1132" s="6" t="s">
        <v>1928</v>
      </c>
      <c r="B1132" s="6" t="str">
        <f t="shared" si="27"/>
        <v/>
      </c>
      <c r="C1132" s="6" t="str">
        <f>(IF(MID(Table1[[#This Row],[Question]],10,2)="SU",MID(Table1[[#This Row],[Question]],10,6),""))</f>
        <v/>
      </c>
      <c r="D1132" s="6" t="str">
        <f>SCP!$A20</f>
        <v>References:</v>
      </c>
      <c r="E1132" s="6" t="str">
        <f>Table1[[#This Row],[QNUM]]&amp;Table1[[#This Row],[SUBQNUM]]</f>
        <v/>
      </c>
      <c r="F1132" s="6" t="str">
        <f>_xlfn.SINGLE(IF(SCP!$B20="","",SCP!$B20))</f>
        <v>SCP Regulation: 45 CFR §2551.62(f); §2551.71(a)(4)</v>
      </c>
      <c r="G1132" s="6" t="str">
        <f>_xlfn.SINGLE(IF(SCP!$C20="","",SCP!$C20))</f>
        <v/>
      </c>
      <c r="H113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33" spans="1:8" x14ac:dyDescent="0.35">
      <c r="A1133" s="6" t="s">
        <v>1928</v>
      </c>
      <c r="B1133" s="6" t="str">
        <f>B1131&amp;TRIM(Table1[[#This Row],[Question]])</f>
        <v>06.01.05Notes:</v>
      </c>
      <c r="C1133" s="6" t="str">
        <f>(IF(MID(Table1[[#This Row],[Question]],10,2)="SU",MID(Table1[[#This Row],[Question]],10,6),""))</f>
        <v/>
      </c>
      <c r="D1133" s="6" t="str">
        <f>SCP!$A21</f>
        <v>Notes:</v>
      </c>
      <c r="E1133" s="6" t="str">
        <f>Table1[[#This Row],[QNUM]]&amp;Table1[[#This Row],[SUBQNUM]]</f>
        <v>06.01.05Notes:</v>
      </c>
      <c r="F1133" s="6" t="str">
        <f>_xlfn.SINGLE(IF(SCP!$B21="","",SCP!$B21))</f>
        <v/>
      </c>
      <c r="G1133" s="6" t="str">
        <f>_xlfn.SINGLE(IF(SCP!$C21="","",SCP!$C21))</f>
        <v/>
      </c>
      <c r="H113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34" spans="1:8" x14ac:dyDescent="0.35">
      <c r="A1134" s="6" t="s">
        <v>1928</v>
      </c>
      <c r="B1134" s="6" t="str">
        <f>B1131&amp;Table1[[#This Row],[Question]]</f>
        <v>06.01.05Recommendations for Improvement:</v>
      </c>
      <c r="C1134" s="6" t="str">
        <f>(IF(MID(Table1[[#This Row],[Question]],10,2)="SU",MID(Table1[[#This Row],[Question]],10,6),""))</f>
        <v/>
      </c>
      <c r="D1134" s="6" t="str">
        <f>SCP!$A22</f>
        <v>Recommendations for Improvement:</v>
      </c>
      <c r="E1134" s="6" t="str">
        <f>Table1[[#This Row],[QNUM]]&amp;Table1[[#This Row],[SUBQNUM]]</f>
        <v>06.01.05Recommendations for Improvement:</v>
      </c>
      <c r="F1134" s="6" t="str">
        <f>_xlfn.SINGLE(IF(SCP!$B22="","",SCP!$B22))</f>
        <v/>
      </c>
      <c r="G1134" s="6" t="str">
        <f>_xlfn.SINGLE(IF(SCP!$C22="","",SCP!$C22))</f>
        <v/>
      </c>
      <c r="H113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35" spans="1:8" x14ac:dyDescent="0.35">
      <c r="A1135" s="6" t="s">
        <v>1928</v>
      </c>
      <c r="B1135" s="6" t="str">
        <f t="shared" ref="B1135:B1198" si="30">TRIM(IF(ISNUMBER(LEFT(D1135,1)*1),LEFT(D1135,9),""))</f>
        <v>06.01.06</v>
      </c>
      <c r="C1135" s="6" t="str">
        <f>(IF(MID(Table1[[#This Row],[Question]],10,2)="SU",MID(Table1[[#This Row],[Question]],10,6),""))</f>
        <v/>
      </c>
      <c r="D1135" s="6" t="str">
        <f>SCP!$A23</f>
        <v>06.01.06</v>
      </c>
      <c r="E1135" s="6" t="str">
        <f>Table1[[#This Row],[QNUM]]&amp;Table1[[#This Row],[SUBQNUM]]</f>
        <v>06.01.06</v>
      </c>
      <c r="F1135" s="6" t="str">
        <f>_xlfn.SINGLE(IF(SCP!$B23="","",SCP!$B23))</f>
        <v>Are supervisors adequately trained by the grantee to manage volunteers?</v>
      </c>
      <c r="G1135" s="6" t="str">
        <f>_xlfn.SINGLE(IF(SCP!$C23="","",SCP!$C23))</f>
        <v/>
      </c>
      <c r="H113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36" spans="1:8" x14ac:dyDescent="0.35">
      <c r="A1136" s="6" t="s">
        <v>1928</v>
      </c>
      <c r="B1136" s="6" t="str">
        <f t="shared" si="27"/>
        <v/>
      </c>
      <c r="C1136" s="6" t="str">
        <f>(IF(MID(Table1[[#This Row],[Question]],10,2)="SU",MID(Table1[[#This Row],[Question]],10,6),""))</f>
        <v/>
      </c>
      <c r="D1136" s="6" t="str">
        <f>SCP!$A24</f>
        <v>References:</v>
      </c>
      <c r="E1136" s="6" t="str">
        <f>Table1[[#This Row],[QNUM]]&amp;Table1[[#This Row],[SUBQNUM]]</f>
        <v/>
      </c>
      <c r="F1136" s="6" t="str">
        <f>_xlfn.SINGLE(IF(SCP!$B24="","",SCP!$B24))</f>
        <v xml:space="preserve">SCP Regulation: 45 CFR §2551.62(f); §2551.71(a)(4),
</v>
      </c>
      <c r="G1136" s="6" t="str">
        <f>_xlfn.SINGLE(IF(SCP!$C24="","",SCP!$C24))</f>
        <v/>
      </c>
      <c r="H113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37" spans="1:8" x14ac:dyDescent="0.35">
      <c r="A1137" s="6" t="s">
        <v>1928</v>
      </c>
      <c r="B1137" s="6" t="str">
        <f>B1135&amp;TRIM(Table1[[#This Row],[Question]])</f>
        <v>06.01.06Notes:</v>
      </c>
      <c r="C1137" s="6" t="str">
        <f>(IF(MID(Table1[[#This Row],[Question]],10,2)="SU",MID(Table1[[#This Row],[Question]],10,6),""))</f>
        <v/>
      </c>
      <c r="D1137" s="6" t="str">
        <f>SCP!$A25</f>
        <v>Notes:</v>
      </c>
      <c r="E1137" s="6" t="str">
        <f>Table1[[#This Row],[QNUM]]&amp;Table1[[#This Row],[SUBQNUM]]</f>
        <v>06.01.06Notes:</v>
      </c>
      <c r="F1137" s="6" t="str">
        <f>_xlfn.SINGLE(IF(SCP!$B25="","",SCP!$B25))</f>
        <v/>
      </c>
      <c r="G1137" s="6" t="str">
        <f>_xlfn.SINGLE(IF(SCP!$C25="","",SCP!$C25))</f>
        <v/>
      </c>
      <c r="H113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38" spans="1:8" x14ac:dyDescent="0.35">
      <c r="A1138" s="6" t="s">
        <v>1928</v>
      </c>
      <c r="B1138" s="6" t="str">
        <f>B1135&amp;Table1[[#This Row],[Question]]</f>
        <v>06.01.06Recommendations for Improvement:</v>
      </c>
      <c r="C1138" s="6" t="str">
        <f>(IF(MID(Table1[[#This Row],[Question]],10,2)="SU",MID(Table1[[#This Row],[Question]],10,6),""))</f>
        <v/>
      </c>
      <c r="D1138" s="6" t="str">
        <f>SCP!$A26</f>
        <v>Recommendations for Improvement:</v>
      </c>
      <c r="E1138" s="6" t="str">
        <f>Table1[[#This Row],[QNUM]]&amp;Table1[[#This Row],[SUBQNUM]]</f>
        <v>06.01.06Recommendations for Improvement:</v>
      </c>
      <c r="F1138" s="6" t="str">
        <f>_xlfn.SINGLE(IF(SCP!$B26="","",SCP!$B26))</f>
        <v/>
      </c>
      <c r="G1138" s="6" t="str">
        <f>_xlfn.SINGLE(IF(SCP!$C26="","",SCP!$C26))</f>
        <v/>
      </c>
      <c r="H113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39" spans="1:8" x14ac:dyDescent="0.35">
      <c r="A1139" s="6" t="s">
        <v>1928</v>
      </c>
      <c r="B1139" s="6" t="str">
        <f t="shared" si="30"/>
        <v>06.01.07</v>
      </c>
      <c r="C1139" s="6" t="str">
        <f>(IF(MID(Table1[[#This Row],[Question]],10,2)="SU",MID(Table1[[#This Row],[Question]],10,6),""))</f>
        <v/>
      </c>
      <c r="D1139" s="6" t="str">
        <f>SCP!$A27</f>
        <v>06.01.07</v>
      </c>
      <c r="E1139" s="6" t="str">
        <f>Table1[[#This Row],[QNUM]]&amp;Table1[[#This Row],[SUBQNUM]]</f>
        <v>06.01.07</v>
      </c>
      <c r="F1139" s="6" t="str">
        <f>_xlfn.SINGLE(IF(SCP!$B27="","",SCP!$B27))</f>
        <v xml:space="preserve">Review Volunteer Assignment Plans and respond to these questions:
Select NO if any of the above criteria are not met.
                                        </v>
      </c>
      <c r="G1139" s="6" t="str">
        <f>_xlfn.SINGLE(IF(SCP!$C27="","",SCP!$C27))</f>
        <v/>
      </c>
      <c r="H113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40" spans="1:8" x14ac:dyDescent="0.35">
      <c r="A1140" s="6" t="s">
        <v>1928</v>
      </c>
      <c r="B1140" s="6" t="str">
        <f t="shared" si="30"/>
        <v>0</v>
      </c>
      <c r="C1140" s="6" t="str">
        <f>(IF(MID(Table1[[#This Row],[Question]],10,2)="SU",MID(Table1[[#This Row],[Question]],10,6),""))</f>
        <v/>
      </c>
      <c r="D1140" s="6">
        <f>SCP!$A28</f>
        <v>0</v>
      </c>
      <c r="E1140" s="6" t="str">
        <f>Table1[[#This Row],[QNUM]]&amp;Table1[[#This Row],[SUBQNUM]]</f>
        <v>0</v>
      </c>
      <c r="F1140" s="6" t="str">
        <f>_xlfn.SINGLE(IF(SCP!$B28="","",SCP!$B28))</f>
        <v xml:space="preserve">a. Are all Senior Companions performing direct services to individual clients provided written volunteer assignment plans? 
</v>
      </c>
      <c r="G1140" s="6" t="str">
        <f>_xlfn.SINGLE(IF(SCP!$C28="","",SCP!$C28))</f>
        <v/>
      </c>
      <c r="H114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41" spans="1:8" x14ac:dyDescent="0.35">
      <c r="A1141" s="6" t="s">
        <v>1928</v>
      </c>
      <c r="B1141" s="6" t="str">
        <f t="shared" si="30"/>
        <v>0</v>
      </c>
      <c r="C1141" s="6" t="str">
        <f>(IF(MID(Table1[[#This Row],[Question]],10,2)="SU",MID(Table1[[#This Row],[Question]],10,6),""))</f>
        <v/>
      </c>
      <c r="D1141" s="6">
        <f>SCP!$A29</f>
        <v>0</v>
      </c>
      <c r="E1141" s="6" t="str">
        <f>Table1[[#This Row],[QNUM]]&amp;Table1[[#This Row],[SUBQNUM]]</f>
        <v>0</v>
      </c>
      <c r="F1141" s="6" t="str">
        <f>_xlfn.SINGLE(IF(SCP!$B29="","",SCP!$B29))</f>
        <v xml:space="preserve">b. Do records show that the plans are approved by the sponsor and accepted by the volunteer? </v>
      </c>
      <c r="G1141" s="6" t="str">
        <f>_xlfn.SINGLE(IF(SCP!$C29="","",SCP!$C29))</f>
        <v/>
      </c>
      <c r="H114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42" spans="1:8" x14ac:dyDescent="0.35">
      <c r="A1142" s="6" t="s">
        <v>1928</v>
      </c>
      <c r="B1142" s="6" t="str">
        <f t="shared" si="30"/>
        <v>0</v>
      </c>
      <c r="C1142" s="6" t="str">
        <f>(IF(MID(Table1[[#This Row],[Question]],10,2)="SU",MID(Table1[[#This Row],[Question]],10,6),""))</f>
        <v/>
      </c>
      <c r="D1142" s="6">
        <f>SCP!$A30</f>
        <v>0</v>
      </c>
      <c r="E1142" s="6" t="str">
        <f>Table1[[#This Row],[QNUM]]&amp;Table1[[#This Row],[SUBQNUM]]</f>
        <v>0</v>
      </c>
      <c r="F1142" s="6" t="str">
        <f>_xlfn.SINGLE(IF(SCP!$B30="","",SCP!$B30))</f>
        <v xml:space="preserve">c. Do the plans identify the client(s) to be served? </v>
      </c>
      <c r="G1142" s="6" t="str">
        <f>_xlfn.SINGLE(IF(SCP!$C30="","",SCP!$C30))</f>
        <v/>
      </c>
      <c r="H114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43" spans="1:8" x14ac:dyDescent="0.35">
      <c r="A1143" s="6" t="s">
        <v>1928</v>
      </c>
      <c r="B1143" s="6" t="str">
        <f t="shared" si="30"/>
        <v>0</v>
      </c>
      <c r="C1143" s="6" t="str">
        <f>(IF(MID(Table1[[#This Row],[Question]],10,2)="SU",MID(Table1[[#This Row],[Question]],10,6),""))</f>
        <v/>
      </c>
      <c r="D1143" s="6">
        <f>SCP!$A31</f>
        <v>0</v>
      </c>
      <c r="E1143" s="6" t="str">
        <f>Table1[[#This Row],[QNUM]]&amp;Table1[[#This Row],[SUBQNUM]]</f>
        <v>0</v>
      </c>
      <c r="F1143" s="6" t="str">
        <f>_xlfn.SINGLE(IF(SCP!$B31="","",SCP!$B31))</f>
        <v xml:space="preserve">d. Do the plans address the period the client(s) will receive the volunteer's services? </v>
      </c>
      <c r="G1143" s="6" t="str">
        <f>_xlfn.SINGLE(IF(SCP!$C31="","",SCP!$C31))</f>
        <v/>
      </c>
      <c r="H114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44" spans="1:8" x14ac:dyDescent="0.35">
      <c r="A1144" s="6" t="s">
        <v>1928</v>
      </c>
      <c r="B1144" s="6" t="str">
        <f t="shared" si="30"/>
        <v>0</v>
      </c>
      <c r="C1144" s="6" t="str">
        <f>(IF(MID(Table1[[#This Row],[Question]],10,2)="SU",MID(Table1[[#This Row],[Question]],10,6),""))</f>
        <v/>
      </c>
      <c r="D1144" s="6">
        <f>SCP!$A32</f>
        <v>0</v>
      </c>
      <c r="E1144" s="6" t="str">
        <f>Table1[[#This Row],[QNUM]]&amp;Table1[[#This Row],[SUBQNUM]]</f>
        <v>0</v>
      </c>
      <c r="F1144" s="6" t="str">
        <f>_xlfn.SINGLE(IF(SCP!$B32="","",SCP!$B32))</f>
        <v xml:space="preserve">e. Do the plans identify the roles and activities of the volunteer and the expected outcomes?                                                                                                                                       </v>
      </c>
      <c r="G1144" s="6" t="str">
        <f>_xlfn.SINGLE(IF(SCP!$C32="","",SCP!$C32))</f>
        <v/>
      </c>
      <c r="H114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45" spans="1:8" x14ac:dyDescent="0.35">
      <c r="A1145" s="6" t="s">
        <v>1928</v>
      </c>
      <c r="B1145" s="6" t="str">
        <f t="shared" si="30"/>
        <v>0</v>
      </c>
      <c r="C1145" s="6" t="str">
        <f>(IF(MID(Table1[[#This Row],[Question]],10,2)="SU",MID(Table1[[#This Row],[Question]],10,6),""))</f>
        <v/>
      </c>
      <c r="D1145" s="6">
        <f>SCP!$A33</f>
        <v>0</v>
      </c>
      <c r="E1145" s="6" t="str">
        <f>Table1[[#This Row],[QNUM]]&amp;Table1[[#This Row],[SUBQNUM]]</f>
        <v>0</v>
      </c>
      <c r="F1145" s="6" t="str">
        <f>_xlfn.SINGLE(IF(SCP!$B33="","",SCP!$B33))</f>
        <v xml:space="preserve">f.  Are all activities included in the assignment plan compliant?                                                                                                                              </v>
      </c>
      <c r="G1145" s="6" t="str">
        <f>_xlfn.SINGLE(IF(SCP!$C33="","",SCP!$C33))</f>
        <v/>
      </c>
      <c r="H114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46" spans="1:8" x14ac:dyDescent="0.35">
      <c r="A1146" s="6" t="s">
        <v>1928</v>
      </c>
      <c r="B1146" s="6" t="str">
        <f t="shared" si="30"/>
        <v/>
      </c>
      <c r="C1146" s="6" t="str">
        <f>(IF(MID(Table1[[#This Row],[Question]],10,2)="SU",MID(Table1[[#This Row],[Question]],10,6),""))</f>
        <v/>
      </c>
      <c r="D1146" s="6" t="str">
        <f>SCP!$A34</f>
        <v>References:</v>
      </c>
      <c r="E1146" s="6" t="str">
        <f>Table1[[#This Row],[QNUM]]&amp;Table1[[#This Row],[SUBQNUM]]</f>
        <v/>
      </c>
      <c r="F1146" s="6" t="str">
        <f>_xlfn.SINGLE(IF(SCP!$B34="","",SCP!$B34))</f>
        <v>45 CFR § 2551.72, § 2551.73, §2551.71(a) and (b)</v>
      </c>
      <c r="G1146" s="6" t="str">
        <f>_xlfn.SINGLE(IF(SCP!$C34="","",SCP!$C34))</f>
        <v/>
      </c>
      <c r="H114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47" spans="1:8" x14ac:dyDescent="0.35">
      <c r="A1147" s="6" t="s">
        <v>1928</v>
      </c>
      <c r="B1147" s="6" t="str">
        <f>B1145&amp;TRIM(Table1[[#This Row],[Question]])</f>
        <v>0Notes:</v>
      </c>
      <c r="C1147" s="6" t="str">
        <f>(IF(MID(Table1[[#This Row],[Question]],10,2)="SU",MID(Table1[[#This Row],[Question]],10,6),""))</f>
        <v/>
      </c>
      <c r="D1147" s="6" t="str">
        <f>SCP!$A35</f>
        <v>Notes:</v>
      </c>
      <c r="E1147" s="6" t="str">
        <f>Table1[[#This Row],[QNUM]]&amp;Table1[[#This Row],[SUBQNUM]]</f>
        <v>0Notes:</v>
      </c>
      <c r="F1147" s="6" t="str">
        <f>_xlfn.SINGLE(IF(SCP!$B35="","",SCP!$B35))</f>
        <v/>
      </c>
      <c r="G1147" s="6" t="str">
        <f>_xlfn.SINGLE(IF(SCP!$C35="","",SCP!$C35))</f>
        <v/>
      </c>
      <c r="H114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48" spans="1:8" x14ac:dyDescent="0.35">
      <c r="A1148" s="6" t="s">
        <v>1928</v>
      </c>
      <c r="B1148" s="6" t="str">
        <f>B1145&amp;Table1[[#This Row],[Question]]</f>
        <v>0Recommendations for Improvement:</v>
      </c>
      <c r="C1148" s="6" t="str">
        <f>(IF(MID(Table1[[#This Row],[Question]],10,2)="SU",MID(Table1[[#This Row],[Question]],10,6),""))</f>
        <v/>
      </c>
      <c r="D1148" s="6" t="str">
        <f>SCP!$A36</f>
        <v>Recommendations for Improvement:</v>
      </c>
      <c r="E1148" s="6" t="str">
        <f>Table1[[#This Row],[QNUM]]&amp;Table1[[#This Row],[SUBQNUM]]</f>
        <v>0Recommendations for Improvement:</v>
      </c>
      <c r="F1148" s="6" t="str">
        <f>_xlfn.SINGLE(IF(SCP!$B36="","",SCP!$B36))</f>
        <v/>
      </c>
      <c r="G1148" s="6" t="str">
        <f>_xlfn.SINGLE(IF(SCP!$C36="","",SCP!$C36))</f>
        <v/>
      </c>
      <c r="H114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49" spans="1:8" x14ac:dyDescent="0.35">
      <c r="A1149" s="6" t="s">
        <v>1928</v>
      </c>
      <c r="B1149" s="6" t="str">
        <f t="shared" si="30"/>
        <v>06.01.08</v>
      </c>
      <c r="C1149" s="6" t="str">
        <f>(IF(MID(Table1[[#This Row],[Question]],10,2)="SU",MID(Table1[[#This Row],[Question]],10,6),""))</f>
        <v/>
      </c>
      <c r="D1149" s="6" t="str">
        <f>SCP!$A37</f>
        <v>06.01.08</v>
      </c>
      <c r="E1149" s="6" t="str">
        <f>Table1[[#This Row],[QNUM]]&amp;Table1[[#This Row],[SUBQNUM]]</f>
        <v>06.01.08</v>
      </c>
      <c r="F1149" s="6" t="str">
        <f>_xlfn.SINGLE(IF(SCP!$B37="","",SCP!$B37))</f>
        <v xml:space="preserve">For SCP, do Senior Companions who directly serve clients serve one or more eligible adults in a manner that: results in person-to-person supportive relationships with each client served and that supports the achievement and maintenance of the highest level of independent living for their clients?_x000D_
_x000D_
</v>
      </c>
      <c r="G1149" s="6" t="str">
        <f>_xlfn.SINGLE(IF(SCP!$C37="","",SCP!$C37))</f>
        <v/>
      </c>
      <c r="H114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50" spans="1:8" x14ac:dyDescent="0.35">
      <c r="A1150" s="6" t="s">
        <v>1928</v>
      </c>
      <c r="B1150" s="6" t="str">
        <f t="shared" si="30"/>
        <v/>
      </c>
      <c r="C1150" s="6" t="str">
        <f>(IF(MID(Table1[[#This Row],[Question]],10,2)="SU",MID(Table1[[#This Row],[Question]],10,6),""))</f>
        <v/>
      </c>
      <c r="D1150" s="6" t="str">
        <f>SCP!$A38</f>
        <v>References:</v>
      </c>
      <c r="E1150" s="6" t="str">
        <f>Table1[[#This Row],[QNUM]]&amp;Table1[[#This Row],[SUBQNUM]]</f>
        <v/>
      </c>
      <c r="F1150" s="6" t="str">
        <f>_xlfn.SINGLE(IF(SCP!$B38="","",SCP!$B38))</f>
        <v>SCP Regulation: 45 CFR §2551.71(a)</v>
      </c>
      <c r="G1150" s="6" t="str">
        <f>_xlfn.SINGLE(IF(SCP!$C38="","",SCP!$C38))</f>
        <v/>
      </c>
      <c r="H115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51" spans="1:8" x14ac:dyDescent="0.35">
      <c r="A1151" s="6" t="s">
        <v>1928</v>
      </c>
      <c r="B1151" s="6" t="str">
        <f>B1149&amp;TRIM(Table1[[#This Row],[Question]])</f>
        <v>06.01.08Notes:</v>
      </c>
      <c r="C1151" s="6" t="str">
        <f>(IF(MID(Table1[[#This Row],[Question]],10,2)="SU",MID(Table1[[#This Row],[Question]],10,6),""))</f>
        <v/>
      </c>
      <c r="D1151" s="6" t="str">
        <f>SCP!$A39</f>
        <v>Notes:</v>
      </c>
      <c r="E1151" s="6" t="str">
        <f>Table1[[#This Row],[QNUM]]&amp;Table1[[#This Row],[SUBQNUM]]</f>
        <v>06.01.08Notes:</v>
      </c>
      <c r="F1151" s="6" t="str">
        <f>_xlfn.SINGLE(IF(SCP!$B39="","",SCP!$B39))</f>
        <v/>
      </c>
      <c r="G1151" s="6" t="str">
        <f>_xlfn.SINGLE(IF(SCP!$C39="","",SCP!$C39))</f>
        <v/>
      </c>
      <c r="H115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52" spans="1:8" x14ac:dyDescent="0.35">
      <c r="A1152" s="6" t="s">
        <v>1928</v>
      </c>
      <c r="B1152" s="6" t="str">
        <f>B1149&amp;Table1[[#This Row],[Question]]</f>
        <v>06.01.08Recommendations for Improvement:</v>
      </c>
      <c r="C1152" s="6" t="str">
        <f>(IF(MID(Table1[[#This Row],[Question]],10,2)="SU",MID(Table1[[#This Row],[Question]],10,6),""))</f>
        <v/>
      </c>
      <c r="D1152" s="6" t="str">
        <f>SCP!$A40</f>
        <v>Recommendations for Improvement:</v>
      </c>
      <c r="E1152" s="6" t="str">
        <f>Table1[[#This Row],[QNUM]]&amp;Table1[[#This Row],[SUBQNUM]]</f>
        <v>06.01.08Recommendations for Improvement:</v>
      </c>
      <c r="F1152" s="6" t="str">
        <f>_xlfn.SINGLE(IF(SCP!$B40="","",SCP!$B40))</f>
        <v/>
      </c>
      <c r="G1152" s="6" t="str">
        <f>_xlfn.SINGLE(IF(SCP!$C40="","",SCP!$C40))</f>
        <v/>
      </c>
      <c r="H115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53" spans="1:8" x14ac:dyDescent="0.35">
      <c r="A1153" s="6" t="s">
        <v>1928</v>
      </c>
      <c r="B1153" s="6" t="str">
        <f t="shared" si="30"/>
        <v>06.01.09</v>
      </c>
      <c r="C1153" s="6" t="str">
        <f>(IF(MID(Table1[[#This Row],[Question]],10,2)="SU",MID(Table1[[#This Row],[Question]],10,6),""))</f>
        <v/>
      </c>
      <c r="D1153" s="6" t="str">
        <f>SCP!$A41</f>
        <v>06.01.09</v>
      </c>
      <c r="E1153" s="6" t="str">
        <f>Table1[[#This Row],[QNUM]]&amp;Table1[[#This Row],[SUBQNUM]]</f>
        <v>06.01.09</v>
      </c>
      <c r="F1153" s="6" t="str">
        <f>_xlfn.SINGLE(IF(SCP!$B41="","",SCP!$B41))</f>
        <v xml:space="preserve">For SCP, does the project ensure that Senior Companions do not provide services such as those performed by medical personnel, services to large numbers of clients, custodial services, administrative support services, or other services that would detract from their assignment? _x000D_
_x000D_
</v>
      </c>
      <c r="G1153" s="6" t="str">
        <f>_xlfn.SINGLE(IF(SCP!$C41="","",SCP!$C41))</f>
        <v/>
      </c>
      <c r="H115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54" spans="1:8" x14ac:dyDescent="0.35">
      <c r="A1154" s="6" t="s">
        <v>1928</v>
      </c>
      <c r="B1154" s="6" t="str">
        <f t="shared" si="30"/>
        <v/>
      </c>
      <c r="C1154" s="6" t="str">
        <f>(IF(MID(Table1[[#This Row],[Question]],10,2)="SU",MID(Table1[[#This Row],[Question]],10,6),""))</f>
        <v/>
      </c>
      <c r="D1154" s="6" t="str">
        <f>SCP!$A42</f>
        <v>References:</v>
      </c>
      <c r="E1154" s="6" t="str">
        <f>Table1[[#This Row],[QNUM]]&amp;Table1[[#This Row],[SUBQNUM]]</f>
        <v/>
      </c>
      <c r="F1154" s="6" t="str">
        <f>_xlfn.SINGLE(IF(SCP!$B42="","",SCP!$B42))</f>
        <v>45 CFR § 2551.71(b)</v>
      </c>
      <c r="G1154" s="6" t="str">
        <f>_xlfn.SINGLE(IF(SCP!$C42="","",SCP!$C42))</f>
        <v/>
      </c>
      <c r="H115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55" spans="1:8" x14ac:dyDescent="0.35">
      <c r="A1155" s="6" t="s">
        <v>1928</v>
      </c>
      <c r="B1155" s="6" t="str">
        <f>B1153&amp;TRIM(Table1[[#This Row],[Question]])</f>
        <v>06.01.09Notes:</v>
      </c>
      <c r="C1155" s="6" t="str">
        <f>(IF(MID(Table1[[#This Row],[Question]],10,2)="SU",MID(Table1[[#This Row],[Question]],10,6),""))</f>
        <v/>
      </c>
      <c r="D1155" s="6" t="str">
        <f>SCP!$A43</f>
        <v>Notes:</v>
      </c>
      <c r="E1155" s="6" t="str">
        <f>Table1[[#This Row],[QNUM]]&amp;Table1[[#This Row],[SUBQNUM]]</f>
        <v>06.01.09Notes:</v>
      </c>
      <c r="F1155" s="6" t="str">
        <f>_xlfn.SINGLE(IF(SCP!$B43="","",SCP!$B43))</f>
        <v/>
      </c>
      <c r="G1155" s="6" t="str">
        <f>_xlfn.SINGLE(IF(SCP!$C43="","",SCP!$C43))</f>
        <v/>
      </c>
      <c r="H115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56" spans="1:8" x14ac:dyDescent="0.35">
      <c r="A1156" s="6" t="s">
        <v>1928</v>
      </c>
      <c r="B1156" s="6" t="str">
        <f>B1153&amp;Table1[[#This Row],[Question]]</f>
        <v>06.01.09Recommendations for Improvement:</v>
      </c>
      <c r="C1156" s="6" t="str">
        <f>(IF(MID(Table1[[#This Row],[Question]],10,2)="SU",MID(Table1[[#This Row],[Question]],10,6),""))</f>
        <v/>
      </c>
      <c r="D1156" s="6" t="str">
        <f>SCP!$A44</f>
        <v>Recommendations for Improvement:</v>
      </c>
      <c r="E1156" s="6" t="str">
        <f>Table1[[#This Row],[QNUM]]&amp;Table1[[#This Row],[SUBQNUM]]</f>
        <v>06.01.09Recommendations for Improvement:</v>
      </c>
      <c r="F1156" s="6" t="str">
        <f>_xlfn.SINGLE(IF(SCP!$B44="","",SCP!$B44))</f>
        <v/>
      </c>
      <c r="G1156" s="6" t="str">
        <f>_xlfn.SINGLE(IF(SCP!$C44="","",SCP!$C44))</f>
        <v/>
      </c>
      <c r="H115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57" spans="1:8" x14ac:dyDescent="0.35">
      <c r="A1157" s="6" t="s">
        <v>1928</v>
      </c>
      <c r="B1157" s="6" t="str">
        <f t="shared" si="30"/>
        <v>06.01.10</v>
      </c>
      <c r="C1157" s="6" t="str">
        <f>(IF(MID(Table1[[#This Row],[Question]],10,2)="SU",MID(Table1[[#This Row],[Question]],10,6),""))</f>
        <v/>
      </c>
      <c r="D1157" s="6" t="str">
        <f>SCP!$A45</f>
        <v>06.01.10</v>
      </c>
      <c r="E1157" s="6" t="str">
        <f>Table1[[#This Row],[QNUM]]&amp;Table1[[#This Row],[SUBQNUM]]</f>
        <v>06.01.10</v>
      </c>
      <c r="F1157" s="6" t="str">
        <f>_xlfn.SINGLE(IF(SCP!$B45="","",SCP!$B45))</f>
        <v xml:space="preserve">Does the grantee recognize AmeriCorps support? 
</v>
      </c>
      <c r="G1157" s="6" t="str">
        <f>_xlfn.SINGLE(IF(SCP!$C45="","",SCP!$C45))</f>
        <v/>
      </c>
      <c r="H115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58" spans="1:8" x14ac:dyDescent="0.35">
      <c r="A1158" s="6" t="s">
        <v>1928</v>
      </c>
      <c r="B1158" s="6" t="str">
        <f t="shared" si="30"/>
        <v>0</v>
      </c>
      <c r="C1158" s="6" t="str">
        <f>(IF(MID(Table1[[#This Row],[Question]],10,2)="SU",MID(Table1[[#This Row],[Question]],10,6),""))</f>
        <v/>
      </c>
      <c r="D1158" s="6">
        <f>SCP!$A46</f>
        <v>0</v>
      </c>
      <c r="E1158" s="6" t="str">
        <f>Table1[[#This Row],[QNUM]]&amp;Table1[[#This Row],[SUBQNUM]]</f>
        <v>0</v>
      </c>
      <c r="F1158" s="6" t="str">
        <f>_xlfn.SINGLE(IF(SCP!$B46="","",SCP!$B46))</f>
        <v>• Are projects visually identified as AmeriCorps (including, but not limited to logos, websites, social media, service gear and clothing) and following AmeriCorps brand guidelines?</v>
      </c>
      <c r="G1158" s="6" t="str">
        <f>_xlfn.SINGLE(IF(SCP!$C46="","",SCP!$C46))</f>
        <v/>
      </c>
      <c r="H115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59" spans="1:8" x14ac:dyDescent="0.35">
      <c r="A1159" s="6" t="s">
        <v>1928</v>
      </c>
      <c r="B1159" s="6" t="str">
        <f t="shared" si="30"/>
        <v>0</v>
      </c>
      <c r="C1159" s="6" t="str">
        <f>(IF(MID(Table1[[#This Row],[Question]],10,2)="SU",MID(Table1[[#This Row],[Question]],10,6),""))</f>
        <v/>
      </c>
      <c r="D1159" s="6">
        <f>SCP!$A47</f>
        <v>0</v>
      </c>
      <c r="E1159" s="6" t="str">
        <f>Table1[[#This Row],[QNUM]]&amp;Table1[[#This Row],[SUBQNUM]]</f>
        <v>0</v>
      </c>
      <c r="F1159" s="6" t="str">
        <f>_xlfn.SINGLE(IF(SCP!$B47="","",SCP!$B47))</f>
        <v>• Are volunteers provided information that projects are part of AmeriCorps?</v>
      </c>
      <c r="G1159" s="6" t="str">
        <f>_xlfn.SINGLE(IF(SCP!$C47="","",SCP!$C47))</f>
        <v/>
      </c>
      <c r="H115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60" spans="1:8" x14ac:dyDescent="0.35">
      <c r="A1160" s="6" t="s">
        <v>1928</v>
      </c>
      <c r="B1160" s="6" t="str">
        <f t="shared" si="30"/>
        <v>0</v>
      </c>
      <c r="C1160" s="6" t="str">
        <f>(IF(MID(Table1[[#This Row],[Question]],10,2)="SU",MID(Table1[[#This Row],[Question]],10,6),""))</f>
        <v/>
      </c>
      <c r="D1160" s="6">
        <f>SCP!$A48</f>
        <v>0</v>
      </c>
      <c r="E1160" s="6" t="str">
        <f>Table1[[#This Row],[QNUM]]&amp;Table1[[#This Row],[SUBQNUM]]</f>
        <v>0</v>
      </c>
      <c r="F1160" s="6" t="str">
        <f>_xlfn.SINGLE(IF(SCP!$B48="","",SCP!$B48))</f>
        <v>• Are there alterations to AmeriCorps logos or other brand identities? If yes, did the grantee receive prior written approval from AmeriCorps?</v>
      </c>
      <c r="G1160" s="6" t="str">
        <f>_xlfn.SINGLE(IF(SCP!$C48="","",SCP!$C48))</f>
        <v/>
      </c>
      <c r="H116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61" spans="1:8" x14ac:dyDescent="0.35">
      <c r="A1161" s="6" t="s">
        <v>1928</v>
      </c>
      <c r="B1161" s="6" t="str">
        <f t="shared" si="30"/>
        <v>0</v>
      </c>
      <c r="C1161" s="6" t="str">
        <f>(IF(MID(Table1[[#This Row],[Question]],10,2)="SU",MID(Table1[[#This Row],[Question]],10,6),""))</f>
        <v/>
      </c>
      <c r="D1161" s="6">
        <f>SCP!$A49</f>
        <v>0</v>
      </c>
      <c r="E1161" s="6" t="str">
        <f>Table1[[#This Row],[QNUM]]&amp;Table1[[#This Row],[SUBQNUM]]</f>
        <v>0</v>
      </c>
      <c r="F1161" s="6" t="str">
        <f>_xlfn.SINGLE(IF(SCP!$B49="","",SCP!$B49))</f>
        <v>• If applicable, do agreements with subsites explicitly state that the program is an AmeriCorps program?</v>
      </c>
      <c r="G1161" s="6" t="str">
        <f>_xlfn.SINGLE(IF(SCP!$C49="","",SCP!$C49))</f>
        <v/>
      </c>
      <c r="H116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62" spans="1:8" x14ac:dyDescent="0.35">
      <c r="A1162" s="6" t="s">
        <v>1928</v>
      </c>
      <c r="B1162" s="6" t="str">
        <f t="shared" si="30"/>
        <v/>
      </c>
      <c r="C1162" s="6" t="str">
        <f>(IF(MID(Table1[[#This Row],[Question]],10,2)="SU",MID(Table1[[#This Row],[Question]],10,6),""))</f>
        <v/>
      </c>
      <c r="D1162" s="6" t="str">
        <f>SCP!$A50</f>
        <v>References:</v>
      </c>
      <c r="E1162" s="6" t="str">
        <f>Table1[[#This Row],[QNUM]]&amp;Table1[[#This Row],[SUBQNUM]]</f>
        <v/>
      </c>
      <c r="F1162" s="6" t="str">
        <f>_xlfn.SINGLE(IF(SCP!$B50="","",SCP!$B50))</f>
        <v>General Terms and Conditions</v>
      </c>
      <c r="G1162" s="6" t="str">
        <f>_xlfn.SINGLE(IF(SCP!$C50="","",SCP!$C50))</f>
        <v/>
      </c>
      <c r="H116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63" spans="1:8" x14ac:dyDescent="0.35">
      <c r="A1163" s="6" t="s">
        <v>1928</v>
      </c>
      <c r="B1163" s="6" t="str">
        <f>B1161&amp;TRIM(Table1[[#This Row],[Question]])</f>
        <v>0Notes:</v>
      </c>
      <c r="C1163" s="6" t="str">
        <f>(IF(MID(Table1[[#This Row],[Question]],10,2)="SU",MID(Table1[[#This Row],[Question]],10,6),""))</f>
        <v/>
      </c>
      <c r="D1163" s="6" t="str">
        <f>SCP!$A51</f>
        <v>Notes:</v>
      </c>
      <c r="E1163" s="6" t="str">
        <f>Table1[[#This Row],[QNUM]]&amp;Table1[[#This Row],[SUBQNUM]]</f>
        <v>0Notes:</v>
      </c>
      <c r="F1163" s="6" t="str">
        <f>_xlfn.SINGLE(IF(SCP!$B51="","",SCP!$B51))</f>
        <v/>
      </c>
      <c r="G1163" s="6" t="str">
        <f>_xlfn.SINGLE(IF(SCP!$C51="","",SCP!$C51))</f>
        <v/>
      </c>
      <c r="H116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64" spans="1:8" x14ac:dyDescent="0.35">
      <c r="A1164" s="6" t="s">
        <v>1928</v>
      </c>
      <c r="B1164" s="6" t="str">
        <f>B1161&amp;Table1[[#This Row],[Question]]</f>
        <v>0Recommendations for Improvement:</v>
      </c>
      <c r="C1164" s="6" t="str">
        <f>(IF(MID(Table1[[#This Row],[Question]],10,2)="SU",MID(Table1[[#This Row],[Question]],10,6),""))</f>
        <v/>
      </c>
      <c r="D1164" s="6" t="str">
        <f>SCP!$A52</f>
        <v>Recommendations for Improvement:</v>
      </c>
      <c r="E1164" s="6" t="str">
        <f>Table1[[#This Row],[QNUM]]&amp;Table1[[#This Row],[SUBQNUM]]</f>
        <v>0Recommendations for Improvement:</v>
      </c>
      <c r="F1164" s="6" t="str">
        <f>_xlfn.SINGLE(IF(SCP!$B52="","",SCP!$B52))</f>
        <v/>
      </c>
      <c r="G1164" s="6" t="str">
        <f>_xlfn.SINGLE(IF(SCP!$C52="","",SCP!$C52))</f>
        <v/>
      </c>
      <c r="H116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65" spans="1:8" x14ac:dyDescent="0.35">
      <c r="A1165" s="6" t="s">
        <v>1928</v>
      </c>
      <c r="B1165" s="6" t="str">
        <f t="shared" si="30"/>
        <v>06.01.11</v>
      </c>
      <c r="C1165" s="6" t="str">
        <f>(IF(MID(Table1[[#This Row],[Question]],10,2)="SU",MID(Table1[[#This Row],[Question]],10,6),""))</f>
        <v/>
      </c>
      <c r="D1165" s="6" t="str">
        <f>SCP!$A53</f>
        <v>06.01.11</v>
      </c>
      <c r="E1165" s="6" t="str">
        <f>Table1[[#This Row],[QNUM]]&amp;Table1[[#This Row],[SUBQNUM]]</f>
        <v>06.01.11</v>
      </c>
      <c r="F1165" s="6" t="str">
        <f>_xlfn.SINGLE(IF(SCP!$B53="","",SCP!$B53))</f>
        <v>Does the progress report raw/source documentation provided demonstrate accuracy and validity of performance measure progress reported?
If NO, write a brief explanation in the notes section below.</v>
      </c>
      <c r="G1165" s="6" t="str">
        <f>_xlfn.SINGLE(IF(SCP!$C53="","",SCP!$C53))</f>
        <v/>
      </c>
      <c r="H116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66" spans="1:8" x14ac:dyDescent="0.35">
      <c r="A1166" s="6" t="s">
        <v>1928</v>
      </c>
      <c r="B1166" s="6" t="str">
        <f t="shared" si="30"/>
        <v/>
      </c>
      <c r="C1166" s="6" t="str">
        <f>(IF(MID(Table1[[#This Row],[Question]],10,2)="SU",MID(Table1[[#This Row],[Question]],10,6),""))</f>
        <v/>
      </c>
      <c r="D1166" s="6" t="str">
        <f>SCP!$A54</f>
        <v>References:</v>
      </c>
      <c r="E1166" s="6" t="str">
        <f>Table1[[#This Row],[QNUM]]&amp;Table1[[#This Row],[SUBQNUM]]</f>
        <v/>
      </c>
      <c r="F1166" s="6" t="str">
        <f>_xlfn.SINGLE(IF(SCP!$B54="","",SCP!$B54))</f>
        <v>Post Federal Award Requirements: Performance Measurement; FY22 General Terms and Conditions B. Other Applicable Terms and Conditions</v>
      </c>
      <c r="G1166" s="6" t="str">
        <f>_xlfn.SINGLE(IF(SCP!$C54="","",SCP!$C54))</f>
        <v/>
      </c>
      <c r="H116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67" spans="1:8" x14ac:dyDescent="0.35">
      <c r="A1167" s="6" t="s">
        <v>1928</v>
      </c>
      <c r="B1167" s="6" t="str">
        <f>B1165&amp;TRIM(Table1[[#This Row],[Question]])</f>
        <v>06.01.11Notes:</v>
      </c>
      <c r="C1167" s="6" t="str">
        <f>(IF(MID(Table1[[#This Row],[Question]],10,2)="SU",MID(Table1[[#This Row],[Question]],10,6),""))</f>
        <v/>
      </c>
      <c r="D1167" s="6" t="str">
        <f>SCP!$A55</f>
        <v>Notes:</v>
      </c>
      <c r="E1167" s="6" t="str">
        <f>Table1[[#This Row],[QNUM]]&amp;Table1[[#This Row],[SUBQNUM]]</f>
        <v>06.01.11Notes:</v>
      </c>
      <c r="F1167" s="6" t="str">
        <f>_xlfn.SINGLE(IF(SCP!$B55="","",SCP!$B55))</f>
        <v/>
      </c>
      <c r="G1167" s="6" t="str">
        <f>_xlfn.SINGLE(IF(SCP!$C55="","",SCP!$C55))</f>
        <v/>
      </c>
      <c r="H116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68" spans="1:8" x14ac:dyDescent="0.35">
      <c r="A1168" s="6" t="s">
        <v>1928</v>
      </c>
      <c r="B1168" s="6" t="str">
        <f>B1165&amp;Table1[[#This Row],[Question]]</f>
        <v>06.01.11Recommendations for Improvement:</v>
      </c>
      <c r="C1168" s="6" t="str">
        <f>(IF(MID(Table1[[#This Row],[Question]],10,2)="SU",MID(Table1[[#This Row],[Question]],10,6),""))</f>
        <v/>
      </c>
      <c r="D1168" s="6" t="str">
        <f>SCP!$A56</f>
        <v>Recommendations for Improvement:</v>
      </c>
      <c r="E1168" s="6" t="str">
        <f>Table1[[#This Row],[QNUM]]&amp;Table1[[#This Row],[SUBQNUM]]</f>
        <v>06.01.11Recommendations for Improvement:</v>
      </c>
      <c r="F1168" s="6" t="str">
        <f>_xlfn.SINGLE(IF(SCP!$B56="","",SCP!$B56))</f>
        <v/>
      </c>
      <c r="G1168" s="6" t="str">
        <f>_xlfn.SINGLE(IF(SCP!$C56="","",SCP!$C56))</f>
        <v/>
      </c>
      <c r="H116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69" spans="1:8" x14ac:dyDescent="0.35">
      <c r="A1169" s="6" t="s">
        <v>1928</v>
      </c>
      <c r="B1169" s="6" t="str">
        <f t="shared" si="30"/>
        <v>06.02: SC</v>
      </c>
      <c r="C1169" s="6" t="str">
        <f>(IF(MID(Table1[[#This Row],[Question]],10,2)="SU",MID(Table1[[#This Row],[Question]],10,6),""))</f>
        <v/>
      </c>
      <c r="D1169" s="6" t="str">
        <f>SCP!$A57</f>
        <v>06.02: SCP STATION OVERSIGHT</v>
      </c>
      <c r="E1169" s="6" t="str">
        <f>Table1[[#This Row],[QNUM]]&amp;Table1[[#This Row],[SUBQNUM]]</f>
        <v>06.02: SC</v>
      </c>
      <c r="F1169" s="6" t="str">
        <f>_xlfn.SINGLE(IF(SCP!$B57="","",SCP!$B57))</f>
        <v/>
      </c>
      <c r="G1169" s="6" t="str">
        <f>_xlfn.SINGLE(IF(SCP!$C57="","",SCP!$C57))</f>
        <v/>
      </c>
      <c r="H116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70" spans="1:8" x14ac:dyDescent="0.35">
      <c r="A1170" s="6" t="s">
        <v>1928</v>
      </c>
      <c r="B1170" s="6" t="str">
        <f t="shared" si="30"/>
        <v>06.02.01</v>
      </c>
      <c r="C1170" s="6" t="str">
        <f>(IF(MID(Table1[[#This Row],[Question]],10,2)="SU",MID(Table1[[#This Row],[Question]],10,6),""))</f>
        <v/>
      </c>
      <c r="D1170" s="6" t="str">
        <f>SCP!$A58</f>
        <v>06.02.01</v>
      </c>
      <c r="E1170" s="6" t="str">
        <f>Table1[[#This Row],[QNUM]]&amp;Table1[[#This Row],[SUBQNUM]]</f>
        <v>06.02.01</v>
      </c>
      <c r="F1170" s="6" t="str">
        <f>_xlfn.SINGLE(IF(SCP!$B58="","",SCP!$B58))</f>
        <v xml:space="preserve">Is there a current MOU for all volunteer stations, where volunteers are currently serving, signed within the past 3 years?_x000D_
_x000D_
 </v>
      </c>
      <c r="G1170" s="6" t="str">
        <f>_xlfn.SINGLE(IF(SCP!$C58="","",SCP!$C58))</f>
        <v/>
      </c>
      <c r="H117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71" spans="1:8" x14ac:dyDescent="0.35">
      <c r="A1171" s="6" t="s">
        <v>1928</v>
      </c>
      <c r="B1171" s="6" t="str">
        <f t="shared" si="30"/>
        <v/>
      </c>
      <c r="C1171" s="6" t="str">
        <f>(IF(MID(Table1[[#This Row],[Question]],10,2)="SU",MID(Table1[[#This Row],[Question]],10,6),""))</f>
        <v/>
      </c>
      <c r="D1171" s="6" t="str">
        <f>SCP!$A59</f>
        <v>References:</v>
      </c>
      <c r="E1171" s="6" t="str">
        <f>Table1[[#This Row],[QNUM]]&amp;Table1[[#This Row],[SUBQNUM]]</f>
        <v/>
      </c>
      <c r="F1171" s="6" t="str">
        <f>_xlfn.SINGLE(IF(SCP!$B59="","",SCP!$B59))</f>
        <v>SCP Regulation: 45 CFR §2551.23(c)(2)</v>
      </c>
      <c r="G1171" s="6" t="str">
        <f>_xlfn.SINGLE(IF(SCP!$C59="","",SCP!$C59))</f>
        <v/>
      </c>
      <c r="H117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72" spans="1:8" x14ac:dyDescent="0.35">
      <c r="A1172" s="6" t="s">
        <v>1928</v>
      </c>
      <c r="B1172" s="6" t="str">
        <f>B1170&amp;TRIM(Table1[[#This Row],[Question]])</f>
        <v>06.02.01Notes:</v>
      </c>
      <c r="C1172" s="6" t="str">
        <f>(IF(MID(Table1[[#This Row],[Question]],10,2)="SU",MID(Table1[[#This Row],[Question]],10,6),""))</f>
        <v/>
      </c>
      <c r="D1172" s="6" t="str">
        <f>SCP!$A60</f>
        <v>Notes:</v>
      </c>
      <c r="E1172" s="6" t="str">
        <f>Table1[[#This Row],[QNUM]]&amp;Table1[[#This Row],[SUBQNUM]]</f>
        <v>06.02.01Notes:</v>
      </c>
      <c r="F1172" s="6" t="str">
        <f>_xlfn.SINGLE(IF(SCP!$B60="","",SCP!$B60))</f>
        <v/>
      </c>
      <c r="G1172" s="6" t="str">
        <f>_xlfn.SINGLE(IF(SCP!$C60="","",SCP!$C60))</f>
        <v/>
      </c>
      <c r="H117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73" spans="1:8" x14ac:dyDescent="0.35">
      <c r="A1173" s="6" t="s">
        <v>1928</v>
      </c>
      <c r="B1173" s="6" t="str">
        <f>B1170&amp;Table1[[#This Row],[Question]]</f>
        <v>06.02.01Recommendations for Improvement:</v>
      </c>
      <c r="C1173" s="6" t="str">
        <f>(IF(MID(Table1[[#This Row],[Question]],10,2)="SU",MID(Table1[[#This Row],[Question]],10,6),""))</f>
        <v/>
      </c>
      <c r="D1173" s="6" t="str">
        <f>SCP!$A61</f>
        <v>Recommendations for Improvement:</v>
      </c>
      <c r="E1173" s="6" t="str">
        <f>Table1[[#This Row],[QNUM]]&amp;Table1[[#This Row],[SUBQNUM]]</f>
        <v>06.02.01Recommendations for Improvement:</v>
      </c>
      <c r="F1173" s="6" t="str">
        <f>_xlfn.SINGLE(IF(SCP!$B61="","",SCP!$B61))</f>
        <v/>
      </c>
      <c r="G1173" s="6" t="str">
        <f>_xlfn.SINGLE(IF(SCP!$C61="","",SCP!$C61))</f>
        <v/>
      </c>
      <c r="H117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74" spans="1:8" x14ac:dyDescent="0.35">
      <c r="A1174" s="6" t="s">
        <v>1928</v>
      </c>
      <c r="B1174" s="6" t="str">
        <f t="shared" si="30"/>
        <v>06.02.02</v>
      </c>
      <c r="C1174" s="6" t="str">
        <f>(IF(MID(Table1[[#This Row],[Question]],10,2)="SU",MID(Table1[[#This Row],[Question]],10,6),""))</f>
        <v/>
      </c>
      <c r="D1174" s="6" t="str">
        <f>SCP!$A62</f>
        <v>06.02.02</v>
      </c>
      <c r="E1174" s="6" t="str">
        <f>Table1[[#This Row],[QNUM]]&amp;Table1[[#This Row],[SUBQNUM]]</f>
        <v>06.02.02</v>
      </c>
      <c r="F1174" s="6" t="str">
        <f>_xlfn.SINGLE(IF(SCP!$B62="","",SCP!$B62))</f>
        <v xml:space="preserve">Do MOUs meet the basic requirements as stated in the regulations, i.e.:
</v>
      </c>
      <c r="G1174" s="6" t="str">
        <f>_xlfn.SINGLE(IF(SCP!$C62="","",SCP!$C62))</f>
        <v/>
      </c>
      <c r="H117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75" spans="1:8" x14ac:dyDescent="0.35">
      <c r="A1175" s="6" t="s">
        <v>1928</v>
      </c>
      <c r="B1175" s="6" t="str">
        <f t="shared" si="30"/>
        <v>0</v>
      </c>
      <c r="C1175" s="6" t="str">
        <f>(IF(MID(Table1[[#This Row],[Question]],10,2)="SU",MID(Table1[[#This Row],[Question]],10,6),""))</f>
        <v/>
      </c>
      <c r="D1175" s="6">
        <f>SCP!$A63</f>
        <v>0</v>
      </c>
      <c r="E1175" s="6" t="str">
        <f>Table1[[#This Row],[QNUM]]&amp;Table1[[#This Row],[SUBQNUM]]</f>
        <v>0</v>
      </c>
      <c r="F1175" s="6" t="str">
        <f>_xlfn.SINGLE(IF(SCP!$B63="","",SCP!$B63))</f>
        <v>a. Negotiated prior to volunteer placement;</v>
      </c>
      <c r="G1175" s="6" t="str">
        <f>_xlfn.SINGLE(IF(SCP!$C63="","",SCP!$C63))</f>
        <v/>
      </c>
      <c r="H117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76" spans="1:8" x14ac:dyDescent="0.35">
      <c r="A1176" s="6" t="s">
        <v>1928</v>
      </c>
      <c r="B1176" s="6" t="str">
        <f t="shared" si="30"/>
        <v>0</v>
      </c>
      <c r="C1176" s="6" t="str">
        <f>(IF(MID(Table1[[#This Row],[Question]],10,2)="SU",MID(Table1[[#This Row],[Question]],10,6),""))</f>
        <v/>
      </c>
      <c r="D1176" s="6">
        <f>SCP!$A64</f>
        <v>0</v>
      </c>
      <c r="E1176" s="6" t="str">
        <f>Table1[[#This Row],[QNUM]]&amp;Table1[[#This Row],[SUBQNUM]]</f>
        <v>0</v>
      </c>
      <c r="F1176" s="6" t="str">
        <f>_xlfn.SINGLE(IF(SCP!$B64="","",SCP!$B64))</f>
        <v>b. Specifies the mutual responsibilities of the station and sponsor;</v>
      </c>
      <c r="G1176" s="6" t="str">
        <f>_xlfn.SINGLE(IF(SCP!$C64="","",SCP!$C64))</f>
        <v/>
      </c>
      <c r="H117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77" spans="1:8" x14ac:dyDescent="0.35">
      <c r="A1177" s="6" t="s">
        <v>1928</v>
      </c>
      <c r="B1177" s="6" t="str">
        <f t="shared" si="30"/>
        <v>0</v>
      </c>
      <c r="C1177" s="6" t="str">
        <f>(IF(MID(Table1[[#This Row],[Question]],10,2)="SU",MID(Table1[[#This Row],[Question]],10,6),""))</f>
        <v/>
      </c>
      <c r="D1177" s="6">
        <f>SCP!$A65</f>
        <v>0</v>
      </c>
      <c r="E1177" s="6" t="str">
        <f>Table1[[#This Row],[QNUM]]&amp;Table1[[#This Row],[SUBQNUM]]</f>
        <v>0</v>
      </c>
      <c r="F1177" s="6" t="str">
        <f>_xlfn.SINGLE(IF(SCP!$B65="","",SCP!$B65))</f>
        <v>c. Renegotiated every 3 years;</v>
      </c>
      <c r="G1177" s="6" t="str">
        <f>_xlfn.SINGLE(IF(SCP!$C65="","",SCP!$C65))</f>
        <v/>
      </c>
      <c r="H117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78" spans="1:8" x14ac:dyDescent="0.35">
      <c r="A1178" s="6" t="s">
        <v>1928</v>
      </c>
      <c r="B1178" s="6" t="str">
        <f t="shared" si="30"/>
        <v>0</v>
      </c>
      <c r="C1178" s="6" t="str">
        <f>(IF(MID(Table1[[#This Row],[Question]],10,2)="SU",MID(Table1[[#This Row],[Question]],10,6),""))</f>
        <v/>
      </c>
      <c r="D1178" s="6">
        <f>SCP!$A66</f>
        <v>0</v>
      </c>
      <c r="E1178" s="6" t="str">
        <f>Table1[[#This Row],[QNUM]]&amp;Table1[[#This Row],[SUBQNUM]]</f>
        <v>0</v>
      </c>
      <c r="F1178" s="6" t="str">
        <f>_xlfn.SINGLE(IF(SCP!$B66="","",SCP!$B66))</f>
        <v>d. Contains the required non-discrimination commitment;</v>
      </c>
      <c r="G1178" s="6" t="str">
        <f>_xlfn.SINGLE(IF(SCP!$C66="","",SCP!$C66))</f>
        <v/>
      </c>
      <c r="H117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79" spans="1:8" x14ac:dyDescent="0.35">
      <c r="A1179" s="6" t="s">
        <v>1928</v>
      </c>
      <c r="B1179" s="6" t="str">
        <f t="shared" si="30"/>
        <v>0</v>
      </c>
      <c r="C1179" s="6" t="str">
        <f>(IF(MID(Table1[[#This Row],[Question]],10,2)="SU",MID(Table1[[#This Row],[Question]],10,6),""))</f>
        <v/>
      </c>
      <c r="D1179" s="6">
        <f>SCP!$A67</f>
        <v>0</v>
      </c>
      <c r="E1179" s="6" t="str">
        <f>Table1[[#This Row],[QNUM]]&amp;Table1[[#This Row],[SUBQNUM]]</f>
        <v>0</v>
      </c>
      <c r="F1179" s="6" t="str">
        <f>_xlfn.SINGLE(IF(SCP!$B67="","",SCP!$B67))</f>
        <v>e. Contains the required reasonable accommodation language?</v>
      </c>
      <c r="G1179" s="6" t="str">
        <f>_xlfn.SINGLE(IF(SCP!$C67="","",SCP!$C67))</f>
        <v/>
      </c>
      <c r="H117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80" spans="1:8" x14ac:dyDescent="0.35">
      <c r="A1180" s="6" t="s">
        <v>1928</v>
      </c>
      <c r="B1180" s="6" t="str">
        <f t="shared" si="30"/>
        <v/>
      </c>
      <c r="C1180" s="6" t="str">
        <f>(IF(MID(Table1[[#This Row],[Question]],10,2)="SU",MID(Table1[[#This Row],[Question]],10,6),""))</f>
        <v/>
      </c>
      <c r="D1180" s="6" t="str">
        <f>SCP!$A68</f>
        <v>References:</v>
      </c>
      <c r="E1180" s="6" t="str">
        <f>Table1[[#This Row],[QNUM]]&amp;Table1[[#This Row],[SUBQNUM]]</f>
        <v/>
      </c>
      <c r="F1180" s="6" t="str">
        <f>_xlfn.SINGLE(IF(SCP!$B68="","",SCP!$B68))</f>
        <v>SCP Regulation: 45 CFR §2551.23(c)(2)</v>
      </c>
      <c r="G1180" s="6" t="str">
        <f>_xlfn.SINGLE(IF(SCP!$C68="","",SCP!$C68))</f>
        <v/>
      </c>
      <c r="H118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81" spans="1:8" x14ac:dyDescent="0.35">
      <c r="A1181" s="6" t="s">
        <v>1928</v>
      </c>
      <c r="B1181" s="6" t="str">
        <f>B1179&amp;TRIM(Table1[[#This Row],[Question]])</f>
        <v>0Notes:</v>
      </c>
      <c r="C1181" s="6" t="str">
        <f>(IF(MID(Table1[[#This Row],[Question]],10,2)="SU",MID(Table1[[#This Row],[Question]],10,6),""))</f>
        <v/>
      </c>
      <c r="D1181" s="6" t="str">
        <f>SCP!$A69</f>
        <v>Notes:</v>
      </c>
      <c r="E1181" s="6" t="str">
        <f>Table1[[#This Row],[QNUM]]&amp;Table1[[#This Row],[SUBQNUM]]</f>
        <v>0Notes:</v>
      </c>
      <c r="F1181" s="6" t="str">
        <f>_xlfn.SINGLE(IF(SCP!$B69="","",SCP!$B69))</f>
        <v/>
      </c>
      <c r="G1181" s="6" t="str">
        <f>_xlfn.SINGLE(IF(SCP!$C69="","",SCP!$C69))</f>
        <v/>
      </c>
      <c r="H118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82" spans="1:8" x14ac:dyDescent="0.35">
      <c r="A1182" s="6" t="s">
        <v>1928</v>
      </c>
      <c r="B1182" s="6" t="str">
        <f>B1179&amp;Table1[[#This Row],[Question]]</f>
        <v>0Recommendations for Improvement:</v>
      </c>
      <c r="C1182" s="6" t="str">
        <f>(IF(MID(Table1[[#This Row],[Question]],10,2)="SU",MID(Table1[[#This Row],[Question]],10,6),""))</f>
        <v/>
      </c>
      <c r="D1182" s="6" t="str">
        <f>SCP!$A70</f>
        <v>Recommendations for Improvement:</v>
      </c>
      <c r="E1182" s="6" t="str">
        <f>Table1[[#This Row],[QNUM]]&amp;Table1[[#This Row],[SUBQNUM]]</f>
        <v>0Recommendations for Improvement:</v>
      </c>
      <c r="F1182" s="6" t="str">
        <f>_xlfn.SINGLE(IF(SCP!$B70="","",SCP!$B70))</f>
        <v/>
      </c>
      <c r="G1182" s="6" t="str">
        <f>_xlfn.SINGLE(IF(SCP!$C70="","",SCP!$C70))</f>
        <v/>
      </c>
      <c r="H118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83" spans="1:8" x14ac:dyDescent="0.35">
      <c r="A1183" s="6" t="s">
        <v>1928</v>
      </c>
      <c r="B1183" s="6" t="str">
        <f t="shared" si="30"/>
        <v>06.02.03</v>
      </c>
      <c r="C1183" s="6" t="str">
        <f>(IF(MID(Table1[[#This Row],[Question]],10,2)="SU",MID(Table1[[#This Row],[Question]],10,6),""))</f>
        <v/>
      </c>
      <c r="D1183" s="6" t="str">
        <f>SCP!$A71</f>
        <v>06.02.03</v>
      </c>
      <c r="E1183" s="6" t="str">
        <f>Table1[[#This Row],[QNUM]]&amp;Table1[[#This Row],[SUBQNUM]]</f>
        <v>06.02.03</v>
      </c>
      <c r="F1183" s="6" t="str">
        <f>_xlfn.SINGLE(IF(SCP!$B71="","",SCP!$B71))</f>
        <v>Does the project document that the volunteer stations are public or private non-profit agencies or organizations, with the exception of proprietary health care facilities? What is the grantees method for ensuring that volunteer station sites are appropriate per the regulations?</v>
      </c>
      <c r="G1183" s="6" t="str">
        <f>_xlfn.SINGLE(IF(SCP!$C71="","",SCP!$C71))</f>
        <v/>
      </c>
      <c r="H118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84" spans="1:8" x14ac:dyDescent="0.35">
      <c r="A1184" s="6" t="s">
        <v>1928</v>
      </c>
      <c r="B1184" s="6" t="str">
        <f t="shared" si="30"/>
        <v/>
      </c>
      <c r="C1184" s="6" t="str">
        <f>(IF(MID(Table1[[#This Row],[Question]],10,2)="SU",MID(Table1[[#This Row],[Question]],10,6),""))</f>
        <v/>
      </c>
      <c r="D1184" s="6" t="str">
        <f>SCP!$A72</f>
        <v>References:</v>
      </c>
      <c r="E1184" s="6" t="str">
        <f>Table1[[#This Row],[QNUM]]&amp;Table1[[#This Row],[SUBQNUM]]</f>
        <v/>
      </c>
      <c r="F1184" s="6" t="str">
        <f>_xlfn.SINGLE(IF(SCP!$B72="","",SCP!$B72))</f>
        <v>SCP Regulation: 45 CFR §2551.23(c)(1)</v>
      </c>
      <c r="G1184" s="6" t="str">
        <f>_xlfn.SINGLE(IF(SCP!$C72="","",SCP!$C72))</f>
        <v/>
      </c>
      <c r="H118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85" spans="1:8" x14ac:dyDescent="0.35">
      <c r="A1185" s="6" t="s">
        <v>1928</v>
      </c>
      <c r="B1185" s="6" t="str">
        <f>B1183&amp;TRIM(Table1[[#This Row],[Question]])</f>
        <v>06.02.03Notes:</v>
      </c>
      <c r="C1185" s="6" t="str">
        <f>(IF(MID(Table1[[#This Row],[Question]],10,2)="SU",MID(Table1[[#This Row],[Question]],10,6),""))</f>
        <v/>
      </c>
      <c r="D1185" s="6" t="str">
        <f>SCP!$A73</f>
        <v>Notes:</v>
      </c>
      <c r="E1185" s="6" t="str">
        <f>Table1[[#This Row],[QNUM]]&amp;Table1[[#This Row],[SUBQNUM]]</f>
        <v>06.02.03Notes:</v>
      </c>
      <c r="F1185" s="6" t="str">
        <f>_xlfn.SINGLE(IF(SCP!$B73="","",SCP!$B73))</f>
        <v/>
      </c>
      <c r="G1185" s="6" t="str">
        <f>_xlfn.SINGLE(IF(SCP!$C73="","",SCP!$C73))</f>
        <v/>
      </c>
      <c r="H118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86" spans="1:8" x14ac:dyDescent="0.35">
      <c r="A1186" s="6" t="s">
        <v>1928</v>
      </c>
      <c r="B1186" s="6" t="str">
        <f>B1183&amp;Table1[[#This Row],[Question]]</f>
        <v>06.02.03Recommendations for Improvement:</v>
      </c>
      <c r="C1186" s="6" t="str">
        <f>(IF(MID(Table1[[#This Row],[Question]],10,2)="SU",MID(Table1[[#This Row],[Question]],10,6),""))</f>
        <v/>
      </c>
      <c r="D1186" s="6" t="str">
        <f>SCP!$A74</f>
        <v>Recommendations for Improvement:</v>
      </c>
      <c r="E1186" s="6" t="str">
        <f>Table1[[#This Row],[QNUM]]&amp;Table1[[#This Row],[SUBQNUM]]</f>
        <v>06.02.03Recommendations for Improvement:</v>
      </c>
      <c r="F1186" s="6" t="str">
        <f>_xlfn.SINGLE(IF(SCP!$B74="","",SCP!$B74))</f>
        <v/>
      </c>
      <c r="G1186" s="6" t="str">
        <f>_xlfn.SINGLE(IF(SCP!$C74="","",SCP!$C74))</f>
        <v/>
      </c>
      <c r="H118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87" spans="1:8" x14ac:dyDescent="0.35">
      <c r="A1187" s="6" t="s">
        <v>1928</v>
      </c>
      <c r="B1187" s="6" t="str">
        <f t="shared" si="30"/>
        <v>06.02.04</v>
      </c>
      <c r="C1187" s="6" t="str">
        <f>(IF(MID(Table1[[#This Row],[Question]],10,2)="SU",MID(Table1[[#This Row],[Question]],10,6),""))</f>
        <v/>
      </c>
      <c r="D1187" s="6" t="str">
        <f>SCP!$A75</f>
        <v>06.02.04</v>
      </c>
      <c r="E1187" s="6" t="str">
        <f>Table1[[#This Row],[QNUM]]&amp;Table1[[#This Row],[SUBQNUM]]</f>
        <v>06.02.04</v>
      </c>
      <c r="F1187" s="6" t="str">
        <f>_xlfn.SINGLE(IF(SCP!$B75="","",SCP!$B75))</f>
        <v xml:space="preserve">Does the grantee monitor service site(s) to ensure compliance with grant requirements?_x000D_
_x000D_
</v>
      </c>
      <c r="G1187" s="6" t="str">
        <f>_xlfn.SINGLE(IF(SCP!$C75="","",SCP!$C75))</f>
        <v/>
      </c>
      <c r="H118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88" spans="1:8" x14ac:dyDescent="0.35">
      <c r="A1188" s="6" t="s">
        <v>1928</v>
      </c>
      <c r="B1188" s="6" t="str">
        <f t="shared" si="30"/>
        <v/>
      </c>
      <c r="C1188" s="6" t="str">
        <f>(IF(MID(Table1[[#This Row],[Question]],10,2)="SU",MID(Table1[[#This Row],[Question]],10,6),""))</f>
        <v/>
      </c>
      <c r="D1188" s="6" t="str">
        <f>SCP!$A76</f>
        <v>References:</v>
      </c>
      <c r="E1188" s="6" t="str">
        <f>Table1[[#This Row],[QNUM]]&amp;Table1[[#This Row],[SUBQNUM]]</f>
        <v/>
      </c>
      <c r="F1188" s="6" t="str">
        <f>_xlfn.SINGLE(IF(SCP!$B76="","",SCP!$B76))</f>
        <v>Memorandum of Agreement; General Terms and Conditions; 2 CFR 200.303(c); 2 CFR 200.329(a)</v>
      </c>
      <c r="G1188" s="6" t="str">
        <f>_xlfn.SINGLE(IF(SCP!$C76="","",SCP!$C76))</f>
        <v/>
      </c>
      <c r="H118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89" spans="1:8" x14ac:dyDescent="0.35">
      <c r="A1189" s="6" t="s">
        <v>1928</v>
      </c>
      <c r="B1189" s="6" t="str">
        <f>B1187&amp;TRIM(Table1[[#This Row],[Question]])</f>
        <v>06.02.04Notes:</v>
      </c>
      <c r="C1189" s="6" t="str">
        <f>(IF(MID(Table1[[#This Row],[Question]],10,2)="SU",MID(Table1[[#This Row],[Question]],10,6),""))</f>
        <v/>
      </c>
      <c r="D1189" s="6" t="str">
        <f>SCP!$A77</f>
        <v>Notes:</v>
      </c>
      <c r="E1189" s="6" t="str">
        <f>Table1[[#This Row],[QNUM]]&amp;Table1[[#This Row],[SUBQNUM]]</f>
        <v>06.02.04Notes:</v>
      </c>
      <c r="F1189" s="6" t="str">
        <f>_xlfn.SINGLE(IF(SCP!$B77="","",SCP!$B77))</f>
        <v/>
      </c>
      <c r="G1189" s="6" t="str">
        <f>_xlfn.SINGLE(IF(SCP!$C77="","",SCP!$C77))</f>
        <v/>
      </c>
      <c r="H118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90" spans="1:8" x14ac:dyDescent="0.35">
      <c r="A1190" s="6" t="s">
        <v>1928</v>
      </c>
      <c r="B1190" s="6" t="str">
        <f>B1187&amp;Table1[[#This Row],[Question]]</f>
        <v>06.02.04Recommendations for Improvement:</v>
      </c>
      <c r="C1190" s="6" t="str">
        <f>(IF(MID(Table1[[#This Row],[Question]],10,2)="SU",MID(Table1[[#This Row],[Question]],10,6),""))</f>
        <v/>
      </c>
      <c r="D1190" s="6" t="str">
        <f>SCP!$A78</f>
        <v>Recommendations for Improvement:</v>
      </c>
      <c r="E1190" s="6" t="str">
        <f>Table1[[#This Row],[QNUM]]&amp;Table1[[#This Row],[SUBQNUM]]</f>
        <v>06.02.04Recommendations for Improvement:</v>
      </c>
      <c r="F1190" s="6" t="str">
        <f>_xlfn.SINGLE(IF(SCP!$B78="","",SCP!$B78))</f>
        <v/>
      </c>
      <c r="G1190" s="6" t="str">
        <f>_xlfn.SINGLE(IF(SCP!$C78="","",SCP!$C78))</f>
        <v/>
      </c>
      <c r="H119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91" spans="1:8" x14ac:dyDescent="0.35">
      <c r="A1191" s="6" t="s">
        <v>1928</v>
      </c>
      <c r="B1191" s="6" t="str">
        <f t="shared" si="30"/>
        <v>06.03: Ve</v>
      </c>
      <c r="C1191" s="6" t="str">
        <f>(IF(MID(Table1[[#This Row],[Question]],10,2)="SU",MID(Table1[[#This Row],[Question]],10,6),""))</f>
        <v/>
      </c>
      <c r="D1191" s="6" t="str">
        <f>SCP!$A79</f>
        <v>06.03: Verification of Terms and Conditions</v>
      </c>
      <c r="E1191" s="6" t="str">
        <f>Table1[[#This Row],[QNUM]]&amp;Table1[[#This Row],[SUBQNUM]]</f>
        <v>06.03: Ve</v>
      </c>
      <c r="F1191" s="6" t="str">
        <f>_xlfn.SINGLE(IF(SCP!$B79="","",SCP!$B79))</f>
        <v/>
      </c>
      <c r="G1191" s="6" t="str">
        <f>_xlfn.SINGLE(IF(SCP!$C79="","",SCP!$C79))</f>
        <v/>
      </c>
      <c r="H119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92" spans="1:8" x14ac:dyDescent="0.35">
      <c r="A1192" s="6" t="s">
        <v>1928</v>
      </c>
      <c r="B1192" s="6" t="str">
        <f t="shared" si="30"/>
        <v>06.03.01</v>
      </c>
      <c r="C1192" s="6" t="str">
        <f>(IF(MID(Table1[[#This Row],[Question]],10,2)="SU",MID(Table1[[#This Row],[Question]],10,6),""))</f>
        <v/>
      </c>
      <c r="D1192" s="6" t="str">
        <f>SCP!$A80</f>
        <v>06.03.01</v>
      </c>
      <c r="E1192" s="6" t="str">
        <f>Table1[[#This Row],[QNUM]]&amp;Table1[[#This Row],[SUBQNUM]]</f>
        <v>06.03.01</v>
      </c>
      <c r="F1192" s="6" t="str">
        <f>_xlfn.SINGLE(IF(SCP!$B80="","",SCP!$B80))</f>
        <v xml:space="preserve">Is there documentation to show that the recipient maintains a procedure for the filing and adjudication of grievances in alignment with 45 CFR § 1225?  
Documentation should outline the following at minimum: 
</v>
      </c>
      <c r="G1192" s="6" t="str">
        <f>_xlfn.SINGLE(IF(SCP!$C80="","",SCP!$C80))</f>
        <v/>
      </c>
      <c r="H119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93" spans="1:8" x14ac:dyDescent="0.35">
      <c r="A1193" s="6" t="s">
        <v>1928</v>
      </c>
      <c r="B1193" s="6" t="str">
        <f t="shared" si="30"/>
        <v>06.03.01</v>
      </c>
      <c r="C1193" s="6" t="str">
        <f>(IF(MID(Table1[[#This Row],[Question]],10,2)="SU",MID(Table1[[#This Row],[Question]],10,6),""))</f>
        <v>SUBQ1</v>
      </c>
      <c r="D1193" s="9" t="str">
        <f>D1192&amp;" SUBQ1"</f>
        <v>06.03.01 SUBQ1</v>
      </c>
      <c r="E1193" s="9" t="str">
        <f>Table1[[#This Row],[QNUM]]&amp;Table1[[#This Row],[SUBQNUM]]</f>
        <v>06.03.01SUBQ1</v>
      </c>
      <c r="F1193" s="6" t="str">
        <f>_xlfn.SINGLE(IF(SCP!$B81="","",SCP!$B81))</f>
        <v>• Time frames for filing and response</v>
      </c>
      <c r="G1193" s="6" t="str">
        <f>_xlfn.SINGLE(IF(SCP!$C81="","",SCP!$C81))</f>
        <v/>
      </c>
      <c r="H119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94" spans="1:8" x14ac:dyDescent="0.35">
      <c r="A1194" s="6" t="s">
        <v>1928</v>
      </c>
      <c r="B1194" s="6" t="str">
        <f t="shared" si="30"/>
        <v>06.03.01</v>
      </c>
      <c r="C1194" s="6" t="str">
        <f>(IF(MID(Table1[[#This Row],[Question]],10,2)="SU",MID(Table1[[#This Row],[Question]],10,6),""))</f>
        <v>SUBQ2</v>
      </c>
      <c r="D1194" s="9" t="str">
        <f>D1192&amp;" SUBQ2"</f>
        <v>06.03.01 SUBQ2</v>
      </c>
      <c r="E1194" s="9" t="str">
        <f>Table1[[#This Row],[QNUM]]&amp;Table1[[#This Row],[SUBQNUM]]</f>
        <v>06.03.01SUBQ2</v>
      </c>
      <c r="F1194" s="6" t="str">
        <f>_xlfn.SINGLE(IF(SCP!$B82="","",SCP!$B82))</f>
        <v xml:space="preserve">• Person who receives and responds to the complaints both informal (grantee personnel) and formal (EEOP Director of AmeriCorps or AmeriCorps designee) </v>
      </c>
      <c r="G1194" s="6" t="str">
        <f>_xlfn.SINGLE(IF(SCP!$C82="","",SCP!$C82))</f>
        <v/>
      </c>
      <c r="H119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95" spans="1:8" x14ac:dyDescent="0.35">
      <c r="A1195" s="6" t="s">
        <v>1928</v>
      </c>
      <c r="B1195" s="6" t="str">
        <f t="shared" si="30"/>
        <v>06.03.01</v>
      </c>
      <c r="C1195" s="6" t="str">
        <f>(IF(MID(Table1[[#This Row],[Question]],10,2)="SU",MID(Table1[[#This Row],[Question]],10,6),""))</f>
        <v>SUBQ3</v>
      </c>
      <c r="D1195" s="9" t="str">
        <f>D1192&amp;" SUBQ3"</f>
        <v>06.03.01 SUBQ3</v>
      </c>
      <c r="E1195" s="9" t="str">
        <f>Table1[[#This Row],[QNUM]]&amp;Table1[[#This Row],[SUBQNUM]]</f>
        <v>06.03.01SUBQ3</v>
      </c>
      <c r="F1195" s="6" t="str">
        <f>_xlfn.SINGLE(IF(SCP!$B83="","",SCP!$B83))</f>
        <v xml:space="preserve">• Documentation required </v>
      </c>
      <c r="G1195" s="6" t="str">
        <f>_xlfn.SINGLE(IF(SCP!$C83="","",SCP!$C83))</f>
        <v/>
      </c>
      <c r="H119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96" spans="1:8" x14ac:dyDescent="0.35">
      <c r="A1196" s="6" t="s">
        <v>1928</v>
      </c>
      <c r="B1196" s="6" t="str">
        <f t="shared" si="30"/>
        <v>06.03.01</v>
      </c>
      <c r="C1196" s="6" t="str">
        <f>(IF(MID(Table1[[#This Row],[Question]],10,2)="SU",MID(Table1[[#This Row],[Question]],10,6),""))</f>
        <v>SUBQ4</v>
      </c>
      <c r="D1196" s="9" t="str">
        <f>D1192&amp;" SUBQ4"</f>
        <v>06.03.01 SUBQ4</v>
      </c>
      <c r="E1196" s="9" t="str">
        <f>Table1[[#This Row],[QNUM]]&amp;Table1[[#This Row],[SUBQNUM]]</f>
        <v>06.03.01SUBQ4</v>
      </c>
      <c r="F1196" s="6" t="str">
        <f>_xlfn.SINGLE(IF(SCP!$B84="","",SCP!$B84))</f>
        <v xml:space="preserve">• Legal representation is allowed </v>
      </c>
      <c r="G1196" s="6" t="str">
        <f>_xlfn.SINGLE(IF(SCP!$C84="","",SCP!$C84))</f>
        <v/>
      </c>
      <c r="H119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97" spans="1:8" x14ac:dyDescent="0.35">
      <c r="A1197" s="6" t="s">
        <v>1928</v>
      </c>
      <c r="B1197" s="6" t="str">
        <f t="shared" si="30"/>
        <v>06.03.01</v>
      </c>
      <c r="C1197" s="6" t="str">
        <f>(IF(MID(Table1[[#This Row],[Question]],10,2)="SU",MID(Table1[[#This Row],[Question]],10,6),""))</f>
        <v>SUBQ5</v>
      </c>
      <c r="D1197" s="9" t="str">
        <f>D1192&amp;" SUBQ5"</f>
        <v>06.03.01 SUBQ5</v>
      </c>
      <c r="E1197" s="9" t="str">
        <f>Table1[[#This Row],[QNUM]]&amp;Table1[[#This Row],[SUBQNUM]]</f>
        <v>06.03.01SUBQ5</v>
      </c>
      <c r="F1197" s="6" t="str">
        <f>_xlfn.SINGLE(IF(SCP!$B85="","",SCP!$B85))</f>
        <v xml:space="preserve">• Freedom from retaliation/reprisal </v>
      </c>
      <c r="G1197" s="6" t="str">
        <f>_xlfn.SINGLE(IF(SCP!$C85="","",SCP!$C85))</f>
        <v/>
      </c>
      <c r="H119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98" spans="1:8" x14ac:dyDescent="0.35">
      <c r="A1198" s="6" t="s">
        <v>1928</v>
      </c>
      <c r="B1198" s="6" t="str">
        <f t="shared" si="30"/>
        <v>06.03.01</v>
      </c>
      <c r="C1198" s="6" t="str">
        <f>(IF(MID(Table1[[#This Row],[Question]],10,2)="SU",MID(Table1[[#This Row],[Question]],10,6),""))</f>
        <v>SUBQ6</v>
      </c>
      <c r="D1198" s="9" t="str">
        <f>D1192&amp;" SUBQ6"</f>
        <v>06.03.01 SUBQ6</v>
      </c>
      <c r="E1198" s="9" t="str">
        <f>Table1[[#This Row],[QNUM]]&amp;Table1[[#This Row],[SUBQNUM]]</f>
        <v>06.03.01SUBQ6</v>
      </c>
      <c r="F1198" s="6" t="str">
        <f>_xlfn.SINGLE(IF(SCP!$B86="","",SCP!$B86))</f>
        <v xml:space="preserve">• The process involved from initial filing, review, decisions made, corrective action, through close out </v>
      </c>
      <c r="G1198" s="6" t="str">
        <f>_xlfn.SINGLE(IF(SCP!$C86="","",SCP!$C86))</f>
        <v/>
      </c>
      <c r="H119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199" spans="1:8" x14ac:dyDescent="0.35">
      <c r="A1199" s="6" t="s">
        <v>1928</v>
      </c>
      <c r="B1199" s="6" t="str">
        <f t="shared" ref="B1199" si="31">TRIM(IF(ISNUMBER(LEFT(D1199,1)*1),LEFT(D1199,9),""))</f>
        <v/>
      </c>
      <c r="C1199" s="6" t="str">
        <f>(IF(MID(Table1[[#This Row],[Question]],10,2)="SU",MID(Table1[[#This Row],[Question]],10,6),""))</f>
        <v/>
      </c>
      <c r="D1199" s="6" t="str">
        <f>SCP!$A87</f>
        <v>References:</v>
      </c>
      <c r="E1199" s="6" t="str">
        <f>Table1[[#This Row],[QNUM]]&amp;Table1[[#This Row],[SUBQNUM]]</f>
        <v/>
      </c>
      <c r="F1199" s="6" t="str">
        <f>_xlfn.SINGLE(IF(SCP!$B87="","",SCP!$B87))</f>
        <v>45 CFR 1225</v>
      </c>
      <c r="G1199" s="6" t="str">
        <f>_xlfn.SINGLE(IF(SCP!$C87="","",SCP!$C87))</f>
        <v/>
      </c>
      <c r="H119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00" spans="1:8" x14ac:dyDescent="0.35">
      <c r="A1200" s="6" t="s">
        <v>1928</v>
      </c>
      <c r="B1200" s="6" t="str">
        <f>B1198&amp;TRIM(Table1[[#This Row],[Question]])</f>
        <v>06.03.01Notes:</v>
      </c>
      <c r="C1200" s="6" t="str">
        <f>(IF(MID(Table1[[#This Row],[Question]],10,2)="SU",MID(Table1[[#This Row],[Question]],10,6),""))</f>
        <v/>
      </c>
      <c r="D1200" s="6" t="str">
        <f>SCP!$A88</f>
        <v>Notes:</v>
      </c>
      <c r="E1200" s="6" t="str">
        <f>Table1[[#This Row],[QNUM]]&amp;Table1[[#This Row],[SUBQNUM]]</f>
        <v>06.03.01Notes:</v>
      </c>
      <c r="F1200" s="6" t="str">
        <f>_xlfn.SINGLE(IF(SCP!$B88="","",SCP!$B88))</f>
        <v/>
      </c>
      <c r="G1200" s="6" t="str">
        <f>_xlfn.SINGLE(IF(SCP!$C88="","",SCP!$C88))</f>
        <v/>
      </c>
      <c r="H120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01" spans="1:8" x14ac:dyDescent="0.35">
      <c r="A1201" s="6" t="s">
        <v>1928</v>
      </c>
      <c r="B1201" s="6" t="str">
        <f>B1198&amp;Table1[[#This Row],[Question]]</f>
        <v>06.03.01Recommendations for Improvement:</v>
      </c>
      <c r="C1201" s="6" t="str">
        <f>(IF(MID(Table1[[#This Row],[Question]],10,2)="SU",MID(Table1[[#This Row],[Question]],10,6),""))</f>
        <v/>
      </c>
      <c r="D1201" s="6" t="str">
        <f>SCP!$A89</f>
        <v>Recommendations for Improvement:</v>
      </c>
      <c r="E1201" s="6" t="str">
        <f>Table1[[#This Row],[QNUM]]&amp;Table1[[#This Row],[SUBQNUM]]</f>
        <v>06.03.01Recommendations for Improvement:</v>
      </c>
      <c r="F1201" s="6" t="str">
        <f>_xlfn.SINGLE(IF(SCP!$B89="","",SCP!$B89))</f>
        <v/>
      </c>
      <c r="G1201" s="6" t="str">
        <f>_xlfn.SINGLE(IF(SCP!$C89="","",SCP!$C89))</f>
        <v/>
      </c>
      <c r="H120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02" spans="1:8" x14ac:dyDescent="0.35">
      <c r="A1202" s="6" t="s">
        <v>1928</v>
      </c>
      <c r="B1202" s="6" t="str">
        <f t="shared" ref="B1202:B1286" si="32">TRIM(IF(ISNUMBER(LEFT(D1202,1)*1),LEFT(D1202,9),""))</f>
        <v>06.03.02</v>
      </c>
      <c r="C1202" s="6" t="str">
        <f>(IF(MID(Table1[[#This Row],[Question]],10,2)="SU",MID(Table1[[#This Row],[Question]],10,6),""))</f>
        <v/>
      </c>
      <c r="D1202" s="6" t="str">
        <f>SCP!$A90</f>
        <v>06.03.02</v>
      </c>
      <c r="E1202" s="6" t="str">
        <f>Table1[[#This Row],[QNUM]]&amp;Table1[[#This Row],[SUBQNUM]]</f>
        <v>06.03.02</v>
      </c>
      <c r="F1202" s="6" t="str">
        <f>_xlfn.SINGLE(IF(SCP!$B90="","",SCP!$B90))</f>
        <v xml:space="preserve">Does the organization have a non-discrimination policy that includes all the federally required protected classes as listed below?  
*NOTE:  Updated in the AmeriCorps Program Civil Rights and Non-Harassment Policy 11/7/23. Compliance should be determined based on grant award requirements. </v>
      </c>
      <c r="G1202" s="6" t="str">
        <f>_xlfn.SINGLE(IF(SCP!$C90="","",SCP!$C90))</f>
        <v/>
      </c>
      <c r="H120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03" spans="1:8" x14ac:dyDescent="0.35">
      <c r="A1203" s="6" t="s">
        <v>1928</v>
      </c>
      <c r="B1203" s="6" t="str">
        <f t="shared" si="32"/>
        <v>06.03.02</v>
      </c>
      <c r="C1203" s="6" t="str">
        <f>(IF(MID(Table1[[#This Row],[Question]],10,2)="SU",MID(Table1[[#This Row],[Question]],10,6),""))</f>
        <v>SUBQ1</v>
      </c>
      <c r="D1203" s="9" t="str">
        <f>D1202&amp;" SUBQ1"</f>
        <v>06.03.02 SUBQ1</v>
      </c>
      <c r="E1203" s="9" t="str">
        <f>Table1[[#This Row],[QNUM]]&amp;Table1[[#This Row],[SUBQNUM]]</f>
        <v>06.03.02SUBQ1</v>
      </c>
      <c r="F1203" s="6" t="str">
        <f>_xlfn.SINGLE(IF(SCP!$B91="","",SCP!$B91))</f>
        <v xml:space="preserve">• Race  </v>
      </c>
      <c r="G1203" s="6" t="str">
        <f>_xlfn.SINGLE(IF(SCP!$C91="","",SCP!$C91))</f>
        <v/>
      </c>
      <c r="H120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04" spans="1:8" x14ac:dyDescent="0.35">
      <c r="A1204" s="6" t="s">
        <v>1928</v>
      </c>
      <c r="B1204" s="6" t="str">
        <f t="shared" si="32"/>
        <v>06.03.02</v>
      </c>
      <c r="C1204" s="6" t="str">
        <f>(IF(MID(Table1[[#This Row],[Question]],10,2)="SU",MID(Table1[[#This Row],[Question]],10,6),""))</f>
        <v>SUBQ2</v>
      </c>
      <c r="D1204" s="9" t="str">
        <f>D1202&amp;" SUBQ2"</f>
        <v>06.03.02 SUBQ2</v>
      </c>
      <c r="E1204" s="9" t="str">
        <f>Table1[[#This Row],[QNUM]]&amp;Table1[[#This Row],[SUBQNUM]]</f>
        <v>06.03.02SUBQ2</v>
      </c>
      <c r="F1204" s="6" t="str">
        <f>_xlfn.SINGLE(IF(SCP!$B92="","",SCP!$B92))</f>
        <v xml:space="preserve">• Color  </v>
      </c>
      <c r="G1204" s="6" t="str">
        <f>_xlfn.SINGLE(IF(SCP!$C92="","",SCP!$C92))</f>
        <v/>
      </c>
      <c r="H120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05" spans="1:8" x14ac:dyDescent="0.35">
      <c r="A1205" s="6" t="s">
        <v>1928</v>
      </c>
      <c r="B1205" s="6" t="str">
        <f t="shared" si="32"/>
        <v>06.03.02</v>
      </c>
      <c r="C1205" s="6" t="str">
        <f>(IF(MID(Table1[[#This Row],[Question]],10,2)="SU",MID(Table1[[#This Row],[Question]],10,6),""))</f>
        <v>SUBQ3</v>
      </c>
      <c r="D1205" s="9" t="str">
        <f>D1202&amp;" SUBQ3"</f>
        <v>06.03.02 SUBQ3</v>
      </c>
      <c r="E1205" s="9" t="str">
        <f>Table1[[#This Row],[QNUM]]&amp;Table1[[#This Row],[SUBQNUM]]</f>
        <v>06.03.02SUBQ3</v>
      </c>
      <c r="F1205" s="6" t="str">
        <f>_xlfn.SINGLE(IF(SCP!$B93="","",SCP!$B93))</f>
        <v xml:space="preserve">• National origin </v>
      </c>
      <c r="G1205" s="6" t="str">
        <f>_xlfn.SINGLE(IF(SCP!$C93="","",SCP!$C93))</f>
        <v/>
      </c>
      <c r="H120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06" spans="1:8" x14ac:dyDescent="0.35">
      <c r="A1206" s="6" t="s">
        <v>1928</v>
      </c>
      <c r="B1206" s="6" t="str">
        <f t="shared" si="32"/>
        <v>06.03.02</v>
      </c>
      <c r="C1206" s="6" t="str">
        <f>(IF(MID(Table1[[#This Row],[Question]],10,2)="SU",MID(Table1[[#This Row],[Question]],10,6),""))</f>
        <v>SUBQ4</v>
      </c>
      <c r="D1206" s="9" t="str">
        <f>D1202&amp;" SUBQ4"</f>
        <v>06.03.02 SUBQ4</v>
      </c>
      <c r="E1206" s="9" t="str">
        <f>Table1[[#This Row],[QNUM]]&amp;Table1[[#This Row],[SUBQNUM]]</f>
        <v>06.03.02SUBQ4</v>
      </c>
      <c r="F1206" s="6" t="str">
        <f>_xlfn.SINGLE(IF(SCP!$B94="","",SCP!$B94))</f>
        <v>• Gender/gender identity or expression/sex</v>
      </c>
      <c r="G1206" s="6" t="str">
        <f>_xlfn.SINGLE(IF(SCP!$C94="","",SCP!$C94))</f>
        <v/>
      </c>
      <c r="H120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07" spans="1:8" x14ac:dyDescent="0.35">
      <c r="A1207" s="6" t="s">
        <v>1928</v>
      </c>
      <c r="B1207" s="6" t="str">
        <f t="shared" si="32"/>
        <v>06.03.02</v>
      </c>
      <c r="C1207" s="6" t="str">
        <f>(IF(MID(Table1[[#This Row],[Question]],10,2)="SU",MID(Table1[[#This Row],[Question]],10,6),""))</f>
        <v>SUBQ5</v>
      </c>
      <c r="D1207" s="9" t="str">
        <f>D1202&amp;" SUBQ5"</f>
        <v>06.03.02 SUBQ5</v>
      </c>
      <c r="E1207" s="9" t="str">
        <f>Table1[[#This Row],[QNUM]]&amp;Table1[[#This Row],[SUBQNUM]]</f>
        <v>06.03.02SUBQ5</v>
      </c>
      <c r="F1207" s="6" t="str">
        <f>_xlfn.SINGLE(IF(SCP!$B95="","",SCP!$B95))</f>
        <v>• Age</v>
      </c>
      <c r="G1207" s="6" t="str">
        <f>_xlfn.SINGLE(IF(SCP!$C95="","",SCP!$C95))</f>
        <v/>
      </c>
      <c r="H120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08" spans="1:8" x14ac:dyDescent="0.35">
      <c r="A1208" s="6" t="s">
        <v>1928</v>
      </c>
      <c r="B1208" s="6" t="str">
        <f t="shared" si="32"/>
        <v>06.03.02</v>
      </c>
      <c r="C1208" s="6" t="str">
        <f>(IF(MID(Table1[[#This Row],[Question]],10,2)="SU",MID(Table1[[#This Row],[Question]],10,6),""))</f>
        <v>SUBQ6</v>
      </c>
      <c r="D1208" s="9" t="str">
        <f>D1202&amp;" SUBQ6"</f>
        <v>06.03.02 SUBQ6</v>
      </c>
      <c r="E1208" s="9" t="str">
        <f>Table1[[#This Row],[QNUM]]&amp;Table1[[#This Row],[SUBQNUM]]</f>
        <v>06.03.02SUBQ6</v>
      </c>
      <c r="F1208" s="6" t="str">
        <f>_xlfn.SINGLE(IF(SCP!$B96="","",SCP!$B96))</f>
        <v>• Religion</v>
      </c>
      <c r="G1208" s="6" t="str">
        <f>_xlfn.SINGLE(IF(SCP!$C96="","",SCP!$C96))</f>
        <v/>
      </c>
      <c r="H120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09" spans="1:8" x14ac:dyDescent="0.35">
      <c r="A1209" s="6" t="s">
        <v>1928</v>
      </c>
      <c r="B1209" s="6" t="str">
        <f t="shared" si="32"/>
        <v>06.03.02</v>
      </c>
      <c r="C1209" s="6" t="str">
        <f>(IF(MID(Table1[[#This Row],[Question]],10,2)="SU",MID(Table1[[#This Row],[Question]],10,6),""))</f>
        <v>SUBQ7</v>
      </c>
      <c r="D1209" s="9" t="str">
        <f>D1202&amp;" SUBQ7"</f>
        <v>06.03.02 SUBQ7</v>
      </c>
      <c r="E1209" s="9" t="str">
        <f>Table1[[#This Row],[QNUM]]&amp;Table1[[#This Row],[SUBQNUM]]</f>
        <v>06.03.02SUBQ7</v>
      </c>
      <c r="F1209" s="6" t="str">
        <f>_xlfn.SINGLE(IF(SCP!$B97="","",SCP!$B97))</f>
        <v xml:space="preserve">• Sexual orientation  </v>
      </c>
      <c r="G1209" s="6" t="str">
        <f>_xlfn.SINGLE(IF(SCP!$C97="","",SCP!$C97))</f>
        <v/>
      </c>
      <c r="H120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10" spans="1:8" x14ac:dyDescent="0.35">
      <c r="A1210" s="6" t="s">
        <v>1928</v>
      </c>
      <c r="B1210" s="6" t="str">
        <f t="shared" si="32"/>
        <v>06.03.02</v>
      </c>
      <c r="C1210" s="6" t="str">
        <f>(IF(MID(Table1[[#This Row],[Question]],10,2)="SU",MID(Table1[[#This Row],[Question]],10,6),""))</f>
        <v>SUBQ8</v>
      </c>
      <c r="D1210" s="9" t="str">
        <f>D1202&amp;" SUBQ8"</f>
        <v>06.03.02 SUBQ8</v>
      </c>
      <c r="E1210" s="9" t="str">
        <f>Table1[[#This Row],[QNUM]]&amp;Table1[[#This Row],[SUBQNUM]]</f>
        <v>06.03.02SUBQ8</v>
      </c>
      <c r="F1210" s="6" t="str">
        <f>_xlfn.SINGLE(IF(SCP!$B98="","",SCP!$B98))</f>
        <v xml:space="preserve">• Disability  </v>
      </c>
      <c r="G1210" s="6" t="str">
        <f>_xlfn.SINGLE(IF(SCP!$C98="","",SCP!$C98))</f>
        <v/>
      </c>
      <c r="H121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11" spans="1:8" x14ac:dyDescent="0.35">
      <c r="A1211" s="6" t="s">
        <v>1928</v>
      </c>
      <c r="B1211" s="6" t="str">
        <f t="shared" si="32"/>
        <v>06.03.02</v>
      </c>
      <c r="C1211" s="6" t="str">
        <f>(IF(MID(Table1[[#This Row],[Question]],10,2)="SU",MID(Table1[[#This Row],[Question]],10,6),""))</f>
        <v>SUBQ9</v>
      </c>
      <c r="D1211" s="9" t="str">
        <f>D1202&amp;" SUBQ9"</f>
        <v>06.03.02 SUBQ9</v>
      </c>
      <c r="E1211" s="9" t="str">
        <f>Table1[[#This Row],[QNUM]]&amp;Table1[[#This Row],[SUBQNUM]]</f>
        <v>06.03.02SUBQ9</v>
      </c>
      <c r="F1211" s="6" t="str">
        <f>_xlfn.SINGLE(IF(SCP!$B99="","",SCP!$B99))</f>
        <v xml:space="preserve">• Political affiliation  </v>
      </c>
      <c r="G1211" s="6" t="str">
        <f>_xlfn.SINGLE(IF(SCP!$C99="","",SCP!$C99))</f>
        <v/>
      </c>
      <c r="H121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12" spans="1:8" x14ac:dyDescent="0.35">
      <c r="A1212" s="6" t="s">
        <v>1928</v>
      </c>
      <c r="B1212" s="6" t="str">
        <f t="shared" si="32"/>
        <v>06.03.02</v>
      </c>
      <c r="C1212" s="6" t="str">
        <f>(IF(MID(Table1[[#This Row],[Question]],10,2)="SU",MID(Table1[[#This Row],[Question]],10,6),""))</f>
        <v>SUBQ10</v>
      </c>
      <c r="D1212" s="9" t="str">
        <f>D1202&amp;" SUBQ10"</f>
        <v>06.03.02 SUBQ10</v>
      </c>
      <c r="E1212" s="9" t="str">
        <f>Table1[[#This Row],[QNUM]]&amp;Table1[[#This Row],[SUBQNUM]]</f>
        <v>06.03.02SUBQ10</v>
      </c>
      <c r="F1212" s="6" t="str">
        <f>_xlfn.SINGLE(IF(SCP!$B100="","",SCP!$B100))</f>
        <v xml:space="preserve">• Marital or parental status  </v>
      </c>
      <c r="G1212" s="6" t="str">
        <f>_xlfn.SINGLE(IF(SCP!$C100="","",SCP!$C100))</f>
        <v/>
      </c>
      <c r="H121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13" spans="1:8" x14ac:dyDescent="0.35">
      <c r="A1213" s="6" t="s">
        <v>1928</v>
      </c>
      <c r="B1213" s="6" t="str">
        <f t="shared" si="32"/>
        <v>06.03.02</v>
      </c>
      <c r="C1213" s="6" t="str">
        <f>(IF(MID(Table1[[#This Row],[Question]],10,2)="SU",MID(Table1[[#This Row],[Question]],10,6),""))</f>
        <v>SUBQ11</v>
      </c>
      <c r="D1213" s="9" t="str">
        <f>D1202&amp;" SUBQ11"</f>
        <v>06.03.02 SUBQ11</v>
      </c>
      <c r="E1213" s="9" t="str">
        <f>Table1[[#This Row],[QNUM]]&amp;Table1[[#This Row],[SUBQNUM]]</f>
        <v>06.03.02SUBQ11</v>
      </c>
      <c r="F1213" s="6" t="str">
        <f>_xlfn.SINGLE(IF(SCP!$B101="","",SCP!$B101))</f>
        <v>• Reprisal*</v>
      </c>
      <c r="G1213" s="6" t="str">
        <f>_xlfn.SINGLE(IF(SCP!$C101="","",SCP!$C101))</f>
        <v/>
      </c>
      <c r="H121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14" spans="1:8" x14ac:dyDescent="0.35">
      <c r="A1214" s="6" t="s">
        <v>1928</v>
      </c>
      <c r="B1214" s="6" t="str">
        <f t="shared" si="32"/>
        <v>06.03.02</v>
      </c>
      <c r="C1214" s="6" t="str">
        <f>(IF(MID(Table1[[#This Row],[Question]],10,2)="SU",MID(Table1[[#This Row],[Question]],10,6),""))</f>
        <v>SUBQ12</v>
      </c>
      <c r="D1214" s="9" t="str">
        <f>D1202&amp;" SUBQ12"</f>
        <v>06.03.02 SUBQ12</v>
      </c>
      <c r="E1214" s="9" t="str">
        <f>Table1[[#This Row],[QNUM]]&amp;Table1[[#This Row],[SUBQNUM]]</f>
        <v>06.03.02SUBQ12</v>
      </c>
      <c r="F1214" s="6" t="str">
        <f>_xlfn.SINGLE(IF(SCP!$B102="","",SCP!$B102))</f>
        <v xml:space="preserve">• Genetic information  </v>
      </c>
      <c r="G1214" s="6" t="str">
        <f>_xlfn.SINGLE(IF(SCP!$C102="","",SCP!$C102))</f>
        <v/>
      </c>
      <c r="H121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15" spans="1:8" x14ac:dyDescent="0.35">
      <c r="A1215" s="6" t="s">
        <v>1928</v>
      </c>
      <c r="B1215" s="6" t="str">
        <f t="shared" ref="B1215:B1217" si="33">TRIM(IF(ISNUMBER(LEFT(D1215,1)*1),LEFT(D1215,9),""))</f>
        <v>06.03.02</v>
      </c>
      <c r="C1215" s="6" t="str">
        <f>(IF(MID(Table1[[#This Row],[Question]],10,2)="SU",MID(Table1[[#This Row],[Question]],10,6),""))</f>
        <v>SUBQ13</v>
      </c>
      <c r="D1215" s="9" t="str">
        <f>D1202&amp;" SUBQ13"</f>
        <v>06.03.02 SUBQ13</v>
      </c>
      <c r="E1215" s="9" t="str">
        <f>Table1[[#This Row],[QNUM]]&amp;Table1[[#This Row],[SUBQNUM]]</f>
        <v>06.03.02SUBQ13</v>
      </c>
      <c r="F1215" s="6" t="str">
        <f>_xlfn.SINGLE(IF(SCP!$B103="","",SCP!$B103))</f>
        <v xml:space="preserve">• Military service  </v>
      </c>
      <c r="G1215" s="6" t="str">
        <f>_xlfn.SINGLE(IF(SCP!$C103="","",SCP!$C103))</f>
        <v/>
      </c>
      <c r="H121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16" spans="1:8" x14ac:dyDescent="0.35">
      <c r="A1216" s="6" t="s">
        <v>1928</v>
      </c>
      <c r="B1216" s="6" t="str">
        <f t="shared" si="33"/>
        <v>06.03.02</v>
      </c>
      <c r="C1216" s="6" t="str">
        <f>(IF(MID(Table1[[#This Row],[Question]],10,2)="SU",MID(Table1[[#This Row],[Question]],10,6),""))</f>
        <v>SUBQ14</v>
      </c>
      <c r="D1216" s="9" t="str">
        <f>D1202&amp;" SUBQ14"</f>
        <v>06.03.02 SUBQ14</v>
      </c>
      <c r="E1216" s="9" t="str">
        <f>Table1[[#This Row],[QNUM]]&amp;Table1[[#This Row],[SUBQNUM]]</f>
        <v>06.03.02SUBQ14</v>
      </c>
      <c r="F1216" s="6" t="str">
        <f>_xlfn.SINGLE(IF(SCP!$B104="","",SCP!$B104))</f>
        <v>• Pregnancy*</v>
      </c>
      <c r="G1216" s="6" t="str">
        <f>_xlfn.SINGLE(IF(SCP!$C104="","",SCP!$C104))</f>
        <v/>
      </c>
      <c r="H121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17" spans="1:8" x14ac:dyDescent="0.35">
      <c r="A1217" s="6" t="s">
        <v>1928</v>
      </c>
      <c r="B1217" s="6" t="str">
        <f t="shared" si="33"/>
        <v>06.03.02</v>
      </c>
      <c r="C1217" s="6" t="str">
        <f>(IF(MID(Table1[[#This Row],[Question]],10,2)="SU",MID(Table1[[#This Row],[Question]],10,6),""))</f>
        <v>SUBQ15</v>
      </c>
      <c r="D1217" s="9" t="str">
        <f>D1202&amp;" SUBQ15"</f>
        <v>06.03.02 SUBQ15</v>
      </c>
      <c r="E1217" s="9" t="str">
        <f>Table1[[#This Row],[QNUM]]&amp;Table1[[#This Row],[SUBQNUM]]</f>
        <v>06.03.02SUBQ15</v>
      </c>
      <c r="F1217" s="6" t="str">
        <f>_xlfn.SINGLE(IF(SCP!$B105="","",SCP!$B105))</f>
        <v>• Submission of a complaint*</v>
      </c>
      <c r="G1217" s="6" t="str">
        <f>_xlfn.SINGLE(IF(SCP!$C105="","",SCP!$C105))</f>
        <v/>
      </c>
      <c r="H121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18" spans="1:8" x14ac:dyDescent="0.35">
      <c r="A1218" s="6" t="s">
        <v>1928</v>
      </c>
      <c r="B1218" s="6" t="str">
        <f t="shared" si="32"/>
        <v/>
      </c>
      <c r="C1218" s="6" t="str">
        <f>(IF(MID(Table1[[#This Row],[Question]],10,2)="SU",MID(Table1[[#This Row],[Question]],10,6),""))</f>
        <v/>
      </c>
      <c r="D1218" s="6" t="str">
        <f>SCP!$A106</f>
        <v>References:</v>
      </c>
      <c r="E1218" s="6" t="str">
        <f>Table1[[#This Row],[QNUM]]&amp;Table1[[#This Row],[SUBQNUM]]</f>
        <v/>
      </c>
      <c r="F1218" s="6" t="str">
        <f>_xlfn.SINGLE(IF(SCP!$B106="","",SCP!$B106))</f>
        <v>AmeriCorps Annual General Terms and Conditions</v>
      </c>
      <c r="G1218" s="6" t="str">
        <f>_xlfn.SINGLE(IF(SCP!$C106="","",SCP!$C106))</f>
        <v/>
      </c>
      <c r="H121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19" spans="1:8" x14ac:dyDescent="0.35">
      <c r="A1219" s="6" t="s">
        <v>1928</v>
      </c>
      <c r="B1219" s="6" t="str">
        <f>B1214&amp;TRIM(Table1[[#This Row],[Question]])</f>
        <v>06.03.02Notes:</v>
      </c>
      <c r="C1219" s="6" t="str">
        <f>(IF(MID(Table1[[#This Row],[Question]],10,2)="SU",MID(Table1[[#This Row],[Question]],10,6),""))</f>
        <v/>
      </c>
      <c r="D1219" s="6" t="str">
        <f>SCP!$A107</f>
        <v>Notes:</v>
      </c>
      <c r="E1219" s="6" t="str">
        <f>Table1[[#This Row],[QNUM]]&amp;Table1[[#This Row],[SUBQNUM]]</f>
        <v>06.03.02Notes:</v>
      </c>
      <c r="F1219" s="6" t="str">
        <f>_xlfn.SINGLE(IF(SCP!$B107="","",SCP!$B107))</f>
        <v/>
      </c>
      <c r="G1219" s="6" t="str">
        <f>_xlfn.SINGLE(IF(SCP!$C107="","",SCP!$C107))</f>
        <v/>
      </c>
      <c r="H121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20" spans="1:8" x14ac:dyDescent="0.35">
      <c r="A1220" s="6" t="s">
        <v>1928</v>
      </c>
      <c r="B1220" s="6" t="str">
        <f>B1214&amp;Table1[[#This Row],[Question]]</f>
        <v>06.03.02Recommendations for Improvement:</v>
      </c>
      <c r="C1220" s="6" t="str">
        <f>(IF(MID(Table1[[#This Row],[Question]],10,2)="SU",MID(Table1[[#This Row],[Question]],10,6),""))</f>
        <v/>
      </c>
      <c r="D1220" s="6" t="str">
        <f>SCP!$A108</f>
        <v>Recommendations for Improvement:</v>
      </c>
      <c r="E1220" s="6" t="str">
        <f>Table1[[#This Row],[QNUM]]&amp;Table1[[#This Row],[SUBQNUM]]</f>
        <v>06.03.02Recommendations for Improvement:</v>
      </c>
      <c r="F1220" s="6" t="str">
        <f>_xlfn.SINGLE(IF(SCP!$B108="","",SCP!$B108))</f>
        <v/>
      </c>
      <c r="G1220" s="6" t="str">
        <f>_xlfn.SINGLE(IF(SCP!$C108="","",SCP!$C108))</f>
        <v/>
      </c>
      <c r="H122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21" spans="1:8" x14ac:dyDescent="0.35">
      <c r="A1221" s="6" t="s">
        <v>1928</v>
      </c>
      <c r="B1221" s="6" t="str">
        <f t="shared" si="32"/>
        <v>06.03.03</v>
      </c>
      <c r="C1221" s="6" t="str">
        <f>(IF(MID(Table1[[#This Row],[Question]],10,2)="SU",MID(Table1[[#This Row],[Question]],10,6),""))</f>
        <v/>
      </c>
      <c r="D1221" s="6" t="str">
        <f>SCP!$A109</f>
        <v>06.03.03</v>
      </c>
      <c r="E1221" s="6" t="str">
        <f>Table1[[#This Row],[QNUM]]&amp;Table1[[#This Row],[SUBQNUM]]</f>
        <v>06.03.03</v>
      </c>
      <c r="F1221" s="6" t="str">
        <f>_xlfn.SINGLE(IF(SCP!$B109="","",SCP!$B109))</f>
        <v>Based on information available to AmeriCorps, in the last two years, did the grantee document grievances and/or discrimination/harassment complaints and the corresponding follow up/response in compliance with applicable federal statutes as embodied in the program regulations?  
Has the sponsor or any of the service sites/volunteer stations had grievances and/or discrimination/harassment complaints filed against them regarding services provided under this grant or had civil rights compliance reviews regarding services conducted?
Has the grantee or any service site had grievances and/or /discrimination/harassment complaints filed against them?</v>
      </c>
      <c r="G1221" s="6" t="str">
        <f>_xlfn.SINGLE(IF(SCP!$C109="","",SCP!$C109))</f>
        <v/>
      </c>
      <c r="H122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22" spans="1:8" x14ac:dyDescent="0.35">
      <c r="A1222" s="6" t="s">
        <v>1928</v>
      </c>
      <c r="B1222" s="6" t="str">
        <f t="shared" si="32"/>
        <v>06.03.03</v>
      </c>
      <c r="C1222" s="6" t="str">
        <f>(IF(MID(Table1[[#This Row],[Question]],10,2)="SU",MID(Table1[[#This Row],[Question]],10,6),""))</f>
        <v>SUBQ1</v>
      </c>
      <c r="D1222" s="9" t="str">
        <f>D1221&amp;" SUBQ1"</f>
        <v>06.03.03 SUBQ1</v>
      </c>
      <c r="E1222" s="9" t="str">
        <f>Table1[[#This Row],[QNUM]]&amp;Table1[[#This Row],[SUBQNUM]]</f>
        <v>06.03.03SUBQ1</v>
      </c>
      <c r="F1222" s="6" t="str">
        <f>_xlfn.SINGLE(IF(SCP!$B110="","",SCP!$B110))</f>
        <v>• Was the grievance and/or discrimination/harassment complaint or non-compliance substantiated?</v>
      </c>
      <c r="G1222" s="6" t="str">
        <f>_xlfn.SINGLE(IF(SCP!$C110="","",SCP!$C110))</f>
        <v/>
      </c>
      <c r="H122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23" spans="1:8" x14ac:dyDescent="0.35">
      <c r="A1223" s="6" t="s">
        <v>1928</v>
      </c>
      <c r="B1223" s="6" t="str">
        <f t="shared" si="32"/>
        <v>06.03.03</v>
      </c>
      <c r="C1223" s="6" t="str">
        <f>(IF(MID(Table1[[#This Row],[Question]],10,2)="SU",MID(Table1[[#This Row],[Question]],10,6),""))</f>
        <v>SUBQ2</v>
      </c>
      <c r="D1223" s="9" t="str">
        <f>D1221&amp;" SUBQ2"</f>
        <v>06.03.03 SUBQ2</v>
      </c>
      <c r="E1223" s="9" t="str">
        <f>Table1[[#This Row],[QNUM]]&amp;Table1[[#This Row],[SUBQNUM]]</f>
        <v>06.03.03SUBQ2</v>
      </c>
      <c r="F1223" s="6" t="str">
        <f>_xlfn.SINGLE(IF(SCP!$B111="","",SCP!$B111))</f>
        <v>• Was relief or remedial action taken? (Please describe)</v>
      </c>
      <c r="G1223" s="6" t="str">
        <f>_xlfn.SINGLE(IF(SCP!$C111="","",SCP!$C111))</f>
        <v/>
      </c>
      <c r="H122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24" spans="1:8" x14ac:dyDescent="0.35">
      <c r="A1224" s="6" t="s">
        <v>1928</v>
      </c>
      <c r="B1224" s="6" t="str">
        <f t="shared" si="32"/>
        <v/>
      </c>
      <c r="C1224" s="6" t="str">
        <f>(IF(MID(Table1[[#This Row],[Question]],10,2)="SU",MID(Table1[[#This Row],[Question]],10,6),""))</f>
        <v/>
      </c>
      <c r="D1224" s="6" t="str">
        <f>SCP!$A112</f>
        <v>References:</v>
      </c>
      <c r="E1224" s="6" t="str">
        <f>Table1[[#This Row],[QNUM]]&amp;Table1[[#This Row],[SUBQNUM]]</f>
        <v/>
      </c>
      <c r="F1224" s="6" t="str">
        <f>_xlfn.SINGLE(IF(SCP!$B112="","",SCP!$B112))</f>
        <v>45 CFR 1225, AmeriCorps Annual General Terms and Conditions, 45 CFR 2551</v>
      </c>
      <c r="G1224" s="6" t="str">
        <f>_xlfn.SINGLE(IF(SCP!$C112="","",SCP!$C112))</f>
        <v/>
      </c>
      <c r="H122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25" spans="1:8" x14ac:dyDescent="0.35">
      <c r="A1225" s="6" t="s">
        <v>1928</v>
      </c>
      <c r="B1225" s="6" t="str">
        <f>B1223&amp;TRIM(Table1[[#This Row],[Question]])</f>
        <v>06.03.03Notes:</v>
      </c>
      <c r="C1225" s="6" t="str">
        <f>(IF(MID(Table1[[#This Row],[Question]],10,2)="SU",MID(Table1[[#This Row],[Question]],10,6),""))</f>
        <v/>
      </c>
      <c r="D1225" s="6" t="str">
        <f>SCP!$A113</f>
        <v>Notes:</v>
      </c>
      <c r="E1225" s="6" t="str">
        <f>Table1[[#This Row],[QNUM]]&amp;Table1[[#This Row],[SUBQNUM]]</f>
        <v>06.03.03Notes:</v>
      </c>
      <c r="F1225" s="6" t="str">
        <f>_xlfn.SINGLE(IF(SCP!$B113="","",SCP!$B113))</f>
        <v/>
      </c>
      <c r="G1225" s="6" t="str">
        <f>_xlfn.SINGLE(IF(SCP!$C113="","",SCP!$C113))</f>
        <v/>
      </c>
      <c r="H122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26" spans="1:8" x14ac:dyDescent="0.35">
      <c r="A1226" s="6" t="s">
        <v>1928</v>
      </c>
      <c r="B1226" s="6" t="str">
        <f>B1223&amp;Table1[[#This Row],[Question]]</f>
        <v>06.03.03Recommendations for Improvement:</v>
      </c>
      <c r="C1226" s="6" t="str">
        <f>(IF(MID(Table1[[#This Row],[Question]],10,2)="SU",MID(Table1[[#This Row],[Question]],10,6),""))</f>
        <v/>
      </c>
      <c r="D1226" s="6" t="str">
        <f>SCP!$A114</f>
        <v>Recommendations for Improvement:</v>
      </c>
      <c r="E1226" s="6" t="str">
        <f>Table1[[#This Row],[QNUM]]&amp;Table1[[#This Row],[SUBQNUM]]</f>
        <v>06.03.03Recommendations for Improvement:</v>
      </c>
      <c r="F1226" s="6" t="str">
        <f>_xlfn.SINGLE(IF(SCP!$B114="","",SCP!$B114))</f>
        <v/>
      </c>
      <c r="G1226" s="6" t="str">
        <f>_xlfn.SINGLE(IF(SCP!$C114="","",SCP!$C114))</f>
        <v/>
      </c>
      <c r="H122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27" spans="1:8" x14ac:dyDescent="0.35">
      <c r="A1227" s="6" t="s">
        <v>1928</v>
      </c>
      <c r="B1227" s="6" t="str">
        <f t="shared" si="32"/>
        <v>06.03.04</v>
      </c>
      <c r="C1227" s="6" t="str">
        <f>(IF(MID(Table1[[#This Row],[Question]],10,2)="SU",MID(Table1[[#This Row],[Question]],10,6),""))</f>
        <v/>
      </c>
      <c r="D1227" s="6" t="str">
        <f>SCP!$A115</f>
        <v>06.03.04</v>
      </c>
      <c r="E1227" s="6" t="str">
        <f>Table1[[#This Row],[QNUM]]&amp;Table1[[#This Row],[SUBQNUM]]</f>
        <v>06.03.04</v>
      </c>
      <c r="F1227" s="6" t="str">
        <f>_xlfn.SINGLE(IF(SCP!$B115="","",SCP!$B115))</f>
        <v xml:space="preserve">Does the grantee/sponsor have a policy and procedure in place regarding the provision of reasonable accommodation to ensure accessibility as per the federal requirements? </v>
      </c>
      <c r="G1227" s="6" t="str">
        <f>_xlfn.SINGLE(IF(SCP!$C115="","",SCP!$C115))</f>
        <v/>
      </c>
      <c r="H122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28" spans="1:8" x14ac:dyDescent="0.35">
      <c r="A1228" s="6" t="s">
        <v>1928</v>
      </c>
      <c r="B1228" s="6" t="str">
        <f t="shared" si="32"/>
        <v/>
      </c>
      <c r="C1228" s="6" t="str">
        <f>(IF(MID(Table1[[#This Row],[Question]],10,2)="SU",MID(Table1[[#This Row],[Question]],10,6),""))</f>
        <v/>
      </c>
      <c r="D1228" s="6" t="str">
        <f>SCP!$A116</f>
        <v>References:</v>
      </c>
      <c r="E1228" s="6" t="str">
        <f>Table1[[#This Row],[QNUM]]&amp;Table1[[#This Row],[SUBQNUM]]</f>
        <v/>
      </c>
      <c r="F1228" s="6" t="str">
        <f>_xlfn.SINGLE(IF(SCP!$B116="","",SCP!$B116))</f>
        <v>45 CFR 1203/1214/1232, Rehabilitation Act of 1973: Sections 504, 508</v>
      </c>
      <c r="G1228" s="6" t="str">
        <f>_xlfn.SINGLE(IF(SCP!$C116="","",SCP!$C116))</f>
        <v/>
      </c>
      <c r="H122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29" spans="1:8" x14ac:dyDescent="0.35">
      <c r="A1229" s="6" t="s">
        <v>1928</v>
      </c>
      <c r="B1229" s="6" t="str">
        <f>B1227&amp;TRIM(Table1[[#This Row],[Question]])</f>
        <v>06.03.04Notes:</v>
      </c>
      <c r="C1229" s="6" t="str">
        <f>(IF(MID(Table1[[#This Row],[Question]],10,2)="SU",MID(Table1[[#This Row],[Question]],10,6),""))</f>
        <v/>
      </c>
      <c r="D1229" s="6" t="str">
        <f>SCP!$A117</f>
        <v>Notes:</v>
      </c>
      <c r="E1229" s="6" t="str">
        <f>Table1[[#This Row],[QNUM]]&amp;Table1[[#This Row],[SUBQNUM]]</f>
        <v>06.03.04Notes:</v>
      </c>
      <c r="F1229" s="6" t="str">
        <f>_xlfn.SINGLE(IF(SCP!$B117="","",SCP!$B117))</f>
        <v/>
      </c>
      <c r="G1229" s="6" t="str">
        <f>_xlfn.SINGLE(IF(SCP!$C117="","",SCP!$C117))</f>
        <v/>
      </c>
      <c r="H122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30" spans="1:8" x14ac:dyDescent="0.35">
      <c r="A1230" s="6" t="s">
        <v>1928</v>
      </c>
      <c r="B1230" s="6" t="str">
        <f>B1227&amp;Table1[[#This Row],[Question]]</f>
        <v>06.03.04Recommendations for Improvement:</v>
      </c>
      <c r="C1230" s="6" t="str">
        <f>(IF(MID(Table1[[#This Row],[Question]],10,2)="SU",MID(Table1[[#This Row],[Question]],10,6),""))</f>
        <v/>
      </c>
      <c r="D1230" s="6" t="str">
        <f>SCP!$A118</f>
        <v>Recommendations for Improvement:</v>
      </c>
      <c r="E1230" s="6" t="str">
        <f>Table1[[#This Row],[QNUM]]&amp;Table1[[#This Row],[SUBQNUM]]</f>
        <v>06.03.04Recommendations for Improvement:</v>
      </c>
      <c r="F1230" s="6" t="str">
        <f>_xlfn.SINGLE(IF(SCP!$B118="","",SCP!$B118))</f>
        <v/>
      </c>
      <c r="G1230" s="6" t="str">
        <f>_xlfn.SINGLE(IF(SCP!$C118="","",SCP!$C118))</f>
        <v/>
      </c>
      <c r="H123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31" spans="1:8" x14ac:dyDescent="0.35">
      <c r="A1231" s="6" t="s">
        <v>1928</v>
      </c>
      <c r="B1231" s="6" t="str">
        <f t="shared" si="32"/>
        <v>06.03.05</v>
      </c>
      <c r="C1231" s="6" t="str">
        <f>(IF(MID(Table1[[#This Row],[Question]],10,2)="SU",MID(Table1[[#This Row],[Question]],10,6),""))</f>
        <v/>
      </c>
      <c r="D1231" s="6" t="str">
        <f>SCP!$A119</f>
        <v>06.03.05</v>
      </c>
      <c r="E1231" s="6" t="str">
        <f>Table1[[#This Row],[QNUM]]&amp;Table1[[#This Row],[SUBQNUM]]</f>
        <v>06.03.05</v>
      </c>
      <c r="F1231" s="6" t="str">
        <f>_xlfn.SINGLE(IF(SCP!$B119="","",SCP!$B119))</f>
        <v xml:space="preserve">Does the sponsor/grantee have a system (a plan or process) in place for ensuring accessibility to persons with Limited English Proficiency?  </v>
      </c>
      <c r="G1231" s="6" t="str">
        <f>_xlfn.SINGLE(IF(SCP!$C119="","",SCP!$C119))</f>
        <v/>
      </c>
      <c r="H123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32" spans="1:8" x14ac:dyDescent="0.35">
      <c r="A1232" s="6" t="s">
        <v>1928</v>
      </c>
      <c r="B1232" s="6" t="str">
        <f t="shared" si="32"/>
        <v/>
      </c>
      <c r="C1232" s="6" t="str">
        <f>(IF(MID(Table1[[#This Row],[Question]],10,2)="SU",MID(Table1[[#This Row],[Question]],10,6),""))</f>
        <v/>
      </c>
      <c r="D1232" s="6" t="str">
        <f>SCP!$A120</f>
        <v>References:</v>
      </c>
      <c r="E1232" s="6" t="str">
        <f>Table1[[#This Row],[QNUM]]&amp;Table1[[#This Row],[SUBQNUM]]</f>
        <v/>
      </c>
      <c r="F1232" s="6" t="str">
        <f>_xlfn.SINGLE(IF(SCP!$B120="","",SCP!$B120))</f>
        <v>AmeriCorps Annual General Terms and Conditions, Executive Order 13166, 67 FR 64604, Title VI, Civil Rights Act 1964: Prohibition Against National Origin Discrimination Affecting Limited English Proficient Persons</v>
      </c>
      <c r="G1232" s="6" t="str">
        <f>_xlfn.SINGLE(IF(SCP!$C120="","",SCP!$C120))</f>
        <v/>
      </c>
      <c r="H123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33" spans="1:8" x14ac:dyDescent="0.35">
      <c r="A1233" s="6" t="s">
        <v>1928</v>
      </c>
      <c r="B1233" s="6" t="str">
        <f>B1231&amp;TRIM(Table1[[#This Row],[Question]])</f>
        <v>06.03.05Notes:</v>
      </c>
      <c r="C1233" s="6" t="str">
        <f>(IF(MID(Table1[[#This Row],[Question]],10,2)="SU",MID(Table1[[#This Row],[Question]],10,6),""))</f>
        <v/>
      </c>
      <c r="D1233" s="6" t="str">
        <f>SCP!$A121</f>
        <v>Notes:</v>
      </c>
      <c r="E1233" s="6" t="str">
        <f>Table1[[#This Row],[QNUM]]&amp;Table1[[#This Row],[SUBQNUM]]</f>
        <v>06.03.05Notes:</v>
      </c>
      <c r="F1233" s="6" t="str">
        <f>_xlfn.SINGLE(IF(SCP!$B121="","",SCP!$B121))</f>
        <v/>
      </c>
      <c r="G1233" s="6" t="str">
        <f>_xlfn.SINGLE(IF(SCP!$C121="","",SCP!$C121))</f>
        <v/>
      </c>
      <c r="H123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34" spans="1:8" x14ac:dyDescent="0.35">
      <c r="A1234" s="6" t="s">
        <v>1928</v>
      </c>
      <c r="B1234" s="6" t="str">
        <f>B1231&amp;Table1[[#This Row],[Question]]</f>
        <v>06.03.05Recommendations for Improvement:</v>
      </c>
      <c r="C1234" s="6" t="str">
        <f>(IF(MID(Table1[[#This Row],[Question]],10,2)="SU",MID(Table1[[#This Row],[Question]],10,6),""))</f>
        <v/>
      </c>
      <c r="D1234" s="6" t="str">
        <f>SCP!$A122</f>
        <v>Recommendations for Improvement:</v>
      </c>
      <c r="E1234" s="6" t="str">
        <f>Table1[[#This Row],[QNUM]]&amp;Table1[[#This Row],[SUBQNUM]]</f>
        <v>06.03.05Recommendations for Improvement:</v>
      </c>
      <c r="F1234" s="6" t="str">
        <f>_xlfn.SINGLE(IF(SCP!$B122="","",SCP!$B122))</f>
        <v/>
      </c>
      <c r="G1234" s="6" t="str">
        <f>_xlfn.SINGLE(IF(SCP!$C122="","",SCP!$C122))</f>
        <v/>
      </c>
      <c r="H123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35" spans="1:8" x14ac:dyDescent="0.35">
      <c r="A1235" s="6" t="s">
        <v>1928</v>
      </c>
      <c r="B1235" s="6" t="str">
        <f t="shared" si="32"/>
        <v>06.03.06</v>
      </c>
      <c r="C1235" s="6" t="str">
        <f>(IF(MID(Table1[[#This Row],[Question]],10,2)="SU",MID(Table1[[#This Row],[Question]],10,6),""))</f>
        <v/>
      </c>
      <c r="D1235" s="6" t="str">
        <f>SCP!$A123</f>
        <v>06.03.06</v>
      </c>
      <c r="E1235" s="6" t="str">
        <f>Table1[[#This Row],[QNUM]]&amp;Table1[[#This Row],[SUBQNUM]]</f>
        <v>06.03.06</v>
      </c>
      <c r="F1235" s="6" t="str">
        <f>_xlfn.SINGLE(IF(SCP!$B123="","",SCP!$B123))</f>
        <v xml:space="preserve">Does the grantee notify members, community beneficiaries, applicants, program staff, and the public, including those with impaired vision or hearing, that it operates in accordance with federal and program requirements on non-discrimination and non-harassment?   </v>
      </c>
      <c r="G1235" s="6" t="str">
        <f>_xlfn.SINGLE(IF(SCP!$C123="","",SCP!$C123))</f>
        <v/>
      </c>
      <c r="H123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36" spans="1:8" x14ac:dyDescent="0.35">
      <c r="A1236" s="6" t="s">
        <v>1928</v>
      </c>
      <c r="B1236" s="6" t="str">
        <f t="shared" si="32"/>
        <v>06.03.06</v>
      </c>
      <c r="C1236" s="6" t="str">
        <f>(IF(MID(Table1[[#This Row],[Question]],10,2)="SU",MID(Table1[[#This Row],[Question]],10,6),""))</f>
        <v>SUBQ1</v>
      </c>
      <c r="D1236" s="9" t="str">
        <f>D1235&amp;" SUBQ1"</f>
        <v>06.03.06 SUBQ1</v>
      </c>
      <c r="E1236" s="9" t="str">
        <f>Table1[[#This Row],[QNUM]]&amp;Table1[[#This Row],[SUBQNUM]]</f>
        <v>06.03.06SUBQ1</v>
      </c>
      <c r="F1236" s="6" t="str">
        <f>_xlfn.SINGLE(IF(SCP!$B124="","",SCP!$B124))</f>
        <v xml:space="preserve">a. Does the policy summarize the requirements, note the availability of compliance history information, and explain the procedures for filing discrimination complaints with AmeriCorps? </v>
      </c>
      <c r="G1236" s="6" t="str">
        <f>_xlfn.SINGLE(IF(SCP!$C124="","",SCP!$C124))</f>
        <v/>
      </c>
      <c r="H123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37" spans="1:8" x14ac:dyDescent="0.35">
      <c r="A1237" s="6" t="s">
        <v>1928</v>
      </c>
      <c r="B1237" s="6" t="str">
        <f t="shared" si="32"/>
        <v>06.03.06</v>
      </c>
      <c r="C1237" s="6" t="str">
        <f>(IF(MID(Table1[[#This Row],[Question]],10,2)="SU",MID(Table1[[#This Row],[Question]],10,6),""))</f>
        <v>SUBQ2</v>
      </c>
      <c r="D1237" s="9" t="str">
        <f>D1235&amp;" SUBQ2"</f>
        <v>06.03.06 SUBQ2</v>
      </c>
      <c r="E1237" s="9" t="str">
        <f>Table1[[#This Row],[QNUM]]&amp;Table1[[#This Row],[SUBQNUM]]</f>
        <v>06.03.06SUBQ2</v>
      </c>
      <c r="F1237" s="6" t="str">
        <f>_xlfn.SINGLE(IF(SCP!$B125="","",SCP!$B125))</f>
        <v xml:space="preserve">b. Does the policy include information on civil rights and non-harassment requirements, complaint procedures and the rights of beneficiaries in member/volunteer service agreements, handbooks, manuals, pamphlets, and posted in prominent locations, as appropriate?  </v>
      </c>
      <c r="G1237" s="6" t="str">
        <f>_xlfn.SINGLE(IF(SCP!$C125="","",SCP!$C125))</f>
        <v/>
      </c>
      <c r="H123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38" spans="1:8" x14ac:dyDescent="0.35">
      <c r="A1238" s="6" t="s">
        <v>1928</v>
      </c>
      <c r="B1238" s="6" t="str">
        <f t="shared" si="32"/>
        <v>06.03.06</v>
      </c>
      <c r="C1238" s="6" t="str">
        <f>(IF(MID(Table1[[#This Row],[Question]],10,2)="SU",MID(Table1[[#This Row],[Question]],10,6),""))</f>
        <v>SUBQ3</v>
      </c>
      <c r="D1238" s="9" t="str">
        <f>D1235&amp;" SUBQ3"</f>
        <v>06.03.06 SUBQ3</v>
      </c>
      <c r="E1238" s="9" t="str">
        <f>Table1[[#This Row],[QNUM]]&amp;Table1[[#This Row],[SUBQNUM]]</f>
        <v>06.03.06SUBQ3</v>
      </c>
      <c r="F1238" s="6" t="str">
        <f>_xlfn.SINGLE(IF(SCP!$B126="","",SCP!$B126))</f>
        <v xml:space="preserve">c. Does the sponsor/grantee notify the public in recruitment material and application forms that it operates its program or activity subject to nondiscrimination requirements? </v>
      </c>
      <c r="G1238" s="6" t="str">
        <f>_xlfn.SINGLE(IF(SCP!$C126="","",SCP!$C126))</f>
        <v/>
      </c>
      <c r="H123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39" spans="1:8" x14ac:dyDescent="0.35">
      <c r="A1239" s="6" t="s">
        <v>1928</v>
      </c>
      <c r="B1239" s="6" t="str">
        <f t="shared" si="32"/>
        <v/>
      </c>
      <c r="C1239" s="6" t="str">
        <f>(IF(MID(Table1[[#This Row],[Question]],10,2)="SU",MID(Table1[[#This Row],[Question]],10,6),""))</f>
        <v/>
      </c>
      <c r="D1239" s="6" t="str">
        <f>SCP!$A127</f>
        <v>References:</v>
      </c>
      <c r="E1239" s="6" t="str">
        <f>Table1[[#This Row],[QNUM]]&amp;Table1[[#This Row],[SUBQNUM]]</f>
        <v/>
      </c>
      <c r="F1239" s="6" t="str">
        <f>_xlfn.SINGLE(IF(SCP!$B127="","",SCP!$B127))</f>
        <v>AmeriCorps Annual General Terms and Conditions, 45 CFR 2551</v>
      </c>
      <c r="G1239" s="6" t="str">
        <f>_xlfn.SINGLE(IF(SCP!$C127="","",SCP!$C127))</f>
        <v/>
      </c>
      <c r="H123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40" spans="1:8" x14ac:dyDescent="0.35">
      <c r="A1240" s="6" t="s">
        <v>1928</v>
      </c>
      <c r="B1240" s="6" t="str">
        <f>B1238&amp;TRIM(Table1[[#This Row],[Question]])</f>
        <v>06.03.06Notes:</v>
      </c>
      <c r="C1240" s="6" t="str">
        <f>(IF(MID(Table1[[#This Row],[Question]],10,2)="SU",MID(Table1[[#This Row],[Question]],10,6),""))</f>
        <v/>
      </c>
      <c r="D1240" s="6" t="str">
        <f>SCP!$A128</f>
        <v>Notes:</v>
      </c>
      <c r="E1240" s="6" t="str">
        <f>Table1[[#This Row],[QNUM]]&amp;Table1[[#This Row],[SUBQNUM]]</f>
        <v>06.03.06Notes:</v>
      </c>
      <c r="F1240" s="6" t="str">
        <f>_xlfn.SINGLE(IF(SCP!$B128="","",SCP!$B128))</f>
        <v/>
      </c>
      <c r="G1240" s="6" t="str">
        <f>_xlfn.SINGLE(IF(SCP!$C128="","",SCP!$C128))</f>
        <v/>
      </c>
      <c r="H124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41" spans="1:8" x14ac:dyDescent="0.35">
      <c r="A1241" s="6" t="s">
        <v>1928</v>
      </c>
      <c r="B1241" s="6" t="str">
        <f>B1238&amp;Table1[[#This Row],[Question]]</f>
        <v>06.03.06Recommendations for Improvement:</v>
      </c>
      <c r="C1241" s="6" t="str">
        <f>(IF(MID(Table1[[#This Row],[Question]],10,2)="SU",MID(Table1[[#This Row],[Question]],10,6),""))</f>
        <v/>
      </c>
      <c r="D1241" s="6" t="str">
        <f>SCP!$A129</f>
        <v>Recommendations for Improvement:</v>
      </c>
      <c r="E1241" s="6" t="str">
        <f>Table1[[#This Row],[QNUM]]&amp;Table1[[#This Row],[SUBQNUM]]</f>
        <v>06.03.06Recommendations for Improvement:</v>
      </c>
      <c r="F1241" s="6" t="str">
        <f>_xlfn.SINGLE(IF(SCP!$B129="","",SCP!$B129))</f>
        <v/>
      </c>
      <c r="G1241" s="6" t="str">
        <f>_xlfn.SINGLE(IF(SCP!$C129="","",SCP!$C129))</f>
        <v/>
      </c>
      <c r="H124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42" spans="1:8" x14ac:dyDescent="0.35">
      <c r="A1242" s="6" t="s">
        <v>1928</v>
      </c>
      <c r="B1242" s="6" t="str">
        <f t="shared" si="32"/>
        <v/>
      </c>
      <c r="C1242" s="6" t="str">
        <f>(IF(MID(Table1[[#This Row],[Question]],10,2)="SU",MID(Table1[[#This Row],[Question]],10,6),""))</f>
        <v/>
      </c>
      <c r="D1242" s="6" t="str">
        <f>SCP!$A130</f>
        <v>Additional Monitoring Comments</v>
      </c>
      <c r="E1242" s="6" t="str">
        <f>Table1[[#This Row],[QNUM]]&amp;Table1[[#This Row],[SUBQNUM]]</f>
        <v/>
      </c>
      <c r="F1242" s="6" t="str">
        <f>_xlfn.SINGLE(IF(SCP!$B130="","",SCP!$B130))</f>
        <v/>
      </c>
      <c r="G1242" s="6" t="str">
        <f>_xlfn.SINGLE(IF(SCP!$C130="","",SCP!$C130))</f>
        <v/>
      </c>
      <c r="H124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43" spans="1:8" x14ac:dyDescent="0.35">
      <c r="A1243" s="6" t="s">
        <v>1928</v>
      </c>
      <c r="B1243" s="6" t="str">
        <f t="shared" si="32"/>
        <v>0</v>
      </c>
      <c r="C1243" s="6" t="str">
        <f>(IF(MID(Table1[[#This Row],[Question]],10,2)="SU",MID(Table1[[#This Row],[Question]],10,6),""))</f>
        <v/>
      </c>
      <c r="D1243" s="6">
        <f>SCP!$A131</f>
        <v>0</v>
      </c>
      <c r="E1243" s="6" t="str">
        <f>Table1[[#This Row],[QNUM]]&amp;Table1[[#This Row],[SUBQNUM]]</f>
        <v>0</v>
      </c>
      <c r="F1243" s="6" t="str">
        <f>_xlfn.SINGLE(IF(SCP!$B131="","",SCP!$B131))</f>
        <v/>
      </c>
      <c r="G1243" s="6" t="str">
        <f>_xlfn.SINGLE(IF(SCP!$C131="","",SCP!$C131))</f>
        <v/>
      </c>
      <c r="H124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44" spans="1:8" x14ac:dyDescent="0.35">
      <c r="A1244" s="6" t="s">
        <v>1928</v>
      </c>
      <c r="B1244" s="6" t="str">
        <f t="shared" si="32"/>
        <v>0</v>
      </c>
      <c r="C1244" s="6" t="str">
        <f>(IF(MID(Table1[[#This Row],[Question]],10,2)="SU",MID(Table1[[#This Row],[Question]],10,6),""))</f>
        <v/>
      </c>
      <c r="D1244" s="6">
        <f>SCP!$A132</f>
        <v>0</v>
      </c>
      <c r="E1244" s="6" t="str">
        <f>Table1[[#This Row],[QNUM]]&amp;Table1[[#This Row],[SUBQNUM]]</f>
        <v>0</v>
      </c>
      <c r="F1244" s="6" t="str">
        <f>_xlfn.SINGLE(IF(SCP!$B132="","",SCP!$B132))</f>
        <v/>
      </c>
      <c r="G1244" s="6" t="str">
        <f>_xlfn.SINGLE(IF(SCP!$C132="","",SCP!$C132))</f>
        <v/>
      </c>
      <c r="H124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45" spans="1:8" x14ac:dyDescent="0.35">
      <c r="A1245" s="6" t="s">
        <v>1928</v>
      </c>
      <c r="B1245" s="6" t="str">
        <f t="shared" si="32"/>
        <v>0</v>
      </c>
      <c r="C1245" s="6" t="str">
        <f>(IF(MID(Table1[[#This Row],[Question]],10,2)="SU",MID(Table1[[#This Row],[Question]],10,6),""))</f>
        <v/>
      </c>
      <c r="D1245" s="6">
        <f>SCP!$A133</f>
        <v>0</v>
      </c>
      <c r="E1245" s="6" t="str">
        <f>Table1[[#This Row],[QNUM]]&amp;Table1[[#This Row],[SUBQNUM]]</f>
        <v>0</v>
      </c>
      <c r="F1245" s="6" t="str">
        <f>_xlfn.SINGLE(IF(SCP!$B133="","",SCP!$B133))</f>
        <v/>
      </c>
      <c r="G1245" s="6" t="str">
        <f>_xlfn.SINGLE(IF(SCP!$C133="","",SCP!$C133))</f>
        <v/>
      </c>
      <c r="H124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46" spans="1:8" x14ac:dyDescent="0.35">
      <c r="A1246" s="6" t="s">
        <v>1928</v>
      </c>
      <c r="B1246" s="6" t="str">
        <f t="shared" si="32"/>
        <v>0</v>
      </c>
      <c r="C1246" s="6" t="str">
        <f>(IF(MID(Table1[[#This Row],[Question]],10,2)="SU",MID(Table1[[#This Row],[Question]],10,6),""))</f>
        <v/>
      </c>
      <c r="D1246" s="6">
        <f>SCP!$A134</f>
        <v>0</v>
      </c>
      <c r="E1246" s="6" t="str">
        <f>Table1[[#This Row],[QNUM]]&amp;Table1[[#This Row],[SUBQNUM]]</f>
        <v>0</v>
      </c>
      <c r="F1246" s="6" t="str">
        <f>_xlfn.SINGLE(IF(SCP!$B134="","",SCP!$B134))</f>
        <v/>
      </c>
      <c r="G1246" s="6" t="str">
        <f>_xlfn.SINGLE(IF(SCP!$C134="","",SCP!$C134))</f>
        <v/>
      </c>
      <c r="H124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47" spans="1:8" x14ac:dyDescent="0.35">
      <c r="A1247" s="6" t="s">
        <v>1928</v>
      </c>
      <c r="B1247" s="6" t="str">
        <f t="shared" si="32"/>
        <v>0</v>
      </c>
      <c r="C1247" s="6" t="str">
        <f>(IF(MID(Table1[[#This Row],[Question]],10,2)="SU",MID(Table1[[#This Row],[Question]],10,6),""))</f>
        <v/>
      </c>
      <c r="D1247" s="6">
        <f>SCP!$A135</f>
        <v>0</v>
      </c>
      <c r="E1247" s="6" t="str">
        <f>Table1[[#This Row],[QNUM]]&amp;Table1[[#This Row],[SUBQNUM]]</f>
        <v>0</v>
      </c>
      <c r="F1247" s="6" t="str">
        <f>_xlfn.SINGLE(IF(SCP!$B135="","",SCP!$B135))</f>
        <v/>
      </c>
      <c r="G1247" s="6" t="str">
        <f>_xlfn.SINGLE(IF(SCP!$C135="","",SCP!$C135))</f>
        <v/>
      </c>
      <c r="H124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48" spans="1:8" x14ac:dyDescent="0.35">
      <c r="A1248" s="6" t="s">
        <v>1928</v>
      </c>
      <c r="B1248" s="6" t="str">
        <f t="shared" si="32"/>
        <v>0</v>
      </c>
      <c r="C1248" s="6" t="str">
        <f>(IF(MID(Table1[[#This Row],[Question]],10,2)="SU",MID(Table1[[#This Row],[Question]],10,6),""))</f>
        <v/>
      </c>
      <c r="D1248" s="6">
        <f>SCP!$A136</f>
        <v>0</v>
      </c>
      <c r="E1248" s="6" t="str">
        <f>Table1[[#This Row],[QNUM]]&amp;Table1[[#This Row],[SUBQNUM]]</f>
        <v>0</v>
      </c>
      <c r="F1248" s="6" t="str">
        <f>_xlfn.SINGLE(IF(SCP!$B136="","",SCP!$B136))</f>
        <v/>
      </c>
      <c r="G1248" s="6" t="str">
        <f>_xlfn.SINGLE(IF(SCP!$C136="","",SCP!$C136))</f>
        <v/>
      </c>
      <c r="H124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49" spans="1:8" x14ac:dyDescent="0.35">
      <c r="A1249" s="6" t="s">
        <v>1928</v>
      </c>
      <c r="B1249" s="6" t="str">
        <f t="shared" si="32"/>
        <v>0</v>
      </c>
      <c r="C1249" s="6" t="str">
        <f>(IF(MID(Table1[[#This Row],[Question]],10,2)="SU",MID(Table1[[#This Row],[Question]],10,6),""))</f>
        <v/>
      </c>
      <c r="D1249" s="6">
        <f>SCP!$A137</f>
        <v>0</v>
      </c>
      <c r="E1249" s="6" t="str">
        <f>Table1[[#This Row],[QNUM]]&amp;Table1[[#This Row],[SUBQNUM]]</f>
        <v>0</v>
      </c>
      <c r="F1249" s="6" t="str">
        <f>_xlfn.SINGLE(IF(SCP!$B137="","",SCP!$B137))</f>
        <v/>
      </c>
      <c r="G1249" s="6" t="str">
        <f>_xlfn.SINGLE(IF(SCP!$C137="","",SCP!$C137))</f>
        <v/>
      </c>
      <c r="H124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50" spans="1:8" x14ac:dyDescent="0.35">
      <c r="A1250" s="6" t="s">
        <v>1928</v>
      </c>
      <c r="B1250" s="6" t="str">
        <f t="shared" si="32"/>
        <v>0</v>
      </c>
      <c r="C1250" s="6" t="str">
        <f>(IF(MID(Table1[[#This Row],[Question]],10,2)="SU",MID(Table1[[#This Row],[Question]],10,6),""))</f>
        <v/>
      </c>
      <c r="D1250" s="6">
        <f>SCP!$A138</f>
        <v>0</v>
      </c>
      <c r="E1250" s="6" t="str">
        <f>Table1[[#This Row],[QNUM]]&amp;Table1[[#This Row],[SUBQNUM]]</f>
        <v>0</v>
      </c>
      <c r="F1250" s="6" t="str">
        <f>_xlfn.SINGLE(IF(SCP!$B138="","",SCP!$B138))</f>
        <v/>
      </c>
      <c r="G1250" s="6" t="str">
        <f>_xlfn.SINGLE(IF(SCP!$C138="","",SCP!$C138))</f>
        <v/>
      </c>
      <c r="H125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51" spans="1:8" x14ac:dyDescent="0.35">
      <c r="A1251" s="6" t="s">
        <v>1928</v>
      </c>
      <c r="B1251" s="6" t="str">
        <f t="shared" si="32"/>
        <v>0</v>
      </c>
      <c r="C1251" s="6" t="str">
        <f>(IF(MID(Table1[[#This Row],[Question]],10,2)="SU",MID(Table1[[#This Row],[Question]],10,6),""))</f>
        <v/>
      </c>
      <c r="D1251" s="6">
        <f>SCP!$A139</f>
        <v>0</v>
      </c>
      <c r="E1251" s="6" t="str">
        <f>Table1[[#This Row],[QNUM]]&amp;Table1[[#This Row],[SUBQNUM]]</f>
        <v>0</v>
      </c>
      <c r="F1251" s="6" t="str">
        <f>_xlfn.SINGLE(IF(SCP!$B139="","",SCP!$B139))</f>
        <v/>
      </c>
      <c r="G1251" s="6" t="str">
        <f>_xlfn.SINGLE(IF(SCP!$C139="","",SCP!$C139))</f>
        <v/>
      </c>
      <c r="H125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52" spans="1:8" x14ac:dyDescent="0.35">
      <c r="A1252" s="6" t="s">
        <v>1928</v>
      </c>
      <c r="B1252" s="6" t="str">
        <f t="shared" si="32"/>
        <v>0</v>
      </c>
      <c r="C1252" s="6" t="str">
        <f>(IF(MID(Table1[[#This Row],[Question]],10,2)="SU",MID(Table1[[#This Row],[Question]],10,6),""))</f>
        <v/>
      </c>
      <c r="D1252" s="6">
        <f>SCP!$A140</f>
        <v>0</v>
      </c>
      <c r="E1252" s="6" t="str">
        <f>Table1[[#This Row],[QNUM]]&amp;Table1[[#This Row],[SUBQNUM]]</f>
        <v>0</v>
      </c>
      <c r="F1252" s="6" t="str">
        <f>_xlfn.SINGLE(IF(SCP!$B140="","",SCP!$B140))</f>
        <v/>
      </c>
      <c r="G1252" s="6" t="str">
        <f>_xlfn.SINGLE(IF(SCP!$C140="","",SCP!$C140))</f>
        <v/>
      </c>
      <c r="H125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53" spans="1:8" x14ac:dyDescent="0.35">
      <c r="A1253" s="6" t="s">
        <v>1928</v>
      </c>
      <c r="B1253" s="6" t="str">
        <f t="shared" si="32"/>
        <v>0</v>
      </c>
      <c r="C1253" s="6" t="str">
        <f>(IF(MID(Table1[[#This Row],[Question]],10,2)="SU",MID(Table1[[#This Row],[Question]],10,6),""))</f>
        <v/>
      </c>
      <c r="D1253" s="6">
        <f>SCP!$A141</f>
        <v>0</v>
      </c>
      <c r="E1253" s="6" t="str">
        <f>Table1[[#This Row],[QNUM]]&amp;Table1[[#This Row],[SUBQNUM]]</f>
        <v>0</v>
      </c>
      <c r="F1253" s="6" t="str">
        <f>_xlfn.SINGLE(IF(SCP!$B141="","",SCP!$B141))</f>
        <v/>
      </c>
      <c r="G1253" s="6" t="str">
        <f>_xlfn.SINGLE(IF(SCP!$C141="","",SCP!$C141))</f>
        <v/>
      </c>
      <c r="H125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54" spans="1:8" x14ac:dyDescent="0.35">
      <c r="A1254" s="6" t="s">
        <v>1928</v>
      </c>
      <c r="B1254" s="6" t="str">
        <f t="shared" si="32"/>
        <v>0</v>
      </c>
      <c r="C1254" s="6" t="str">
        <f>(IF(MID(Table1[[#This Row],[Question]],10,2)="SU",MID(Table1[[#This Row],[Question]],10,6),""))</f>
        <v/>
      </c>
      <c r="D1254" s="6">
        <f>SCP!$A142</f>
        <v>0</v>
      </c>
      <c r="E1254" s="6" t="str">
        <f>Table1[[#This Row],[QNUM]]&amp;Table1[[#This Row],[SUBQNUM]]</f>
        <v>0</v>
      </c>
      <c r="F1254" s="6" t="str">
        <f>_xlfn.SINGLE(IF(SCP!$B142="","",SCP!$B142))</f>
        <v/>
      </c>
      <c r="G1254" s="6" t="str">
        <f>_xlfn.SINGLE(IF(SCP!$C142="","",SCP!$C142))</f>
        <v/>
      </c>
      <c r="H125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55" spans="1:8" x14ac:dyDescent="0.35">
      <c r="A1255" s="6" t="s">
        <v>1928</v>
      </c>
      <c r="B1255" s="6" t="str">
        <f t="shared" si="32"/>
        <v>0</v>
      </c>
      <c r="C1255" s="6" t="str">
        <f>(IF(MID(Table1[[#This Row],[Question]],10,2)="SU",MID(Table1[[#This Row],[Question]],10,6),""))</f>
        <v/>
      </c>
      <c r="D1255" s="6">
        <f>SCP!$A143</f>
        <v>0</v>
      </c>
      <c r="E1255" s="6" t="str">
        <f>Table1[[#This Row],[QNUM]]&amp;Table1[[#This Row],[SUBQNUM]]</f>
        <v>0</v>
      </c>
      <c r="F1255" s="6" t="str">
        <f>_xlfn.SINGLE(IF(SCP!$B143="","",SCP!$B143))</f>
        <v/>
      </c>
      <c r="G1255" s="6" t="str">
        <f>_xlfn.SINGLE(IF(SCP!$C143="","",SCP!$C143))</f>
        <v/>
      </c>
      <c r="H125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56" spans="1:8" x14ac:dyDescent="0.35">
      <c r="A1256" s="6" t="s">
        <v>1928</v>
      </c>
      <c r="B1256" s="6" t="str">
        <f t="shared" si="32"/>
        <v>0</v>
      </c>
      <c r="C1256" s="6" t="str">
        <f>(IF(MID(Table1[[#This Row],[Question]],10,2)="SU",MID(Table1[[#This Row],[Question]],10,6),""))</f>
        <v/>
      </c>
      <c r="D1256" s="6">
        <f>SCP!$A144</f>
        <v>0</v>
      </c>
      <c r="E1256" s="6" t="str">
        <f>Table1[[#This Row],[QNUM]]&amp;Table1[[#This Row],[SUBQNUM]]</f>
        <v>0</v>
      </c>
      <c r="F1256" s="6" t="str">
        <f>_xlfn.SINGLE(IF(SCP!$B144="","",SCP!$B144))</f>
        <v/>
      </c>
      <c r="G1256" s="6" t="str">
        <f>_xlfn.SINGLE(IF(SCP!$C144="","",SCP!$C144))</f>
        <v/>
      </c>
      <c r="H125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57" spans="1:8" x14ac:dyDescent="0.35">
      <c r="A1257" s="6" t="s">
        <v>1928</v>
      </c>
      <c r="B1257" s="6" t="str">
        <f t="shared" si="32"/>
        <v>0</v>
      </c>
      <c r="C1257" s="6" t="str">
        <f>(IF(MID(Table1[[#This Row],[Question]],10,2)="SU",MID(Table1[[#This Row],[Question]],10,6),""))</f>
        <v/>
      </c>
      <c r="D1257" s="6">
        <f>SCP!$A145</f>
        <v>0</v>
      </c>
      <c r="E1257" s="6" t="str">
        <f>Table1[[#This Row],[QNUM]]&amp;Table1[[#This Row],[SUBQNUM]]</f>
        <v>0</v>
      </c>
      <c r="F1257" s="6" t="str">
        <f>_xlfn.SINGLE(IF(SCP!$B145="","",SCP!$B145))</f>
        <v/>
      </c>
      <c r="G1257" s="6" t="str">
        <f>_xlfn.SINGLE(IF(SCP!$C145="","",SCP!$C145))</f>
        <v/>
      </c>
      <c r="H125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58" spans="1:8" x14ac:dyDescent="0.35">
      <c r="A1258" s="6" t="s">
        <v>1928</v>
      </c>
      <c r="B1258" s="6" t="str">
        <f t="shared" si="32"/>
        <v>0</v>
      </c>
      <c r="C1258" s="6" t="str">
        <f>(IF(MID(Table1[[#This Row],[Question]],10,2)="SU",MID(Table1[[#This Row],[Question]],10,6),""))</f>
        <v/>
      </c>
      <c r="D1258" s="6">
        <f>SCP!$A146</f>
        <v>0</v>
      </c>
      <c r="E1258" s="6" t="str">
        <f>Table1[[#This Row],[QNUM]]&amp;Table1[[#This Row],[SUBQNUM]]</f>
        <v>0</v>
      </c>
      <c r="F1258" s="6" t="str">
        <f>_xlfn.SINGLE(IF(SCP!$B146="","",SCP!$B146))</f>
        <v/>
      </c>
      <c r="G1258" s="6" t="str">
        <f>_xlfn.SINGLE(IF(SCP!$C146="","",SCP!$C146))</f>
        <v/>
      </c>
      <c r="H125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59" spans="1:8" x14ac:dyDescent="0.35">
      <c r="A1259" s="6" t="s">
        <v>1928</v>
      </c>
      <c r="B1259" s="6" t="str">
        <f t="shared" ref="B1259:B1279" si="34">TRIM(IF(ISNUMBER(LEFT(D1259,1)*1),LEFT(D1259,9),""))</f>
        <v>0</v>
      </c>
      <c r="C1259" s="6" t="str">
        <f>(IF(MID(Table1[[#This Row],[Question]],10,2)="SU",MID(Table1[[#This Row],[Question]],10,6),""))</f>
        <v/>
      </c>
      <c r="D1259" s="6">
        <f>SCP!$A147</f>
        <v>0</v>
      </c>
      <c r="E1259" s="6" t="str">
        <f>Table1[[#This Row],[QNUM]]&amp;Table1[[#This Row],[SUBQNUM]]</f>
        <v>0</v>
      </c>
      <c r="F1259" s="6" t="str">
        <f>_xlfn.SINGLE(IF(SCP!$B147="","",SCP!$B147))</f>
        <v/>
      </c>
      <c r="G1259" s="6" t="str">
        <f>_xlfn.SINGLE(IF(SCP!$C147="","",SCP!$C147))</f>
        <v/>
      </c>
      <c r="H125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60" spans="1:8" x14ac:dyDescent="0.35">
      <c r="A1260" s="6" t="s">
        <v>1928</v>
      </c>
      <c r="B1260" s="6" t="str">
        <f t="shared" si="34"/>
        <v>0</v>
      </c>
      <c r="C1260" s="6" t="str">
        <f>(IF(MID(Table1[[#This Row],[Question]],10,2)="SU",MID(Table1[[#This Row],[Question]],10,6),""))</f>
        <v/>
      </c>
      <c r="D1260" s="6">
        <f>SCP!$A148</f>
        <v>0</v>
      </c>
      <c r="E1260" s="6" t="str">
        <f>Table1[[#This Row],[QNUM]]&amp;Table1[[#This Row],[SUBQNUM]]</f>
        <v>0</v>
      </c>
      <c r="F1260" s="6" t="str">
        <f>_xlfn.SINGLE(IF(SCP!$B148="","",SCP!$B148))</f>
        <v/>
      </c>
      <c r="G1260" s="6" t="str">
        <f>_xlfn.SINGLE(IF(SCP!$C148="","",SCP!$C148))</f>
        <v/>
      </c>
      <c r="H126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61" spans="1:8" x14ac:dyDescent="0.35">
      <c r="A1261" s="6" t="s">
        <v>1928</v>
      </c>
      <c r="B1261" s="6" t="str">
        <f t="shared" si="34"/>
        <v>0</v>
      </c>
      <c r="C1261" s="6" t="str">
        <f>(IF(MID(Table1[[#This Row],[Question]],10,2)="SU",MID(Table1[[#This Row],[Question]],10,6),""))</f>
        <v/>
      </c>
      <c r="D1261" s="6">
        <f>SCP!$A149</f>
        <v>0</v>
      </c>
      <c r="E1261" s="6" t="str">
        <f>Table1[[#This Row],[QNUM]]&amp;Table1[[#This Row],[SUBQNUM]]</f>
        <v>0</v>
      </c>
      <c r="F1261" s="6" t="str">
        <f>_xlfn.SINGLE(IF(SCP!$B149="","",SCP!$B149))</f>
        <v/>
      </c>
      <c r="G1261" s="6" t="str">
        <f>_xlfn.SINGLE(IF(SCP!$C149="","",SCP!$C149))</f>
        <v/>
      </c>
      <c r="H126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62" spans="1:8" x14ac:dyDescent="0.35">
      <c r="A1262" s="6" t="s">
        <v>1928</v>
      </c>
      <c r="B1262" s="6" t="str">
        <f t="shared" si="34"/>
        <v>0</v>
      </c>
      <c r="C1262" s="6" t="str">
        <f>(IF(MID(Table1[[#This Row],[Question]],10,2)="SU",MID(Table1[[#This Row],[Question]],10,6),""))</f>
        <v/>
      </c>
      <c r="D1262" s="6">
        <f>SCP!$A150</f>
        <v>0</v>
      </c>
      <c r="E1262" s="6" t="str">
        <f>Table1[[#This Row],[QNUM]]&amp;Table1[[#This Row],[SUBQNUM]]</f>
        <v>0</v>
      </c>
      <c r="F1262" s="6" t="str">
        <f>_xlfn.SINGLE(IF(SCP!$B150="","",SCP!$B150))</f>
        <v/>
      </c>
      <c r="G1262" s="6" t="str">
        <f>_xlfn.SINGLE(IF(SCP!$C150="","",SCP!$C150))</f>
        <v/>
      </c>
      <c r="H126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63" spans="1:8" x14ac:dyDescent="0.35">
      <c r="A1263" s="6" t="s">
        <v>1928</v>
      </c>
      <c r="B1263" s="6" t="str">
        <f t="shared" si="34"/>
        <v>0</v>
      </c>
      <c r="C1263" s="6" t="str">
        <f>(IF(MID(Table1[[#This Row],[Question]],10,2)="SU",MID(Table1[[#This Row],[Question]],10,6),""))</f>
        <v/>
      </c>
      <c r="D1263" s="6">
        <f>SCP!$A151</f>
        <v>0</v>
      </c>
      <c r="E1263" s="6" t="str">
        <f>Table1[[#This Row],[QNUM]]&amp;Table1[[#This Row],[SUBQNUM]]</f>
        <v>0</v>
      </c>
      <c r="F1263" s="6" t="str">
        <f>_xlfn.SINGLE(IF(SCP!$B151="","",SCP!$B151))</f>
        <v/>
      </c>
      <c r="G1263" s="6" t="str">
        <f>_xlfn.SINGLE(IF(SCP!$C151="","",SCP!$C151))</f>
        <v/>
      </c>
      <c r="H126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64" spans="1:8" x14ac:dyDescent="0.35">
      <c r="A1264" s="6" t="s">
        <v>1928</v>
      </c>
      <c r="B1264" s="6" t="str">
        <f t="shared" si="34"/>
        <v>0</v>
      </c>
      <c r="C1264" s="6" t="str">
        <f>(IF(MID(Table1[[#This Row],[Question]],10,2)="SU",MID(Table1[[#This Row],[Question]],10,6),""))</f>
        <v/>
      </c>
      <c r="D1264" s="6">
        <f>SCP!$A152</f>
        <v>0</v>
      </c>
      <c r="E1264" s="6" t="str">
        <f>Table1[[#This Row],[QNUM]]&amp;Table1[[#This Row],[SUBQNUM]]</f>
        <v>0</v>
      </c>
      <c r="F1264" s="6" t="str">
        <f>_xlfn.SINGLE(IF(SCP!$B152="","",SCP!$B152))</f>
        <v/>
      </c>
      <c r="G1264" s="6" t="str">
        <f>_xlfn.SINGLE(IF(SCP!$C152="","",SCP!$C152))</f>
        <v/>
      </c>
      <c r="H126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65" spans="1:8" x14ac:dyDescent="0.35">
      <c r="A1265" s="6" t="s">
        <v>1928</v>
      </c>
      <c r="B1265" s="6" t="str">
        <f t="shared" si="34"/>
        <v>0</v>
      </c>
      <c r="C1265" s="6" t="str">
        <f>(IF(MID(Table1[[#This Row],[Question]],10,2)="SU",MID(Table1[[#This Row],[Question]],10,6),""))</f>
        <v/>
      </c>
      <c r="D1265" s="6">
        <f>SCP!$A153</f>
        <v>0</v>
      </c>
      <c r="E1265" s="6" t="str">
        <f>Table1[[#This Row],[QNUM]]&amp;Table1[[#This Row],[SUBQNUM]]</f>
        <v>0</v>
      </c>
      <c r="F1265" s="6" t="str">
        <f>_xlfn.SINGLE(IF(SCP!$B153="","",SCP!$B153))</f>
        <v/>
      </c>
      <c r="G1265" s="6" t="str">
        <f>_xlfn.SINGLE(IF(SCP!$C153="","",SCP!$C153))</f>
        <v/>
      </c>
      <c r="H126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66" spans="1:8" x14ac:dyDescent="0.35">
      <c r="A1266" s="6" t="s">
        <v>1928</v>
      </c>
      <c r="B1266" s="6" t="str">
        <f t="shared" si="34"/>
        <v>0</v>
      </c>
      <c r="C1266" s="6" t="str">
        <f>(IF(MID(Table1[[#This Row],[Question]],10,2)="SU",MID(Table1[[#This Row],[Question]],10,6),""))</f>
        <v/>
      </c>
      <c r="D1266" s="6">
        <f>SCP!$A154</f>
        <v>0</v>
      </c>
      <c r="E1266" s="6" t="str">
        <f>Table1[[#This Row],[QNUM]]&amp;Table1[[#This Row],[SUBQNUM]]</f>
        <v>0</v>
      </c>
      <c r="F1266" s="6" t="str">
        <f>_xlfn.SINGLE(IF(SCP!$B154="","",SCP!$B154))</f>
        <v/>
      </c>
      <c r="G1266" s="6" t="str">
        <f>_xlfn.SINGLE(IF(SCP!$C154="","",SCP!$C154))</f>
        <v/>
      </c>
      <c r="H126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67" spans="1:8" x14ac:dyDescent="0.35">
      <c r="A1267" s="6" t="s">
        <v>1928</v>
      </c>
      <c r="B1267" s="6" t="str">
        <f t="shared" si="34"/>
        <v>0</v>
      </c>
      <c r="C1267" s="6" t="str">
        <f>(IF(MID(Table1[[#This Row],[Question]],10,2)="SU",MID(Table1[[#This Row],[Question]],10,6),""))</f>
        <v/>
      </c>
      <c r="D1267" s="6">
        <f>SCP!$A155</f>
        <v>0</v>
      </c>
      <c r="E1267" s="6" t="str">
        <f>Table1[[#This Row],[QNUM]]&amp;Table1[[#This Row],[SUBQNUM]]</f>
        <v>0</v>
      </c>
      <c r="F1267" s="6" t="str">
        <f>_xlfn.SINGLE(IF(SCP!$B155="","",SCP!$B155))</f>
        <v/>
      </c>
      <c r="G1267" s="6" t="str">
        <f>_xlfn.SINGLE(IF(SCP!$C155="","",SCP!$C155))</f>
        <v/>
      </c>
      <c r="H126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68" spans="1:8" x14ac:dyDescent="0.35">
      <c r="A1268" s="6" t="s">
        <v>1928</v>
      </c>
      <c r="B1268" s="6" t="str">
        <f t="shared" si="34"/>
        <v>0</v>
      </c>
      <c r="C1268" s="6" t="str">
        <f>(IF(MID(Table1[[#This Row],[Question]],10,2)="SU",MID(Table1[[#This Row],[Question]],10,6),""))</f>
        <v/>
      </c>
      <c r="D1268" s="6">
        <f>SCP!$A156</f>
        <v>0</v>
      </c>
      <c r="E1268" s="6" t="str">
        <f>Table1[[#This Row],[QNUM]]&amp;Table1[[#This Row],[SUBQNUM]]</f>
        <v>0</v>
      </c>
      <c r="F1268" s="6" t="str">
        <f>_xlfn.SINGLE(IF(SCP!$B156="","",SCP!$B156))</f>
        <v/>
      </c>
      <c r="G1268" s="6" t="str">
        <f>_xlfn.SINGLE(IF(SCP!$C156="","",SCP!$C156))</f>
        <v/>
      </c>
      <c r="H126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69" spans="1:8" x14ac:dyDescent="0.35">
      <c r="A1269" s="6" t="s">
        <v>1928</v>
      </c>
      <c r="B1269" s="6" t="str">
        <f t="shared" si="34"/>
        <v>0</v>
      </c>
      <c r="C1269" s="6" t="str">
        <f>(IF(MID(Table1[[#This Row],[Question]],10,2)="SU",MID(Table1[[#This Row],[Question]],10,6),""))</f>
        <v/>
      </c>
      <c r="D1269" s="6">
        <f>SCP!$A157</f>
        <v>0</v>
      </c>
      <c r="E1269" s="6" t="str">
        <f>Table1[[#This Row],[QNUM]]&amp;Table1[[#This Row],[SUBQNUM]]</f>
        <v>0</v>
      </c>
      <c r="F1269" s="6" t="str">
        <f>_xlfn.SINGLE(IF(SCP!$B157="","",SCP!$B157))</f>
        <v/>
      </c>
      <c r="G1269" s="6" t="str">
        <f>_xlfn.SINGLE(IF(SCP!$C157="","",SCP!$C157))</f>
        <v/>
      </c>
      <c r="H126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70" spans="1:8" x14ac:dyDescent="0.35">
      <c r="A1270" s="6" t="s">
        <v>1928</v>
      </c>
      <c r="B1270" s="6" t="str">
        <f t="shared" si="34"/>
        <v>0</v>
      </c>
      <c r="C1270" s="6" t="str">
        <f>(IF(MID(Table1[[#This Row],[Question]],10,2)="SU",MID(Table1[[#This Row],[Question]],10,6),""))</f>
        <v/>
      </c>
      <c r="D1270" s="6">
        <f>SCP!$A158</f>
        <v>0</v>
      </c>
      <c r="E1270" s="6" t="str">
        <f>Table1[[#This Row],[QNUM]]&amp;Table1[[#This Row],[SUBQNUM]]</f>
        <v>0</v>
      </c>
      <c r="F1270" s="6" t="str">
        <f>_xlfn.SINGLE(IF(SCP!$B158="","",SCP!$B158))</f>
        <v/>
      </c>
      <c r="G1270" s="6" t="str">
        <f>_xlfn.SINGLE(IF(SCP!$C158="","",SCP!$C158))</f>
        <v/>
      </c>
      <c r="H127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71" spans="1:8" x14ac:dyDescent="0.35">
      <c r="A1271" s="6" t="s">
        <v>1928</v>
      </c>
      <c r="B1271" s="6" t="str">
        <f t="shared" si="34"/>
        <v>0</v>
      </c>
      <c r="C1271" s="6" t="str">
        <f>(IF(MID(Table1[[#This Row],[Question]],10,2)="SU",MID(Table1[[#This Row],[Question]],10,6),""))</f>
        <v/>
      </c>
      <c r="D1271" s="6">
        <f>SCP!$A159</f>
        <v>0</v>
      </c>
      <c r="E1271" s="6" t="str">
        <f>Table1[[#This Row],[QNUM]]&amp;Table1[[#This Row],[SUBQNUM]]</f>
        <v>0</v>
      </c>
      <c r="F1271" s="6" t="str">
        <f>_xlfn.SINGLE(IF(SCP!$B159="","",SCP!$B159))</f>
        <v/>
      </c>
      <c r="G1271" s="6" t="str">
        <f>_xlfn.SINGLE(IF(SCP!$C159="","",SCP!$C159))</f>
        <v/>
      </c>
      <c r="H127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72" spans="1:8" x14ac:dyDescent="0.35">
      <c r="A1272" s="6" t="s">
        <v>1928</v>
      </c>
      <c r="B1272" s="6" t="str">
        <f t="shared" si="34"/>
        <v>0</v>
      </c>
      <c r="C1272" s="6" t="str">
        <f>(IF(MID(Table1[[#This Row],[Question]],10,2)="SU",MID(Table1[[#This Row],[Question]],10,6),""))</f>
        <v/>
      </c>
      <c r="D1272" s="6">
        <f>SCP!$A160</f>
        <v>0</v>
      </c>
      <c r="E1272" s="6" t="str">
        <f>Table1[[#This Row],[QNUM]]&amp;Table1[[#This Row],[SUBQNUM]]</f>
        <v>0</v>
      </c>
      <c r="F1272" s="6" t="str">
        <f>_xlfn.SINGLE(IF(SCP!$B160="","",SCP!$B160))</f>
        <v/>
      </c>
      <c r="G1272" s="6" t="str">
        <f>_xlfn.SINGLE(IF(SCP!$C160="","",SCP!$C160))</f>
        <v/>
      </c>
      <c r="H127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73" spans="1:8" x14ac:dyDescent="0.35">
      <c r="A1273" s="6" t="s">
        <v>1928</v>
      </c>
      <c r="B1273" s="6" t="str">
        <f t="shared" si="34"/>
        <v>0</v>
      </c>
      <c r="C1273" s="6" t="str">
        <f>(IF(MID(Table1[[#This Row],[Question]],10,2)="SU",MID(Table1[[#This Row],[Question]],10,6),""))</f>
        <v/>
      </c>
      <c r="D1273" s="6">
        <f>SCP!$A161</f>
        <v>0</v>
      </c>
      <c r="E1273" s="6" t="str">
        <f>Table1[[#This Row],[QNUM]]&amp;Table1[[#This Row],[SUBQNUM]]</f>
        <v>0</v>
      </c>
      <c r="F1273" s="6" t="str">
        <f>_xlfn.SINGLE(IF(SCP!$B161="","",SCP!$B161))</f>
        <v/>
      </c>
      <c r="G1273" s="6" t="str">
        <f>_xlfn.SINGLE(IF(SCP!$C161="","",SCP!$C161))</f>
        <v/>
      </c>
      <c r="H127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74" spans="1:8" x14ac:dyDescent="0.35">
      <c r="A1274" s="6" t="s">
        <v>1928</v>
      </c>
      <c r="B1274" s="6" t="str">
        <f t="shared" si="34"/>
        <v>0</v>
      </c>
      <c r="C1274" s="6" t="str">
        <f>(IF(MID(Table1[[#This Row],[Question]],10,2)="SU",MID(Table1[[#This Row],[Question]],10,6),""))</f>
        <v/>
      </c>
      <c r="D1274" s="6">
        <f>SCP!$A162</f>
        <v>0</v>
      </c>
      <c r="E1274" s="6" t="str">
        <f>Table1[[#This Row],[QNUM]]&amp;Table1[[#This Row],[SUBQNUM]]</f>
        <v>0</v>
      </c>
      <c r="F1274" s="6" t="str">
        <f>_xlfn.SINGLE(IF(SCP!$B162="","",SCP!$B162))</f>
        <v/>
      </c>
      <c r="G1274" s="6" t="str">
        <f>_xlfn.SINGLE(IF(SCP!$C162="","",SCP!$C162))</f>
        <v/>
      </c>
      <c r="H127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75" spans="1:8" x14ac:dyDescent="0.35">
      <c r="A1275" s="6" t="s">
        <v>1928</v>
      </c>
      <c r="B1275" s="6" t="str">
        <f t="shared" si="34"/>
        <v>0</v>
      </c>
      <c r="C1275" s="6" t="str">
        <f>(IF(MID(Table1[[#This Row],[Question]],10,2)="SU",MID(Table1[[#This Row],[Question]],10,6),""))</f>
        <v/>
      </c>
      <c r="D1275" s="6">
        <f>SCP!$A163</f>
        <v>0</v>
      </c>
      <c r="E1275" s="6" t="str">
        <f>Table1[[#This Row],[QNUM]]&amp;Table1[[#This Row],[SUBQNUM]]</f>
        <v>0</v>
      </c>
      <c r="F1275" s="6" t="str">
        <f>_xlfn.SINGLE(IF(SCP!$B163="","",SCP!$B163))</f>
        <v/>
      </c>
      <c r="G1275" s="6" t="str">
        <f>_xlfn.SINGLE(IF(SCP!$C163="","",SCP!$C163))</f>
        <v/>
      </c>
      <c r="H127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76" spans="1:8" x14ac:dyDescent="0.35">
      <c r="A1276" s="6" t="s">
        <v>1928</v>
      </c>
      <c r="B1276" s="6" t="str">
        <f t="shared" si="34"/>
        <v>0</v>
      </c>
      <c r="C1276" s="6" t="str">
        <f>(IF(MID(Table1[[#This Row],[Question]],10,2)="SU",MID(Table1[[#This Row],[Question]],10,6),""))</f>
        <v/>
      </c>
      <c r="D1276" s="6">
        <f>SCP!$A164</f>
        <v>0</v>
      </c>
      <c r="E1276" s="6" t="str">
        <f>Table1[[#This Row],[QNUM]]&amp;Table1[[#This Row],[SUBQNUM]]</f>
        <v>0</v>
      </c>
      <c r="F1276" s="6" t="str">
        <f>_xlfn.SINGLE(IF(SCP!$B164="","",SCP!$B164))</f>
        <v/>
      </c>
      <c r="G1276" s="6" t="str">
        <f>_xlfn.SINGLE(IF(SCP!$C164="","",SCP!$C164))</f>
        <v/>
      </c>
      <c r="H127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77" spans="1:8" x14ac:dyDescent="0.35">
      <c r="A1277" s="6" t="s">
        <v>1928</v>
      </c>
      <c r="B1277" s="6" t="str">
        <f t="shared" si="34"/>
        <v>0</v>
      </c>
      <c r="C1277" s="6" t="str">
        <f>(IF(MID(Table1[[#This Row],[Question]],10,2)="SU",MID(Table1[[#This Row],[Question]],10,6),""))</f>
        <v/>
      </c>
      <c r="D1277" s="6">
        <f>SCP!$A165</f>
        <v>0</v>
      </c>
      <c r="E1277" s="6" t="str">
        <f>Table1[[#This Row],[QNUM]]&amp;Table1[[#This Row],[SUBQNUM]]</f>
        <v>0</v>
      </c>
      <c r="F1277" s="6" t="str">
        <f>_xlfn.SINGLE(IF(SCP!$B165="","",SCP!$B165))</f>
        <v/>
      </c>
      <c r="G1277" s="6" t="str">
        <f>_xlfn.SINGLE(IF(SCP!$C165="","",SCP!$C165))</f>
        <v/>
      </c>
      <c r="H127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78" spans="1:8" x14ac:dyDescent="0.35">
      <c r="A1278" s="6" t="s">
        <v>1928</v>
      </c>
      <c r="B1278" s="6" t="str">
        <f t="shared" si="34"/>
        <v>0</v>
      </c>
      <c r="C1278" s="6" t="str">
        <f>(IF(MID(Table1[[#This Row],[Question]],10,2)="SU",MID(Table1[[#This Row],[Question]],10,6),""))</f>
        <v/>
      </c>
      <c r="D1278" s="6">
        <f>SCP!$A166</f>
        <v>0</v>
      </c>
      <c r="E1278" s="6" t="str">
        <f>Table1[[#This Row],[QNUM]]&amp;Table1[[#This Row],[SUBQNUM]]</f>
        <v>0</v>
      </c>
      <c r="F1278" s="6" t="str">
        <f>_xlfn.SINGLE(IF(SCP!$B166="","",SCP!$B166))</f>
        <v/>
      </c>
      <c r="G1278" s="6" t="str">
        <f>_xlfn.SINGLE(IF(SCP!$C166="","",SCP!$C166))</f>
        <v/>
      </c>
      <c r="H127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79" spans="1:8" x14ac:dyDescent="0.35">
      <c r="A1279" s="6" t="s">
        <v>1928</v>
      </c>
      <c r="B1279" s="6" t="str">
        <f t="shared" si="34"/>
        <v>0</v>
      </c>
      <c r="C1279" s="6" t="str">
        <f>(IF(MID(Table1[[#This Row],[Question]],10,2)="SU",MID(Table1[[#This Row],[Question]],10,6),""))</f>
        <v/>
      </c>
      <c r="D1279" s="6">
        <f>SCP!$A167</f>
        <v>0</v>
      </c>
      <c r="E1279" s="6" t="str">
        <f>Table1[[#This Row],[QNUM]]&amp;Table1[[#This Row],[SUBQNUM]]</f>
        <v>0</v>
      </c>
      <c r="F1279" s="6" t="str">
        <f>_xlfn.SINGLE(IF(SCP!$B167="","",SCP!$B167))</f>
        <v/>
      </c>
      <c r="G1279" s="6" t="str">
        <f>_xlfn.SINGLE(IF(SCP!$C167="","",SCP!$C167))</f>
        <v/>
      </c>
      <c r="H127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80" spans="1:8" x14ac:dyDescent="0.35">
      <c r="A1280" s="6" t="s">
        <v>1929</v>
      </c>
      <c r="B1280" s="6" t="str">
        <f t="shared" si="32"/>
        <v>02.01.01</v>
      </c>
      <c r="C1280" s="6" t="str">
        <f>(IF(MID(Table1[[#This Row],[Question]],10,2)="SU",MID(Table1[[#This Row],[Question]],10,6),""))</f>
        <v/>
      </c>
      <c r="D1280" s="6" t="str">
        <f>Subrecipient!$A7</f>
        <v>02.01.01</v>
      </c>
      <c r="E1280" s="6" t="str">
        <f>Table1[[#This Row],[QNUM]]&amp;Table1[[#This Row],[SUBQNUM]]</f>
        <v>02.01.01</v>
      </c>
      <c r="F1280" s="6" t="str">
        <f>_xlfn.SINGLE(IF(Subrecipient!$B7="","",Subrecipient!$B7))</f>
        <v>Does the grantee have current, completed subrecipient agreements on file for the requested subrecipients?</v>
      </c>
      <c r="G1280" s="6" t="str">
        <f>_xlfn.SINGLE(IF(Subrecipient!$C7="","",Subrecipient!$C7))</f>
        <v/>
      </c>
      <c r="H128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81" spans="1:8" x14ac:dyDescent="0.35">
      <c r="A1281" s="6" t="s">
        <v>1929</v>
      </c>
      <c r="B1281" s="6" t="str">
        <f t="shared" si="32"/>
        <v/>
      </c>
      <c r="C1281" s="6" t="str">
        <f>(IF(MID(Table1[[#This Row],[Question]],10,2)="SU",MID(Table1[[#This Row],[Question]],10,6),""))</f>
        <v/>
      </c>
      <c r="D1281" s="6" t="str">
        <f>Subrecipient!$A8</f>
        <v>References:</v>
      </c>
      <c r="E1281" s="6" t="str">
        <f>Table1[[#This Row],[QNUM]]&amp;Table1[[#This Row],[SUBQNUM]]</f>
        <v/>
      </c>
      <c r="F1281" s="6" t="str">
        <f>_xlfn.SINGLE(IF(Subrecipient!$B8="","",Subrecipient!$B8))</f>
        <v>2 CFR 200.332 (a)</v>
      </c>
      <c r="G1281" s="6" t="str">
        <f>_xlfn.SINGLE(IF(Subrecipient!$C8="","",Subrecipient!$C8))</f>
        <v/>
      </c>
      <c r="H128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82" spans="1:8" x14ac:dyDescent="0.35">
      <c r="A1282" s="6" t="s">
        <v>1929</v>
      </c>
      <c r="B1282" s="6" t="str">
        <f>B1280&amp;TRIM(Table1[[#This Row],[Question]])</f>
        <v>02.01.01Notes:</v>
      </c>
      <c r="C1282" s="6" t="str">
        <f>(IF(MID(Table1[[#This Row],[Question]],10,2)="SU",MID(Table1[[#This Row],[Question]],10,6),""))</f>
        <v/>
      </c>
      <c r="D1282" s="6" t="str">
        <f>Subrecipient!$A9</f>
        <v>Notes:</v>
      </c>
      <c r="E1282" s="6" t="str">
        <f>Table1[[#This Row],[QNUM]]&amp;Table1[[#This Row],[SUBQNUM]]</f>
        <v>02.01.01Notes:</v>
      </c>
      <c r="F1282" s="6" t="str">
        <f>_xlfn.SINGLE(IF(Subrecipient!$B9="","",Subrecipient!$B9))</f>
        <v/>
      </c>
      <c r="G1282" s="6" t="str">
        <f>_xlfn.SINGLE(IF(Subrecipient!$C9="","",Subrecipient!$C9))</f>
        <v/>
      </c>
      <c r="H128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83" spans="1:8" x14ac:dyDescent="0.35">
      <c r="A1283" s="6" t="s">
        <v>1929</v>
      </c>
      <c r="B1283" s="6" t="str">
        <f>B1280&amp;Table1[[#This Row],[Question]]</f>
        <v>02.01.01Recommendations for Improvement:</v>
      </c>
      <c r="C1283" s="6" t="str">
        <f>(IF(MID(Table1[[#This Row],[Question]],10,2)="SU",MID(Table1[[#This Row],[Question]],10,6),""))</f>
        <v/>
      </c>
      <c r="D1283" s="6" t="str">
        <f>Subrecipient!$A10</f>
        <v>Recommendations for Improvement:</v>
      </c>
      <c r="E1283" s="6" t="str">
        <f>Table1[[#This Row],[QNUM]]&amp;Table1[[#This Row],[SUBQNUM]]</f>
        <v>02.01.01Recommendations for Improvement:</v>
      </c>
      <c r="F1283" s="6" t="str">
        <f>_xlfn.SINGLE(IF(Subrecipient!$B10="","",Subrecipient!$B10))</f>
        <v/>
      </c>
      <c r="G1283" s="6" t="str">
        <f>_xlfn.SINGLE(IF(Subrecipient!$C10="","",Subrecipient!$C10))</f>
        <v/>
      </c>
      <c r="H128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84" spans="1:8" x14ac:dyDescent="0.35">
      <c r="A1284" s="6" t="s">
        <v>1929</v>
      </c>
      <c r="B1284" s="6" t="str">
        <f t="shared" si="32"/>
        <v>02.01.02</v>
      </c>
      <c r="C1284" s="6" t="str">
        <f>(IF(MID(Table1[[#This Row],[Question]],10,2)="SU",MID(Table1[[#This Row],[Question]],10,6),""))</f>
        <v/>
      </c>
      <c r="D1284" s="6" t="str">
        <f>Subrecipient!$A11</f>
        <v>02.01.02</v>
      </c>
      <c r="E1284" s="6" t="str">
        <f>Table1[[#This Row],[QNUM]]&amp;Table1[[#This Row],[SUBQNUM]]</f>
        <v>02.01.02</v>
      </c>
      <c r="F1284" s="6" t="str">
        <f>_xlfn.SINGLE(IF(Subrecipient!$B11="","",Subrecipient!$B11))</f>
        <v>Does the agreement:</v>
      </c>
      <c r="G1284" s="6" t="str">
        <f>_xlfn.SINGLE(IF(Subrecipient!$C11="","",Subrecipient!$C11))</f>
        <v/>
      </c>
      <c r="H128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85" spans="1:8" x14ac:dyDescent="0.35">
      <c r="A1285" s="6" t="s">
        <v>1929</v>
      </c>
      <c r="B1285" s="6" t="str">
        <f t="shared" si="32"/>
        <v>02.01.02</v>
      </c>
      <c r="C1285" s="6" t="str">
        <f>(IF(MID(Table1[[#This Row],[Question]],10,2)="SU",MID(Table1[[#This Row],[Question]],10,6),""))</f>
        <v>SUBQ1</v>
      </c>
      <c r="D1285" s="9" t="str">
        <f>D1284&amp;" SUBQ1"</f>
        <v>02.01.02 SUBQ1</v>
      </c>
      <c r="E1285" s="9" t="str">
        <f>Table1[[#This Row],[QNUM]]&amp;Table1[[#This Row],[SUBQNUM]]</f>
        <v>02.01.02SUBQ1</v>
      </c>
      <c r="F1285" s="6" t="str">
        <f>_xlfn.SINGLE(IF(Subrecipient!$B12="","",Subrecipient!$B12))</f>
        <v>• Ensure that every subaward is clearly identified as a subaward?</v>
      </c>
      <c r="G1285" s="6" t="str">
        <f>_xlfn.SINGLE(IF(Subrecipient!$C12="","",Subrecipient!$C12))</f>
        <v/>
      </c>
      <c r="H128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86" spans="1:8" x14ac:dyDescent="0.35">
      <c r="A1286" s="6" t="s">
        <v>1929</v>
      </c>
      <c r="B1286" s="6" t="str">
        <f t="shared" si="32"/>
        <v>02.01.02</v>
      </c>
      <c r="C1286" s="6" t="str">
        <f>(IF(MID(Table1[[#This Row],[Question]],10,2)="SU",MID(Table1[[#This Row],[Question]],10,6),""))</f>
        <v>SUBQ2</v>
      </c>
      <c r="D1286" s="9" t="str">
        <f>D1284&amp;" SUBQ2"</f>
        <v>02.01.02 SUBQ2</v>
      </c>
      <c r="E1286" s="9" t="str">
        <f>Table1[[#This Row],[QNUM]]&amp;Table1[[#This Row],[SUBQNUM]]</f>
        <v>02.01.02SUBQ2</v>
      </c>
      <c r="F1286" s="6" t="str">
        <f>_xlfn.SINGLE(IF(Subrecipient!$B13="","",Subrecipient!$B13))</f>
        <v>• Include the following information (updated as necessary)?:</v>
      </c>
      <c r="G1286" s="6" t="str">
        <f>_xlfn.SINGLE(IF(Subrecipient!$C13="","",Subrecipient!$C13))</f>
        <v/>
      </c>
      <c r="H128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87" spans="1:8" x14ac:dyDescent="0.35">
      <c r="A1287" s="6" t="s">
        <v>1929</v>
      </c>
      <c r="B1287" s="6" t="str">
        <f t="shared" ref="B1287:B1350" si="35">TRIM(IF(ISNUMBER(LEFT(D1287,1)*1),LEFT(D1287,9),""))</f>
        <v>02.01.02</v>
      </c>
      <c r="C1287" s="6" t="str">
        <f>(IF(MID(Table1[[#This Row],[Question]],10,2)="SU",MID(Table1[[#This Row],[Question]],10,6),""))</f>
        <v>SUBQ3</v>
      </c>
      <c r="D1287" s="9" t="str">
        <f>D1284&amp;" SUBQ3"</f>
        <v>02.01.02 SUBQ3</v>
      </c>
      <c r="E1287" s="9" t="str">
        <f>Table1[[#This Row],[QNUM]]&amp;Table1[[#This Row],[SUBQNUM]]</f>
        <v>02.01.02SUBQ3</v>
      </c>
      <c r="F1287" s="6" t="str">
        <f>_xlfn.SINGLE(IF(Subrecipient!$B14="","",Subrecipient!$B14))</f>
        <v xml:space="preserve">o Federal award identification. </v>
      </c>
      <c r="G1287" s="6" t="str">
        <f>_xlfn.SINGLE(IF(Subrecipient!$C14="","",Subrecipient!$C14))</f>
        <v/>
      </c>
      <c r="H128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88" spans="1:8" x14ac:dyDescent="0.35">
      <c r="A1288" s="6" t="s">
        <v>1929</v>
      </c>
      <c r="B1288" s="6" t="str">
        <f t="shared" si="35"/>
        <v>02.01.02</v>
      </c>
      <c r="C1288" s="6" t="str">
        <f>(IF(MID(Table1[[#This Row],[Question]],10,2)="SU",MID(Table1[[#This Row],[Question]],10,6),""))</f>
        <v>SUBQ4</v>
      </c>
      <c r="D1288" s="9" t="str">
        <f>D1284&amp;" SUBQ4"</f>
        <v>02.01.02 SUBQ4</v>
      </c>
      <c r="E1288" s="9" t="str">
        <f>Table1[[#This Row],[QNUM]]&amp;Table1[[#This Row],[SUBQNUM]]</f>
        <v>02.01.02SUBQ4</v>
      </c>
      <c r="F1288" s="6" t="str">
        <f>_xlfn.SINGLE(IF(Subrecipient!$B15="","",Subrecipient!$B15))</f>
        <v xml:space="preserve">o Subrecipient name (which must match the name associated with its unique entity identifier); </v>
      </c>
      <c r="G1288" s="6" t="str">
        <f>_xlfn.SINGLE(IF(Subrecipient!$C15="","",Subrecipient!$C15))</f>
        <v/>
      </c>
      <c r="H128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89" spans="1:8" x14ac:dyDescent="0.35">
      <c r="A1289" s="6" t="s">
        <v>1929</v>
      </c>
      <c r="B1289" s="6" t="str">
        <f t="shared" si="35"/>
        <v>02.01.02</v>
      </c>
      <c r="C1289" s="6" t="str">
        <f>(IF(MID(Table1[[#This Row],[Question]],10,2)="SU",MID(Table1[[#This Row],[Question]],10,6),""))</f>
        <v>SUBQ5</v>
      </c>
      <c r="D1289" s="9" t="str">
        <f>D1284&amp;" SUBQ5"</f>
        <v>02.01.02 SUBQ5</v>
      </c>
      <c r="E1289" s="9" t="str">
        <f>Table1[[#This Row],[QNUM]]&amp;Table1[[#This Row],[SUBQNUM]]</f>
        <v>02.01.02SUBQ5</v>
      </c>
      <c r="F1289" s="6" t="str">
        <f>_xlfn.SINGLE(IF(Subrecipient!$B16="","",Subrecipient!$B16))</f>
        <v xml:space="preserve">o Federal Award Date of award to the recipient by the Federal agency; </v>
      </c>
      <c r="G1289" s="6" t="str">
        <f>_xlfn.SINGLE(IF(Subrecipient!$C16="","",Subrecipient!$C16))</f>
        <v/>
      </c>
      <c r="H128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90" spans="1:8" x14ac:dyDescent="0.35">
      <c r="A1290" s="6" t="s">
        <v>1929</v>
      </c>
      <c r="B1290" s="6" t="str">
        <f t="shared" si="35"/>
        <v>02.01.02</v>
      </c>
      <c r="C1290" s="6" t="str">
        <f>(IF(MID(Table1[[#This Row],[Question]],10,2)="SU",MID(Table1[[#This Row],[Question]],10,6),""))</f>
        <v>SUBQ6</v>
      </c>
      <c r="D1290" s="9" t="str">
        <f>D1284&amp;" SUBQ6"</f>
        <v>02.01.02 SUBQ6</v>
      </c>
      <c r="E1290" s="9" t="str">
        <f>Table1[[#This Row],[QNUM]]&amp;Table1[[#This Row],[SUBQNUM]]</f>
        <v>02.01.02SUBQ6</v>
      </c>
      <c r="F1290" s="6" t="str">
        <f>_xlfn.SINGLE(IF(Subrecipient!$B17="","",Subrecipient!$B17))</f>
        <v xml:space="preserve">  o Subaward Period of Performance Start and End Date; </v>
      </c>
      <c r="G1290" s="6" t="str">
        <f>_xlfn.SINGLE(IF(Subrecipient!$C17="","",Subrecipient!$C17))</f>
        <v/>
      </c>
      <c r="H129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91" spans="1:8" x14ac:dyDescent="0.35">
      <c r="A1291" s="6" t="s">
        <v>1929</v>
      </c>
      <c r="B1291" s="6" t="str">
        <f t="shared" si="35"/>
        <v>02.01.02</v>
      </c>
      <c r="C1291" s="6" t="str">
        <f>(IF(MID(Table1[[#This Row],[Question]],10,2)="SU",MID(Table1[[#This Row],[Question]],10,6),""))</f>
        <v>SUBQ7</v>
      </c>
      <c r="D1291" s="9" t="str">
        <f>D1284&amp;" SUBQ7"</f>
        <v>02.01.02 SUBQ7</v>
      </c>
      <c r="E1291" s="9" t="str">
        <f>Table1[[#This Row],[QNUM]]&amp;Table1[[#This Row],[SUBQNUM]]</f>
        <v>02.01.02SUBQ7</v>
      </c>
      <c r="F1291" s="6" t="str">
        <f>_xlfn.SINGLE(IF(Subrecipient!$B18="","",Subrecipient!$B18))</f>
        <v xml:space="preserve">  o Subaward Budget Period Start and End Date; </v>
      </c>
      <c r="G1291" s="6" t="str">
        <f>_xlfn.SINGLE(IF(Subrecipient!$C18="","",Subrecipient!$C18))</f>
        <v/>
      </c>
      <c r="H129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92" spans="1:8" x14ac:dyDescent="0.35">
      <c r="A1292" s="6" t="s">
        <v>1929</v>
      </c>
      <c r="B1292" s="6" t="str">
        <f t="shared" si="35"/>
        <v>02.01.02</v>
      </c>
      <c r="C1292" s="6" t="str">
        <f>(IF(MID(Table1[[#This Row],[Question]],10,2)="SU",MID(Table1[[#This Row],[Question]],10,6),""))</f>
        <v>SUBQ8</v>
      </c>
      <c r="D1292" s="9" t="str">
        <f>D1284&amp;" SUBQ8"</f>
        <v>02.01.02 SUBQ8</v>
      </c>
      <c r="E1292" s="9" t="str">
        <f>Table1[[#This Row],[QNUM]]&amp;Table1[[#This Row],[SUBQNUM]]</f>
        <v>02.01.02SUBQ8</v>
      </c>
      <c r="F1292" s="6" t="str">
        <f>_xlfn.SINGLE(IF(Subrecipient!$B19="","",Subrecipient!$B19))</f>
        <v xml:space="preserve">  o Total Amount of Federal Funds Obligated and committed to the subrecipient by the pass-through entity including the current financial obligation; </v>
      </c>
      <c r="G1292" s="6" t="str">
        <f>_xlfn.SINGLE(IF(Subrecipient!$C19="","",Subrecipient!$C19))</f>
        <v/>
      </c>
      <c r="H129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93" spans="1:8" x14ac:dyDescent="0.35">
      <c r="A1293" s="6" t="s">
        <v>1929</v>
      </c>
      <c r="B1293" s="6" t="str">
        <f t="shared" si="35"/>
        <v>02.01.02</v>
      </c>
      <c r="C1293" s="6" t="str">
        <f>(IF(MID(Table1[[#This Row],[Question]],10,2)="SU",MID(Table1[[#This Row],[Question]],10,6),""))</f>
        <v>SUBQ9</v>
      </c>
      <c r="D1293" s="9" t="str">
        <f>D1284&amp;" SUBQ9"</f>
        <v>02.01.02 SUBQ9</v>
      </c>
      <c r="E1293" s="9" t="str">
        <f>Table1[[#This Row],[QNUM]]&amp;Table1[[#This Row],[SUBQNUM]]</f>
        <v>02.01.02SUBQ9</v>
      </c>
      <c r="F1293" s="6" t="str">
        <f>_xlfn.SINGLE(IF(Subrecipient!$B20="","",Subrecipient!$B20))</f>
        <v xml:space="preserve">  o Federal award project description, as required to be responsive to the Federal Funding Accountability and Transparency Act (FFATA); </v>
      </c>
      <c r="G1293" s="6" t="str">
        <f>_xlfn.SINGLE(IF(Subrecipient!$C20="","",Subrecipient!$C20))</f>
        <v/>
      </c>
      <c r="H129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94" spans="1:8" x14ac:dyDescent="0.35">
      <c r="A1294" s="6" t="s">
        <v>1929</v>
      </c>
      <c r="B1294" s="6" t="str">
        <f t="shared" si="35"/>
        <v>02.01.02</v>
      </c>
      <c r="C1294" s="6" t="str">
        <f>(IF(MID(Table1[[#This Row],[Question]],10,2)="SU",MID(Table1[[#This Row],[Question]],10,6),""))</f>
        <v>SUBQ10</v>
      </c>
      <c r="D1294" s="9" t="str">
        <f>D1284&amp;" SUBQ10"</f>
        <v>02.01.02 SUBQ10</v>
      </c>
      <c r="E1294" s="9" t="str">
        <f>Table1[[#This Row],[QNUM]]&amp;Table1[[#This Row],[SUBQNUM]]</f>
        <v>02.01.02SUBQ10</v>
      </c>
      <c r="F1294" s="6" t="str">
        <f>_xlfn.SINGLE(IF(Subrecipient!$B21="","",Subrecipient!$B21))</f>
        <v xml:space="preserve"> o Name of Federal awarding agency, pass-through entity, and contact information for awarding official of the Pass-through entity; </v>
      </c>
      <c r="G1294" s="6" t="str">
        <f>_xlfn.SINGLE(IF(Subrecipient!$C21="","",Subrecipient!$C21))</f>
        <v/>
      </c>
      <c r="H129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95" spans="1:8" x14ac:dyDescent="0.35">
      <c r="A1295" s="6" t="s">
        <v>1929</v>
      </c>
      <c r="B1295" s="6" t="str">
        <f t="shared" si="35"/>
        <v>02.01.02</v>
      </c>
      <c r="C1295" s="6" t="str">
        <f>(IF(MID(Table1[[#This Row],[Question]],10,2)="SU",MID(Table1[[#This Row],[Question]],10,6),""))</f>
        <v>SUBQ11</v>
      </c>
      <c r="D1295" s="9" t="str">
        <f>D1284&amp;" SUBQ11"</f>
        <v>02.01.02 SUBQ11</v>
      </c>
      <c r="E1295" s="9" t="str">
        <f>Table1[[#This Row],[QNUM]]&amp;Table1[[#This Row],[SUBQNUM]]</f>
        <v>02.01.02SUBQ11</v>
      </c>
      <c r="F1295" s="6" t="str">
        <f>_xlfn.SINGLE(IF(Subrecipient!$B22="","",Subrecipient!$B22))</f>
        <v xml:space="preserve">  o Indirect cost rate for the Federal award (including if the de minimis rate is charged) per  § 200.414.</v>
      </c>
      <c r="G1295" s="6" t="str">
        <f>_xlfn.SINGLE(IF(Subrecipient!$C22="","",Subrecipient!$C22))</f>
        <v/>
      </c>
      <c r="H129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96" spans="1:8" x14ac:dyDescent="0.35">
      <c r="A1296" s="6" t="s">
        <v>1929</v>
      </c>
      <c r="B1296" s="6" t="str">
        <f t="shared" si="35"/>
        <v>02.01.02</v>
      </c>
      <c r="C1296" s="6" t="str">
        <f>(IF(MID(Table1[[#This Row],[Question]],10,2)="SU",MID(Table1[[#This Row],[Question]],10,6),""))</f>
        <v>SUBQ12</v>
      </c>
      <c r="D1296" s="9" t="str">
        <f>D1284&amp;" SUBQ12"</f>
        <v>02.01.02 SUBQ12</v>
      </c>
      <c r="E1296" s="9" t="str">
        <f>Table1[[#This Row],[QNUM]]&amp;Table1[[#This Row],[SUBQNUM]]</f>
        <v>02.01.02SUBQ12</v>
      </c>
      <c r="F1296" s="6" t="str">
        <f>_xlfn.SINGLE(IF(Subrecipient!$B23="","",Subrecipient!$B23))</f>
        <v xml:space="preserve">• Describe requirements imposed by the pass-through entity on the subrecipient so that the award is used in accordance with Federal statutes, regulations and the T&amp;C's of the Federal award; </v>
      </c>
      <c r="G1296" s="6" t="str">
        <f>_xlfn.SINGLE(IF(Subrecipient!$C23="","",Subrecipient!$C23))</f>
        <v/>
      </c>
      <c r="H129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97" spans="1:8" x14ac:dyDescent="0.35">
      <c r="A1297" s="6" t="s">
        <v>1929</v>
      </c>
      <c r="B1297" s="6" t="str">
        <f t="shared" si="35"/>
        <v>02.01.02</v>
      </c>
      <c r="C1297" s="6" t="str">
        <f>(IF(MID(Table1[[#This Row],[Question]],10,2)="SU",MID(Table1[[#This Row],[Question]],10,6),""))</f>
        <v>SUBQ13</v>
      </c>
      <c r="D1297" s="9" t="str">
        <f>D1284&amp;" SUBQ13"</f>
        <v>02.01.02 SUBQ13</v>
      </c>
      <c r="E1297" s="9" t="str">
        <f>Table1[[#This Row],[QNUM]]&amp;Table1[[#This Row],[SUBQNUM]]</f>
        <v>02.01.02SUBQ13</v>
      </c>
      <c r="F1297" s="6" t="str">
        <f>_xlfn.SINGLE(IF(Subrecipient!$B24="","",Subrecipient!$B24))</f>
        <v xml:space="preserve">• Describe any additional requirements that the pass-through entity imposes on the subrecipient; </v>
      </c>
      <c r="G1297" s="6" t="str">
        <f>_xlfn.SINGLE(IF(Subrecipient!$C24="","",Subrecipient!$C24))</f>
        <v/>
      </c>
      <c r="H129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98" spans="1:8" x14ac:dyDescent="0.35">
      <c r="A1298" s="6" t="s">
        <v>1929</v>
      </c>
      <c r="B1298" s="6" t="str">
        <f t="shared" si="35"/>
        <v>02.01.02</v>
      </c>
      <c r="C1298" s="6" t="str">
        <f>(IF(MID(Table1[[#This Row],[Question]],10,2)="SU",MID(Table1[[#This Row],[Question]],10,6),""))</f>
        <v>SUBQ14</v>
      </c>
      <c r="D1298" s="9" t="str">
        <f>D1284&amp;" SUBQ14"</f>
        <v>02.01.02 SUBQ14</v>
      </c>
      <c r="E1298" s="9" t="str">
        <f>Table1[[#This Row],[QNUM]]&amp;Table1[[#This Row],[SUBQNUM]]</f>
        <v>02.01.02SUBQ14</v>
      </c>
      <c r="F1298" s="6" t="str">
        <f>_xlfn.SINGLE(IF(Subrecipient!$B25="","",Subrecipient!$B25))</f>
        <v xml:space="preserve">• Include an approved federally recognized indirect cost rate negotiated between the subrecipient and the Federal Government. If no approved rate exists, the pass-through entity must determine the appropriate rate in collaboration with the subrecipient </v>
      </c>
      <c r="G1298" s="6" t="str">
        <f>_xlfn.SINGLE(IF(Subrecipient!$C25="","",Subrecipient!$C25))</f>
        <v/>
      </c>
      <c r="H129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299" spans="1:8" x14ac:dyDescent="0.35">
      <c r="A1299" s="6" t="s">
        <v>1929</v>
      </c>
      <c r="B1299" s="6" t="str">
        <f t="shared" si="35"/>
        <v>02.01.02</v>
      </c>
      <c r="C1299" s="6" t="str">
        <f>(IF(MID(Table1[[#This Row],[Question]],10,2)="SU",MID(Table1[[#This Row],[Question]],10,6),""))</f>
        <v>SUBQ15</v>
      </c>
      <c r="D1299" s="9" t="str">
        <f>D1284&amp;" SUBQ15"</f>
        <v>02.01.02 SUBQ15</v>
      </c>
      <c r="E1299" s="9" t="str">
        <f>Table1[[#This Row],[QNUM]]&amp;Table1[[#This Row],[SUBQNUM]]</f>
        <v>02.01.02SUBQ15</v>
      </c>
      <c r="F1299" s="6" t="str">
        <f>_xlfn.SINGLE(IF(Subrecipient!$B26="","",Subrecipient!$B26))</f>
        <v>• Include a requirement that the subrecipient permit the pass-through entity and auditors to have access to the subrecipient's records and financial statements as necessary for the pass-through entity to meet the requirements of this part; and</v>
      </c>
      <c r="G1299" s="6" t="str">
        <f>_xlfn.SINGLE(IF(Subrecipient!$C26="","",Subrecipient!$C26))</f>
        <v/>
      </c>
      <c r="H129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00" spans="1:8" x14ac:dyDescent="0.35">
      <c r="A1300" s="6" t="s">
        <v>1929</v>
      </c>
      <c r="B1300" s="6" t="str">
        <f t="shared" si="35"/>
        <v>02.01.02</v>
      </c>
      <c r="C1300" s="6" t="str">
        <f>(IF(MID(Table1[[#This Row],[Question]],10,2)="SU",MID(Table1[[#This Row],[Question]],10,6),""))</f>
        <v>SUBQ16</v>
      </c>
      <c r="D1300" s="9" t="str">
        <f>D1284&amp;" SUBQ16"</f>
        <v>02.01.02 SUBQ16</v>
      </c>
      <c r="E1300" s="9" t="str">
        <f>Table1[[#This Row],[QNUM]]&amp;Table1[[#This Row],[SUBQNUM]]</f>
        <v>02.01.02SUBQ16</v>
      </c>
      <c r="F1300" s="6" t="str">
        <f>_xlfn.SINGLE(IF(Subrecipient!$B27="","",Subrecipient!$B27))</f>
        <v>• Describe appropriate terms and conditions concerning closeout of the subaward</v>
      </c>
      <c r="G1300" s="6" t="str">
        <f>_xlfn.SINGLE(IF(Subrecipient!$C27="","",Subrecipient!$C27))</f>
        <v/>
      </c>
      <c r="H130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01" spans="1:8" x14ac:dyDescent="0.35">
      <c r="A1301" s="6" t="s">
        <v>1929</v>
      </c>
      <c r="B1301" s="6" t="str">
        <f t="shared" si="35"/>
        <v/>
      </c>
      <c r="C1301" s="6" t="str">
        <f>(IF(MID(Table1[[#This Row],[Question]],10,2)="SU",MID(Table1[[#This Row],[Question]],10,6),""))</f>
        <v/>
      </c>
      <c r="D1301" s="6" t="str">
        <f>Subrecipient!$A28</f>
        <v>References:</v>
      </c>
      <c r="E1301" s="6" t="str">
        <f>Table1[[#This Row],[QNUM]]&amp;Table1[[#This Row],[SUBQNUM]]</f>
        <v/>
      </c>
      <c r="F1301" s="6" t="str">
        <f>_xlfn.SINGLE(IF(Subrecipient!$B28="","",Subrecipient!$B28))</f>
        <v>2 CFR 200.332 (a)</v>
      </c>
      <c r="G1301" s="6" t="str">
        <f>_xlfn.SINGLE(IF(Subrecipient!$C28="","",Subrecipient!$C28))</f>
        <v/>
      </c>
      <c r="H130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02" spans="1:8" x14ac:dyDescent="0.35">
      <c r="A1302" s="6" t="s">
        <v>1929</v>
      </c>
      <c r="B1302" s="6" t="str">
        <f>B1300&amp;TRIM(Table1[[#This Row],[Question]])</f>
        <v>02.01.02Notes:</v>
      </c>
      <c r="C1302" s="6" t="str">
        <f>(IF(MID(Table1[[#This Row],[Question]],10,2)="SU",MID(Table1[[#This Row],[Question]],10,6),""))</f>
        <v/>
      </c>
      <c r="D1302" s="6" t="str">
        <f>Subrecipient!$A29</f>
        <v>Notes:</v>
      </c>
      <c r="E1302" s="6" t="str">
        <f>Table1[[#This Row],[QNUM]]&amp;Table1[[#This Row],[SUBQNUM]]</f>
        <v>02.01.02Notes:</v>
      </c>
      <c r="F1302" s="6" t="str">
        <f>_xlfn.SINGLE(IF(Subrecipient!$B29="","",Subrecipient!$B29))</f>
        <v/>
      </c>
      <c r="G1302" s="6" t="str">
        <f>_xlfn.SINGLE(IF(Subrecipient!$C29="","",Subrecipient!$C29))</f>
        <v/>
      </c>
      <c r="H130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03" spans="1:8" x14ac:dyDescent="0.35">
      <c r="A1303" s="6" t="s">
        <v>1929</v>
      </c>
      <c r="B1303" s="6" t="str">
        <f>B1300&amp;Table1[[#This Row],[Question]]</f>
        <v>02.01.02Recommendations for Improvement:</v>
      </c>
      <c r="C1303" s="6" t="str">
        <f>(IF(MID(Table1[[#This Row],[Question]],10,2)="SU",MID(Table1[[#This Row],[Question]],10,6),""))</f>
        <v/>
      </c>
      <c r="D1303" s="6" t="str">
        <f>Subrecipient!$A30</f>
        <v>Recommendations for Improvement:</v>
      </c>
      <c r="E1303" s="6" t="str">
        <f>Table1[[#This Row],[QNUM]]&amp;Table1[[#This Row],[SUBQNUM]]</f>
        <v>02.01.02Recommendations for Improvement:</v>
      </c>
      <c r="F1303" s="6" t="str">
        <f>_xlfn.SINGLE(IF(Subrecipient!$B30="","",Subrecipient!$B30))</f>
        <v/>
      </c>
      <c r="G1303" s="6" t="str">
        <f>_xlfn.SINGLE(IF(Subrecipient!$C30="","",Subrecipient!$C30))</f>
        <v/>
      </c>
      <c r="H130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04" spans="1:8" x14ac:dyDescent="0.35">
      <c r="A1304" s="6" t="s">
        <v>1929</v>
      </c>
      <c r="B1304" s="6" t="str">
        <f t="shared" si="35"/>
        <v>02.02: GE</v>
      </c>
      <c r="C1304" s="6" t="str">
        <f>(IF(MID(Table1[[#This Row],[Question]],10,2)="SU",MID(Table1[[#This Row],[Question]],10,6),""))</f>
        <v/>
      </c>
      <c r="D1304" s="6" t="str">
        <f>Subrecipient!$A31</f>
        <v>02.02: GENERAL REQUIREMENTS</v>
      </c>
      <c r="E1304" s="6" t="str">
        <f>Table1[[#This Row],[QNUM]]&amp;Table1[[#This Row],[SUBQNUM]]</f>
        <v>02.02: GE</v>
      </c>
      <c r="F1304" s="6" t="str">
        <f>_xlfn.SINGLE(IF(Subrecipient!$B31="","",Subrecipient!$B31))</f>
        <v/>
      </c>
      <c r="G1304" s="6" t="str">
        <f>_xlfn.SINGLE(IF(Subrecipient!$C31="","",Subrecipient!$C31))</f>
        <v/>
      </c>
      <c r="H130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05" spans="1:8" x14ac:dyDescent="0.35">
      <c r="A1305" s="6" t="s">
        <v>1929</v>
      </c>
      <c r="B1305" s="6" t="str">
        <f t="shared" si="35"/>
        <v>02.02.01</v>
      </c>
      <c r="C1305" s="6" t="str">
        <f>(IF(MID(Table1[[#This Row],[Question]],10,2)="SU",MID(Table1[[#This Row],[Question]],10,6),""))</f>
        <v/>
      </c>
      <c r="D1305" s="6" t="str">
        <f>Subrecipient!$A32</f>
        <v>02.02.01</v>
      </c>
      <c r="E1305" s="6" t="str">
        <f>Table1[[#This Row],[QNUM]]&amp;Table1[[#This Row],[SUBQNUM]]</f>
        <v>02.02.01</v>
      </c>
      <c r="F1305" s="6" t="str">
        <f>_xlfn.SINGLE(IF(Subrecipient!$B32="","",Subrecipient!$B32))</f>
        <v xml:space="preserve">Does the grantee consider imposing specific subaward conditions when appropriate.
</v>
      </c>
      <c r="G1305" s="6" t="str">
        <f>_xlfn.SINGLE(IF(Subrecipient!$C32="","",Subrecipient!$C32))</f>
        <v/>
      </c>
      <c r="H130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06" spans="1:8" x14ac:dyDescent="0.35">
      <c r="A1306" s="6" t="s">
        <v>1929</v>
      </c>
      <c r="B1306" s="6" t="str">
        <f t="shared" si="35"/>
        <v>02.02.01</v>
      </c>
      <c r="C1306" s="6" t="str">
        <f>(IF(MID(Table1[[#This Row],[Question]],10,2)="SU",MID(Table1[[#This Row],[Question]],10,6),""))</f>
        <v>SUBQ1</v>
      </c>
      <c r="D1306" s="9" t="str">
        <f>D1305&amp;" SUBQ1"</f>
        <v>02.02.01 SUBQ1</v>
      </c>
      <c r="E1306" s="9" t="str">
        <f>Table1[[#This Row],[QNUM]]&amp;Table1[[#This Row],[SUBQNUM]]</f>
        <v>02.02.01SUBQ1</v>
      </c>
      <c r="F1306" s="6" t="str">
        <f>_xlfn.SINGLE(IF(Subrecipient!$B33="","",Subrecipient!$B33))</f>
        <v xml:space="preserve">• Does the grantee have guidelines, or a policy or procedure to govern when they will impose specific conditions? </v>
      </c>
      <c r="G1306" s="6" t="str">
        <f>_xlfn.SINGLE(IF(Subrecipient!$C33="","",Subrecipient!$C33))</f>
        <v/>
      </c>
      <c r="H130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07" spans="1:8" x14ac:dyDescent="0.35">
      <c r="A1307" s="6" t="s">
        <v>1929</v>
      </c>
      <c r="B1307" s="6" t="str">
        <f t="shared" si="35"/>
        <v>02.02.01</v>
      </c>
      <c r="C1307" s="6" t="str">
        <f>(IF(MID(Table1[[#This Row],[Question]],10,2)="SU",MID(Table1[[#This Row],[Question]],10,6),""))</f>
        <v>SUBQ2</v>
      </c>
      <c r="D1307" s="9" t="str">
        <f>D1305&amp;" SUBQ2"</f>
        <v>02.02.01 SUBQ2</v>
      </c>
      <c r="E1307" s="9" t="str">
        <f>Table1[[#This Row],[QNUM]]&amp;Table1[[#This Row],[SUBQNUM]]</f>
        <v>02.02.01SUBQ2</v>
      </c>
      <c r="F1307" s="6" t="str">
        <f>_xlfn.SINGLE(IF(Subrecipient!$B34="","",Subrecipient!$B34))</f>
        <v>•  If the grantee demonstrates evidence of having imposed specific conditions on a subawardee, does the grantee follow their policy/procedure on specific conditions on subawards?</v>
      </c>
      <c r="G1307" s="6" t="str">
        <f>_xlfn.SINGLE(IF(Subrecipient!$C34="","",Subrecipient!$C34))</f>
        <v/>
      </c>
      <c r="H130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08" spans="1:8" x14ac:dyDescent="0.35">
      <c r="A1308" s="6" t="s">
        <v>1929</v>
      </c>
      <c r="B1308" s="6" t="str">
        <f t="shared" si="35"/>
        <v/>
      </c>
      <c r="C1308" s="6" t="str">
        <f>(IF(MID(Table1[[#This Row],[Question]],10,2)="SU",MID(Table1[[#This Row],[Question]],10,6),""))</f>
        <v/>
      </c>
      <c r="D1308" s="6" t="str">
        <f>Subrecipient!$A35</f>
        <v>References:</v>
      </c>
      <c r="E1308" s="6" t="str">
        <f>Table1[[#This Row],[QNUM]]&amp;Table1[[#This Row],[SUBQNUM]]</f>
        <v/>
      </c>
      <c r="F1308" s="6" t="str">
        <f>_xlfn.SINGLE(IF(Subrecipient!$B35="","",Subrecipient!$B35))</f>
        <v>2 CFR 200.332 (c)
2 CFR §200.208</v>
      </c>
      <c r="G1308" s="6" t="str">
        <f>_xlfn.SINGLE(IF(Subrecipient!$C35="","",Subrecipient!$C35))</f>
        <v/>
      </c>
      <c r="H130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09" spans="1:8" x14ac:dyDescent="0.35">
      <c r="A1309" s="6" t="s">
        <v>1929</v>
      </c>
      <c r="B1309" s="6" t="str">
        <f>B1307&amp;TRIM(Table1[[#This Row],[Question]])</f>
        <v>02.02.01Notes:</v>
      </c>
      <c r="C1309" s="6" t="str">
        <f>(IF(MID(Table1[[#This Row],[Question]],10,2)="SU",MID(Table1[[#This Row],[Question]],10,6),""))</f>
        <v/>
      </c>
      <c r="D1309" s="6" t="str">
        <f>Subrecipient!$A36</f>
        <v>Notes:</v>
      </c>
      <c r="E1309" s="6" t="str">
        <f>Table1[[#This Row],[QNUM]]&amp;Table1[[#This Row],[SUBQNUM]]</f>
        <v>02.02.01Notes:</v>
      </c>
      <c r="F1309" s="6" t="str">
        <f>_xlfn.SINGLE(IF(Subrecipient!$B36="","",Subrecipient!$B36))</f>
        <v/>
      </c>
      <c r="G1309" s="6" t="str">
        <f>_xlfn.SINGLE(IF(Subrecipient!$C36="","",Subrecipient!$C36))</f>
        <v/>
      </c>
      <c r="H130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10" spans="1:8" x14ac:dyDescent="0.35">
      <c r="A1310" s="6" t="s">
        <v>1929</v>
      </c>
      <c r="B1310" s="6" t="str">
        <f>B1307&amp;Table1[[#This Row],[Question]]</f>
        <v>02.02.01Recommendations for Improvement:</v>
      </c>
      <c r="C1310" s="6" t="str">
        <f>(IF(MID(Table1[[#This Row],[Question]],10,2)="SU",MID(Table1[[#This Row],[Question]],10,6),""))</f>
        <v/>
      </c>
      <c r="D1310" s="6" t="str">
        <f>Subrecipient!$A37</f>
        <v>Recommendations for Improvement:</v>
      </c>
      <c r="E1310" s="6" t="str">
        <f>Table1[[#This Row],[QNUM]]&amp;Table1[[#This Row],[SUBQNUM]]</f>
        <v>02.02.01Recommendations for Improvement:</v>
      </c>
      <c r="F1310" s="6" t="str">
        <f>_xlfn.SINGLE(IF(Subrecipient!$B37="","",Subrecipient!$B37))</f>
        <v/>
      </c>
      <c r="G1310" s="6" t="str">
        <f>_xlfn.SINGLE(IF(Subrecipient!$C37="","",Subrecipient!$C37))</f>
        <v/>
      </c>
      <c r="H131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11" spans="1:8" x14ac:dyDescent="0.35">
      <c r="A1311" s="6" t="s">
        <v>1929</v>
      </c>
      <c r="B1311" s="6" t="str">
        <f t="shared" si="35"/>
        <v>02.03: RI</v>
      </c>
      <c r="C1311" s="6" t="str">
        <f>(IF(MID(Table1[[#This Row],[Question]],10,2)="SU",MID(Table1[[#This Row],[Question]],10,6),""))</f>
        <v/>
      </c>
      <c r="D1311" s="6" t="str">
        <f>Subrecipient!$A38</f>
        <v>02.03: RISK ASSESSMENT</v>
      </c>
      <c r="E1311" s="6" t="str">
        <f>Table1[[#This Row],[QNUM]]&amp;Table1[[#This Row],[SUBQNUM]]</f>
        <v>02.03: RI</v>
      </c>
      <c r="F1311" s="6" t="str">
        <f>_xlfn.SINGLE(IF(Subrecipient!$B38="","",Subrecipient!$B38))</f>
        <v/>
      </c>
      <c r="G1311" s="6" t="str">
        <f>_xlfn.SINGLE(IF(Subrecipient!$C38="","",Subrecipient!$C38))</f>
        <v/>
      </c>
      <c r="H131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12" spans="1:8" x14ac:dyDescent="0.35">
      <c r="A1312" s="6" t="s">
        <v>1929</v>
      </c>
      <c r="B1312" s="6" t="str">
        <f t="shared" si="35"/>
        <v>02.03.01</v>
      </c>
      <c r="C1312" s="6" t="str">
        <f>(IF(MID(Table1[[#This Row],[Question]],10,2)="SU",MID(Table1[[#This Row],[Question]],10,6),""))</f>
        <v/>
      </c>
      <c r="D1312" s="6" t="str">
        <f>Subrecipient!$A39</f>
        <v>02.03.01</v>
      </c>
      <c r="E1312" s="6" t="str">
        <f>Table1[[#This Row],[QNUM]]&amp;Table1[[#This Row],[SUBQNUM]]</f>
        <v>02.03.01</v>
      </c>
      <c r="F1312" s="6" t="str">
        <f>_xlfn.SINGLE(IF(Subrecipient!$B39="","",Subrecipient!$B39))</f>
        <v xml:space="preserve">Does the grantee assess each subrecipient's risk of noncompliance for the purpose of determining the appropriate subrecipient monitoring?
</v>
      </c>
      <c r="G1312" s="6" t="str">
        <f>_xlfn.SINGLE(IF(Subrecipient!$C39="","",Subrecipient!$C39))</f>
        <v/>
      </c>
      <c r="H131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13" spans="1:8" x14ac:dyDescent="0.35">
      <c r="A1313" s="6" t="s">
        <v>1929</v>
      </c>
      <c r="B1313" s="6" t="str">
        <f t="shared" si="35"/>
        <v>02.03.01</v>
      </c>
      <c r="C1313" s="6" t="str">
        <f>(IF(MID(Table1[[#This Row],[Question]],10,2)="SU",MID(Table1[[#This Row],[Question]],10,6),""))</f>
        <v>SUBQ1</v>
      </c>
      <c r="D1313" s="9" t="str">
        <f>D1312&amp;" SUBQ1"</f>
        <v>02.03.01 SUBQ1</v>
      </c>
      <c r="E1313" s="9" t="str">
        <f>Table1[[#This Row],[QNUM]]&amp;Table1[[#This Row],[SUBQNUM]]</f>
        <v>02.03.01SUBQ1</v>
      </c>
      <c r="F1313" s="6" t="str">
        <f>_xlfn.SINGLE(IF(Subrecipient!$B40="","",Subrecipient!$B40))</f>
        <v xml:space="preserve">• Does the grantee have a risk assessment or policy/procedure for assessing risk? </v>
      </c>
      <c r="G1313" s="6" t="str">
        <f>_xlfn.SINGLE(IF(Subrecipient!$C40="","",Subrecipient!$C40))</f>
        <v/>
      </c>
      <c r="H131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14" spans="1:8" x14ac:dyDescent="0.35">
      <c r="A1314" s="6" t="s">
        <v>1929</v>
      </c>
      <c r="B1314" s="6" t="str">
        <f t="shared" si="35"/>
        <v>02.03.01</v>
      </c>
      <c r="C1314" s="6" t="str">
        <f>(IF(MID(Table1[[#This Row],[Question]],10,2)="SU",MID(Table1[[#This Row],[Question]],10,6),""))</f>
        <v>SUBQ2</v>
      </c>
      <c r="D1314" s="9" t="str">
        <f>D1312&amp;" SUBQ2"</f>
        <v>02.03.01 SUBQ2</v>
      </c>
      <c r="E1314" s="9" t="str">
        <f>Table1[[#This Row],[QNUM]]&amp;Table1[[#This Row],[SUBQNUM]]</f>
        <v>02.03.01SUBQ2</v>
      </c>
      <c r="F1314" s="6" t="str">
        <f>_xlfn.SINGLE(IF(Subrecipient!$B41="","",Subrecipient!$B41))</f>
        <v xml:space="preserve">• Does the policy address how the results of the risk assessment are used to tailor subrecipient monitoring activities to varying risk levels? </v>
      </c>
      <c r="G1314" s="6" t="str">
        <f>_xlfn.SINGLE(IF(Subrecipient!$C41="","",Subrecipient!$C41))</f>
        <v/>
      </c>
      <c r="H131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15" spans="1:8" x14ac:dyDescent="0.35">
      <c r="A1315" s="6" t="s">
        <v>1929</v>
      </c>
      <c r="B1315" s="6" t="str">
        <f t="shared" si="35"/>
        <v>02.03.01</v>
      </c>
      <c r="C1315" s="6" t="str">
        <f>(IF(MID(Table1[[#This Row],[Question]],10,2)="SU",MID(Table1[[#This Row],[Question]],10,6),""))</f>
        <v>SUBQ3</v>
      </c>
      <c r="D1315" s="9" t="str">
        <f>D1312&amp;" SUBQ3"</f>
        <v>02.03.01 SUBQ3</v>
      </c>
      <c r="E1315" s="9" t="str">
        <f>Table1[[#This Row],[QNUM]]&amp;Table1[[#This Row],[SUBQNUM]]</f>
        <v>02.03.01SUBQ3</v>
      </c>
      <c r="F1315" s="6" t="str">
        <f>_xlfn.SINGLE(IF(Subrecipient!$B42="","",Subrecipient!$B42))</f>
        <v xml:space="preserve">• Is the grantee implementing the risk assessment in accordance with its own policy/procedure? </v>
      </c>
      <c r="G1315" s="6" t="str">
        <f>_xlfn.SINGLE(IF(Subrecipient!$C42="","",Subrecipient!$C42))</f>
        <v/>
      </c>
      <c r="H131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16" spans="1:8" x14ac:dyDescent="0.35">
      <c r="A1316" s="6" t="s">
        <v>1929</v>
      </c>
      <c r="B1316" s="6" t="str">
        <f t="shared" si="35"/>
        <v/>
      </c>
      <c r="C1316" s="6" t="str">
        <f>(IF(MID(Table1[[#This Row],[Question]],10,2)="SU",MID(Table1[[#This Row],[Question]],10,6),""))</f>
        <v/>
      </c>
      <c r="D1316" s="6" t="str">
        <f>Subrecipient!$A43</f>
        <v>References:</v>
      </c>
      <c r="E1316" s="6" t="str">
        <f>Table1[[#This Row],[QNUM]]&amp;Table1[[#This Row],[SUBQNUM]]</f>
        <v/>
      </c>
      <c r="F1316" s="6" t="str">
        <f>_xlfn.SINGLE(IF(Subrecipient!$B43="","",Subrecipient!$B43))</f>
        <v/>
      </c>
      <c r="G1316" s="6" t="str">
        <f>_xlfn.SINGLE(IF(Subrecipient!$C43="","",Subrecipient!$C43))</f>
        <v/>
      </c>
      <c r="H131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17" spans="1:8" x14ac:dyDescent="0.35">
      <c r="A1317" s="6" t="s">
        <v>1929</v>
      </c>
      <c r="B1317" s="6" t="str">
        <f>B1315&amp;TRIM(Table1[[#This Row],[Question]])</f>
        <v>02.03.01Notes:</v>
      </c>
      <c r="C1317" s="6" t="str">
        <f>(IF(MID(Table1[[#This Row],[Question]],10,2)="SU",MID(Table1[[#This Row],[Question]],10,6),""))</f>
        <v/>
      </c>
      <c r="D1317" s="6" t="str">
        <f>Subrecipient!$A44</f>
        <v>Notes:</v>
      </c>
      <c r="E1317" s="6" t="str">
        <f>Table1[[#This Row],[QNUM]]&amp;Table1[[#This Row],[SUBQNUM]]</f>
        <v>02.03.01Notes:</v>
      </c>
      <c r="F1317" s="6" t="str">
        <f>_xlfn.SINGLE(IF(Subrecipient!$B44="","",Subrecipient!$B44))</f>
        <v/>
      </c>
      <c r="G1317" s="6" t="str">
        <f>_xlfn.SINGLE(IF(Subrecipient!$C44="","",Subrecipient!$C44))</f>
        <v/>
      </c>
      <c r="H131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18" spans="1:8" x14ac:dyDescent="0.35">
      <c r="A1318" s="6" t="s">
        <v>1929</v>
      </c>
      <c r="B1318" s="6" t="str">
        <f>B1315&amp;Table1[[#This Row],[Question]]</f>
        <v>02.03.01Recommendations for Improvement:</v>
      </c>
      <c r="C1318" s="6" t="str">
        <f>(IF(MID(Table1[[#This Row],[Question]],10,2)="SU",MID(Table1[[#This Row],[Question]],10,6),""))</f>
        <v/>
      </c>
      <c r="D1318" s="6" t="str">
        <f>Subrecipient!$A45</f>
        <v>Recommendations for Improvement:</v>
      </c>
      <c r="E1318" s="6" t="str">
        <f>Table1[[#This Row],[QNUM]]&amp;Table1[[#This Row],[SUBQNUM]]</f>
        <v>02.03.01Recommendations for Improvement:</v>
      </c>
      <c r="F1318" s="6" t="str">
        <f>_xlfn.SINGLE(IF(Subrecipient!$B45="","",Subrecipient!$B45))</f>
        <v/>
      </c>
      <c r="G1318" s="6" t="str">
        <f>_xlfn.SINGLE(IF(Subrecipient!$C45="","",Subrecipient!$C45))</f>
        <v/>
      </c>
      <c r="H131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19" spans="1:8" x14ac:dyDescent="0.35">
      <c r="A1319" s="6" t="s">
        <v>1929</v>
      </c>
      <c r="B1319" s="6" t="str">
        <f t="shared" si="35"/>
        <v>02.04: MO</v>
      </c>
      <c r="C1319" s="6" t="str">
        <f>(IF(MID(Table1[[#This Row],[Question]],10,2)="SU",MID(Table1[[#This Row],[Question]],10,6),""))</f>
        <v/>
      </c>
      <c r="D1319" s="6" t="str">
        <f>Subrecipient!$A46</f>
        <v>02.04: MONITORING</v>
      </c>
      <c r="E1319" s="6" t="str">
        <f>Table1[[#This Row],[QNUM]]&amp;Table1[[#This Row],[SUBQNUM]]</f>
        <v>02.04: MO</v>
      </c>
      <c r="F1319" s="6" t="str">
        <f>_xlfn.SINGLE(IF(Subrecipient!$B46="","",Subrecipient!$B46))</f>
        <v/>
      </c>
      <c r="G1319" s="6" t="str">
        <f>_xlfn.SINGLE(IF(Subrecipient!$C46="","",Subrecipient!$C46))</f>
        <v/>
      </c>
      <c r="H131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20" spans="1:8" x14ac:dyDescent="0.35">
      <c r="A1320" s="6" t="s">
        <v>1929</v>
      </c>
      <c r="B1320" s="6" t="str">
        <f t="shared" si="35"/>
        <v>02.04.01</v>
      </c>
      <c r="C1320" s="6" t="str">
        <f>(IF(MID(Table1[[#This Row],[Question]],10,2)="SU",MID(Table1[[#This Row],[Question]],10,6),""))</f>
        <v/>
      </c>
      <c r="D1320" s="6" t="str">
        <f>Subrecipient!$A47</f>
        <v>02.04.01</v>
      </c>
      <c r="E1320" s="6" t="str">
        <f>Table1[[#This Row],[QNUM]]&amp;Table1[[#This Row],[SUBQNUM]]</f>
        <v>02.04.01</v>
      </c>
      <c r="F1320" s="6" t="str">
        <f>_xlfn.SINGLE(IF(Subrecipient!$B47="","",Subrecipient!$B47))</f>
        <v>Does the grantee have a policy or procedure on how they will monitor their subrecipients to ensure compliance with AmeriCorps and grant regulations?</v>
      </c>
      <c r="G1320" s="6" t="str">
        <f>_xlfn.SINGLE(IF(Subrecipient!$C47="","",Subrecipient!$C47))</f>
        <v/>
      </c>
      <c r="H132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21" spans="1:8" x14ac:dyDescent="0.35">
      <c r="A1321" s="6" t="s">
        <v>1929</v>
      </c>
      <c r="B1321" s="6" t="str">
        <f t="shared" si="35"/>
        <v/>
      </c>
      <c r="C1321" s="6" t="str">
        <f>(IF(MID(Table1[[#This Row],[Question]],10,2)="SU",MID(Table1[[#This Row],[Question]],10,6),""))</f>
        <v/>
      </c>
      <c r="D1321" s="6" t="str">
        <f>Subrecipient!$A48</f>
        <v>References:</v>
      </c>
      <c r="E1321" s="6" t="str">
        <f>Table1[[#This Row],[QNUM]]&amp;Table1[[#This Row],[SUBQNUM]]</f>
        <v/>
      </c>
      <c r="F1321" s="6" t="str">
        <f>_xlfn.SINGLE(IF(Subrecipient!$B48="","",Subrecipient!$B48))</f>
        <v>2 CFR §200.332 (b)
2 CFR §200.332 (d)
2 CFR §200.521</v>
      </c>
      <c r="G1321" s="6" t="str">
        <f>_xlfn.SINGLE(IF(Subrecipient!$C48="","",Subrecipient!$C48))</f>
        <v/>
      </c>
      <c r="H132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22" spans="1:8" x14ac:dyDescent="0.35">
      <c r="A1322" s="6" t="s">
        <v>1929</v>
      </c>
      <c r="B1322" s="6" t="str">
        <f>B1320&amp;TRIM(Table1[[#This Row],[Question]])</f>
        <v>02.04.01Notes:</v>
      </c>
      <c r="C1322" s="6" t="str">
        <f>(IF(MID(Table1[[#This Row],[Question]],10,2)="SU",MID(Table1[[#This Row],[Question]],10,6),""))</f>
        <v/>
      </c>
      <c r="D1322" s="6" t="str">
        <f>Subrecipient!$A49</f>
        <v>Notes:</v>
      </c>
      <c r="E1322" s="6" t="str">
        <f>Table1[[#This Row],[QNUM]]&amp;Table1[[#This Row],[SUBQNUM]]</f>
        <v>02.04.01Notes:</v>
      </c>
      <c r="F1322" s="6" t="str">
        <f>_xlfn.SINGLE(IF(Subrecipient!$B49="","",Subrecipient!$B49))</f>
        <v/>
      </c>
      <c r="G1322" s="6" t="str">
        <f>_xlfn.SINGLE(IF(Subrecipient!$C49="","",Subrecipient!$C49))</f>
        <v/>
      </c>
      <c r="H132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23" spans="1:8" x14ac:dyDescent="0.35">
      <c r="A1323" s="6" t="s">
        <v>1929</v>
      </c>
      <c r="B1323" s="6" t="str">
        <f>B1320&amp;Table1[[#This Row],[Question]]</f>
        <v>02.04.01Recommendations for Improvement:</v>
      </c>
      <c r="C1323" s="6" t="str">
        <f>(IF(MID(Table1[[#This Row],[Question]],10,2)="SU",MID(Table1[[#This Row],[Question]],10,6),""))</f>
        <v/>
      </c>
      <c r="D1323" s="6" t="str">
        <f>Subrecipient!$A50</f>
        <v>Recommendations for Improvement:</v>
      </c>
      <c r="E1323" s="6" t="str">
        <f>Table1[[#This Row],[QNUM]]&amp;Table1[[#This Row],[SUBQNUM]]</f>
        <v>02.04.01Recommendations for Improvement:</v>
      </c>
      <c r="F1323" s="6" t="str">
        <f>_xlfn.SINGLE(IF(Subrecipient!$B50="","",Subrecipient!$B50))</f>
        <v/>
      </c>
      <c r="G1323" s="6" t="str">
        <f>_xlfn.SINGLE(IF(Subrecipient!$C50="","",Subrecipient!$C50))</f>
        <v/>
      </c>
      <c r="H132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24" spans="1:8" x14ac:dyDescent="0.35">
      <c r="A1324" s="6" t="s">
        <v>1929</v>
      </c>
      <c r="B1324" s="6" t="str">
        <f t="shared" si="35"/>
        <v>02.04.02</v>
      </c>
      <c r="C1324" s="6" t="str">
        <f>(IF(MID(Table1[[#This Row],[Question]],10,2)="SU",MID(Table1[[#This Row],[Question]],10,6),""))</f>
        <v/>
      </c>
      <c r="D1324" s="6" t="str">
        <f>Subrecipient!$A51</f>
        <v>02.04.02</v>
      </c>
      <c r="E1324" s="6" t="str">
        <f>Table1[[#This Row],[QNUM]]&amp;Table1[[#This Row],[SUBQNUM]]</f>
        <v>02.04.02</v>
      </c>
      <c r="F1324" s="6" t="str">
        <f>_xlfn.SINGLE(IF(Subrecipient!$B51="","",Subrecipient!$B51))</f>
        <v xml:space="preserve">Does the policy describe:
</v>
      </c>
      <c r="G1324" s="6" t="str">
        <f>_xlfn.SINGLE(IF(Subrecipient!$C51="","",Subrecipient!$C51))</f>
        <v/>
      </c>
      <c r="H132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25" spans="1:8" x14ac:dyDescent="0.35">
      <c r="A1325" s="6" t="s">
        <v>1929</v>
      </c>
      <c r="B1325" s="6" t="str">
        <f t="shared" si="35"/>
        <v>02.04.02</v>
      </c>
      <c r="C1325" s="6" t="str">
        <f>(IF(MID(Table1[[#This Row],[Question]],10,2)="SU",MID(Table1[[#This Row],[Question]],10,6),""))</f>
        <v>SUBQ1</v>
      </c>
      <c r="D1325" s="9" t="str">
        <f>D1324&amp;" SUBQ1"</f>
        <v>02.04.02 SUBQ1</v>
      </c>
      <c r="E1325" s="9" t="str">
        <f>Table1[[#This Row],[QNUM]]&amp;Table1[[#This Row],[SUBQNUM]]</f>
        <v>02.04.02SUBQ1</v>
      </c>
      <c r="F1325" s="6" t="str">
        <f>_xlfn.SINGLE(IF(Subrecipient!$B52="","",Subrecipient!$B52))</f>
        <v>• The reports, both financial and programmatic, that will be collected and reviewed by the grantee;</v>
      </c>
      <c r="G1325" s="6" t="str">
        <f>_xlfn.SINGLE(IF(Subrecipient!$C52="","",Subrecipient!$C52))</f>
        <v/>
      </c>
      <c r="H132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26" spans="1:8" x14ac:dyDescent="0.35">
      <c r="A1326" s="6" t="s">
        <v>1929</v>
      </c>
      <c r="B1326" s="6" t="str">
        <f t="shared" si="35"/>
        <v>02.04.02</v>
      </c>
      <c r="C1326" s="6" t="str">
        <f>(IF(MID(Table1[[#This Row],[Question]],10,2)="SU",MID(Table1[[#This Row],[Question]],10,6),""))</f>
        <v>SUBQ2</v>
      </c>
      <c r="D1326" s="9" t="str">
        <f>D1324&amp;" SUBQ2"</f>
        <v>02.04.02 SUBQ2</v>
      </c>
      <c r="E1326" s="9" t="str">
        <f>Table1[[#This Row],[QNUM]]&amp;Table1[[#This Row],[SUBQNUM]]</f>
        <v>02.04.02SUBQ2</v>
      </c>
      <c r="F1326" s="6" t="str">
        <f>_xlfn.SINGLE(IF(Subrecipient!$B53="","",Subrecipient!$B53))</f>
        <v>• How the grantee will follow-up and ensure that any findings or issues uncovered during an audit, site visit, or by other means are resolved; and</v>
      </c>
      <c r="G1326" s="6" t="str">
        <f>_xlfn.SINGLE(IF(Subrecipient!$C53="","",Subrecipient!$C53))</f>
        <v/>
      </c>
      <c r="H132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27" spans="1:8" x14ac:dyDescent="0.35">
      <c r="A1327" s="6" t="s">
        <v>1929</v>
      </c>
      <c r="B1327" s="6" t="str">
        <f t="shared" si="35"/>
        <v>02.04.02</v>
      </c>
      <c r="C1327" s="6" t="str">
        <f>(IF(MID(Table1[[#This Row],[Question]],10,2)="SU",MID(Table1[[#This Row],[Question]],10,6),""))</f>
        <v>SUBQ3</v>
      </c>
      <c r="D1327" s="9" t="str">
        <f>D1324&amp;" SUBQ3"</f>
        <v>02.04.02 SUBQ3</v>
      </c>
      <c r="E1327" s="9" t="str">
        <f>Table1[[#This Row],[QNUM]]&amp;Table1[[#This Row],[SUBQNUM]]</f>
        <v>02.04.02SUBQ3</v>
      </c>
      <c r="F1327" s="6" t="str">
        <f>_xlfn.SINGLE(IF(Subrecipient!$B54="","",Subrecipient!$B54))</f>
        <v xml:space="preserve">• How management decision are issued for audit findings pertaining to the Federal award provided to the subrecipient from the pass-through entity. </v>
      </c>
      <c r="G1327" s="6" t="str">
        <f>_xlfn.SINGLE(IF(Subrecipient!$C54="","",Subrecipient!$C54))</f>
        <v/>
      </c>
      <c r="H132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28" spans="1:8" x14ac:dyDescent="0.35">
      <c r="A1328" s="6" t="s">
        <v>1929</v>
      </c>
      <c r="B1328" s="6" t="str">
        <f t="shared" si="35"/>
        <v/>
      </c>
      <c r="C1328" s="6" t="str">
        <f>(IF(MID(Table1[[#This Row],[Question]],10,2)="SU",MID(Table1[[#This Row],[Question]],10,6),""))</f>
        <v/>
      </c>
      <c r="D1328" s="6" t="str">
        <f>Subrecipient!$A55</f>
        <v>References:</v>
      </c>
      <c r="E1328" s="6" t="str">
        <f>Table1[[#This Row],[QNUM]]&amp;Table1[[#This Row],[SUBQNUM]]</f>
        <v/>
      </c>
      <c r="F1328" s="6" t="str">
        <f>_xlfn.SINGLE(IF(Subrecipient!$B55="","",Subrecipient!$B55))</f>
        <v>2 CFR 200.332(d)</v>
      </c>
      <c r="G1328" s="6" t="str">
        <f>_xlfn.SINGLE(IF(Subrecipient!$C55="","",Subrecipient!$C55))</f>
        <v/>
      </c>
      <c r="H132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29" spans="1:8" x14ac:dyDescent="0.35">
      <c r="A1329" s="6" t="s">
        <v>1929</v>
      </c>
      <c r="B1329" s="6" t="str">
        <f>B1327&amp;TRIM(Table1[[#This Row],[Question]])</f>
        <v>02.04.02Notes:</v>
      </c>
      <c r="C1329" s="6" t="str">
        <f>(IF(MID(Table1[[#This Row],[Question]],10,2)="SU",MID(Table1[[#This Row],[Question]],10,6),""))</f>
        <v/>
      </c>
      <c r="D1329" s="6" t="str">
        <f>Subrecipient!$A56</f>
        <v>Notes:</v>
      </c>
      <c r="E1329" s="6" t="str">
        <f>Table1[[#This Row],[QNUM]]&amp;Table1[[#This Row],[SUBQNUM]]</f>
        <v>02.04.02Notes:</v>
      </c>
      <c r="F1329" s="6" t="str">
        <f>_xlfn.SINGLE(IF(Subrecipient!$B56="","",Subrecipient!$B56))</f>
        <v/>
      </c>
      <c r="G1329" s="6" t="str">
        <f>_xlfn.SINGLE(IF(Subrecipient!$C56="","",Subrecipient!$C56))</f>
        <v/>
      </c>
      <c r="H132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30" spans="1:8" x14ac:dyDescent="0.35">
      <c r="A1330" s="6" t="s">
        <v>1929</v>
      </c>
      <c r="B1330" s="6" t="str">
        <f>B1327&amp;Table1[[#This Row],[Question]]</f>
        <v>02.04.02Recommendations for Improvement:</v>
      </c>
      <c r="C1330" s="6" t="str">
        <f>(IF(MID(Table1[[#This Row],[Question]],10,2)="SU",MID(Table1[[#This Row],[Question]],10,6),""))</f>
        <v/>
      </c>
      <c r="D1330" s="6" t="str">
        <f>Subrecipient!$A57</f>
        <v>Recommendations for Improvement:</v>
      </c>
      <c r="E1330" s="6" t="str">
        <f>Table1[[#This Row],[QNUM]]&amp;Table1[[#This Row],[SUBQNUM]]</f>
        <v>02.04.02Recommendations for Improvement:</v>
      </c>
      <c r="F1330" s="6" t="str">
        <f>_xlfn.SINGLE(IF(Subrecipient!$B57="","",Subrecipient!$B57))</f>
        <v/>
      </c>
      <c r="G1330" s="6" t="str">
        <f>_xlfn.SINGLE(IF(Subrecipient!$C57="","",Subrecipient!$C57))</f>
        <v/>
      </c>
      <c r="H133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31" spans="1:8" x14ac:dyDescent="0.35">
      <c r="A1331" s="6" t="s">
        <v>1929</v>
      </c>
      <c r="B1331" s="6" t="str">
        <f t="shared" si="35"/>
        <v>02.04.03</v>
      </c>
      <c r="C1331" s="6" t="str">
        <f>(IF(MID(Table1[[#This Row],[Question]],10,2)="SU",MID(Table1[[#This Row],[Question]],10,6),""))</f>
        <v/>
      </c>
      <c r="D1331" s="6" t="str">
        <f>Subrecipient!$A58</f>
        <v>02.04.03</v>
      </c>
      <c r="E1331" s="6" t="str">
        <f>Table1[[#This Row],[QNUM]]&amp;Table1[[#This Row],[SUBQNUM]]</f>
        <v>02.04.03</v>
      </c>
      <c r="F1331" s="6" t="str">
        <f>_xlfn.SINGLE(IF(Subrecipient!$B58="","",Subrecipient!$B58))</f>
        <v xml:space="preserve">Does the grantee follow the policy or procedures established in their subrecipient monitoring policy?
</v>
      </c>
      <c r="G1331" s="6" t="str">
        <f>_xlfn.SINGLE(IF(Subrecipient!$C58="","",Subrecipient!$C58))</f>
        <v/>
      </c>
      <c r="H133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32" spans="1:8" x14ac:dyDescent="0.35">
      <c r="A1332" s="6" t="s">
        <v>1929</v>
      </c>
      <c r="B1332" s="6" t="str">
        <f t="shared" si="35"/>
        <v/>
      </c>
      <c r="C1332" s="6" t="str">
        <f>(IF(MID(Table1[[#This Row],[Question]],10,2)="SU",MID(Table1[[#This Row],[Question]],10,6),""))</f>
        <v/>
      </c>
      <c r="D1332" s="6" t="str">
        <f>Subrecipient!$A59</f>
        <v>References:</v>
      </c>
      <c r="E1332" s="6" t="str">
        <f>Table1[[#This Row],[QNUM]]&amp;Table1[[#This Row],[SUBQNUM]]</f>
        <v/>
      </c>
      <c r="F1332" s="6" t="str">
        <f>_xlfn.SINGLE(IF(Subrecipient!$B59="","",Subrecipient!$B59))</f>
        <v>2 CFR §200.332 (d)</v>
      </c>
      <c r="G1332" s="6" t="str">
        <f>_xlfn.SINGLE(IF(Subrecipient!$C59="","",Subrecipient!$C59))</f>
        <v/>
      </c>
      <c r="H133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33" spans="1:8" x14ac:dyDescent="0.35">
      <c r="A1333" s="6" t="s">
        <v>1929</v>
      </c>
      <c r="B1333" s="6" t="str">
        <f>B1331&amp;TRIM(Table1[[#This Row],[Question]])</f>
        <v>02.04.03Notes:</v>
      </c>
      <c r="C1333" s="6" t="str">
        <f>(IF(MID(Table1[[#This Row],[Question]],10,2)="SU",MID(Table1[[#This Row],[Question]],10,6),""))</f>
        <v/>
      </c>
      <c r="D1333" s="6" t="str">
        <f>Subrecipient!$A60</f>
        <v>Notes:</v>
      </c>
      <c r="E1333" s="6" t="str">
        <f>Table1[[#This Row],[QNUM]]&amp;Table1[[#This Row],[SUBQNUM]]</f>
        <v>02.04.03Notes:</v>
      </c>
      <c r="F1333" s="6" t="str">
        <f>_xlfn.SINGLE(IF(Subrecipient!$B60="","",Subrecipient!$B60))</f>
        <v/>
      </c>
      <c r="G1333" s="6" t="str">
        <f>_xlfn.SINGLE(IF(Subrecipient!$C60="","",Subrecipient!$C60))</f>
        <v/>
      </c>
      <c r="H133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34" spans="1:8" x14ac:dyDescent="0.35">
      <c r="A1334" s="6" t="s">
        <v>1929</v>
      </c>
      <c r="B1334" s="6" t="str">
        <f>B1331&amp;Table1[[#This Row],[Question]]</f>
        <v>02.04.03Recommendations for Improvement:</v>
      </c>
      <c r="C1334" s="6" t="str">
        <f>(IF(MID(Table1[[#This Row],[Question]],10,2)="SU",MID(Table1[[#This Row],[Question]],10,6),""))</f>
        <v/>
      </c>
      <c r="D1334" s="6" t="str">
        <f>Subrecipient!$A61</f>
        <v>Recommendations for Improvement:</v>
      </c>
      <c r="E1334" s="6" t="str">
        <f>Table1[[#This Row],[QNUM]]&amp;Table1[[#This Row],[SUBQNUM]]</f>
        <v>02.04.03Recommendations for Improvement:</v>
      </c>
      <c r="F1334" s="6" t="str">
        <f>_xlfn.SINGLE(IF(Subrecipient!$B61="","",Subrecipient!$B61))</f>
        <v/>
      </c>
      <c r="G1334" s="6" t="str">
        <f>_xlfn.SINGLE(IF(Subrecipient!$C61="","",Subrecipient!$C61))</f>
        <v/>
      </c>
      <c r="H133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35" spans="1:8" x14ac:dyDescent="0.35">
      <c r="A1335" s="6" t="s">
        <v>1929</v>
      </c>
      <c r="B1335" s="6" t="str">
        <f t="shared" si="35"/>
        <v>02.04.04</v>
      </c>
      <c r="C1335" s="6" t="str">
        <f>(IF(MID(Table1[[#This Row],[Question]],10,2)="SU",MID(Table1[[#This Row],[Question]],10,6),""))</f>
        <v/>
      </c>
      <c r="D1335" s="6" t="str">
        <f>Subrecipient!$A62</f>
        <v>02.04.04</v>
      </c>
      <c r="E1335" s="6" t="str">
        <f>Table1[[#This Row],[QNUM]]&amp;Table1[[#This Row],[SUBQNUM]]</f>
        <v>02.04.04</v>
      </c>
      <c r="F1335" s="6" t="str">
        <f>_xlfn.SINGLE(IF(Subrecipient!$B62="","",Subrecipient!$B62))</f>
        <v xml:space="preserve">Does the grantee maintain a policy that outlines possible enforcement actions for instances of noncompliance?
</v>
      </c>
      <c r="G1335" s="6" t="str">
        <f>_xlfn.SINGLE(IF(Subrecipient!$C62="","",Subrecipient!$C62))</f>
        <v/>
      </c>
      <c r="H133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36" spans="1:8" x14ac:dyDescent="0.35">
      <c r="A1336" s="6" t="s">
        <v>1929</v>
      </c>
      <c r="B1336" s="6" t="str">
        <f t="shared" si="35"/>
        <v>02.04.04</v>
      </c>
      <c r="C1336" s="6" t="str">
        <f>(IF(MID(Table1[[#This Row],[Question]],10,2)="SU",MID(Table1[[#This Row],[Question]],10,6),""))</f>
        <v>SUBQ1</v>
      </c>
      <c r="D1336" s="9" t="str">
        <f>D1335&amp;" SUBQ1"</f>
        <v>02.04.04 SUBQ1</v>
      </c>
      <c r="E1336" s="9" t="str">
        <f>Table1[[#This Row],[QNUM]]&amp;Table1[[#This Row],[SUBQNUM]]</f>
        <v>02.04.04SUBQ1</v>
      </c>
      <c r="F1336" s="6" t="str">
        <f>_xlfn.SINGLE(IF(Subrecipient!$B63="","",Subrecipient!$B63))</f>
        <v xml:space="preserve">• Does the grantee have guidelines, or a policy or procedure to govern when they will take enforcement actions? </v>
      </c>
      <c r="G1336" s="6" t="str">
        <f>_xlfn.SINGLE(IF(Subrecipient!$C63="","",Subrecipient!$C63))</f>
        <v/>
      </c>
      <c r="H133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37" spans="1:8" x14ac:dyDescent="0.35">
      <c r="A1337" s="6" t="s">
        <v>1929</v>
      </c>
      <c r="B1337" s="6" t="str">
        <f t="shared" si="35"/>
        <v>02.04.04</v>
      </c>
      <c r="C1337" s="6" t="str">
        <f>(IF(MID(Table1[[#This Row],[Question]],10,2)="SU",MID(Table1[[#This Row],[Question]],10,6),""))</f>
        <v>SUBQ2</v>
      </c>
      <c r="D1337" s="9" t="str">
        <f>D1335&amp;" SUBQ2"</f>
        <v>02.04.04 SUBQ2</v>
      </c>
      <c r="E1337" s="9" t="str">
        <f>Table1[[#This Row],[QNUM]]&amp;Table1[[#This Row],[SUBQNUM]]</f>
        <v>02.04.04SUBQ2</v>
      </c>
      <c r="F1337" s="6" t="str">
        <f>_xlfn.SINGLE(IF(Subrecipient!$B64="","",Subrecipient!$B64))</f>
        <v xml:space="preserve">• If the grantee demonstrates evidence of having taken enforcement actions against a subawardee, does the grantee follow their policy/procedure on enforcement action on subawards? </v>
      </c>
      <c r="G1337" s="6" t="str">
        <f>_xlfn.SINGLE(IF(Subrecipient!$C64="","",Subrecipient!$C64))</f>
        <v/>
      </c>
      <c r="H133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38" spans="1:8" x14ac:dyDescent="0.35">
      <c r="A1338" s="6" t="s">
        <v>1929</v>
      </c>
      <c r="B1338" s="6" t="str">
        <f t="shared" si="35"/>
        <v/>
      </c>
      <c r="C1338" s="6" t="str">
        <f>(IF(MID(Table1[[#This Row],[Question]],10,2)="SU",MID(Table1[[#This Row],[Question]],10,6),""))</f>
        <v/>
      </c>
      <c r="D1338" s="6" t="str">
        <f>Subrecipient!$A65</f>
        <v>References:</v>
      </c>
      <c r="E1338" s="6" t="str">
        <f>Table1[[#This Row],[QNUM]]&amp;Table1[[#This Row],[SUBQNUM]]</f>
        <v/>
      </c>
      <c r="F1338" s="6" t="str">
        <f>_xlfn.SINGLE(IF(Subrecipient!$B65="","",Subrecipient!$B65))</f>
        <v>2 CFR §200.332 (h)
2 CFR §200.339</v>
      </c>
      <c r="G1338" s="6" t="str">
        <f>_xlfn.SINGLE(IF(Subrecipient!$C65="","",Subrecipient!$C65))</f>
        <v/>
      </c>
      <c r="H133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39" spans="1:8" x14ac:dyDescent="0.35">
      <c r="A1339" s="6" t="s">
        <v>1929</v>
      </c>
      <c r="B1339" s="6" t="str">
        <f>B1337&amp;TRIM(Table1[[#This Row],[Question]])</f>
        <v>02.04.04Notes:</v>
      </c>
      <c r="C1339" s="6" t="str">
        <f>(IF(MID(Table1[[#This Row],[Question]],10,2)="SU",MID(Table1[[#This Row],[Question]],10,6),""))</f>
        <v/>
      </c>
      <c r="D1339" s="6" t="str">
        <f>Subrecipient!$A66</f>
        <v>Notes:</v>
      </c>
      <c r="E1339" s="6" t="str">
        <f>Table1[[#This Row],[QNUM]]&amp;Table1[[#This Row],[SUBQNUM]]</f>
        <v>02.04.04Notes:</v>
      </c>
      <c r="F1339" s="6" t="str">
        <f>_xlfn.SINGLE(IF(Subrecipient!$B66="","",Subrecipient!$B66))</f>
        <v/>
      </c>
      <c r="G1339" s="6" t="str">
        <f>_xlfn.SINGLE(IF(Subrecipient!$C66="","",Subrecipient!$C66))</f>
        <v/>
      </c>
      <c r="H133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40" spans="1:8" x14ac:dyDescent="0.35">
      <c r="A1340" s="6" t="s">
        <v>1929</v>
      </c>
      <c r="B1340" s="6" t="str">
        <f>B1337&amp;Table1[[#This Row],[Question]]</f>
        <v>02.04.04Recommendations for Improvement:</v>
      </c>
      <c r="C1340" s="6" t="str">
        <f>(IF(MID(Table1[[#This Row],[Question]],10,2)="SU",MID(Table1[[#This Row],[Question]],10,6),""))</f>
        <v/>
      </c>
      <c r="D1340" s="6" t="str">
        <f>Subrecipient!$A67</f>
        <v>Recommendations for Improvement:</v>
      </c>
      <c r="E1340" s="6" t="str">
        <f>Table1[[#This Row],[QNUM]]&amp;Table1[[#This Row],[SUBQNUM]]</f>
        <v>02.04.04Recommendations for Improvement:</v>
      </c>
      <c r="F1340" s="6" t="str">
        <f>_xlfn.SINGLE(IF(Subrecipient!$B67="","",Subrecipient!$B67))</f>
        <v/>
      </c>
      <c r="G1340" s="6" t="str">
        <f>_xlfn.SINGLE(IF(Subrecipient!$C67="","",Subrecipient!$C67))</f>
        <v/>
      </c>
      <c r="H134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41" spans="1:8" x14ac:dyDescent="0.35">
      <c r="A1341" s="6" t="s">
        <v>1929</v>
      </c>
      <c r="B1341" s="6" t="str">
        <f t="shared" si="35"/>
        <v>02.05: AU</v>
      </c>
      <c r="C1341" s="6" t="str">
        <f>(IF(MID(Table1[[#This Row],[Question]],10,2)="SU",MID(Table1[[#This Row],[Question]],10,6),""))</f>
        <v/>
      </c>
      <c r="D1341" s="6" t="str">
        <f>Subrecipient!$A68</f>
        <v>02.05: AUDIT AND REPORTING</v>
      </c>
      <c r="E1341" s="6" t="str">
        <f>Table1[[#This Row],[QNUM]]&amp;Table1[[#This Row],[SUBQNUM]]</f>
        <v>02.05: AU</v>
      </c>
      <c r="F1341" s="6" t="str">
        <f>_xlfn.SINGLE(IF(Subrecipient!$B68="","",Subrecipient!$B68))</f>
        <v/>
      </c>
      <c r="G1341" s="6" t="str">
        <f>_xlfn.SINGLE(IF(Subrecipient!$C68="","",Subrecipient!$C68))</f>
        <v/>
      </c>
      <c r="H134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42" spans="1:8" x14ac:dyDescent="0.35">
      <c r="A1342" s="6" t="s">
        <v>1929</v>
      </c>
      <c r="B1342" s="6" t="str">
        <f t="shared" si="35"/>
        <v>02.05.01</v>
      </c>
      <c r="C1342" s="6" t="str">
        <f>(IF(MID(Table1[[#This Row],[Question]],10,2)="SU",MID(Table1[[#This Row],[Question]],10,6),""))</f>
        <v/>
      </c>
      <c r="D1342" s="6" t="str">
        <f>Subrecipient!$A69</f>
        <v>02.05.01</v>
      </c>
      <c r="E1342" s="6" t="str">
        <f>Table1[[#This Row],[QNUM]]&amp;Table1[[#This Row],[SUBQNUM]]</f>
        <v>02.05.01</v>
      </c>
      <c r="F1342" s="6" t="str">
        <f>_xlfn.SINGLE(IF(Subrecipient!$B69="","",Subrecipient!$B69))</f>
        <v xml:space="preserve">Does the grantee verify that every subrecipient is audited when required?_x000D_
_x000D_
</v>
      </c>
      <c r="G1342" s="6" t="str">
        <f>_xlfn.SINGLE(IF(Subrecipient!$C69="","",Subrecipient!$C69))</f>
        <v/>
      </c>
      <c r="H134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43" spans="1:8" x14ac:dyDescent="0.35">
      <c r="A1343" s="6" t="s">
        <v>1929</v>
      </c>
      <c r="B1343" s="6" t="str">
        <f t="shared" si="35"/>
        <v/>
      </c>
      <c r="C1343" s="6" t="str">
        <f>(IF(MID(Table1[[#This Row],[Question]],10,2)="SU",MID(Table1[[#This Row],[Question]],10,6),""))</f>
        <v/>
      </c>
      <c r="D1343" s="6" t="str">
        <f>Subrecipient!$A70</f>
        <v>References:</v>
      </c>
      <c r="E1343" s="6" t="str">
        <f>Table1[[#This Row],[QNUM]]&amp;Table1[[#This Row],[SUBQNUM]]</f>
        <v/>
      </c>
      <c r="F1343" s="6" t="str">
        <f>_xlfn.SINGLE(IF(Subrecipient!$B70="","",Subrecipient!$B70))</f>
        <v>2 CFR §200.332 (f)
2 CFR § 200.501</v>
      </c>
      <c r="G1343" s="6" t="str">
        <f>_xlfn.SINGLE(IF(Subrecipient!$C70="","",Subrecipient!$C70))</f>
        <v/>
      </c>
      <c r="H134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44" spans="1:8" x14ac:dyDescent="0.35">
      <c r="A1344" s="6" t="s">
        <v>1929</v>
      </c>
      <c r="B1344" s="6" t="str">
        <f>B1342&amp;TRIM(Table1[[#This Row],[Question]])</f>
        <v>02.05.01Notes:</v>
      </c>
      <c r="C1344" s="6" t="str">
        <f>(IF(MID(Table1[[#This Row],[Question]],10,2)="SU",MID(Table1[[#This Row],[Question]],10,6),""))</f>
        <v/>
      </c>
      <c r="D1344" s="6" t="str">
        <f>Subrecipient!$A71</f>
        <v>Notes:</v>
      </c>
      <c r="E1344" s="6" t="str">
        <f>Table1[[#This Row],[QNUM]]&amp;Table1[[#This Row],[SUBQNUM]]</f>
        <v>02.05.01Notes:</v>
      </c>
      <c r="F1344" s="6" t="str">
        <f>_xlfn.SINGLE(IF(Subrecipient!$B71="","",Subrecipient!$B71))</f>
        <v/>
      </c>
      <c r="G1344" s="6" t="str">
        <f>_xlfn.SINGLE(IF(Subrecipient!$C71="","",Subrecipient!$C71))</f>
        <v/>
      </c>
      <c r="H134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45" spans="1:8" x14ac:dyDescent="0.35">
      <c r="A1345" s="6" t="s">
        <v>1929</v>
      </c>
      <c r="B1345" s="6" t="str">
        <f>B1342&amp;Table1[[#This Row],[Question]]</f>
        <v>02.05.01Recommendations for Improvement:</v>
      </c>
      <c r="C1345" s="6" t="str">
        <f>(IF(MID(Table1[[#This Row],[Question]],10,2)="SU",MID(Table1[[#This Row],[Question]],10,6),""))</f>
        <v/>
      </c>
      <c r="D1345" s="6" t="str">
        <f>Subrecipient!$A72</f>
        <v>Recommendations for Improvement:</v>
      </c>
      <c r="E1345" s="6" t="str">
        <f>Table1[[#This Row],[QNUM]]&amp;Table1[[#This Row],[SUBQNUM]]</f>
        <v>02.05.01Recommendations for Improvement:</v>
      </c>
      <c r="F1345" s="6" t="str">
        <f>_xlfn.SINGLE(IF(Subrecipient!$B72="","",Subrecipient!$B72))</f>
        <v/>
      </c>
      <c r="G1345" s="6" t="str">
        <f>_xlfn.SINGLE(IF(Subrecipient!$C72="","",Subrecipient!$C72))</f>
        <v/>
      </c>
      <c r="H134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46" spans="1:8" x14ac:dyDescent="0.35">
      <c r="A1346" s="6" t="s">
        <v>1929</v>
      </c>
      <c r="B1346" s="6" t="str">
        <f t="shared" si="35"/>
        <v>02.05.02</v>
      </c>
      <c r="C1346" s="6" t="str">
        <f>(IF(MID(Table1[[#This Row],[Question]],10,2)="SU",MID(Table1[[#This Row],[Question]],10,6),""))</f>
        <v/>
      </c>
      <c r="D1346" s="6" t="str">
        <f>Subrecipient!$A73</f>
        <v>02.05.02</v>
      </c>
      <c r="E1346" s="6" t="str">
        <f>Table1[[#This Row],[QNUM]]&amp;Table1[[#This Row],[SUBQNUM]]</f>
        <v>02.05.02</v>
      </c>
      <c r="F1346" s="6" t="str">
        <f>_xlfn.SINGLE(IF(Subrecipient!$B73="","",Subrecipient!$B73))</f>
        <v xml:space="preserve">Does the grantee adjust its own records based on the results of the subrecipient's audits, on-site reviews, or other monitoring, when needed?_x000D_
_x000D_
</v>
      </c>
      <c r="G1346" s="6" t="str">
        <f>_xlfn.SINGLE(IF(Subrecipient!$C73="","",Subrecipient!$C73))</f>
        <v/>
      </c>
      <c r="H134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47" spans="1:8" x14ac:dyDescent="0.35">
      <c r="A1347" s="6" t="s">
        <v>1929</v>
      </c>
      <c r="B1347" s="6" t="str">
        <f t="shared" si="35"/>
        <v/>
      </c>
      <c r="C1347" s="6" t="str">
        <f>(IF(MID(Table1[[#This Row],[Question]],10,2)="SU",MID(Table1[[#This Row],[Question]],10,6),""))</f>
        <v/>
      </c>
      <c r="D1347" s="6" t="str">
        <f>Subrecipient!$A74</f>
        <v>References:</v>
      </c>
      <c r="E1347" s="6" t="str">
        <f>Table1[[#This Row],[QNUM]]&amp;Table1[[#This Row],[SUBQNUM]]</f>
        <v/>
      </c>
      <c r="F1347" s="6" t="str">
        <f>_xlfn.SINGLE(IF(Subrecipient!$B74="","",Subrecipient!$B74))</f>
        <v>2 CFR §200.332 (g)</v>
      </c>
      <c r="G1347" s="6" t="str">
        <f>_xlfn.SINGLE(IF(Subrecipient!$C74="","",Subrecipient!$C74))</f>
        <v/>
      </c>
      <c r="H134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48" spans="1:8" x14ac:dyDescent="0.35">
      <c r="A1348" s="6" t="s">
        <v>1929</v>
      </c>
      <c r="B1348" s="6" t="str">
        <f>B1346&amp;TRIM(Table1[[#This Row],[Question]])</f>
        <v>02.05.02Notes:</v>
      </c>
      <c r="C1348" s="6" t="str">
        <f>(IF(MID(Table1[[#This Row],[Question]],10,2)="SU",MID(Table1[[#This Row],[Question]],10,6),""))</f>
        <v/>
      </c>
      <c r="D1348" s="6" t="str">
        <f>Subrecipient!$A75</f>
        <v>Notes:</v>
      </c>
      <c r="E1348" s="6" t="str">
        <f>Table1[[#This Row],[QNUM]]&amp;Table1[[#This Row],[SUBQNUM]]</f>
        <v>02.05.02Notes:</v>
      </c>
      <c r="F1348" s="6" t="str">
        <f>_xlfn.SINGLE(IF(Subrecipient!$B75="","",Subrecipient!$B75))</f>
        <v/>
      </c>
      <c r="G1348" s="6" t="str">
        <f>_xlfn.SINGLE(IF(Subrecipient!$C75="","",Subrecipient!$C75))</f>
        <v/>
      </c>
      <c r="H134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49" spans="1:8" x14ac:dyDescent="0.35">
      <c r="A1349" s="6" t="s">
        <v>1929</v>
      </c>
      <c r="B1349" s="6" t="str">
        <f>B1346&amp;Table1[[#This Row],[Question]]</f>
        <v>02.05.02Recommendations for Improvement:</v>
      </c>
      <c r="C1349" s="6" t="str">
        <f>(IF(MID(Table1[[#This Row],[Question]],10,2)="SU",MID(Table1[[#This Row],[Question]],10,6),""))</f>
        <v/>
      </c>
      <c r="D1349" s="6" t="str">
        <f>Subrecipient!$A76</f>
        <v>Recommendations for Improvement:</v>
      </c>
      <c r="E1349" s="6" t="str">
        <f>Table1[[#This Row],[QNUM]]&amp;Table1[[#This Row],[SUBQNUM]]</f>
        <v>02.05.02Recommendations for Improvement:</v>
      </c>
      <c r="F1349" s="6" t="str">
        <f>_xlfn.SINGLE(IF(Subrecipient!$B76="","",Subrecipient!$B76))</f>
        <v/>
      </c>
      <c r="G1349" s="6" t="str">
        <f>_xlfn.SINGLE(IF(Subrecipient!$C76="","",Subrecipient!$C76))</f>
        <v/>
      </c>
      <c r="H134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50" spans="1:8" x14ac:dyDescent="0.35">
      <c r="A1350" s="6" t="s">
        <v>1929</v>
      </c>
      <c r="B1350" s="6" t="str">
        <f t="shared" si="35"/>
        <v>02.05.03</v>
      </c>
      <c r="C1350" s="6" t="str">
        <f>(IF(MID(Table1[[#This Row],[Question]],10,2)="SU",MID(Table1[[#This Row],[Question]],10,6),""))</f>
        <v/>
      </c>
      <c r="D1350" s="6" t="str">
        <f>Subrecipient!$A77</f>
        <v>02.05.03</v>
      </c>
      <c r="E1350" s="6" t="str">
        <f>Table1[[#This Row],[QNUM]]&amp;Table1[[#This Row],[SUBQNUM]]</f>
        <v>02.05.03</v>
      </c>
      <c r="F1350" s="6" t="str">
        <f>_xlfn.SINGLE(IF(Subrecipient!$B77="","",Subrecipient!$B77))</f>
        <v>Is there evidence that the grantee follows up on sub-recipient Single Audit findings that relate to their federal sub-award?</v>
      </c>
      <c r="G1350" s="6" t="str">
        <f>_xlfn.SINGLE(IF(Subrecipient!$C77="","",Subrecipient!$C77))</f>
        <v/>
      </c>
      <c r="H135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51" spans="1:8" x14ac:dyDescent="0.35">
      <c r="A1351" s="6" t="s">
        <v>1929</v>
      </c>
      <c r="B1351" s="6" t="str">
        <f t="shared" ref="B1351" si="36">TRIM(IF(ISNUMBER(LEFT(D1351,1)*1),LEFT(D1351,9),""))</f>
        <v/>
      </c>
      <c r="C1351" s="6" t="str">
        <f>(IF(MID(Table1[[#This Row],[Question]],10,2)="SU",MID(Table1[[#This Row],[Question]],10,6),""))</f>
        <v/>
      </c>
      <c r="D1351" s="6" t="str">
        <f>Subrecipient!$A78</f>
        <v>References:</v>
      </c>
      <c r="E1351" s="6" t="str">
        <f>Table1[[#This Row],[QNUM]]&amp;Table1[[#This Row],[SUBQNUM]]</f>
        <v/>
      </c>
      <c r="F1351" s="6" t="str">
        <f>_xlfn.SINGLE(IF(Subrecipient!$B78="","",Subrecipient!$B78))</f>
        <v>2 CFR 200.332(d)(2)</v>
      </c>
      <c r="G1351" s="6" t="str">
        <f>_xlfn.SINGLE(IF(Subrecipient!$C78="","",Subrecipient!$C78))</f>
        <v/>
      </c>
      <c r="H135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52" spans="1:8" x14ac:dyDescent="0.35">
      <c r="A1352" s="6" t="s">
        <v>1929</v>
      </c>
      <c r="B1352" s="6" t="str">
        <f>B1350&amp;TRIM(Table1[[#This Row],[Question]])</f>
        <v>02.05.03Notes:</v>
      </c>
      <c r="C1352" s="6" t="str">
        <f>(IF(MID(Table1[[#This Row],[Question]],10,2)="SU",MID(Table1[[#This Row],[Question]],10,6),""))</f>
        <v/>
      </c>
      <c r="D1352" s="6" t="str">
        <f>Subrecipient!$A79</f>
        <v>Notes:</v>
      </c>
      <c r="E1352" s="6" t="str">
        <f>Table1[[#This Row],[QNUM]]&amp;Table1[[#This Row],[SUBQNUM]]</f>
        <v>02.05.03Notes:</v>
      </c>
      <c r="F1352" s="6" t="str">
        <f>_xlfn.SINGLE(IF(Subrecipient!$B79="","",Subrecipient!$B79))</f>
        <v/>
      </c>
      <c r="G1352" s="6" t="str">
        <f>_xlfn.SINGLE(IF(Subrecipient!$C79="","",Subrecipient!$C79))</f>
        <v/>
      </c>
      <c r="H135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53" spans="1:8" x14ac:dyDescent="0.35">
      <c r="A1353" s="6" t="s">
        <v>1929</v>
      </c>
      <c r="B1353" s="6" t="str">
        <f>B1350&amp;Table1[[#This Row],[Question]]</f>
        <v>02.05.03Recommendations for Improvement:</v>
      </c>
      <c r="C1353" s="6" t="str">
        <f>(IF(MID(Table1[[#This Row],[Question]],10,2)="SU",MID(Table1[[#This Row],[Question]],10,6),""))</f>
        <v/>
      </c>
      <c r="D1353" s="6" t="str">
        <f>Subrecipient!$A80</f>
        <v>Recommendations for Improvement:</v>
      </c>
      <c r="E1353" s="6" t="str">
        <f>Table1[[#This Row],[QNUM]]&amp;Table1[[#This Row],[SUBQNUM]]</f>
        <v>02.05.03Recommendations for Improvement:</v>
      </c>
      <c r="F1353" s="6" t="str">
        <f>_xlfn.SINGLE(IF(Subrecipient!$B80="","",Subrecipient!$B80))</f>
        <v/>
      </c>
      <c r="G1353" s="6" t="str">
        <f>_xlfn.SINGLE(IF(Subrecipient!$C80="","",Subrecipient!$C80))</f>
        <v/>
      </c>
      <c r="H135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54" spans="1:8" x14ac:dyDescent="0.35">
      <c r="A1354" s="6" t="s">
        <v>1929</v>
      </c>
      <c r="B1354" s="6" t="str">
        <f t="shared" ref="B1354:B1443" si="37">TRIM(IF(ISNUMBER(LEFT(D1354,1)*1),LEFT(D1354,9),""))</f>
        <v>02.06: SU</v>
      </c>
      <c r="C1354" s="6" t="str">
        <f>(IF(MID(Table1[[#This Row],[Question]],10,2)="SU",MID(Table1[[#This Row],[Question]],10,6),""))</f>
        <v/>
      </c>
      <c r="D1354" s="6" t="str">
        <f>Subrecipient!$A81</f>
        <v>02.06: SUBAWARD REPORTING</v>
      </c>
      <c r="E1354" s="6" t="str">
        <f>Table1[[#This Row],[QNUM]]&amp;Table1[[#This Row],[SUBQNUM]]</f>
        <v>02.06: SU</v>
      </c>
      <c r="F1354" s="6" t="str">
        <f>_xlfn.SINGLE(IF(Subrecipient!$B81="","",Subrecipient!$B81))</f>
        <v/>
      </c>
      <c r="G1354" s="6" t="str">
        <f>_xlfn.SINGLE(IF(Subrecipient!$C81="","",Subrecipient!$C81))</f>
        <v/>
      </c>
      <c r="H135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55" spans="1:8" x14ac:dyDescent="0.35">
      <c r="A1355" s="6" t="s">
        <v>1929</v>
      </c>
      <c r="B1355" s="6" t="str">
        <f t="shared" si="37"/>
        <v>02.06.01</v>
      </c>
      <c r="C1355" s="6" t="str">
        <f>(IF(MID(Table1[[#This Row],[Question]],10,2)="SU",MID(Table1[[#This Row],[Question]],10,6),""))</f>
        <v/>
      </c>
      <c r="D1355" s="6" t="str">
        <f>Subrecipient!$A82</f>
        <v>02.06.01</v>
      </c>
      <c r="E1355" s="6" t="str">
        <f>Table1[[#This Row],[QNUM]]&amp;Table1[[#This Row],[SUBQNUM]]</f>
        <v>02.06.01</v>
      </c>
      <c r="F1355" s="6" t="str">
        <f>_xlfn.SINGLE(IF(Subrecipient!$B82="","",Subrecipient!$B82))</f>
        <v>Does the recipient make individual subawards in amounts greater or equal to $30,000?</v>
      </c>
      <c r="G1355" s="6" t="str">
        <f>_xlfn.SINGLE(IF(Subrecipient!$C82="","",Subrecipient!$C82))</f>
        <v/>
      </c>
      <c r="H135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56" spans="1:8" x14ac:dyDescent="0.35">
      <c r="A1356" s="6" t="s">
        <v>1929</v>
      </c>
      <c r="B1356" s="6" t="str">
        <f t="shared" si="37"/>
        <v/>
      </c>
      <c r="C1356" s="6" t="str">
        <f>(IF(MID(Table1[[#This Row],[Question]],10,2)="SU",MID(Table1[[#This Row],[Question]],10,6),""))</f>
        <v/>
      </c>
      <c r="D1356" s="6" t="str">
        <f>Subrecipient!$A83</f>
        <v>References:</v>
      </c>
      <c r="E1356" s="6" t="str">
        <f>Table1[[#This Row],[QNUM]]&amp;Table1[[#This Row],[SUBQNUM]]</f>
        <v/>
      </c>
      <c r="F1356" s="6" t="str">
        <f>_xlfn.SINGLE(IF(Subrecipient!$B83="","",Subrecipient!$B83))</f>
        <v>General Program Terms and Conditions, Section T. Transparency Act Requirements (for Grants and Cooperative Agreements of $30,000 or More)</v>
      </c>
      <c r="G1356" s="6" t="str">
        <f>_xlfn.SINGLE(IF(Subrecipient!$C83="","",Subrecipient!$C83))</f>
        <v/>
      </c>
      <c r="H135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57" spans="1:8" x14ac:dyDescent="0.35">
      <c r="A1357" s="6" t="s">
        <v>1929</v>
      </c>
      <c r="B1357" s="6" t="str">
        <f>B1355&amp;TRIM(Table1[[#This Row],[Question]])</f>
        <v>02.06.01Notes:</v>
      </c>
      <c r="C1357" s="6" t="str">
        <f>(IF(MID(Table1[[#This Row],[Question]],10,2)="SU",MID(Table1[[#This Row],[Question]],10,6),""))</f>
        <v/>
      </c>
      <c r="D1357" s="6" t="str">
        <f>Subrecipient!$A84</f>
        <v>Notes:</v>
      </c>
      <c r="E1357" s="6" t="str">
        <f>Table1[[#This Row],[QNUM]]&amp;Table1[[#This Row],[SUBQNUM]]</f>
        <v>02.06.01Notes:</v>
      </c>
      <c r="F1357" s="6" t="str">
        <f>_xlfn.SINGLE(IF(Subrecipient!$B84="","",Subrecipient!$B84))</f>
        <v/>
      </c>
      <c r="G1357" s="6" t="str">
        <f>_xlfn.SINGLE(IF(Subrecipient!$C84="","",Subrecipient!$C84))</f>
        <v/>
      </c>
      <c r="H135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58" spans="1:8" x14ac:dyDescent="0.35">
      <c r="A1358" s="6" t="s">
        <v>1929</v>
      </c>
      <c r="B1358" s="6" t="str">
        <f>B1355&amp;Table1[[#This Row],[Question]]</f>
        <v>02.06.01Recommendations for Improvement:</v>
      </c>
      <c r="C1358" s="6" t="str">
        <f>(IF(MID(Table1[[#This Row],[Question]],10,2)="SU",MID(Table1[[#This Row],[Question]],10,6),""))</f>
        <v/>
      </c>
      <c r="D1358" s="6" t="str">
        <f>Subrecipient!$A85</f>
        <v>Recommendations for Improvement:</v>
      </c>
      <c r="E1358" s="6" t="str">
        <f>Table1[[#This Row],[QNUM]]&amp;Table1[[#This Row],[SUBQNUM]]</f>
        <v>02.06.01Recommendations for Improvement:</v>
      </c>
      <c r="F1358" s="6" t="str">
        <f>_xlfn.SINGLE(IF(Subrecipient!$B85="","",Subrecipient!$B85))</f>
        <v/>
      </c>
      <c r="G1358" s="6" t="str">
        <f>_xlfn.SINGLE(IF(Subrecipient!$C85="","",Subrecipient!$C85))</f>
        <v/>
      </c>
      <c r="H135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59" spans="1:8" x14ac:dyDescent="0.35">
      <c r="A1359" s="6" t="s">
        <v>1929</v>
      </c>
      <c r="B1359" s="6" t="str">
        <f t="shared" si="37"/>
        <v>02.06.02</v>
      </c>
      <c r="C1359" s="6" t="str">
        <f>(IF(MID(Table1[[#This Row],[Question]],10,2)="SU",MID(Table1[[#This Row],[Question]],10,6),""))</f>
        <v/>
      </c>
      <c r="D1359" s="6" t="str">
        <f>Subrecipient!$A86</f>
        <v>02.06.02</v>
      </c>
      <c r="E1359" s="6" t="str">
        <f>Table1[[#This Row],[QNUM]]&amp;Table1[[#This Row],[SUBQNUM]]</f>
        <v>02.06.02</v>
      </c>
      <c r="F1359" s="6" t="str">
        <f>_xlfn.SINGLE(IF(Subrecipient!$B86="","",Subrecipient!$B86))</f>
        <v xml:space="preserve">If subawards are made in amounts greater or equal to $30,000, is each subaward reported through http://www.fsrs.gov?_x000D_
_x000D_
</v>
      </c>
      <c r="G1359" s="6" t="str">
        <f>_xlfn.SINGLE(IF(Subrecipient!$C86="","",Subrecipient!$C86))</f>
        <v/>
      </c>
      <c r="H135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60" spans="1:8" x14ac:dyDescent="0.35">
      <c r="A1360" s="6" t="s">
        <v>1929</v>
      </c>
      <c r="B1360" s="6" t="str">
        <f t="shared" si="37"/>
        <v/>
      </c>
      <c r="C1360" s="6" t="str">
        <f>(IF(MID(Table1[[#This Row],[Question]],10,2)="SU",MID(Table1[[#This Row],[Question]],10,6),""))</f>
        <v/>
      </c>
      <c r="D1360" s="6" t="str">
        <f>Subrecipient!$A87</f>
        <v>References:</v>
      </c>
      <c r="E1360" s="6" t="str">
        <f>Table1[[#This Row],[QNUM]]&amp;Table1[[#This Row],[SUBQNUM]]</f>
        <v/>
      </c>
      <c r="F1360" s="6" t="str">
        <f>_xlfn.SINGLE(IF(Subrecipient!$B87="","",Subrecipient!$B87))</f>
        <v>General Program Terms and Conditions, Section T. Transparency Act Requirements (for Grants and Cooperative Agreements of $30,000 or More)</v>
      </c>
      <c r="G1360" s="6" t="str">
        <f>_xlfn.SINGLE(IF(Subrecipient!$C87="","",Subrecipient!$C87))</f>
        <v/>
      </c>
      <c r="H136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61" spans="1:8" x14ac:dyDescent="0.35">
      <c r="A1361" s="6" t="s">
        <v>1929</v>
      </c>
      <c r="B1361" s="6" t="str">
        <f>B1359&amp;TRIM(Table1[[#This Row],[Question]])</f>
        <v>02.06.02Notes:</v>
      </c>
      <c r="C1361" s="6" t="str">
        <f>(IF(MID(Table1[[#This Row],[Question]],10,2)="SU",MID(Table1[[#This Row],[Question]],10,6),""))</f>
        <v/>
      </c>
      <c r="D1361" s="6" t="str">
        <f>Subrecipient!$A88</f>
        <v>Notes:</v>
      </c>
      <c r="E1361" s="6" t="str">
        <f>Table1[[#This Row],[QNUM]]&amp;Table1[[#This Row],[SUBQNUM]]</f>
        <v>02.06.02Notes:</v>
      </c>
      <c r="F1361" s="6" t="str">
        <f>_xlfn.SINGLE(IF(Subrecipient!$B88="","",Subrecipient!$B88))</f>
        <v/>
      </c>
      <c r="G1361" s="6" t="str">
        <f>_xlfn.SINGLE(IF(Subrecipient!$C88="","",Subrecipient!$C88))</f>
        <v/>
      </c>
      <c r="H136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62" spans="1:8" x14ac:dyDescent="0.35">
      <c r="A1362" s="6" t="s">
        <v>1929</v>
      </c>
      <c r="B1362" s="6" t="str">
        <f>B1359&amp;Table1[[#This Row],[Question]]</f>
        <v>02.06.02Recommendations for Improvement:</v>
      </c>
      <c r="C1362" s="6" t="str">
        <f>(IF(MID(Table1[[#This Row],[Question]],10,2)="SU",MID(Table1[[#This Row],[Question]],10,6),""))</f>
        <v/>
      </c>
      <c r="D1362" s="6" t="str">
        <f>Subrecipient!$A89</f>
        <v>Recommendations for Improvement:</v>
      </c>
      <c r="E1362" s="6" t="str">
        <f>Table1[[#This Row],[QNUM]]&amp;Table1[[#This Row],[SUBQNUM]]</f>
        <v>02.06.02Recommendations for Improvement:</v>
      </c>
      <c r="F1362" s="6" t="str">
        <f>_xlfn.SINGLE(IF(Subrecipient!$B89="","",Subrecipient!$B89))</f>
        <v/>
      </c>
      <c r="G1362" s="6" t="str">
        <f>_xlfn.SINGLE(IF(Subrecipient!$C89="","",Subrecipient!$C89))</f>
        <v/>
      </c>
      <c r="H136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63" spans="1:8" x14ac:dyDescent="0.35">
      <c r="A1363" s="6" t="s">
        <v>1929</v>
      </c>
      <c r="B1363" s="6" t="str">
        <f t="shared" si="37"/>
        <v/>
      </c>
      <c r="C1363" s="6" t="str">
        <f>(IF(MID(Table1[[#This Row],[Question]],10,2)="SU",MID(Table1[[#This Row],[Question]],10,6),""))</f>
        <v/>
      </c>
      <c r="D1363" s="6" t="str">
        <f>Subrecipient!$A90</f>
        <v>Additional Monitoring Comments</v>
      </c>
      <c r="E1363" s="6" t="str">
        <f>Table1[[#This Row],[QNUM]]&amp;Table1[[#This Row],[SUBQNUM]]</f>
        <v/>
      </c>
      <c r="F1363" s="6" t="str">
        <f>_xlfn.SINGLE(IF(Subrecipient!$B90="","",Subrecipient!$B90))</f>
        <v/>
      </c>
      <c r="G1363" s="6" t="str">
        <f>_xlfn.SINGLE(IF(Subrecipient!$C90="","",Subrecipient!$C90))</f>
        <v/>
      </c>
      <c r="H136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64" spans="1:8" x14ac:dyDescent="0.35">
      <c r="A1364" s="6" t="s">
        <v>1929</v>
      </c>
      <c r="B1364" s="6" t="str">
        <f t="shared" si="37"/>
        <v>0</v>
      </c>
      <c r="C1364" s="6" t="str">
        <f>(IF(MID(Table1[[#This Row],[Question]],10,2)="SU",MID(Table1[[#This Row],[Question]],10,6),""))</f>
        <v/>
      </c>
      <c r="D1364" s="6">
        <f>Subrecipient!$A91</f>
        <v>0</v>
      </c>
      <c r="E1364" s="6" t="str">
        <f>Table1[[#This Row],[QNUM]]&amp;Table1[[#This Row],[SUBQNUM]]</f>
        <v>0</v>
      </c>
      <c r="F1364" s="6" t="str">
        <f>_xlfn.SINGLE(IF(Subrecipient!$B91="","",Subrecipient!$B91))</f>
        <v/>
      </c>
      <c r="G1364" s="6" t="str">
        <f>_xlfn.SINGLE(IF(Subrecipient!$C91="","",Subrecipient!$C91))</f>
        <v/>
      </c>
      <c r="H136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65" spans="1:8" x14ac:dyDescent="0.35">
      <c r="A1365" s="6" t="s">
        <v>1929</v>
      </c>
      <c r="B1365" s="6" t="str">
        <f t="shared" si="37"/>
        <v>0</v>
      </c>
      <c r="C1365" s="6" t="str">
        <f>(IF(MID(Table1[[#This Row],[Question]],10,2)="SU",MID(Table1[[#This Row],[Question]],10,6),""))</f>
        <v/>
      </c>
      <c r="D1365" s="6">
        <f>Subrecipient!$A92</f>
        <v>0</v>
      </c>
      <c r="E1365" s="6" t="str">
        <f>Table1[[#This Row],[QNUM]]&amp;Table1[[#This Row],[SUBQNUM]]</f>
        <v>0</v>
      </c>
      <c r="F1365" s="6" t="str">
        <f>_xlfn.SINGLE(IF(Subrecipient!$B92="","",Subrecipient!$B92))</f>
        <v/>
      </c>
      <c r="G1365" s="6" t="str">
        <f>_xlfn.SINGLE(IF(Subrecipient!$C92="","",Subrecipient!$C92))</f>
        <v/>
      </c>
      <c r="H136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66" spans="1:8" x14ac:dyDescent="0.35">
      <c r="A1366" s="6" t="s">
        <v>1929</v>
      </c>
      <c r="B1366" s="6" t="str">
        <f t="shared" si="37"/>
        <v>0</v>
      </c>
      <c r="C1366" s="6" t="str">
        <f>(IF(MID(Table1[[#This Row],[Question]],10,2)="SU",MID(Table1[[#This Row],[Question]],10,6),""))</f>
        <v/>
      </c>
      <c r="D1366" s="6">
        <f>Subrecipient!$A93</f>
        <v>0</v>
      </c>
      <c r="E1366" s="6" t="str">
        <f>Table1[[#This Row],[QNUM]]&amp;Table1[[#This Row],[SUBQNUM]]</f>
        <v>0</v>
      </c>
      <c r="F1366" s="6" t="str">
        <f>_xlfn.SINGLE(IF(Subrecipient!$B93="","",Subrecipient!$B93))</f>
        <v/>
      </c>
      <c r="G1366" s="6" t="str">
        <f>_xlfn.SINGLE(IF(Subrecipient!$C93="","",Subrecipient!$C93))</f>
        <v/>
      </c>
      <c r="H136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67" spans="1:8" x14ac:dyDescent="0.35">
      <c r="A1367" s="6" t="s">
        <v>1929</v>
      </c>
      <c r="B1367" s="6" t="str">
        <f t="shared" ref="B1367:B1396" si="38">TRIM(IF(ISNUMBER(LEFT(D1367,1)*1),LEFT(D1367,9),""))</f>
        <v>0</v>
      </c>
      <c r="C1367" s="6" t="str">
        <f>(IF(MID(Table1[[#This Row],[Question]],10,2)="SU",MID(Table1[[#This Row],[Question]],10,6),""))</f>
        <v/>
      </c>
      <c r="D1367" s="6">
        <f>Subrecipient!$A94</f>
        <v>0</v>
      </c>
      <c r="E1367" s="6" t="str">
        <f>Table1[[#This Row],[QNUM]]&amp;Table1[[#This Row],[SUBQNUM]]</f>
        <v>0</v>
      </c>
      <c r="F1367" s="6" t="str">
        <f>_xlfn.SINGLE(IF(Subrecipient!$B94="","",Subrecipient!$B94))</f>
        <v/>
      </c>
      <c r="G1367" s="6" t="str">
        <f>_xlfn.SINGLE(IF(Subrecipient!$C94="","",Subrecipient!$C94))</f>
        <v/>
      </c>
      <c r="H136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68" spans="1:8" x14ac:dyDescent="0.35">
      <c r="A1368" s="6" t="s">
        <v>1929</v>
      </c>
      <c r="B1368" s="6" t="str">
        <f t="shared" si="38"/>
        <v>0</v>
      </c>
      <c r="C1368" s="6" t="str">
        <f>(IF(MID(Table1[[#This Row],[Question]],10,2)="SU",MID(Table1[[#This Row],[Question]],10,6),""))</f>
        <v/>
      </c>
      <c r="D1368" s="6">
        <f>Subrecipient!$A95</f>
        <v>0</v>
      </c>
      <c r="E1368" s="6" t="str">
        <f>Table1[[#This Row],[QNUM]]&amp;Table1[[#This Row],[SUBQNUM]]</f>
        <v>0</v>
      </c>
      <c r="F1368" s="6" t="str">
        <f>_xlfn.SINGLE(IF(Subrecipient!$B95="","",Subrecipient!$B95))</f>
        <v/>
      </c>
      <c r="G1368" s="6" t="str">
        <f>_xlfn.SINGLE(IF(Subrecipient!$C95="","",Subrecipient!$C95))</f>
        <v/>
      </c>
      <c r="H136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69" spans="1:8" x14ac:dyDescent="0.35">
      <c r="A1369" s="6" t="s">
        <v>1929</v>
      </c>
      <c r="B1369" s="6" t="str">
        <f t="shared" si="38"/>
        <v>0</v>
      </c>
      <c r="C1369" s="6" t="str">
        <f>(IF(MID(Table1[[#This Row],[Question]],10,2)="SU",MID(Table1[[#This Row],[Question]],10,6),""))</f>
        <v/>
      </c>
      <c r="D1369" s="6">
        <f>Subrecipient!$A96</f>
        <v>0</v>
      </c>
      <c r="E1369" s="6" t="str">
        <f>Table1[[#This Row],[QNUM]]&amp;Table1[[#This Row],[SUBQNUM]]</f>
        <v>0</v>
      </c>
      <c r="F1369" s="6" t="str">
        <f>_xlfn.SINGLE(IF(Subrecipient!$B96="","",Subrecipient!$B96))</f>
        <v/>
      </c>
      <c r="G1369" s="6" t="str">
        <f>_xlfn.SINGLE(IF(Subrecipient!$C96="","",Subrecipient!$C96))</f>
        <v/>
      </c>
      <c r="H136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70" spans="1:8" x14ac:dyDescent="0.35">
      <c r="A1370" s="6" t="s">
        <v>1929</v>
      </c>
      <c r="B1370" s="6" t="str">
        <f t="shared" si="38"/>
        <v>0</v>
      </c>
      <c r="C1370" s="6" t="str">
        <f>(IF(MID(Table1[[#This Row],[Question]],10,2)="SU",MID(Table1[[#This Row],[Question]],10,6),""))</f>
        <v/>
      </c>
      <c r="D1370" s="6">
        <f>Subrecipient!$A97</f>
        <v>0</v>
      </c>
      <c r="E1370" s="6" t="str">
        <f>Table1[[#This Row],[QNUM]]&amp;Table1[[#This Row],[SUBQNUM]]</f>
        <v>0</v>
      </c>
      <c r="F1370" s="6" t="str">
        <f>_xlfn.SINGLE(IF(Subrecipient!$B97="","",Subrecipient!$B97))</f>
        <v/>
      </c>
      <c r="G1370" s="6" t="str">
        <f>_xlfn.SINGLE(IF(Subrecipient!$C97="","",Subrecipient!$C97))</f>
        <v/>
      </c>
      <c r="H137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71" spans="1:8" x14ac:dyDescent="0.35">
      <c r="A1371" s="6" t="s">
        <v>1929</v>
      </c>
      <c r="B1371" s="6" t="str">
        <f t="shared" si="38"/>
        <v>0</v>
      </c>
      <c r="C1371" s="6" t="str">
        <f>(IF(MID(Table1[[#This Row],[Question]],10,2)="SU",MID(Table1[[#This Row],[Question]],10,6),""))</f>
        <v/>
      </c>
      <c r="D1371" s="6">
        <f>Subrecipient!$A98</f>
        <v>0</v>
      </c>
      <c r="E1371" s="6" t="str">
        <f>Table1[[#This Row],[QNUM]]&amp;Table1[[#This Row],[SUBQNUM]]</f>
        <v>0</v>
      </c>
      <c r="F1371" s="6" t="str">
        <f>_xlfn.SINGLE(IF(Subrecipient!$B98="","",Subrecipient!$B98))</f>
        <v/>
      </c>
      <c r="G1371" s="6" t="str">
        <f>_xlfn.SINGLE(IF(Subrecipient!$C98="","",Subrecipient!$C98))</f>
        <v/>
      </c>
      <c r="H137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72" spans="1:8" x14ac:dyDescent="0.35">
      <c r="A1372" s="6" t="s">
        <v>1929</v>
      </c>
      <c r="B1372" s="6" t="str">
        <f t="shared" si="38"/>
        <v>0</v>
      </c>
      <c r="C1372" s="6" t="str">
        <f>(IF(MID(Table1[[#This Row],[Question]],10,2)="SU",MID(Table1[[#This Row],[Question]],10,6),""))</f>
        <v/>
      </c>
      <c r="D1372" s="6">
        <f>Subrecipient!$A99</f>
        <v>0</v>
      </c>
      <c r="E1372" s="6" t="str">
        <f>Table1[[#This Row],[QNUM]]&amp;Table1[[#This Row],[SUBQNUM]]</f>
        <v>0</v>
      </c>
      <c r="F1372" s="6" t="str">
        <f>_xlfn.SINGLE(IF(Subrecipient!$B99="","",Subrecipient!$B99))</f>
        <v/>
      </c>
      <c r="G1372" s="6" t="str">
        <f>_xlfn.SINGLE(IF(Subrecipient!$C99="","",Subrecipient!$C99))</f>
        <v/>
      </c>
      <c r="H137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73" spans="1:8" x14ac:dyDescent="0.35">
      <c r="A1373" s="6" t="s">
        <v>1929</v>
      </c>
      <c r="B1373" s="6" t="str">
        <f t="shared" si="38"/>
        <v>0</v>
      </c>
      <c r="C1373" s="6" t="str">
        <f>(IF(MID(Table1[[#This Row],[Question]],10,2)="SU",MID(Table1[[#This Row],[Question]],10,6),""))</f>
        <v/>
      </c>
      <c r="D1373" s="6">
        <f>Subrecipient!$A100</f>
        <v>0</v>
      </c>
      <c r="E1373" s="6" t="str">
        <f>Table1[[#This Row],[QNUM]]&amp;Table1[[#This Row],[SUBQNUM]]</f>
        <v>0</v>
      </c>
      <c r="F1373" s="6" t="str">
        <f>_xlfn.SINGLE(IF(Subrecipient!$B100="","",Subrecipient!$B100))</f>
        <v/>
      </c>
      <c r="G1373" s="6" t="str">
        <f>_xlfn.SINGLE(IF(Subrecipient!$C100="","",Subrecipient!$C100))</f>
        <v/>
      </c>
      <c r="H137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74" spans="1:8" x14ac:dyDescent="0.35">
      <c r="A1374" s="6" t="s">
        <v>1929</v>
      </c>
      <c r="B1374" s="6" t="str">
        <f t="shared" si="38"/>
        <v>0</v>
      </c>
      <c r="C1374" s="6" t="str">
        <f>(IF(MID(Table1[[#This Row],[Question]],10,2)="SU",MID(Table1[[#This Row],[Question]],10,6),""))</f>
        <v/>
      </c>
      <c r="D1374" s="6">
        <f>Subrecipient!$A101</f>
        <v>0</v>
      </c>
      <c r="E1374" s="6" t="str">
        <f>Table1[[#This Row],[QNUM]]&amp;Table1[[#This Row],[SUBQNUM]]</f>
        <v>0</v>
      </c>
      <c r="F1374" s="6" t="str">
        <f>_xlfn.SINGLE(IF(Subrecipient!$B101="","",Subrecipient!$B101))</f>
        <v/>
      </c>
      <c r="G1374" s="6" t="str">
        <f>_xlfn.SINGLE(IF(Subrecipient!$C101="","",Subrecipient!$C101))</f>
        <v/>
      </c>
      <c r="H137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75" spans="1:8" x14ac:dyDescent="0.35">
      <c r="A1375" s="6" t="s">
        <v>1929</v>
      </c>
      <c r="B1375" s="6" t="str">
        <f t="shared" si="38"/>
        <v>0</v>
      </c>
      <c r="C1375" s="6" t="str">
        <f>(IF(MID(Table1[[#This Row],[Question]],10,2)="SU",MID(Table1[[#This Row],[Question]],10,6),""))</f>
        <v/>
      </c>
      <c r="D1375" s="6">
        <f>Subrecipient!$A102</f>
        <v>0</v>
      </c>
      <c r="E1375" s="6" t="str">
        <f>Table1[[#This Row],[QNUM]]&amp;Table1[[#This Row],[SUBQNUM]]</f>
        <v>0</v>
      </c>
      <c r="F1375" s="6" t="str">
        <f>_xlfn.SINGLE(IF(Subrecipient!$B102="","",Subrecipient!$B102))</f>
        <v/>
      </c>
      <c r="G1375" s="6" t="str">
        <f>_xlfn.SINGLE(IF(Subrecipient!$C102="","",Subrecipient!$C102))</f>
        <v/>
      </c>
      <c r="H137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76" spans="1:8" x14ac:dyDescent="0.35">
      <c r="A1376" s="6" t="s">
        <v>1929</v>
      </c>
      <c r="B1376" s="6" t="str">
        <f t="shared" si="38"/>
        <v>0</v>
      </c>
      <c r="C1376" s="6" t="str">
        <f>(IF(MID(Table1[[#This Row],[Question]],10,2)="SU",MID(Table1[[#This Row],[Question]],10,6),""))</f>
        <v/>
      </c>
      <c r="D1376" s="6">
        <f>Subrecipient!$A103</f>
        <v>0</v>
      </c>
      <c r="E1376" s="6" t="str">
        <f>Table1[[#This Row],[QNUM]]&amp;Table1[[#This Row],[SUBQNUM]]</f>
        <v>0</v>
      </c>
      <c r="F1376" s="6" t="str">
        <f>_xlfn.SINGLE(IF(Subrecipient!$B103="","",Subrecipient!$B103))</f>
        <v/>
      </c>
      <c r="G1376" s="6" t="str">
        <f>_xlfn.SINGLE(IF(Subrecipient!$C103="","",Subrecipient!$C103))</f>
        <v/>
      </c>
      <c r="H137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77" spans="1:8" x14ac:dyDescent="0.35">
      <c r="A1377" s="6" t="s">
        <v>1929</v>
      </c>
      <c r="B1377" s="6" t="str">
        <f t="shared" si="38"/>
        <v>0</v>
      </c>
      <c r="C1377" s="6" t="str">
        <f>(IF(MID(Table1[[#This Row],[Question]],10,2)="SU",MID(Table1[[#This Row],[Question]],10,6),""))</f>
        <v/>
      </c>
      <c r="D1377" s="6">
        <f>Subrecipient!$A104</f>
        <v>0</v>
      </c>
      <c r="E1377" s="6" t="str">
        <f>Table1[[#This Row],[QNUM]]&amp;Table1[[#This Row],[SUBQNUM]]</f>
        <v>0</v>
      </c>
      <c r="F1377" s="6" t="str">
        <f>_xlfn.SINGLE(IF(Subrecipient!$B104="","",Subrecipient!$B104))</f>
        <v/>
      </c>
      <c r="G1377" s="6" t="str">
        <f>_xlfn.SINGLE(IF(Subrecipient!$C104="","",Subrecipient!$C104))</f>
        <v/>
      </c>
      <c r="H137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78" spans="1:8" x14ac:dyDescent="0.35">
      <c r="A1378" s="6" t="s">
        <v>1929</v>
      </c>
      <c r="B1378" s="6" t="str">
        <f t="shared" si="38"/>
        <v>0</v>
      </c>
      <c r="C1378" s="6" t="str">
        <f>(IF(MID(Table1[[#This Row],[Question]],10,2)="SU",MID(Table1[[#This Row],[Question]],10,6),""))</f>
        <v/>
      </c>
      <c r="D1378" s="6">
        <f>Subrecipient!$A105</f>
        <v>0</v>
      </c>
      <c r="E1378" s="6" t="str">
        <f>Table1[[#This Row],[QNUM]]&amp;Table1[[#This Row],[SUBQNUM]]</f>
        <v>0</v>
      </c>
      <c r="F1378" s="6" t="str">
        <f>_xlfn.SINGLE(IF(Subrecipient!$B105="","",Subrecipient!$B105))</f>
        <v/>
      </c>
      <c r="G1378" s="6" t="str">
        <f>_xlfn.SINGLE(IF(Subrecipient!$C105="","",Subrecipient!$C105))</f>
        <v/>
      </c>
      <c r="H137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79" spans="1:8" x14ac:dyDescent="0.35">
      <c r="A1379" s="6" t="s">
        <v>1929</v>
      </c>
      <c r="B1379" s="6" t="str">
        <f t="shared" si="38"/>
        <v>0</v>
      </c>
      <c r="C1379" s="6" t="str">
        <f>(IF(MID(Table1[[#This Row],[Question]],10,2)="SU",MID(Table1[[#This Row],[Question]],10,6),""))</f>
        <v/>
      </c>
      <c r="D1379" s="6">
        <f>Subrecipient!$A106</f>
        <v>0</v>
      </c>
      <c r="E1379" s="6" t="str">
        <f>Table1[[#This Row],[QNUM]]&amp;Table1[[#This Row],[SUBQNUM]]</f>
        <v>0</v>
      </c>
      <c r="F1379" s="6" t="str">
        <f>_xlfn.SINGLE(IF(Subrecipient!$B106="","",Subrecipient!$B106))</f>
        <v/>
      </c>
      <c r="G1379" s="6" t="str">
        <f>_xlfn.SINGLE(IF(Subrecipient!$C106="","",Subrecipient!$C106))</f>
        <v/>
      </c>
      <c r="H137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80" spans="1:8" x14ac:dyDescent="0.35">
      <c r="A1380" s="6" t="s">
        <v>1929</v>
      </c>
      <c r="B1380" s="6" t="str">
        <f t="shared" si="38"/>
        <v>0</v>
      </c>
      <c r="C1380" s="6" t="str">
        <f>(IF(MID(Table1[[#This Row],[Question]],10,2)="SU",MID(Table1[[#This Row],[Question]],10,6),""))</f>
        <v/>
      </c>
      <c r="D1380" s="6">
        <f>Subrecipient!$A107</f>
        <v>0</v>
      </c>
      <c r="E1380" s="6" t="str">
        <f>Table1[[#This Row],[QNUM]]&amp;Table1[[#This Row],[SUBQNUM]]</f>
        <v>0</v>
      </c>
      <c r="F1380" s="6" t="str">
        <f>_xlfn.SINGLE(IF(Subrecipient!$B107="","",Subrecipient!$B107))</f>
        <v/>
      </c>
      <c r="G1380" s="6" t="str">
        <f>_xlfn.SINGLE(IF(Subrecipient!$C107="","",Subrecipient!$C107))</f>
        <v/>
      </c>
      <c r="H138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81" spans="1:8" x14ac:dyDescent="0.35">
      <c r="A1381" s="6" t="s">
        <v>1929</v>
      </c>
      <c r="B1381" s="6" t="str">
        <f t="shared" si="38"/>
        <v>0</v>
      </c>
      <c r="C1381" s="6" t="str">
        <f>(IF(MID(Table1[[#This Row],[Question]],10,2)="SU",MID(Table1[[#This Row],[Question]],10,6),""))</f>
        <v/>
      </c>
      <c r="D1381" s="6">
        <f>Subrecipient!$A108</f>
        <v>0</v>
      </c>
      <c r="E1381" s="6" t="str">
        <f>Table1[[#This Row],[QNUM]]&amp;Table1[[#This Row],[SUBQNUM]]</f>
        <v>0</v>
      </c>
      <c r="F1381" s="6" t="str">
        <f>_xlfn.SINGLE(IF(Subrecipient!$B108="","",Subrecipient!$B108))</f>
        <v/>
      </c>
      <c r="G1381" s="6" t="str">
        <f>_xlfn.SINGLE(IF(Subrecipient!$C108="","",Subrecipient!$C108))</f>
        <v/>
      </c>
      <c r="H138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82" spans="1:8" x14ac:dyDescent="0.35">
      <c r="A1382" s="6" t="s">
        <v>1929</v>
      </c>
      <c r="B1382" s="6" t="str">
        <f t="shared" si="38"/>
        <v>0</v>
      </c>
      <c r="C1382" s="6" t="str">
        <f>(IF(MID(Table1[[#This Row],[Question]],10,2)="SU",MID(Table1[[#This Row],[Question]],10,6),""))</f>
        <v/>
      </c>
      <c r="D1382" s="6">
        <f>Subrecipient!$A109</f>
        <v>0</v>
      </c>
      <c r="E1382" s="6" t="str">
        <f>Table1[[#This Row],[QNUM]]&amp;Table1[[#This Row],[SUBQNUM]]</f>
        <v>0</v>
      </c>
      <c r="F1382" s="6" t="str">
        <f>_xlfn.SINGLE(IF(Subrecipient!$B109="","",Subrecipient!$B109))</f>
        <v/>
      </c>
      <c r="G1382" s="6" t="str">
        <f>_xlfn.SINGLE(IF(Subrecipient!$C109="","",Subrecipient!$C109))</f>
        <v/>
      </c>
      <c r="H138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83" spans="1:8" x14ac:dyDescent="0.35">
      <c r="A1383" s="6" t="s">
        <v>1929</v>
      </c>
      <c r="B1383" s="6" t="str">
        <f t="shared" si="38"/>
        <v>0</v>
      </c>
      <c r="C1383" s="6" t="str">
        <f>(IF(MID(Table1[[#This Row],[Question]],10,2)="SU",MID(Table1[[#This Row],[Question]],10,6),""))</f>
        <v/>
      </c>
      <c r="D1383" s="6">
        <f>Subrecipient!$A110</f>
        <v>0</v>
      </c>
      <c r="E1383" s="6" t="str">
        <f>Table1[[#This Row],[QNUM]]&amp;Table1[[#This Row],[SUBQNUM]]</f>
        <v>0</v>
      </c>
      <c r="F1383" s="6" t="str">
        <f>_xlfn.SINGLE(IF(Subrecipient!$B110="","",Subrecipient!$B110))</f>
        <v/>
      </c>
      <c r="G1383" s="6" t="str">
        <f>_xlfn.SINGLE(IF(Subrecipient!$C110="","",Subrecipient!$C110))</f>
        <v/>
      </c>
      <c r="H138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84" spans="1:8" x14ac:dyDescent="0.35">
      <c r="A1384" s="6" t="s">
        <v>1929</v>
      </c>
      <c r="B1384" s="6" t="str">
        <f t="shared" si="38"/>
        <v>0</v>
      </c>
      <c r="C1384" s="6" t="str">
        <f>(IF(MID(Table1[[#This Row],[Question]],10,2)="SU",MID(Table1[[#This Row],[Question]],10,6),""))</f>
        <v/>
      </c>
      <c r="D1384" s="6">
        <f>Subrecipient!$A111</f>
        <v>0</v>
      </c>
      <c r="E1384" s="6" t="str">
        <f>Table1[[#This Row],[QNUM]]&amp;Table1[[#This Row],[SUBQNUM]]</f>
        <v>0</v>
      </c>
      <c r="F1384" s="6" t="str">
        <f>_xlfn.SINGLE(IF(Subrecipient!$B111="","",Subrecipient!$B111))</f>
        <v/>
      </c>
      <c r="G1384" s="6" t="str">
        <f>_xlfn.SINGLE(IF(Subrecipient!$C111="","",Subrecipient!$C111))</f>
        <v/>
      </c>
      <c r="H138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85" spans="1:8" x14ac:dyDescent="0.35">
      <c r="A1385" s="6" t="s">
        <v>1929</v>
      </c>
      <c r="B1385" s="6" t="str">
        <f t="shared" si="38"/>
        <v>0</v>
      </c>
      <c r="C1385" s="6" t="str">
        <f>(IF(MID(Table1[[#This Row],[Question]],10,2)="SU",MID(Table1[[#This Row],[Question]],10,6),""))</f>
        <v/>
      </c>
      <c r="D1385" s="6">
        <f>Subrecipient!$A112</f>
        <v>0</v>
      </c>
      <c r="E1385" s="6" t="str">
        <f>Table1[[#This Row],[QNUM]]&amp;Table1[[#This Row],[SUBQNUM]]</f>
        <v>0</v>
      </c>
      <c r="F1385" s="6" t="str">
        <f>_xlfn.SINGLE(IF(Subrecipient!$B112="","",Subrecipient!$B112))</f>
        <v/>
      </c>
      <c r="G1385" s="6" t="str">
        <f>_xlfn.SINGLE(IF(Subrecipient!$C112="","",Subrecipient!$C112))</f>
        <v/>
      </c>
      <c r="H138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86" spans="1:8" x14ac:dyDescent="0.35">
      <c r="A1386" s="6" t="s">
        <v>1929</v>
      </c>
      <c r="B1386" s="6" t="str">
        <f t="shared" si="38"/>
        <v>0</v>
      </c>
      <c r="C1386" s="6" t="str">
        <f>(IF(MID(Table1[[#This Row],[Question]],10,2)="SU",MID(Table1[[#This Row],[Question]],10,6),""))</f>
        <v/>
      </c>
      <c r="D1386" s="6">
        <f>Subrecipient!$A113</f>
        <v>0</v>
      </c>
      <c r="E1386" s="6" t="str">
        <f>Table1[[#This Row],[QNUM]]&amp;Table1[[#This Row],[SUBQNUM]]</f>
        <v>0</v>
      </c>
      <c r="F1386" s="6" t="str">
        <f>_xlfn.SINGLE(IF(Subrecipient!$B113="","",Subrecipient!$B113))</f>
        <v/>
      </c>
      <c r="G1386" s="6" t="str">
        <f>_xlfn.SINGLE(IF(Subrecipient!$C113="","",Subrecipient!$C113))</f>
        <v/>
      </c>
      <c r="H138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87" spans="1:8" x14ac:dyDescent="0.35">
      <c r="A1387" s="6" t="s">
        <v>1929</v>
      </c>
      <c r="B1387" s="6" t="str">
        <f t="shared" si="38"/>
        <v>0</v>
      </c>
      <c r="C1387" s="6" t="str">
        <f>(IF(MID(Table1[[#This Row],[Question]],10,2)="SU",MID(Table1[[#This Row],[Question]],10,6),""))</f>
        <v/>
      </c>
      <c r="D1387" s="6">
        <f>Subrecipient!$A114</f>
        <v>0</v>
      </c>
      <c r="E1387" s="6" t="str">
        <f>Table1[[#This Row],[QNUM]]&amp;Table1[[#This Row],[SUBQNUM]]</f>
        <v>0</v>
      </c>
      <c r="F1387" s="6" t="str">
        <f>_xlfn.SINGLE(IF(Subrecipient!$B114="","",Subrecipient!$B114))</f>
        <v/>
      </c>
      <c r="G1387" s="6" t="str">
        <f>_xlfn.SINGLE(IF(Subrecipient!$C114="","",Subrecipient!$C114))</f>
        <v/>
      </c>
      <c r="H138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88" spans="1:8" x14ac:dyDescent="0.35">
      <c r="A1388" s="6" t="s">
        <v>1929</v>
      </c>
      <c r="B1388" s="6" t="str">
        <f t="shared" si="38"/>
        <v>0</v>
      </c>
      <c r="C1388" s="6" t="str">
        <f>(IF(MID(Table1[[#This Row],[Question]],10,2)="SU",MID(Table1[[#This Row],[Question]],10,6),""))</f>
        <v/>
      </c>
      <c r="D1388" s="6">
        <f>Subrecipient!$A115</f>
        <v>0</v>
      </c>
      <c r="E1388" s="6" t="str">
        <f>Table1[[#This Row],[QNUM]]&amp;Table1[[#This Row],[SUBQNUM]]</f>
        <v>0</v>
      </c>
      <c r="F1388" s="6" t="str">
        <f>_xlfn.SINGLE(IF(Subrecipient!$B115="","",Subrecipient!$B115))</f>
        <v/>
      </c>
      <c r="G1388" s="6" t="str">
        <f>_xlfn.SINGLE(IF(Subrecipient!$C115="","",Subrecipient!$C115))</f>
        <v/>
      </c>
      <c r="H138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89" spans="1:8" x14ac:dyDescent="0.35">
      <c r="A1389" s="6" t="s">
        <v>1929</v>
      </c>
      <c r="B1389" s="6" t="str">
        <f t="shared" si="38"/>
        <v>0</v>
      </c>
      <c r="C1389" s="6" t="str">
        <f>(IF(MID(Table1[[#This Row],[Question]],10,2)="SU",MID(Table1[[#This Row],[Question]],10,6),""))</f>
        <v/>
      </c>
      <c r="D1389" s="6">
        <f>Subrecipient!$A116</f>
        <v>0</v>
      </c>
      <c r="E1389" s="6" t="str">
        <f>Table1[[#This Row],[QNUM]]&amp;Table1[[#This Row],[SUBQNUM]]</f>
        <v>0</v>
      </c>
      <c r="F1389" s="6" t="str">
        <f>_xlfn.SINGLE(IF(Subrecipient!$B116="","",Subrecipient!$B116))</f>
        <v/>
      </c>
      <c r="G1389" s="6" t="str">
        <f>_xlfn.SINGLE(IF(Subrecipient!$C116="","",Subrecipient!$C116))</f>
        <v/>
      </c>
      <c r="H138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90" spans="1:8" x14ac:dyDescent="0.35">
      <c r="A1390" s="6" t="s">
        <v>1929</v>
      </c>
      <c r="B1390" s="6" t="str">
        <f t="shared" si="38"/>
        <v>0</v>
      </c>
      <c r="C1390" s="6" t="str">
        <f>(IF(MID(Table1[[#This Row],[Question]],10,2)="SU",MID(Table1[[#This Row],[Question]],10,6),""))</f>
        <v/>
      </c>
      <c r="D1390" s="6">
        <f>Subrecipient!$A117</f>
        <v>0</v>
      </c>
      <c r="E1390" s="6" t="str">
        <f>Table1[[#This Row],[QNUM]]&amp;Table1[[#This Row],[SUBQNUM]]</f>
        <v>0</v>
      </c>
      <c r="F1390" s="6" t="str">
        <f>_xlfn.SINGLE(IF(Subrecipient!$B117="","",Subrecipient!$B117))</f>
        <v/>
      </c>
      <c r="G1390" s="6" t="str">
        <f>_xlfn.SINGLE(IF(Subrecipient!$C117="","",Subrecipient!$C117))</f>
        <v/>
      </c>
      <c r="H139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91" spans="1:8" x14ac:dyDescent="0.35">
      <c r="A1391" s="6" t="s">
        <v>1929</v>
      </c>
      <c r="B1391" s="6" t="str">
        <f t="shared" si="38"/>
        <v>0</v>
      </c>
      <c r="C1391" s="6" t="str">
        <f>(IF(MID(Table1[[#This Row],[Question]],10,2)="SU",MID(Table1[[#This Row],[Question]],10,6),""))</f>
        <v/>
      </c>
      <c r="D1391" s="6">
        <f>Subrecipient!$A118</f>
        <v>0</v>
      </c>
      <c r="E1391" s="6" t="str">
        <f>Table1[[#This Row],[QNUM]]&amp;Table1[[#This Row],[SUBQNUM]]</f>
        <v>0</v>
      </c>
      <c r="F1391" s="6" t="str">
        <f>_xlfn.SINGLE(IF(Subrecipient!$B118="","",Subrecipient!$B118))</f>
        <v/>
      </c>
      <c r="G1391" s="6" t="str">
        <f>_xlfn.SINGLE(IF(Subrecipient!$C118="","",Subrecipient!$C118))</f>
        <v/>
      </c>
      <c r="H139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92" spans="1:8" x14ac:dyDescent="0.35">
      <c r="A1392" s="6" t="s">
        <v>1929</v>
      </c>
      <c r="B1392" s="6" t="str">
        <f t="shared" si="38"/>
        <v>0</v>
      </c>
      <c r="C1392" s="6" t="str">
        <f>(IF(MID(Table1[[#This Row],[Question]],10,2)="SU",MID(Table1[[#This Row],[Question]],10,6),""))</f>
        <v/>
      </c>
      <c r="D1392" s="6">
        <f>Subrecipient!$A119</f>
        <v>0</v>
      </c>
      <c r="E1392" s="6" t="str">
        <f>Table1[[#This Row],[QNUM]]&amp;Table1[[#This Row],[SUBQNUM]]</f>
        <v>0</v>
      </c>
      <c r="F1392" s="6" t="str">
        <f>_xlfn.SINGLE(IF(Subrecipient!$B119="","",Subrecipient!$B119))</f>
        <v/>
      </c>
      <c r="G1392" s="6" t="str">
        <f>_xlfn.SINGLE(IF(Subrecipient!$C119="","",Subrecipient!$C119))</f>
        <v/>
      </c>
      <c r="H139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93" spans="1:8" x14ac:dyDescent="0.35">
      <c r="A1393" s="6" t="s">
        <v>1929</v>
      </c>
      <c r="B1393" s="6" t="str">
        <f t="shared" si="38"/>
        <v>0</v>
      </c>
      <c r="C1393" s="6" t="str">
        <f>(IF(MID(Table1[[#This Row],[Question]],10,2)="SU",MID(Table1[[#This Row],[Question]],10,6),""))</f>
        <v/>
      </c>
      <c r="D1393" s="6">
        <f>Subrecipient!$A120</f>
        <v>0</v>
      </c>
      <c r="E1393" s="6" t="str">
        <f>Table1[[#This Row],[QNUM]]&amp;Table1[[#This Row],[SUBQNUM]]</f>
        <v>0</v>
      </c>
      <c r="F1393" s="6" t="str">
        <f>_xlfn.SINGLE(IF(Subrecipient!$B120="","",Subrecipient!$B120))</f>
        <v/>
      </c>
      <c r="G1393" s="6" t="str">
        <f>_xlfn.SINGLE(IF(Subrecipient!$C120="","",Subrecipient!$C120))</f>
        <v/>
      </c>
      <c r="H139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94" spans="1:8" x14ac:dyDescent="0.35">
      <c r="A1394" s="6" t="s">
        <v>1929</v>
      </c>
      <c r="B1394" s="6" t="str">
        <f t="shared" si="38"/>
        <v>0</v>
      </c>
      <c r="C1394" s="6" t="str">
        <f>(IF(MID(Table1[[#This Row],[Question]],10,2)="SU",MID(Table1[[#This Row],[Question]],10,6),""))</f>
        <v/>
      </c>
      <c r="D1394" s="6">
        <f>Subrecipient!$A121</f>
        <v>0</v>
      </c>
      <c r="E1394" s="6" t="str">
        <f>Table1[[#This Row],[QNUM]]&amp;Table1[[#This Row],[SUBQNUM]]</f>
        <v>0</v>
      </c>
      <c r="F1394" s="6" t="str">
        <f>_xlfn.SINGLE(IF(Subrecipient!$B121="","",Subrecipient!$B121))</f>
        <v/>
      </c>
      <c r="G1394" s="6" t="str">
        <f>_xlfn.SINGLE(IF(Subrecipient!$C121="","",Subrecipient!$C121))</f>
        <v/>
      </c>
      <c r="H139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95" spans="1:8" x14ac:dyDescent="0.35">
      <c r="A1395" s="6" t="s">
        <v>1929</v>
      </c>
      <c r="B1395" s="6" t="str">
        <f t="shared" si="38"/>
        <v>0</v>
      </c>
      <c r="C1395" s="6" t="str">
        <f>(IF(MID(Table1[[#This Row],[Question]],10,2)="SU",MID(Table1[[#This Row],[Question]],10,6),""))</f>
        <v/>
      </c>
      <c r="D1395" s="6">
        <f>Subrecipient!$A122</f>
        <v>0</v>
      </c>
      <c r="E1395" s="6" t="str">
        <f>Table1[[#This Row],[QNUM]]&amp;Table1[[#This Row],[SUBQNUM]]</f>
        <v>0</v>
      </c>
      <c r="F1395" s="6" t="str">
        <f>_xlfn.SINGLE(IF(Subrecipient!$B122="","",Subrecipient!$B122))</f>
        <v/>
      </c>
      <c r="G1395" s="6" t="str">
        <f>_xlfn.SINGLE(IF(Subrecipient!$C122="","",Subrecipient!$C122))</f>
        <v/>
      </c>
      <c r="H139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96" spans="1:8" x14ac:dyDescent="0.35">
      <c r="A1396" s="6" t="s">
        <v>1929</v>
      </c>
      <c r="B1396" s="6" t="str">
        <f t="shared" si="38"/>
        <v>0</v>
      </c>
      <c r="C1396" s="6" t="str">
        <f>(IF(MID(Table1[[#This Row],[Question]],10,2)="SU",MID(Table1[[#This Row],[Question]],10,6),""))</f>
        <v/>
      </c>
      <c r="D1396" s="6">
        <f>Subrecipient!$A123</f>
        <v>0</v>
      </c>
      <c r="E1396" s="6" t="str">
        <f>Table1[[#This Row],[QNUM]]&amp;Table1[[#This Row],[SUBQNUM]]</f>
        <v>0</v>
      </c>
      <c r="F1396" s="6" t="str">
        <f>_xlfn.SINGLE(IF(Subrecipient!$B123="","",Subrecipient!$B123))</f>
        <v/>
      </c>
      <c r="G1396" s="6" t="str">
        <f>_xlfn.SINGLE(IF(Subrecipient!$C123="","",Subrecipient!$C123))</f>
        <v/>
      </c>
      <c r="H139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97" spans="1:8" x14ac:dyDescent="0.35">
      <c r="A1397" s="6" t="s">
        <v>15</v>
      </c>
      <c r="B1397" s="6" t="str">
        <f t="shared" si="37"/>
        <v>11.01.01</v>
      </c>
      <c r="C1397" s="6" t="str">
        <f>(IF(MID(Table1[[#This Row],[Question]],10,2)="SU",MID(Table1[[#This Row],[Question]],10,6),""))</f>
        <v/>
      </c>
      <c r="D1397" s="6" t="str">
        <f>'New to AmeriCorps'!$A7</f>
        <v>11.01.01</v>
      </c>
      <c r="E1397" s="6" t="str">
        <f>Table1[[#This Row],[QNUM]]&amp;Table1[[#This Row],[SUBQNUM]]</f>
        <v>11.01.01</v>
      </c>
      <c r="F1397" s="6" t="str">
        <f>_xlfn.SINGLE(IF('New to AmeriCorps'!$B7="","",'New to AmeriCorps'!$B7))</f>
        <v>Review the sponsor’s/grantee’s chart of accounts. Can the sponsor/grantee segregate revenue and expenses by project or grant?  
If NO, describe the deficiency in the notes section below.</v>
      </c>
      <c r="G1397" s="6" t="str">
        <f>_xlfn.SINGLE(IF('New to AmeriCorps'!$C7="","",'New to AmeriCorps'!$C7))</f>
        <v/>
      </c>
      <c r="H139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98" spans="1:8" x14ac:dyDescent="0.35">
      <c r="A1398" s="6" t="s">
        <v>15</v>
      </c>
      <c r="B1398" s="6" t="str">
        <f t="shared" si="37"/>
        <v/>
      </c>
      <c r="C1398" s="6" t="str">
        <f>(IF(MID(Table1[[#This Row],[Question]],10,2)="SU",MID(Table1[[#This Row],[Question]],10,6),""))</f>
        <v/>
      </c>
      <c r="D1398" s="6" t="str">
        <f>'New to AmeriCorps'!$A8</f>
        <v>References:</v>
      </c>
      <c r="E1398" s="6" t="str">
        <f>Table1[[#This Row],[QNUM]]&amp;Table1[[#This Row],[SUBQNUM]]</f>
        <v/>
      </c>
      <c r="F1398" s="6" t="str">
        <f>_xlfn.SINGLE(IF('New to AmeriCorps'!$B8="","",'New to AmeriCorps'!$B8))</f>
        <v>2 CFR 200.302; 2 CFR 200.328</v>
      </c>
      <c r="G1398" s="6" t="str">
        <f>_xlfn.SINGLE(IF('New to AmeriCorps'!$C8="","",'New to AmeriCorps'!$C8))</f>
        <v/>
      </c>
      <c r="H139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399" spans="1:8" x14ac:dyDescent="0.35">
      <c r="A1399" s="6" t="s">
        <v>15</v>
      </c>
      <c r="B1399" s="6" t="str">
        <f>B1397&amp;TRIM(Table1[[#This Row],[Question]])</f>
        <v>11.01.01Notes:</v>
      </c>
      <c r="C1399" s="6" t="str">
        <f>(IF(MID(Table1[[#This Row],[Question]],10,2)="SU",MID(Table1[[#This Row],[Question]],10,6),""))</f>
        <v/>
      </c>
      <c r="D1399" s="6" t="str">
        <f>'New to AmeriCorps'!$A9</f>
        <v>Notes:</v>
      </c>
      <c r="E1399" s="6" t="str">
        <f>Table1[[#This Row],[QNUM]]&amp;Table1[[#This Row],[SUBQNUM]]</f>
        <v>11.01.01Notes:</v>
      </c>
      <c r="F1399" s="6" t="str">
        <f>_xlfn.SINGLE(IF('New to AmeriCorps'!$B9="","",'New to AmeriCorps'!$B9))</f>
        <v/>
      </c>
      <c r="G1399" s="6" t="str">
        <f>_xlfn.SINGLE(IF('New to AmeriCorps'!$C9="","",'New to AmeriCorps'!$C9))</f>
        <v/>
      </c>
      <c r="H139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00" spans="1:8" x14ac:dyDescent="0.35">
      <c r="A1400" s="6" t="s">
        <v>15</v>
      </c>
      <c r="B1400" s="6" t="str">
        <f>B1397&amp;Table1[[#This Row],[Question]]</f>
        <v>11.01.01Recommendations for Improvement:</v>
      </c>
      <c r="C1400" s="6" t="str">
        <f>(IF(MID(Table1[[#This Row],[Question]],10,2)="SU",MID(Table1[[#This Row],[Question]],10,6),""))</f>
        <v/>
      </c>
      <c r="D1400" s="6" t="str">
        <f>'New to AmeriCorps'!$A10</f>
        <v>Recommendations for Improvement:</v>
      </c>
      <c r="E1400" s="6" t="str">
        <f>Table1[[#This Row],[QNUM]]&amp;Table1[[#This Row],[SUBQNUM]]</f>
        <v>11.01.01Recommendations for Improvement:</v>
      </c>
      <c r="F1400" s="6" t="str">
        <f>_xlfn.SINGLE(IF('New to AmeriCorps'!$B10="","",'New to AmeriCorps'!$B10))</f>
        <v/>
      </c>
      <c r="G1400" s="6" t="str">
        <f>_xlfn.SINGLE(IF('New to AmeriCorps'!$C10="","",'New to AmeriCorps'!$C10))</f>
        <v/>
      </c>
      <c r="H140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01" spans="1:8" x14ac:dyDescent="0.35">
      <c r="A1401" s="6" t="s">
        <v>15</v>
      </c>
      <c r="B1401" s="6" t="str">
        <f t="shared" si="37"/>
        <v>11.01.02</v>
      </c>
      <c r="C1401" s="6" t="str">
        <f>(IF(MID(Table1[[#This Row],[Question]],10,2)="SU",MID(Table1[[#This Row],[Question]],10,6),""))</f>
        <v/>
      </c>
      <c r="D1401" s="6" t="str">
        <f>'New to AmeriCorps'!$A11</f>
        <v>11.01.02</v>
      </c>
      <c r="E1401" s="6" t="str">
        <f>Table1[[#This Row],[QNUM]]&amp;Table1[[#This Row],[SUBQNUM]]</f>
        <v>11.01.02</v>
      </c>
      <c r="F1401" s="6" t="str">
        <f>_xlfn.SINGLE(IF('New to AmeriCorps'!$B11="","",'New to AmeriCorps'!$B11))</f>
        <v>Does the sponsor/grantee have a policy and procedure to manage Federal cash drawdowns?</v>
      </c>
      <c r="G1401" s="6" t="str">
        <f>_xlfn.SINGLE(IF('New to AmeriCorps'!$C11="","",'New to AmeriCorps'!$C11))</f>
        <v/>
      </c>
      <c r="H140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02" spans="1:8" x14ac:dyDescent="0.35">
      <c r="A1402" s="6" t="s">
        <v>15</v>
      </c>
      <c r="B1402" s="6" t="str">
        <f t="shared" si="37"/>
        <v/>
      </c>
      <c r="C1402" s="6" t="str">
        <f>(IF(MID(Table1[[#This Row],[Question]],10,2)="SU",MID(Table1[[#This Row],[Question]],10,6),""))</f>
        <v/>
      </c>
      <c r="D1402" s="6" t="str">
        <f>'New to AmeriCorps'!$A12</f>
        <v>References:</v>
      </c>
      <c r="E1402" s="6" t="str">
        <f>Table1[[#This Row],[QNUM]]&amp;Table1[[#This Row],[SUBQNUM]]</f>
        <v/>
      </c>
      <c r="F1402" s="6" t="str">
        <f>_xlfn.SINGLE(IF('New to AmeriCorps'!$B12="","",'New to AmeriCorps'!$B12))</f>
        <v>2 CFR 200.305</v>
      </c>
      <c r="G1402" s="6" t="str">
        <f>_xlfn.SINGLE(IF('New to AmeriCorps'!$C12="","",'New to AmeriCorps'!$C12))</f>
        <v/>
      </c>
      <c r="H140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03" spans="1:8" x14ac:dyDescent="0.35">
      <c r="A1403" s="6" t="s">
        <v>15</v>
      </c>
      <c r="B1403" s="6" t="str">
        <f>B1401&amp;TRIM(Table1[[#This Row],[Question]])</f>
        <v>11.01.02Notes:</v>
      </c>
      <c r="C1403" s="6" t="str">
        <f>(IF(MID(Table1[[#This Row],[Question]],10,2)="SU",MID(Table1[[#This Row],[Question]],10,6),""))</f>
        <v/>
      </c>
      <c r="D1403" s="6" t="str">
        <f>'New to AmeriCorps'!$A13</f>
        <v>Notes:</v>
      </c>
      <c r="E1403" s="6" t="str">
        <f>Table1[[#This Row],[QNUM]]&amp;Table1[[#This Row],[SUBQNUM]]</f>
        <v>11.01.02Notes:</v>
      </c>
      <c r="F1403" s="6" t="str">
        <f>_xlfn.SINGLE(IF('New to AmeriCorps'!$B13="","",'New to AmeriCorps'!$B13))</f>
        <v/>
      </c>
      <c r="G1403" s="6" t="str">
        <f>_xlfn.SINGLE(IF('New to AmeriCorps'!$C13="","",'New to AmeriCorps'!$C13))</f>
        <v/>
      </c>
      <c r="H140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04" spans="1:8" x14ac:dyDescent="0.35">
      <c r="A1404" s="6" t="s">
        <v>15</v>
      </c>
      <c r="B1404" s="6" t="str">
        <f>B1401&amp;Table1[[#This Row],[Question]]</f>
        <v>11.01.02Recommendations for Improvement:</v>
      </c>
      <c r="C1404" s="6" t="str">
        <f>(IF(MID(Table1[[#This Row],[Question]],10,2)="SU",MID(Table1[[#This Row],[Question]],10,6),""))</f>
        <v/>
      </c>
      <c r="D1404" s="6" t="str">
        <f>'New to AmeriCorps'!$A14</f>
        <v>Recommendations for Improvement:</v>
      </c>
      <c r="E1404" s="6" t="str">
        <f>Table1[[#This Row],[QNUM]]&amp;Table1[[#This Row],[SUBQNUM]]</f>
        <v>11.01.02Recommendations for Improvement:</v>
      </c>
      <c r="F1404" s="6" t="str">
        <f>_xlfn.SINGLE(IF('New to AmeriCorps'!$B14="","",'New to AmeriCorps'!$B14))</f>
        <v/>
      </c>
      <c r="G1404" s="6" t="str">
        <f>_xlfn.SINGLE(IF('New to AmeriCorps'!$C14="","",'New to AmeriCorps'!$C14))</f>
        <v/>
      </c>
      <c r="H140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05" spans="1:8" x14ac:dyDescent="0.35">
      <c r="A1405" s="6" t="s">
        <v>15</v>
      </c>
      <c r="B1405" s="6" t="str">
        <f t="shared" si="37"/>
        <v>11.01.03</v>
      </c>
      <c r="C1405" s="6" t="str">
        <f>(IF(MID(Table1[[#This Row],[Question]],10,2)="SU",MID(Table1[[#This Row],[Question]],10,6),""))</f>
        <v/>
      </c>
      <c r="D1405" s="6" t="str">
        <f>'New to AmeriCorps'!$A15</f>
        <v>11.01.03</v>
      </c>
      <c r="E1405" s="6" t="str">
        <f>Table1[[#This Row],[QNUM]]&amp;Table1[[#This Row],[SUBQNUM]]</f>
        <v>11.01.03</v>
      </c>
      <c r="F1405" s="6" t="str">
        <f>_xlfn.SINGLE(IF('New to AmeriCorps'!$B15="","",'New to AmeriCorps'!$B15))</f>
        <v xml:space="preserve">If there is a policy and procedure to manage cash drawdowns, do they include the following minimum elements? </v>
      </c>
      <c r="G1405" s="6" t="str">
        <f>_xlfn.SINGLE(IF('New to AmeriCorps'!$C15="","",'New to AmeriCorps'!$C15))</f>
        <v/>
      </c>
      <c r="H140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06" spans="1:8" x14ac:dyDescent="0.35">
      <c r="A1406" s="6" t="s">
        <v>15</v>
      </c>
      <c r="B1406" s="6" t="str">
        <f t="shared" si="37"/>
        <v>11.01.03</v>
      </c>
      <c r="C1406" s="6" t="str">
        <f>(IF(MID(Table1[[#This Row],[Question]],10,2)="SU",MID(Table1[[#This Row],[Question]],10,6),""))</f>
        <v>SUBQ1</v>
      </c>
      <c r="D1406" s="9" t="str">
        <f>D1405&amp;" SUBQ1"</f>
        <v>11.01.03 SUBQ1</v>
      </c>
      <c r="E1406" s="9" t="str">
        <f>Table1[[#This Row],[QNUM]]&amp;Table1[[#This Row],[SUBQNUM]]</f>
        <v>11.01.03SUBQ1</v>
      </c>
      <c r="F1406" s="6" t="str">
        <f>_xlfn.SINGLE(IF('New to AmeriCorps'!$B16="","",'New to AmeriCorps'!$B16))</f>
        <v>• Cash is drawn on a reimbursement or ‘as-needed’ basis, and not drawn in advance of need</v>
      </c>
      <c r="G1406" s="6" t="str">
        <f>_xlfn.SINGLE(IF('New to AmeriCorps'!$C16="","",'New to AmeriCorps'!$C16))</f>
        <v/>
      </c>
      <c r="H140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07" spans="1:8" x14ac:dyDescent="0.35">
      <c r="A1407" s="6" t="s">
        <v>15</v>
      </c>
      <c r="B1407" s="6" t="str">
        <f t="shared" si="37"/>
        <v>11.01.03</v>
      </c>
      <c r="C1407" s="6" t="str">
        <f>(IF(MID(Table1[[#This Row],[Question]],10,2)="SU",MID(Table1[[#This Row],[Question]],10,6),""))</f>
        <v>SUBQ2</v>
      </c>
      <c r="D1407" s="9" t="str">
        <f>D1405&amp;" SUBQ2"</f>
        <v>11.01.03 SUBQ2</v>
      </c>
      <c r="E1407" s="9" t="str">
        <f>Table1[[#This Row],[QNUM]]&amp;Table1[[#This Row],[SUBQNUM]]</f>
        <v>11.01.03SUBQ2</v>
      </c>
      <c r="F1407" s="6" t="str">
        <f>_xlfn.SINGLE(IF('New to AmeriCorps'!$B17="","",'New to AmeriCorps'!$B17))</f>
        <v xml:space="preserve">• The Non-Federal entity minimizes the time between drawing down and dispersal of cash </v>
      </c>
      <c r="G1407" s="6" t="str">
        <f>_xlfn.SINGLE(IF('New to AmeriCorps'!$C17="","",'New to AmeriCorps'!$C17))</f>
        <v/>
      </c>
      <c r="H140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08" spans="1:8" x14ac:dyDescent="0.35">
      <c r="A1408" s="6" t="s">
        <v>15</v>
      </c>
      <c r="B1408" s="6" t="str">
        <f t="shared" si="37"/>
        <v>11.01.03</v>
      </c>
      <c r="C1408" s="6" t="str">
        <f>(IF(MID(Table1[[#This Row],[Question]],10,2)="SU",MID(Table1[[#This Row],[Question]],10,6),""))</f>
        <v>SUBQ3</v>
      </c>
      <c r="D1408" s="9" t="str">
        <f>D1405&amp;" SUBQ3"</f>
        <v>11.01.03 SUBQ3</v>
      </c>
      <c r="E1408" s="9" t="str">
        <f>Table1[[#This Row],[QNUM]]&amp;Table1[[#This Row],[SUBQNUM]]</f>
        <v>11.01.03SUBQ3</v>
      </c>
      <c r="F1408" s="6" t="str">
        <f>_xlfn.SINGLE(IF('New to AmeriCorps'!$B18="","",'New to AmeriCorps'!$B18))</f>
        <v>• Procedural steps that outline the approval and drawdown process, including who is responsible for each action</v>
      </c>
      <c r="G1408" s="6" t="str">
        <f>_xlfn.SINGLE(IF('New to AmeriCorps'!$C18="","",'New to AmeriCorps'!$C18))</f>
        <v/>
      </c>
      <c r="H140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09" spans="1:8" x14ac:dyDescent="0.35">
      <c r="A1409" s="6" t="s">
        <v>15</v>
      </c>
      <c r="B1409" s="6" t="str">
        <f t="shared" si="37"/>
        <v/>
      </c>
      <c r="C1409" s="6" t="str">
        <f>(IF(MID(Table1[[#This Row],[Question]],10,2)="SU",MID(Table1[[#This Row],[Question]],10,6),""))</f>
        <v/>
      </c>
      <c r="D1409" s="6" t="str">
        <f>'New to AmeriCorps'!$A19</f>
        <v>References:</v>
      </c>
      <c r="E1409" s="6" t="str">
        <f>Table1[[#This Row],[QNUM]]&amp;Table1[[#This Row],[SUBQNUM]]</f>
        <v/>
      </c>
      <c r="F1409" s="6" t="str">
        <f>_xlfn.SINGLE(IF('New to AmeriCorps'!$B19="","",'New to AmeriCorps'!$B19))</f>
        <v>2 CFR 200.305</v>
      </c>
      <c r="G1409" s="6" t="str">
        <f>_xlfn.SINGLE(IF('New to AmeriCorps'!$C19="","",'New to AmeriCorps'!$C19))</f>
        <v/>
      </c>
      <c r="H140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10" spans="1:8" x14ac:dyDescent="0.35">
      <c r="A1410" s="6" t="s">
        <v>15</v>
      </c>
      <c r="B1410" s="6" t="str">
        <f>B1408&amp;TRIM(Table1[[#This Row],[Question]])</f>
        <v>11.01.03Notes:</v>
      </c>
      <c r="C1410" s="6" t="str">
        <f>(IF(MID(Table1[[#This Row],[Question]],10,2)="SU",MID(Table1[[#This Row],[Question]],10,6),""))</f>
        <v/>
      </c>
      <c r="D1410" s="6" t="str">
        <f>'New to AmeriCorps'!$A20</f>
        <v>Notes:</v>
      </c>
      <c r="E1410" s="6" t="str">
        <f>Table1[[#This Row],[QNUM]]&amp;Table1[[#This Row],[SUBQNUM]]</f>
        <v>11.01.03Notes:</v>
      </c>
      <c r="F1410" s="6" t="str">
        <f>_xlfn.SINGLE(IF('New to AmeriCorps'!$B20="","",'New to AmeriCorps'!$B20))</f>
        <v/>
      </c>
      <c r="G1410" s="6" t="str">
        <f>_xlfn.SINGLE(IF('New to AmeriCorps'!$C20="","",'New to AmeriCorps'!$C20))</f>
        <v/>
      </c>
      <c r="H141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11" spans="1:8" x14ac:dyDescent="0.35">
      <c r="A1411" s="6" t="s">
        <v>15</v>
      </c>
      <c r="B1411" s="6" t="str">
        <f>B1408&amp;Table1[[#This Row],[Question]]</f>
        <v>11.01.03Recommendations for Improvement:</v>
      </c>
      <c r="C1411" s="6" t="str">
        <f>(IF(MID(Table1[[#This Row],[Question]],10,2)="SU",MID(Table1[[#This Row],[Question]],10,6),""))</f>
        <v/>
      </c>
      <c r="D1411" s="6" t="str">
        <f>'New to AmeriCorps'!$A21</f>
        <v>Recommendations for Improvement:</v>
      </c>
      <c r="E1411" s="6" t="str">
        <f>Table1[[#This Row],[QNUM]]&amp;Table1[[#This Row],[SUBQNUM]]</f>
        <v>11.01.03Recommendations for Improvement:</v>
      </c>
      <c r="F1411" s="6" t="str">
        <f>_xlfn.SINGLE(IF('New to AmeriCorps'!$B21="","",'New to AmeriCorps'!$B21))</f>
        <v/>
      </c>
      <c r="G1411" s="6" t="str">
        <f>_xlfn.SINGLE(IF('New to AmeriCorps'!$C21="","",'New to AmeriCorps'!$C21))</f>
        <v/>
      </c>
      <c r="H141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12" spans="1:8" x14ac:dyDescent="0.35">
      <c r="A1412" s="6" t="s">
        <v>15</v>
      </c>
      <c r="B1412" s="6" t="str">
        <f t="shared" si="37"/>
        <v>11.01.04</v>
      </c>
      <c r="C1412" s="6" t="str">
        <f>(IF(MID(Table1[[#This Row],[Question]],10,2)="SU",MID(Table1[[#This Row],[Question]],10,6),""))</f>
        <v/>
      </c>
      <c r="D1412" s="6" t="str">
        <f>'New to AmeriCorps'!$A22</f>
        <v>11.01.04</v>
      </c>
      <c r="E1412" s="6" t="str">
        <f>Table1[[#This Row],[QNUM]]&amp;Table1[[#This Row],[SUBQNUM]]</f>
        <v>11.01.04</v>
      </c>
      <c r="F1412" s="6" t="str">
        <f>_xlfn.SINGLE(IF('New to AmeriCorps'!$B22="","",'New to AmeriCorps'!$B22))</f>
        <v>Review the Segregation of Duties Worksheet filled out by the sponsor/grantee. 
Does there appear to be adequate segregation of duties amongst staff for key financial functions?</v>
      </c>
      <c r="G1412" s="6" t="str">
        <f>_xlfn.SINGLE(IF('New to AmeriCorps'!$C22="","",'New to AmeriCorps'!$C22))</f>
        <v/>
      </c>
      <c r="H141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13" spans="1:8" x14ac:dyDescent="0.35">
      <c r="A1413" s="6" t="s">
        <v>15</v>
      </c>
      <c r="B1413" s="6" t="str">
        <f t="shared" si="37"/>
        <v/>
      </c>
      <c r="C1413" s="6" t="str">
        <f>(IF(MID(Table1[[#This Row],[Question]],10,2)="SU",MID(Table1[[#This Row],[Question]],10,6),""))</f>
        <v/>
      </c>
      <c r="D1413" s="6" t="str">
        <f>'New to AmeriCorps'!$A23</f>
        <v>References:</v>
      </c>
      <c r="E1413" s="6" t="str">
        <f>Table1[[#This Row],[QNUM]]&amp;Table1[[#This Row],[SUBQNUM]]</f>
        <v/>
      </c>
      <c r="F1413" s="6" t="str">
        <f>_xlfn.SINGLE(IF('New to AmeriCorps'!$B23="","",'New to AmeriCorps'!$B23))</f>
        <v>2 CFR 200.303</v>
      </c>
      <c r="G1413" s="6" t="str">
        <f>_xlfn.SINGLE(IF('New to AmeriCorps'!$C23="","",'New to AmeriCorps'!$C23))</f>
        <v/>
      </c>
      <c r="H141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14" spans="1:8" x14ac:dyDescent="0.35">
      <c r="A1414" s="6" t="s">
        <v>15</v>
      </c>
      <c r="B1414" s="6" t="str">
        <f>B1412&amp;TRIM(Table1[[#This Row],[Question]])</f>
        <v>11.01.04Notes:</v>
      </c>
      <c r="C1414" s="6" t="str">
        <f>(IF(MID(Table1[[#This Row],[Question]],10,2)="SU",MID(Table1[[#This Row],[Question]],10,6),""))</f>
        <v/>
      </c>
      <c r="D1414" s="6" t="str">
        <f>'New to AmeriCorps'!$A24</f>
        <v>Notes:</v>
      </c>
      <c r="E1414" s="6" t="str">
        <f>Table1[[#This Row],[QNUM]]&amp;Table1[[#This Row],[SUBQNUM]]</f>
        <v>11.01.04Notes:</v>
      </c>
      <c r="F1414" s="6" t="str">
        <f>_xlfn.SINGLE(IF('New to AmeriCorps'!$B24="","",'New to AmeriCorps'!$B24))</f>
        <v/>
      </c>
      <c r="G1414" s="6" t="str">
        <f>_xlfn.SINGLE(IF('New to AmeriCorps'!$C24="","",'New to AmeriCorps'!$C24))</f>
        <v/>
      </c>
      <c r="H141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15" spans="1:8" x14ac:dyDescent="0.35">
      <c r="A1415" s="6" t="s">
        <v>15</v>
      </c>
      <c r="B1415" s="6" t="str">
        <f>B1412&amp;Table1[[#This Row],[Question]]</f>
        <v>11.01.04Recommendations for Improvement:</v>
      </c>
      <c r="C1415" s="6" t="str">
        <f>(IF(MID(Table1[[#This Row],[Question]],10,2)="SU",MID(Table1[[#This Row],[Question]],10,6),""))</f>
        <v/>
      </c>
      <c r="D1415" s="6" t="str">
        <f>'New to AmeriCorps'!$A25</f>
        <v>Recommendations for Improvement:</v>
      </c>
      <c r="E1415" s="6" t="str">
        <f>Table1[[#This Row],[QNUM]]&amp;Table1[[#This Row],[SUBQNUM]]</f>
        <v>11.01.04Recommendations for Improvement:</v>
      </c>
      <c r="F1415" s="6" t="str">
        <f>_xlfn.SINGLE(IF('New to AmeriCorps'!$B25="","",'New to AmeriCorps'!$B25))</f>
        <v/>
      </c>
      <c r="G1415" s="6" t="str">
        <f>_xlfn.SINGLE(IF('New to AmeriCorps'!$C25="","",'New to AmeriCorps'!$C25))</f>
        <v/>
      </c>
      <c r="H141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16" spans="1:8" x14ac:dyDescent="0.35">
      <c r="A1416" s="6" t="s">
        <v>15</v>
      </c>
      <c r="B1416" s="6" t="str">
        <f t="shared" si="37"/>
        <v>11.01.05</v>
      </c>
      <c r="C1416" s="6" t="str">
        <f>(IF(MID(Table1[[#This Row],[Question]],10,2)="SU",MID(Table1[[#This Row],[Question]],10,6),""))</f>
        <v/>
      </c>
      <c r="D1416" s="6" t="str">
        <f>'New to AmeriCorps'!$A26</f>
        <v>11.01.05</v>
      </c>
      <c r="E1416" s="6" t="str">
        <f>Table1[[#This Row],[QNUM]]&amp;Table1[[#This Row],[SUBQNUM]]</f>
        <v>11.01.05</v>
      </c>
      <c r="F1416" s="6" t="str">
        <f>_xlfn.SINGLE(IF('New to AmeriCorps'!$B26="","",'New to AmeriCorps'!$B26))</f>
        <v>Does the sponsor's/grantee's written financial polices explicitly state the internal controls in place, consistent with the workbook's results?</v>
      </c>
      <c r="G1416" s="6" t="str">
        <f>_xlfn.SINGLE(IF('New to AmeriCorps'!$C26="","",'New to AmeriCorps'!$C26))</f>
        <v/>
      </c>
      <c r="H141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17" spans="1:8" x14ac:dyDescent="0.35">
      <c r="A1417" s="6" t="s">
        <v>15</v>
      </c>
      <c r="B1417" s="6" t="str">
        <f t="shared" si="37"/>
        <v/>
      </c>
      <c r="C1417" s="6" t="str">
        <f>(IF(MID(Table1[[#This Row],[Question]],10,2)="SU",MID(Table1[[#This Row],[Question]],10,6),""))</f>
        <v/>
      </c>
      <c r="D1417" s="6" t="str">
        <f>'New to AmeriCorps'!$A27</f>
        <v>References:</v>
      </c>
      <c r="E1417" s="6" t="str">
        <f>Table1[[#This Row],[QNUM]]&amp;Table1[[#This Row],[SUBQNUM]]</f>
        <v/>
      </c>
      <c r="F1417" s="6" t="str">
        <f>_xlfn.SINGLE(IF('New to AmeriCorps'!$B27="","",'New to AmeriCorps'!$B27))</f>
        <v>2 CFR 200.303</v>
      </c>
      <c r="G1417" s="6" t="str">
        <f>_xlfn.SINGLE(IF('New to AmeriCorps'!$C27="","",'New to AmeriCorps'!$C27))</f>
        <v/>
      </c>
      <c r="H141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18" spans="1:8" x14ac:dyDescent="0.35">
      <c r="A1418" s="6" t="s">
        <v>15</v>
      </c>
      <c r="B1418" s="6" t="str">
        <f>B1416&amp;TRIM(Table1[[#This Row],[Question]])</f>
        <v>11.01.05Notes:</v>
      </c>
      <c r="C1418" s="6" t="str">
        <f>(IF(MID(Table1[[#This Row],[Question]],10,2)="SU",MID(Table1[[#This Row],[Question]],10,6),""))</f>
        <v/>
      </c>
      <c r="D1418" s="6" t="str">
        <f>'New to AmeriCorps'!$A28</f>
        <v>Notes:</v>
      </c>
      <c r="E1418" s="6" t="str">
        <f>Table1[[#This Row],[QNUM]]&amp;Table1[[#This Row],[SUBQNUM]]</f>
        <v>11.01.05Notes:</v>
      </c>
      <c r="F1418" s="6" t="str">
        <f>_xlfn.SINGLE(IF('New to AmeriCorps'!$B28="","",'New to AmeriCorps'!$B28))</f>
        <v/>
      </c>
      <c r="G1418" s="6" t="str">
        <f>_xlfn.SINGLE(IF('New to AmeriCorps'!$C28="","",'New to AmeriCorps'!$C28))</f>
        <v/>
      </c>
      <c r="H141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19" spans="1:8" x14ac:dyDescent="0.35">
      <c r="A1419" s="6" t="s">
        <v>15</v>
      </c>
      <c r="B1419" s="6" t="str">
        <f>B1416&amp;Table1[[#This Row],[Question]]</f>
        <v>11.01.05Recommendations for Improvement:</v>
      </c>
      <c r="C1419" s="6" t="str">
        <f>(IF(MID(Table1[[#This Row],[Question]],10,2)="SU",MID(Table1[[#This Row],[Question]],10,6),""))</f>
        <v/>
      </c>
      <c r="D1419" s="6" t="str">
        <f>'New to AmeriCorps'!$A29</f>
        <v>Recommendations for Improvement:</v>
      </c>
      <c r="E1419" s="6" t="str">
        <f>Table1[[#This Row],[QNUM]]&amp;Table1[[#This Row],[SUBQNUM]]</f>
        <v>11.01.05Recommendations for Improvement:</v>
      </c>
      <c r="F1419" s="6" t="str">
        <f>_xlfn.SINGLE(IF('New to AmeriCorps'!$B29="","",'New to AmeriCorps'!$B29))</f>
        <v/>
      </c>
      <c r="G1419" s="6" t="str">
        <f>_xlfn.SINGLE(IF('New to AmeriCorps'!$C29="","",'New to AmeriCorps'!$C29))</f>
        <v/>
      </c>
      <c r="H141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20" spans="1:8" x14ac:dyDescent="0.35">
      <c r="A1420" s="6" t="s">
        <v>15</v>
      </c>
      <c r="B1420" s="6" t="str">
        <f t="shared" si="37"/>
        <v>11.01.06</v>
      </c>
      <c r="C1420" s="6" t="str">
        <f>(IF(MID(Table1[[#This Row],[Question]],10,2)="SU",MID(Table1[[#This Row],[Question]],10,6),""))</f>
        <v/>
      </c>
      <c r="D1420" s="6" t="str">
        <f>'New to AmeriCorps'!$A30</f>
        <v>11.01.06</v>
      </c>
      <c r="E1420" s="6" t="str">
        <f>Table1[[#This Row],[QNUM]]&amp;Table1[[#This Row],[SUBQNUM]]</f>
        <v>11.01.06</v>
      </c>
      <c r="F1420" s="6" t="str">
        <f>_xlfn.SINGLE(IF('New to AmeriCorps'!$B30="","",'New to AmeriCorps'!$B30))</f>
        <v xml:space="preserve">Is the grantee compliant with the Standards for Documentation of Personnel Expenses (e.g. Timekeeping)?  
Consider the sponsor’s/grantee’s policies around documentation of personnel expenses and sample timesheet. Does the combination of the provided information reflect the necessary components for documentation of personnel expenses as outlined below?  
</v>
      </c>
      <c r="G1420" s="6" t="str">
        <f>_xlfn.SINGLE(IF('New to AmeriCorps'!$C30="","",'New to AmeriCorps'!$C30))</f>
        <v/>
      </c>
      <c r="H142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21" spans="1:8" x14ac:dyDescent="0.35">
      <c r="A1421" s="6" t="s">
        <v>15</v>
      </c>
      <c r="B1421" s="6" t="str">
        <f t="shared" si="37"/>
        <v>11.01.06</v>
      </c>
      <c r="C1421" s="6" t="str">
        <f>(IF(MID(Table1[[#This Row],[Question]],10,2)="SU",MID(Table1[[#This Row],[Question]],10,6),""))</f>
        <v>SUBQ1</v>
      </c>
      <c r="D1421" s="9" t="str">
        <f>D1420&amp;" SUBQ1"</f>
        <v>11.01.06 SUBQ1</v>
      </c>
      <c r="E1421" s="9" t="str">
        <f>Table1[[#This Row],[QNUM]]&amp;Table1[[#This Row],[SUBQNUM]]</f>
        <v>11.01.06SUBQ1</v>
      </c>
      <c r="F1421" s="6" t="str">
        <f>_xlfn.SINGLE(IF('New to AmeriCorps'!$B31="","",'New to AmeriCorps'!$B31))</f>
        <v>• Charges to the grant for salaries and wages are based on records (e.g. timesheets) that accurately reflect the work performed. These records must:</v>
      </c>
      <c r="G1421" s="6" t="str">
        <f>_xlfn.SINGLE(IF('New to AmeriCorps'!$C31="","",'New to AmeriCorps'!$C31))</f>
        <v/>
      </c>
      <c r="H142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22" spans="1:8" x14ac:dyDescent="0.35">
      <c r="A1422" s="6" t="s">
        <v>15</v>
      </c>
      <c r="B1422" s="6" t="str">
        <f t="shared" si="37"/>
        <v>11.01.06</v>
      </c>
      <c r="C1422" s="6" t="str">
        <f>(IF(MID(Table1[[#This Row],[Question]],10,2)="SU",MID(Table1[[#This Row],[Question]],10,6),""))</f>
        <v>SUBQ2</v>
      </c>
      <c r="D1422" s="9" t="str">
        <f>D1420&amp;" SUBQ2"</f>
        <v>11.01.06 SUBQ2</v>
      </c>
      <c r="E1422" s="9" t="str">
        <f>Table1[[#This Row],[QNUM]]&amp;Table1[[#This Row],[SUBQNUM]]</f>
        <v>11.01.06SUBQ2</v>
      </c>
      <c r="F1422" s="6" t="str">
        <f>_xlfn.SINGLE(IF('New to AmeriCorps'!$B32="","",'New to AmeriCorps'!$B32))</f>
        <v xml:space="preserve">o Be supported by a system of internal control that provides reasonable assurance that charges are accurate, allowable, and properly allocated. </v>
      </c>
      <c r="G1422" s="6" t="str">
        <f>_xlfn.SINGLE(IF('New to AmeriCorps'!$C32="","",'New to AmeriCorps'!$C32))</f>
        <v/>
      </c>
      <c r="H142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23" spans="1:8" x14ac:dyDescent="0.35">
      <c r="A1423" s="6" t="s">
        <v>15</v>
      </c>
      <c r="B1423" s="6" t="str">
        <f t="shared" si="37"/>
        <v>11.01.06</v>
      </c>
      <c r="C1423" s="6" t="str">
        <f>(IF(MID(Table1[[#This Row],[Question]],10,2)="SU",MID(Table1[[#This Row],[Question]],10,6),""))</f>
        <v>SUBQ3</v>
      </c>
      <c r="D1423" s="9" t="str">
        <f>D1420&amp;" SUBQ3"</f>
        <v>11.01.06 SUBQ3</v>
      </c>
      <c r="E1423" s="9" t="str">
        <f>Table1[[#This Row],[QNUM]]&amp;Table1[[#This Row],[SUBQNUM]]</f>
        <v>11.01.06SUBQ3</v>
      </c>
      <c r="F1423" s="6" t="str">
        <f>_xlfn.SINGLE(IF('New to AmeriCorps'!$B33="","",'New to AmeriCorps'!$B33))</f>
        <v>o Incorporated into the official records of the organization</v>
      </c>
      <c r="G1423" s="6" t="str">
        <f>_xlfn.SINGLE(IF('New to AmeriCorps'!$C33="","",'New to AmeriCorps'!$C33))</f>
        <v/>
      </c>
      <c r="H142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24" spans="1:8" x14ac:dyDescent="0.35">
      <c r="A1424" s="6" t="s">
        <v>15</v>
      </c>
      <c r="B1424" s="6" t="str">
        <f t="shared" si="37"/>
        <v>11.01.06</v>
      </c>
      <c r="C1424" s="6" t="str">
        <f>(IF(MID(Table1[[#This Row],[Question]],10,2)="SU",MID(Table1[[#This Row],[Question]],10,6),""))</f>
        <v>SUBQ4</v>
      </c>
      <c r="D1424" s="9" t="str">
        <f>D1420&amp;" SUBQ4"</f>
        <v>11.01.06 SUBQ4</v>
      </c>
      <c r="E1424" s="9" t="str">
        <f>Table1[[#This Row],[QNUM]]&amp;Table1[[#This Row],[SUBQNUM]]</f>
        <v>11.01.06SUBQ4</v>
      </c>
      <c r="F1424" s="6" t="str">
        <f>_xlfn.SINGLE(IF('New to AmeriCorps'!$B34="","",'New to AmeriCorps'!$B34))</f>
        <v>o Reasonably reflects the total activity for which employee is compensated</v>
      </c>
      <c r="G1424" s="6" t="str">
        <f>_xlfn.SINGLE(IF('New to AmeriCorps'!$C34="","",'New to AmeriCorps'!$C34))</f>
        <v/>
      </c>
      <c r="H142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25" spans="1:8" x14ac:dyDescent="0.35">
      <c r="A1425" s="6" t="s">
        <v>15</v>
      </c>
      <c r="B1425" s="6" t="str">
        <f t="shared" si="37"/>
        <v>11.01.06</v>
      </c>
      <c r="C1425" s="6" t="str">
        <f>(IF(MID(Table1[[#This Row],[Question]],10,2)="SU",MID(Table1[[#This Row],[Question]],10,6),""))</f>
        <v>SUBQ5</v>
      </c>
      <c r="D1425" s="9" t="str">
        <f>D1420&amp;" SUBQ5"</f>
        <v>11.01.06 SUBQ5</v>
      </c>
      <c r="E1425" s="9" t="str">
        <f>Table1[[#This Row],[QNUM]]&amp;Table1[[#This Row],[SUBQNUM]]</f>
        <v>11.01.06SUBQ5</v>
      </c>
      <c r="F1425" s="6" t="str">
        <f>_xlfn.SINGLE(IF('New to AmeriCorps'!$B35="","",'New to AmeriCorps'!$B35))</f>
        <v>o Comply with the grantee's accounting policies and practices</v>
      </c>
      <c r="G1425" s="6" t="str">
        <f>_xlfn.SINGLE(IF('New to AmeriCorps'!$C35="","",'New to AmeriCorps'!$C35))</f>
        <v/>
      </c>
      <c r="H142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26" spans="1:8" x14ac:dyDescent="0.35">
      <c r="A1426" s="6" t="s">
        <v>15</v>
      </c>
      <c r="B1426" s="6" t="str">
        <f t="shared" si="37"/>
        <v>11.01.06</v>
      </c>
      <c r="C1426" s="6" t="str">
        <f>(IF(MID(Table1[[#This Row],[Question]],10,2)="SU",MID(Table1[[#This Row],[Question]],10,6),""))</f>
        <v>SUBQ6</v>
      </c>
      <c r="D1426" s="9" t="str">
        <f>D1420&amp;" SUBQ6"</f>
        <v>11.01.06 SUBQ6</v>
      </c>
      <c r="E1426" s="9" t="str">
        <f>Table1[[#This Row],[QNUM]]&amp;Table1[[#This Row],[SUBQNUM]]</f>
        <v>11.01.06SUBQ6</v>
      </c>
      <c r="F1426" s="6" t="str">
        <f>_xlfn.SINGLE(IF('New to AmeriCorps'!$B36="","",'New to AmeriCorps'!$B36))</f>
        <v>• For an employee who is billed less than 100% to the grant, salary or wages are allocated to specific activities or cost objectives</v>
      </c>
      <c r="G1426" s="6" t="str">
        <f>_xlfn.SINGLE(IF('New to AmeriCorps'!$C36="","",'New to AmeriCorps'!$C36))</f>
        <v/>
      </c>
      <c r="H142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27" spans="1:8" x14ac:dyDescent="0.35">
      <c r="A1427" s="6" t="s">
        <v>15</v>
      </c>
      <c r="B1427" s="6" t="str">
        <f t="shared" si="37"/>
        <v/>
      </c>
      <c r="C1427" s="6" t="str">
        <f>(IF(MID(Table1[[#This Row],[Question]],10,2)="SU",MID(Table1[[#This Row],[Question]],10,6),""))</f>
        <v/>
      </c>
      <c r="D1427" s="6" t="str">
        <f>'New to AmeriCorps'!$A37</f>
        <v>References:</v>
      </c>
      <c r="E1427" s="6" t="str">
        <f>Table1[[#This Row],[QNUM]]&amp;Table1[[#This Row],[SUBQNUM]]</f>
        <v/>
      </c>
      <c r="F1427" s="6" t="str">
        <f>_xlfn.SINGLE(IF('New to AmeriCorps'!$B37="","",'New to AmeriCorps'!$B37))</f>
        <v>2 CFR 200.430, 2 CFR 200.431, 2 CFR 200.413(c), 2 CFR 200.416, 2 CFR 200.430(i)</v>
      </c>
      <c r="G1427" s="6" t="str">
        <f>_xlfn.SINGLE(IF('New to AmeriCorps'!$C37="","",'New to AmeriCorps'!$C37))</f>
        <v/>
      </c>
      <c r="H142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28" spans="1:8" x14ac:dyDescent="0.35">
      <c r="A1428" s="6" t="s">
        <v>15</v>
      </c>
      <c r="B1428" s="6" t="str">
        <f>B1426&amp;TRIM(Table1[[#This Row],[Question]])</f>
        <v>11.01.06Notes:</v>
      </c>
      <c r="C1428" s="6" t="str">
        <f>(IF(MID(Table1[[#This Row],[Question]],10,2)="SU",MID(Table1[[#This Row],[Question]],10,6),""))</f>
        <v/>
      </c>
      <c r="D1428" s="6" t="str">
        <f>'New to AmeriCorps'!$A38</f>
        <v>Notes:</v>
      </c>
      <c r="E1428" s="6" t="str">
        <f>Table1[[#This Row],[QNUM]]&amp;Table1[[#This Row],[SUBQNUM]]</f>
        <v>11.01.06Notes:</v>
      </c>
      <c r="F1428" s="6" t="str">
        <f>_xlfn.SINGLE(IF('New to AmeriCorps'!$B38="","",'New to AmeriCorps'!$B38))</f>
        <v/>
      </c>
      <c r="G1428" s="6" t="str">
        <f>_xlfn.SINGLE(IF('New to AmeriCorps'!$C38="","",'New to AmeriCorps'!$C38))</f>
        <v/>
      </c>
      <c r="H142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29" spans="1:8" x14ac:dyDescent="0.35">
      <c r="A1429" s="6" t="s">
        <v>15</v>
      </c>
      <c r="B1429" s="6" t="str">
        <f>B1426&amp;Table1[[#This Row],[Question]]</f>
        <v>11.01.06Recommendations for Improvement:</v>
      </c>
      <c r="C1429" s="6" t="str">
        <f>(IF(MID(Table1[[#This Row],[Question]],10,2)="SU",MID(Table1[[#This Row],[Question]],10,6),""))</f>
        <v/>
      </c>
      <c r="D1429" s="6" t="str">
        <f>'New to AmeriCorps'!$A39</f>
        <v>Recommendations for Improvement:</v>
      </c>
      <c r="E1429" s="6" t="str">
        <f>Table1[[#This Row],[QNUM]]&amp;Table1[[#This Row],[SUBQNUM]]</f>
        <v>11.01.06Recommendations for Improvement:</v>
      </c>
      <c r="F1429" s="6" t="str">
        <f>_xlfn.SINGLE(IF('New to AmeriCorps'!$B39="","",'New to AmeriCorps'!$B39))</f>
        <v/>
      </c>
      <c r="G1429" s="6" t="str">
        <f>_xlfn.SINGLE(IF('New to AmeriCorps'!$C39="","",'New to AmeriCorps'!$C39))</f>
        <v/>
      </c>
      <c r="H142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30" spans="1:8" x14ac:dyDescent="0.35">
      <c r="A1430" s="6" t="s">
        <v>15</v>
      </c>
      <c r="B1430" s="6" t="str">
        <f t="shared" si="37"/>
        <v>11.01.07</v>
      </c>
      <c r="C1430" s="6" t="str">
        <f>(IF(MID(Table1[[#This Row],[Question]],10,2)="SU",MID(Table1[[#This Row],[Question]],10,6),""))</f>
        <v/>
      </c>
      <c r="D1430" s="6" t="str">
        <f>'New to AmeriCorps'!$A40</f>
        <v>11.01.07</v>
      </c>
      <c r="E1430" s="6" t="str">
        <f>Table1[[#This Row],[QNUM]]&amp;Table1[[#This Row],[SUBQNUM]]</f>
        <v>11.01.07</v>
      </c>
      <c r="F1430" s="6" t="str">
        <f>_xlfn.SINGLE(IF('New to AmeriCorps'!$B40="","",'New to AmeriCorps'!$B40))</f>
        <v>Does the sponsor/grantee have a procurement policy?</v>
      </c>
      <c r="G1430" s="6" t="str">
        <f>_xlfn.SINGLE(IF('New to AmeriCorps'!$C40="","",'New to AmeriCorps'!$C40))</f>
        <v/>
      </c>
      <c r="H143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31" spans="1:8" x14ac:dyDescent="0.35">
      <c r="A1431" s="6" t="s">
        <v>15</v>
      </c>
      <c r="B1431" s="6" t="str">
        <f t="shared" si="37"/>
        <v/>
      </c>
      <c r="C1431" s="6" t="str">
        <f>(IF(MID(Table1[[#This Row],[Question]],10,2)="SU",MID(Table1[[#This Row],[Question]],10,6),""))</f>
        <v/>
      </c>
      <c r="D1431" s="6" t="str">
        <f>'New to AmeriCorps'!$A41</f>
        <v>References:</v>
      </c>
      <c r="E1431" s="6" t="str">
        <f>Table1[[#This Row],[QNUM]]&amp;Table1[[#This Row],[SUBQNUM]]</f>
        <v/>
      </c>
      <c r="F1431" s="6" t="str">
        <f>_xlfn.SINGLE(IF('New to AmeriCorps'!$B41="","",'New to AmeriCorps'!$B41))</f>
        <v>2 CFR 200.317-327</v>
      </c>
      <c r="G1431" s="6" t="str">
        <f>_xlfn.SINGLE(IF('New to AmeriCorps'!$C41="","",'New to AmeriCorps'!$C41))</f>
        <v/>
      </c>
      <c r="H143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32" spans="1:8" x14ac:dyDescent="0.35">
      <c r="A1432" s="6" t="s">
        <v>15</v>
      </c>
      <c r="B1432" s="6" t="str">
        <f>B1430&amp;TRIM(Table1[[#This Row],[Question]])</f>
        <v>11.01.07Notes:</v>
      </c>
      <c r="C1432" s="6" t="str">
        <f>(IF(MID(Table1[[#This Row],[Question]],10,2)="SU",MID(Table1[[#This Row],[Question]],10,6),""))</f>
        <v/>
      </c>
      <c r="D1432" s="6" t="str">
        <f>'New to AmeriCorps'!$A42</f>
        <v>Notes:</v>
      </c>
      <c r="E1432" s="6" t="str">
        <f>Table1[[#This Row],[QNUM]]&amp;Table1[[#This Row],[SUBQNUM]]</f>
        <v>11.01.07Notes:</v>
      </c>
      <c r="F1432" s="6" t="str">
        <f>_xlfn.SINGLE(IF('New to AmeriCorps'!$B42="","",'New to AmeriCorps'!$B42))</f>
        <v/>
      </c>
      <c r="G1432" s="6" t="str">
        <f>_xlfn.SINGLE(IF('New to AmeriCorps'!$C42="","",'New to AmeriCorps'!$C42))</f>
        <v/>
      </c>
      <c r="H143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33" spans="1:8" x14ac:dyDescent="0.35">
      <c r="A1433" s="6" t="s">
        <v>15</v>
      </c>
      <c r="B1433" s="6" t="str">
        <f>B1430&amp;Table1[[#This Row],[Question]]</f>
        <v>11.01.07Recommendations for Improvement:</v>
      </c>
      <c r="C1433" s="6" t="str">
        <f>(IF(MID(Table1[[#This Row],[Question]],10,2)="SU",MID(Table1[[#This Row],[Question]],10,6),""))</f>
        <v/>
      </c>
      <c r="D1433" s="6" t="str">
        <f>'New to AmeriCorps'!$A43</f>
        <v>Recommendations for Improvement:</v>
      </c>
      <c r="E1433" s="6" t="str">
        <f>Table1[[#This Row],[QNUM]]&amp;Table1[[#This Row],[SUBQNUM]]</f>
        <v>11.01.07Recommendations for Improvement:</v>
      </c>
      <c r="F1433" s="6" t="str">
        <f>_xlfn.SINGLE(IF('New to AmeriCorps'!$B43="","",'New to AmeriCorps'!$B43))</f>
        <v/>
      </c>
      <c r="G1433" s="6" t="str">
        <f>_xlfn.SINGLE(IF('New to AmeriCorps'!$C43="","",'New to AmeriCorps'!$C43))</f>
        <v/>
      </c>
      <c r="H143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34" spans="1:8" x14ac:dyDescent="0.35">
      <c r="A1434" s="6" t="s">
        <v>15</v>
      </c>
      <c r="B1434" s="6" t="str">
        <f t="shared" si="37"/>
        <v>11.01.08</v>
      </c>
      <c r="C1434" s="6" t="str">
        <f>(IF(MID(Table1[[#This Row],[Question]],10,2)="SU",MID(Table1[[#This Row],[Question]],10,6),""))</f>
        <v/>
      </c>
      <c r="D1434" s="6" t="str">
        <f>'New to AmeriCorps'!$A44</f>
        <v>11.01.08</v>
      </c>
      <c r="E1434" s="6" t="str">
        <f>Table1[[#This Row],[QNUM]]&amp;Table1[[#This Row],[SUBQNUM]]</f>
        <v>11.01.08</v>
      </c>
      <c r="F1434" s="6" t="str">
        <f>_xlfn.SINGLE(IF('New to AmeriCorps'!$B44="","",'New to AmeriCorps'!$B44))</f>
        <v xml:space="preserve">If there is a policy, does it include the following minimum elements? 
</v>
      </c>
      <c r="G1434" s="6" t="str">
        <f>_xlfn.SINGLE(IF('New to AmeriCorps'!$C44="","",'New to AmeriCorps'!$C44))</f>
        <v/>
      </c>
      <c r="H143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35" spans="1:8" x14ac:dyDescent="0.35">
      <c r="A1435" s="6" t="s">
        <v>15</v>
      </c>
      <c r="B1435" s="6" t="str">
        <f t="shared" si="37"/>
        <v>11.01.08</v>
      </c>
      <c r="C1435" s="6" t="str">
        <f>(IF(MID(Table1[[#This Row],[Question]],10,2)="SU",MID(Table1[[#This Row],[Question]],10,6),""))</f>
        <v>SUBQ1</v>
      </c>
      <c r="D1435" s="9" t="str">
        <f>D1434&amp;" SUBQ1"</f>
        <v>11.01.08 SUBQ1</v>
      </c>
      <c r="E1435" s="9" t="str">
        <f>Table1[[#This Row],[QNUM]]&amp;Table1[[#This Row],[SUBQNUM]]</f>
        <v>11.01.08SUBQ1</v>
      </c>
      <c r="F1435" s="6" t="str">
        <f>_xlfn.SINGLE(IF('New to AmeriCorps'!$B45="","",'New to AmeriCorps'!$B45))</f>
        <v>• Standards of conduct that cover at minimum conflicts of interest and disciplinary actions to be applied for violations of such standards</v>
      </c>
      <c r="G1435" s="6" t="str">
        <f>_xlfn.SINGLE(IF('New to AmeriCorps'!$C45="","",'New to AmeriCorps'!$C45))</f>
        <v/>
      </c>
      <c r="H143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36" spans="1:8" x14ac:dyDescent="0.35">
      <c r="A1436" s="6" t="s">
        <v>15</v>
      </c>
      <c r="B1436" s="6" t="str">
        <f t="shared" si="37"/>
        <v>11.01.08</v>
      </c>
      <c r="C1436" s="6" t="str">
        <f>(IF(MID(Table1[[#This Row],[Question]],10,2)="SU",MID(Table1[[#This Row],[Question]],10,6),""))</f>
        <v>SUBQ2</v>
      </c>
      <c r="D1436" s="9" t="str">
        <f>D1434&amp;" SUBQ2"</f>
        <v>11.01.08 SUBQ2</v>
      </c>
      <c r="E1436" s="9" t="str">
        <f>Table1[[#This Row],[QNUM]]&amp;Table1[[#This Row],[SUBQNUM]]</f>
        <v>11.01.08SUBQ2</v>
      </c>
      <c r="F1436" s="6" t="str">
        <f>_xlfn.SINGLE(IF('New to AmeriCorps'!$B46="","",'New to AmeriCorps'!$B46))</f>
        <v>• Delineation of purchase thresholds,</v>
      </c>
      <c r="G1436" s="6" t="str">
        <f>_xlfn.SINGLE(IF('New to AmeriCorps'!$C46="","",'New to AmeriCorps'!$C46))</f>
        <v/>
      </c>
      <c r="H143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37" spans="1:8" x14ac:dyDescent="0.35">
      <c r="A1437" s="6" t="s">
        <v>15</v>
      </c>
      <c r="B1437" s="6" t="str">
        <f t="shared" si="37"/>
        <v>11.01.08</v>
      </c>
      <c r="C1437" s="6" t="str">
        <f>(IF(MID(Table1[[#This Row],[Question]],10,2)="SU",MID(Table1[[#This Row],[Question]],10,6),""))</f>
        <v>SUBQ3</v>
      </c>
      <c r="D1437" s="9" t="str">
        <f>D1434&amp;" SUBQ3"</f>
        <v>11.01.08 SUBQ3</v>
      </c>
      <c r="E1437" s="9" t="str">
        <f>Table1[[#This Row],[QNUM]]&amp;Table1[[#This Row],[SUBQNUM]]</f>
        <v>11.01.08SUBQ3</v>
      </c>
      <c r="F1437" s="6" t="str">
        <f>_xlfn.SINGLE(IF('New to AmeriCorps'!$B47="","",'New to AmeriCorps'!$B47))</f>
        <v xml:space="preserve">• Single source provisions, and </v>
      </c>
      <c r="G1437" s="6" t="str">
        <f>_xlfn.SINGLE(IF('New to AmeriCorps'!$C47="","",'New to AmeriCorps'!$C47))</f>
        <v/>
      </c>
      <c r="H143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38" spans="1:8" x14ac:dyDescent="0.35">
      <c r="A1438" s="6" t="s">
        <v>15</v>
      </c>
      <c r="B1438" s="6" t="str">
        <f t="shared" si="37"/>
        <v>11.01.08</v>
      </c>
      <c r="C1438" s="6" t="str">
        <f>(IF(MID(Table1[[#This Row],[Question]],10,2)="SU",MID(Table1[[#This Row],[Question]],10,6),""))</f>
        <v>SUBQ4</v>
      </c>
      <c r="D1438" s="9" t="str">
        <f>D1434&amp;" SUBQ4"</f>
        <v>11.01.08 SUBQ4</v>
      </c>
      <c r="E1438" s="9" t="str">
        <f>Table1[[#This Row],[QNUM]]&amp;Table1[[#This Row],[SUBQNUM]]</f>
        <v>11.01.08SUBQ4</v>
      </c>
      <c r="F1438" s="6" t="str">
        <f>_xlfn.SINGLE(IF('New to AmeriCorps'!$B48="","",'New to AmeriCorps'!$B48))</f>
        <v>• Necessary affirmative steps to assure minority businesses, women's business enterprises, and labor surplus area firms are used when possible</v>
      </c>
      <c r="G1438" s="6" t="str">
        <f>_xlfn.SINGLE(IF('New to AmeriCorps'!$C48="","",'New to AmeriCorps'!$C48))</f>
        <v/>
      </c>
      <c r="H143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39" spans="1:8" x14ac:dyDescent="0.35">
      <c r="A1439" s="6" t="s">
        <v>15</v>
      </c>
      <c r="B1439" s="6" t="str">
        <f t="shared" si="37"/>
        <v/>
      </c>
      <c r="C1439" s="6" t="str">
        <f>(IF(MID(Table1[[#This Row],[Question]],10,2)="SU",MID(Table1[[#This Row],[Question]],10,6),""))</f>
        <v/>
      </c>
      <c r="D1439" s="6" t="str">
        <f>'New to AmeriCorps'!$A49</f>
        <v>References:</v>
      </c>
      <c r="E1439" s="6" t="str">
        <f>Table1[[#This Row],[QNUM]]&amp;Table1[[#This Row],[SUBQNUM]]</f>
        <v/>
      </c>
      <c r="F1439" s="6" t="str">
        <f>_xlfn.SINGLE(IF('New to AmeriCorps'!$B49="","",'New to AmeriCorps'!$B49))</f>
        <v>2 CFR 200.317-327</v>
      </c>
      <c r="G1439" s="6" t="str">
        <f>_xlfn.SINGLE(IF('New to AmeriCorps'!$C49="","",'New to AmeriCorps'!$C49))</f>
        <v/>
      </c>
      <c r="H143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40" spans="1:8" x14ac:dyDescent="0.35">
      <c r="A1440" s="6" t="s">
        <v>15</v>
      </c>
      <c r="B1440" s="6" t="str">
        <f>B1438&amp;TRIM(Table1[[#This Row],[Question]])</f>
        <v>11.01.08Notes:</v>
      </c>
      <c r="C1440" s="6" t="str">
        <f>(IF(MID(Table1[[#This Row],[Question]],10,2)="SU",MID(Table1[[#This Row],[Question]],10,6),""))</f>
        <v/>
      </c>
      <c r="D1440" s="6" t="str">
        <f>'New to AmeriCorps'!$A50</f>
        <v>Notes:</v>
      </c>
      <c r="E1440" s="6" t="str">
        <f>Table1[[#This Row],[QNUM]]&amp;Table1[[#This Row],[SUBQNUM]]</f>
        <v>11.01.08Notes:</v>
      </c>
      <c r="F1440" s="6" t="str">
        <f>_xlfn.SINGLE(IF('New to AmeriCorps'!$B50="","",'New to AmeriCorps'!$B50))</f>
        <v/>
      </c>
      <c r="G1440" s="6" t="str">
        <f>_xlfn.SINGLE(IF('New to AmeriCorps'!$C50="","",'New to AmeriCorps'!$C50))</f>
        <v/>
      </c>
      <c r="H144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41" spans="1:8" x14ac:dyDescent="0.35">
      <c r="A1441" s="6" t="s">
        <v>15</v>
      </c>
      <c r="B1441" s="6" t="str">
        <f>B1438&amp;Table1[[#This Row],[Question]]</f>
        <v>11.01.08Recommendations for Improvement:</v>
      </c>
      <c r="C1441" s="6" t="str">
        <f>(IF(MID(Table1[[#This Row],[Question]],10,2)="SU",MID(Table1[[#This Row],[Question]],10,6),""))</f>
        <v/>
      </c>
      <c r="D1441" s="6" t="str">
        <f>'New to AmeriCorps'!$A51</f>
        <v>Recommendations for Improvement:</v>
      </c>
      <c r="E1441" s="6" t="str">
        <f>Table1[[#This Row],[QNUM]]&amp;Table1[[#This Row],[SUBQNUM]]</f>
        <v>11.01.08Recommendations for Improvement:</v>
      </c>
      <c r="F1441" s="6" t="str">
        <f>_xlfn.SINGLE(IF('New to AmeriCorps'!$B51="","",'New to AmeriCorps'!$B51))</f>
        <v/>
      </c>
      <c r="G1441" s="6" t="str">
        <f>_xlfn.SINGLE(IF('New to AmeriCorps'!$C51="","",'New to AmeriCorps'!$C51))</f>
        <v/>
      </c>
      <c r="H144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42" spans="1:8" x14ac:dyDescent="0.35">
      <c r="A1442" s="6" t="s">
        <v>15</v>
      </c>
      <c r="B1442" s="6" t="str">
        <f t="shared" si="37"/>
        <v>11.01.09</v>
      </c>
      <c r="C1442" s="6" t="str">
        <f>(IF(MID(Table1[[#This Row],[Question]],10,2)="SU",MID(Table1[[#This Row],[Question]],10,6),""))</f>
        <v/>
      </c>
      <c r="D1442" s="6" t="str">
        <f>'New to AmeriCorps'!$A52</f>
        <v>11.01.09</v>
      </c>
      <c r="E1442" s="6" t="str">
        <f>Table1[[#This Row],[QNUM]]&amp;Table1[[#This Row],[SUBQNUM]]</f>
        <v>11.01.09</v>
      </c>
      <c r="F1442" s="6" t="str">
        <f>_xlfn.SINGLE(IF('New to AmeriCorps'!$B52="","",'New to AmeriCorps'!$B52))</f>
        <v>Does the grantee have a policy or procedure on how they will monitor their sites (subrecipients, host sites, service locations, operating sites, etc.) to ensure compliance with AmeriCorps and grant regulations?</v>
      </c>
      <c r="G1442" s="6" t="str">
        <f>_xlfn.SINGLE(IF('New to AmeriCorps'!$C52="","",'New to AmeriCorps'!$C52))</f>
        <v/>
      </c>
      <c r="H144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43" spans="1:8" x14ac:dyDescent="0.35">
      <c r="A1443" s="6" t="s">
        <v>15</v>
      </c>
      <c r="B1443" s="6" t="str">
        <f t="shared" si="37"/>
        <v/>
      </c>
      <c r="C1443" s="6" t="str">
        <f>(IF(MID(Table1[[#This Row],[Question]],10,2)="SU",MID(Table1[[#This Row],[Question]],10,6),""))</f>
        <v/>
      </c>
      <c r="D1443" s="6" t="str">
        <f>'New to AmeriCorps'!$A53</f>
        <v>References:</v>
      </c>
      <c r="E1443" s="6" t="str">
        <f>Table1[[#This Row],[QNUM]]&amp;Table1[[#This Row],[SUBQNUM]]</f>
        <v/>
      </c>
      <c r="F1443" s="6" t="str">
        <f>_xlfn.SINGLE(IF('New to AmeriCorps'!$B53="","",'New to AmeriCorps'!$B53))</f>
        <v>2 CFR 200.332 (b, d, g-h)</v>
      </c>
      <c r="G1443" s="6" t="str">
        <f>_xlfn.SINGLE(IF('New to AmeriCorps'!$C53="","",'New to AmeriCorps'!$C53))</f>
        <v/>
      </c>
      <c r="H144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44" spans="1:8" x14ac:dyDescent="0.35">
      <c r="A1444" s="6" t="s">
        <v>15</v>
      </c>
      <c r="B1444" s="6" t="str">
        <f>B1442&amp;TRIM(Table1[[#This Row],[Question]])</f>
        <v>11.01.09Notes:</v>
      </c>
      <c r="C1444" s="6" t="str">
        <f>(IF(MID(Table1[[#This Row],[Question]],10,2)="SU",MID(Table1[[#This Row],[Question]],10,6),""))</f>
        <v/>
      </c>
      <c r="D1444" s="6" t="str">
        <f>'New to AmeriCorps'!$A54</f>
        <v>Notes:</v>
      </c>
      <c r="E1444" s="6" t="str">
        <f>Table1[[#This Row],[QNUM]]&amp;Table1[[#This Row],[SUBQNUM]]</f>
        <v>11.01.09Notes:</v>
      </c>
      <c r="F1444" s="6" t="str">
        <f>_xlfn.SINGLE(IF('New to AmeriCorps'!$B54="","",'New to AmeriCorps'!$B54))</f>
        <v/>
      </c>
      <c r="G1444" s="6" t="str">
        <f>_xlfn.SINGLE(IF('New to AmeriCorps'!$C54="","",'New to AmeriCorps'!$C54))</f>
        <v/>
      </c>
      <c r="H144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45" spans="1:8" x14ac:dyDescent="0.35">
      <c r="A1445" s="6" t="s">
        <v>15</v>
      </c>
      <c r="B1445" s="6" t="str">
        <f>B1442&amp;Table1[[#This Row],[Question]]</f>
        <v>11.01.09Recommendations for Improvement:</v>
      </c>
      <c r="C1445" s="6" t="str">
        <f>(IF(MID(Table1[[#This Row],[Question]],10,2)="SU",MID(Table1[[#This Row],[Question]],10,6),""))</f>
        <v/>
      </c>
      <c r="D1445" s="6" t="str">
        <f>'New to AmeriCorps'!$A55</f>
        <v>Recommendations for Improvement:</v>
      </c>
      <c r="E1445" s="6" t="str">
        <f>Table1[[#This Row],[QNUM]]&amp;Table1[[#This Row],[SUBQNUM]]</f>
        <v>11.01.09Recommendations for Improvement:</v>
      </c>
      <c r="F1445" s="6" t="str">
        <f>_xlfn.SINGLE(IF('New to AmeriCorps'!$B55="","",'New to AmeriCorps'!$B55))</f>
        <v/>
      </c>
      <c r="G1445" s="6" t="str">
        <f>_xlfn.SINGLE(IF('New to AmeriCorps'!$C55="","",'New to AmeriCorps'!$C55))</f>
        <v/>
      </c>
      <c r="H144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46" spans="1:8" x14ac:dyDescent="0.35">
      <c r="A1446" s="6" t="s">
        <v>15</v>
      </c>
      <c r="B1446" s="6" t="str">
        <f t="shared" ref="B1446:B1511" si="39">TRIM(IF(ISNUMBER(LEFT(D1446,1)*1),LEFT(D1446,9),""))</f>
        <v>11.01.10</v>
      </c>
      <c r="C1446" s="6" t="str">
        <f>(IF(MID(Table1[[#This Row],[Question]],10,2)="SU",MID(Table1[[#This Row],[Question]],10,6),""))</f>
        <v/>
      </c>
      <c r="D1446" s="6" t="str">
        <f>'New to AmeriCorps'!$A56</f>
        <v>11.01.10</v>
      </c>
      <c r="E1446" s="6" t="str">
        <f>Table1[[#This Row],[QNUM]]&amp;Table1[[#This Row],[SUBQNUM]]</f>
        <v>11.01.10</v>
      </c>
      <c r="F1446" s="6" t="str">
        <f>_xlfn.SINGLE(IF('New to AmeriCorps'!$B56="","",'New to AmeriCorps'!$B56))</f>
        <v>Does the policy describe:</v>
      </c>
      <c r="G1446" s="6" t="str">
        <f>_xlfn.SINGLE(IF('New to AmeriCorps'!$C56="","",'New to AmeriCorps'!$C56))</f>
        <v/>
      </c>
      <c r="H144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47" spans="1:8" x14ac:dyDescent="0.35">
      <c r="A1447" s="6" t="s">
        <v>15</v>
      </c>
      <c r="B1447" s="6" t="str">
        <f t="shared" si="39"/>
        <v>11.01.10</v>
      </c>
      <c r="C1447" s="6" t="str">
        <f>(IF(MID(Table1[[#This Row],[Question]],10,2)="SU",MID(Table1[[#This Row],[Question]],10,6),""))</f>
        <v>SUBQ1</v>
      </c>
      <c r="D1447" s="9" t="str">
        <f>D1446&amp;" SUBQ1"</f>
        <v>11.01.10 SUBQ1</v>
      </c>
      <c r="E1447" s="9" t="str">
        <f>Table1[[#This Row],[QNUM]]&amp;Table1[[#This Row],[SUBQNUM]]</f>
        <v>11.01.10SUBQ1</v>
      </c>
      <c r="F1447" s="6" t="str">
        <f>_xlfn.SINGLE(IF('New to AmeriCorps'!$B57="","",'New to AmeriCorps'!$B57))</f>
        <v>• The reports, both financial and programmatic, that will be collected and reviewed by the grantee;</v>
      </c>
      <c r="G1447" s="6" t="str">
        <f>_xlfn.SINGLE(IF('New to AmeriCorps'!$C57="","",'New to AmeriCorps'!$C57))</f>
        <v/>
      </c>
      <c r="H144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48" spans="1:8" x14ac:dyDescent="0.35">
      <c r="A1448" s="6" t="s">
        <v>15</v>
      </c>
      <c r="B1448" s="6" t="str">
        <f t="shared" si="39"/>
        <v>11.01.10</v>
      </c>
      <c r="C1448" s="6" t="str">
        <f>(IF(MID(Table1[[#This Row],[Question]],10,2)="SU",MID(Table1[[#This Row],[Question]],10,6),""))</f>
        <v>SUBQ2</v>
      </c>
      <c r="D1448" s="9" t="str">
        <f>D1446&amp;" SUBQ2"</f>
        <v>11.01.10 SUBQ2</v>
      </c>
      <c r="E1448" s="9" t="str">
        <f>Table1[[#This Row],[QNUM]]&amp;Table1[[#This Row],[SUBQNUM]]</f>
        <v>11.01.10SUBQ2</v>
      </c>
      <c r="F1448" s="6" t="str">
        <f>_xlfn.SINGLE(IF('New to AmeriCorps'!$B58="","",'New to AmeriCorps'!$B58))</f>
        <v>• How the grantee will follow-up and ensure that any findings or issues uncovered during an audit, site visit, or by other means are resolved; and</v>
      </c>
      <c r="G1448" s="6" t="str">
        <f>_xlfn.SINGLE(IF('New to AmeriCorps'!$C58="","",'New to AmeriCorps'!$C58))</f>
        <v/>
      </c>
      <c r="H144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49" spans="1:8" x14ac:dyDescent="0.35">
      <c r="A1449" s="6" t="s">
        <v>15</v>
      </c>
      <c r="B1449" s="6" t="str">
        <f t="shared" si="39"/>
        <v>11.01.10</v>
      </c>
      <c r="C1449" s="6" t="str">
        <f>(IF(MID(Table1[[#This Row],[Question]],10,2)="SU",MID(Table1[[#This Row],[Question]],10,6),""))</f>
        <v>SUBQ3</v>
      </c>
      <c r="D1449" s="9" t="str">
        <f>D1446&amp;" SUBQ3"</f>
        <v>11.01.10 SUBQ3</v>
      </c>
      <c r="E1449" s="9" t="str">
        <f>Table1[[#This Row],[QNUM]]&amp;Table1[[#This Row],[SUBQNUM]]</f>
        <v>11.01.10SUBQ3</v>
      </c>
      <c r="F1449" s="6" t="str">
        <f>_xlfn.SINGLE(IF('New to AmeriCorps'!$B59="","",'New to AmeriCorps'!$B59))</f>
        <v xml:space="preserve">• How management decisions are issued for audit findings pertaining to the Federal award provided to the subrecipient from the pass-through entity. </v>
      </c>
      <c r="G1449" s="6" t="str">
        <f>_xlfn.SINGLE(IF('New to AmeriCorps'!$C59="","",'New to AmeriCorps'!$C59))</f>
        <v/>
      </c>
      <c r="H144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50" spans="1:8" x14ac:dyDescent="0.35">
      <c r="A1450" s="6" t="s">
        <v>15</v>
      </c>
      <c r="B1450" s="6" t="str">
        <f t="shared" si="39"/>
        <v/>
      </c>
      <c r="C1450" s="6" t="str">
        <f>(IF(MID(Table1[[#This Row],[Question]],10,2)="SU",MID(Table1[[#This Row],[Question]],10,6),""))</f>
        <v/>
      </c>
      <c r="D1450" s="6" t="str">
        <f>'New to AmeriCorps'!$A60</f>
        <v>References:</v>
      </c>
      <c r="E1450" s="6" t="str">
        <f>Table1[[#This Row],[QNUM]]&amp;Table1[[#This Row],[SUBQNUM]]</f>
        <v/>
      </c>
      <c r="F1450" s="6" t="str">
        <f>_xlfn.SINGLE(IF('New to AmeriCorps'!$B60="","",'New to AmeriCorps'!$B60))</f>
        <v>2 CFR §200.332 (d);2 CFR §200.521</v>
      </c>
      <c r="G1450" s="6" t="str">
        <f>_xlfn.SINGLE(IF('New to AmeriCorps'!$C60="","",'New to AmeriCorps'!$C60))</f>
        <v/>
      </c>
      <c r="H145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51" spans="1:8" x14ac:dyDescent="0.35">
      <c r="A1451" s="6" t="s">
        <v>15</v>
      </c>
      <c r="B1451" s="6" t="str">
        <f>B1449&amp;TRIM(Table1[[#This Row],[Question]])</f>
        <v>11.01.10Notes:</v>
      </c>
      <c r="C1451" s="6" t="str">
        <f>(IF(MID(Table1[[#This Row],[Question]],10,2)="SU",MID(Table1[[#This Row],[Question]],10,6),""))</f>
        <v/>
      </c>
      <c r="D1451" s="6" t="str">
        <f>'New to AmeriCorps'!$A61</f>
        <v>Notes:</v>
      </c>
      <c r="E1451" s="6" t="str">
        <f>Table1[[#This Row],[QNUM]]&amp;Table1[[#This Row],[SUBQNUM]]</f>
        <v>11.01.10Notes:</v>
      </c>
      <c r="F1451" s="6" t="str">
        <f>_xlfn.SINGLE(IF('New to AmeriCorps'!$B61="","",'New to AmeriCorps'!$B61))</f>
        <v/>
      </c>
      <c r="G1451" s="6" t="str">
        <f>_xlfn.SINGLE(IF('New to AmeriCorps'!$C61="","",'New to AmeriCorps'!$C61))</f>
        <v/>
      </c>
      <c r="H145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52" spans="1:8" x14ac:dyDescent="0.35">
      <c r="A1452" s="6" t="s">
        <v>15</v>
      </c>
      <c r="B1452" s="6" t="str">
        <f>B1449&amp;Table1[[#This Row],[Question]]</f>
        <v>11.01.10Recommendations for Improvement:</v>
      </c>
      <c r="C1452" s="6" t="str">
        <f>(IF(MID(Table1[[#This Row],[Question]],10,2)="SU",MID(Table1[[#This Row],[Question]],10,6),""))</f>
        <v/>
      </c>
      <c r="D1452" s="6" t="str">
        <f>'New to AmeriCorps'!$A62</f>
        <v>Recommendations for Improvement:</v>
      </c>
      <c r="E1452" s="6" t="str">
        <f>Table1[[#This Row],[QNUM]]&amp;Table1[[#This Row],[SUBQNUM]]</f>
        <v>11.01.10Recommendations for Improvement:</v>
      </c>
      <c r="F1452" s="6" t="str">
        <f>_xlfn.SINGLE(IF('New to AmeriCorps'!$B62="","",'New to AmeriCorps'!$B62))</f>
        <v/>
      </c>
      <c r="G1452" s="6" t="str">
        <f>_xlfn.SINGLE(IF('New to AmeriCorps'!$C62="","",'New to AmeriCorps'!$C62))</f>
        <v/>
      </c>
      <c r="H145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53" spans="1:8" x14ac:dyDescent="0.35">
      <c r="A1453" s="6" t="s">
        <v>15</v>
      </c>
      <c r="B1453" s="6" t="str">
        <f t="shared" si="39"/>
        <v>11.02: Pr</v>
      </c>
      <c r="C1453" s="6" t="str">
        <f>(IF(MID(Table1[[#This Row],[Question]],10,2)="SU",MID(Table1[[#This Row],[Question]],10,6),""))</f>
        <v/>
      </c>
      <c r="D1453" s="6" t="str">
        <f>'New to AmeriCorps'!$A63</f>
        <v>11.02: Program Specific</v>
      </c>
      <c r="E1453" s="6" t="str">
        <f>Table1[[#This Row],[QNUM]]&amp;Table1[[#This Row],[SUBQNUM]]</f>
        <v>11.02: Pr</v>
      </c>
      <c r="F1453" s="6" t="str">
        <f>_xlfn.SINGLE(IF('New to AmeriCorps'!$B63="","",'New to AmeriCorps'!$B63))</f>
        <v/>
      </c>
      <c r="G1453" s="6" t="str">
        <f>_xlfn.SINGLE(IF('New to AmeriCorps'!$C63="","",'New to AmeriCorps'!$C63))</f>
        <v/>
      </c>
      <c r="H145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54" spans="1:8" x14ac:dyDescent="0.35">
      <c r="A1454" s="6" t="s">
        <v>15</v>
      </c>
      <c r="B1454" s="6" t="str">
        <f t="shared" si="39"/>
        <v>11.02.01</v>
      </c>
      <c r="C1454" s="6" t="str">
        <f>(IF(MID(Table1[[#This Row],[Question]],10,2)="SU",MID(Table1[[#This Row],[Question]],10,6),""))</f>
        <v/>
      </c>
      <c r="D1454" s="6" t="str">
        <f>'New to AmeriCorps'!$A64</f>
        <v>11.02.01</v>
      </c>
      <c r="E1454" s="6" t="str">
        <f>Table1[[#This Row],[QNUM]]&amp;Table1[[#This Row],[SUBQNUM]]</f>
        <v>11.02.01</v>
      </c>
      <c r="F1454" s="6" t="str">
        <f>_xlfn.SINGLE(IF('New to AmeriCorps'!$B64="","",'New to AmeriCorps'!$B64))</f>
        <v>Is there documentation to show that the recipient maintains a procedure for the filing and adjudication of grievances in alignment with 45 CFR § 1225?  Documentation should outline the following at minimum:</v>
      </c>
      <c r="G1454" s="6" t="str">
        <f>_xlfn.SINGLE(IF('New to AmeriCorps'!$C64="","",'New to AmeriCorps'!$C64))</f>
        <v/>
      </c>
      <c r="H145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55" spans="1:8" x14ac:dyDescent="0.35">
      <c r="A1455" s="6" t="s">
        <v>15</v>
      </c>
      <c r="B1455" s="6" t="str">
        <f t="shared" si="39"/>
        <v>11.02.01</v>
      </c>
      <c r="C1455" s="6" t="str">
        <f>(IF(MID(Table1[[#This Row],[Question]],10,2)="SU",MID(Table1[[#This Row],[Question]],10,6),""))</f>
        <v>SUBQ1</v>
      </c>
      <c r="D1455" s="9" t="str">
        <f>D1454&amp;" SUBQ1"</f>
        <v>11.02.01 SUBQ1</v>
      </c>
      <c r="E1455" s="9" t="str">
        <f>Table1[[#This Row],[QNUM]]&amp;Table1[[#This Row],[SUBQNUM]]</f>
        <v>11.02.01SUBQ1</v>
      </c>
      <c r="F1455" s="6" t="str">
        <f>_xlfn.SINGLE(IF('New to AmeriCorps'!$B65="","",'New to AmeriCorps'!$B65))</f>
        <v xml:space="preserve">• Time frames for filing and response  </v>
      </c>
      <c r="G1455" s="6" t="str">
        <f>_xlfn.SINGLE(IF('New to AmeriCorps'!$C65="","",'New to AmeriCorps'!$C65))</f>
        <v/>
      </c>
      <c r="H145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56" spans="1:8" x14ac:dyDescent="0.35">
      <c r="A1456" s="6" t="s">
        <v>15</v>
      </c>
      <c r="B1456" s="6" t="str">
        <f t="shared" si="39"/>
        <v>11.02.01</v>
      </c>
      <c r="C1456" s="6" t="str">
        <f>(IF(MID(Table1[[#This Row],[Question]],10,2)="SU",MID(Table1[[#This Row],[Question]],10,6),""))</f>
        <v>SUBQ2</v>
      </c>
      <c r="D1456" s="9" t="str">
        <f>D1454&amp;" SUBQ2"</f>
        <v>11.02.01 SUBQ2</v>
      </c>
      <c r="E1456" s="9" t="str">
        <f>Table1[[#This Row],[QNUM]]&amp;Table1[[#This Row],[SUBQNUM]]</f>
        <v>11.02.01SUBQ2</v>
      </c>
      <c r="F1456" s="6" t="str">
        <f>_xlfn.SINGLE(IF('New to AmeriCorps'!$B66="","",'New to AmeriCorps'!$B66))</f>
        <v xml:space="preserve">• Person who receives and responds to the complaints both informal (grantee personnel) and formal (EEOP Director of AmeriCorps or AmeriCorps designee) </v>
      </c>
      <c r="G1456" s="6" t="str">
        <f>_xlfn.SINGLE(IF('New to AmeriCorps'!$C66="","",'New to AmeriCorps'!$C66))</f>
        <v/>
      </c>
      <c r="H145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57" spans="1:8" x14ac:dyDescent="0.35">
      <c r="A1457" s="6" t="s">
        <v>15</v>
      </c>
      <c r="B1457" s="6" t="str">
        <f t="shared" si="39"/>
        <v>11.02.01</v>
      </c>
      <c r="C1457" s="6" t="str">
        <f>(IF(MID(Table1[[#This Row],[Question]],10,2)="SU",MID(Table1[[#This Row],[Question]],10,6),""))</f>
        <v>SUBQ3</v>
      </c>
      <c r="D1457" s="9" t="str">
        <f>D1454&amp;" SUBQ3"</f>
        <v>11.02.01 SUBQ3</v>
      </c>
      <c r="E1457" s="9" t="str">
        <f>Table1[[#This Row],[QNUM]]&amp;Table1[[#This Row],[SUBQNUM]]</f>
        <v>11.02.01SUBQ3</v>
      </c>
      <c r="F1457" s="6" t="str">
        <f>_xlfn.SINGLE(IF('New to AmeriCorps'!$B67="","",'New to AmeriCorps'!$B67))</f>
        <v xml:space="preserve">• Documentation required </v>
      </c>
      <c r="G1457" s="6" t="str">
        <f>_xlfn.SINGLE(IF('New to AmeriCorps'!$C67="","",'New to AmeriCorps'!$C67))</f>
        <v/>
      </c>
      <c r="H145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58" spans="1:8" x14ac:dyDescent="0.35">
      <c r="A1458" s="6" t="s">
        <v>15</v>
      </c>
      <c r="B1458" s="6" t="str">
        <f t="shared" si="39"/>
        <v>11.02.01</v>
      </c>
      <c r="C1458" s="6" t="str">
        <f>(IF(MID(Table1[[#This Row],[Question]],10,2)="SU",MID(Table1[[#This Row],[Question]],10,6),""))</f>
        <v>SUBQ4</v>
      </c>
      <c r="D1458" s="9" t="str">
        <f>D1454&amp;" SUBQ4"</f>
        <v>11.02.01 SUBQ4</v>
      </c>
      <c r="E1458" s="9" t="str">
        <f>Table1[[#This Row],[QNUM]]&amp;Table1[[#This Row],[SUBQNUM]]</f>
        <v>11.02.01SUBQ4</v>
      </c>
      <c r="F1458" s="6" t="str">
        <f>_xlfn.SINGLE(IF('New to AmeriCorps'!$B68="","",'New to AmeriCorps'!$B68))</f>
        <v xml:space="preserve">• Legal representation is allowed </v>
      </c>
      <c r="G1458" s="6" t="str">
        <f>_xlfn.SINGLE(IF('New to AmeriCorps'!$C68="","",'New to AmeriCorps'!$C68))</f>
        <v/>
      </c>
      <c r="H145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59" spans="1:8" x14ac:dyDescent="0.35">
      <c r="A1459" s="6" t="s">
        <v>15</v>
      </c>
      <c r="B1459" s="6" t="str">
        <f t="shared" si="39"/>
        <v>11.02.01</v>
      </c>
      <c r="C1459" s="6" t="str">
        <f>(IF(MID(Table1[[#This Row],[Question]],10,2)="SU",MID(Table1[[#This Row],[Question]],10,6),""))</f>
        <v>SUBQ5</v>
      </c>
      <c r="D1459" s="9" t="str">
        <f>D1454&amp;" SUBQ5"</f>
        <v>11.02.01 SUBQ5</v>
      </c>
      <c r="E1459" s="9" t="str">
        <f>Table1[[#This Row],[QNUM]]&amp;Table1[[#This Row],[SUBQNUM]]</f>
        <v>11.02.01SUBQ5</v>
      </c>
      <c r="F1459" s="6" t="str">
        <f>_xlfn.SINGLE(IF('New to AmeriCorps'!$B69="","",'New to AmeriCorps'!$B69))</f>
        <v xml:space="preserve">• Freedom from retaliation/reprisal </v>
      </c>
      <c r="G1459" s="6" t="str">
        <f>_xlfn.SINGLE(IF('New to AmeriCorps'!$C69="","",'New to AmeriCorps'!$C69))</f>
        <v/>
      </c>
      <c r="H145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60" spans="1:8" x14ac:dyDescent="0.35">
      <c r="A1460" s="6" t="s">
        <v>15</v>
      </c>
      <c r="B1460" s="6" t="str">
        <f t="shared" si="39"/>
        <v>11.02.01</v>
      </c>
      <c r="C1460" s="6" t="str">
        <f>(IF(MID(Table1[[#This Row],[Question]],10,2)="SU",MID(Table1[[#This Row],[Question]],10,6),""))</f>
        <v>SUBQ6</v>
      </c>
      <c r="D1460" s="9" t="str">
        <f>D1454&amp;" SUBQ6"</f>
        <v>11.02.01 SUBQ6</v>
      </c>
      <c r="E1460" s="9" t="str">
        <f>Table1[[#This Row],[QNUM]]&amp;Table1[[#This Row],[SUBQNUM]]</f>
        <v>11.02.01SUBQ6</v>
      </c>
      <c r="F1460" s="6" t="str">
        <f>_xlfn.SINGLE(IF('New to AmeriCorps'!$B70="","",'New to AmeriCorps'!$B70))</f>
        <v xml:space="preserve">• The process involved from initial filing, review, decisions made, corrective action, through close out </v>
      </c>
      <c r="G1460" s="6" t="str">
        <f>_xlfn.SINGLE(IF('New to AmeriCorps'!$C70="","",'New to AmeriCorps'!$C70))</f>
        <v/>
      </c>
      <c r="H146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61" spans="1:8" x14ac:dyDescent="0.35">
      <c r="A1461" s="6" t="s">
        <v>15</v>
      </c>
      <c r="B1461" s="6" t="str">
        <f t="shared" si="39"/>
        <v/>
      </c>
      <c r="C1461" s="6" t="str">
        <f>(IF(MID(Table1[[#This Row],[Question]],10,2)="SU",MID(Table1[[#This Row],[Question]],10,6),""))</f>
        <v/>
      </c>
      <c r="D1461" s="6" t="str">
        <f>'New to AmeriCorps'!$A71</f>
        <v>References:</v>
      </c>
      <c r="E1461" s="6" t="str">
        <f>Table1[[#This Row],[QNUM]]&amp;Table1[[#This Row],[SUBQNUM]]</f>
        <v/>
      </c>
      <c r="F1461" s="6" t="str">
        <f>_xlfn.SINGLE(IF('New to AmeriCorps'!$B71="","",'New to AmeriCorps'!$B71))</f>
        <v>45 CFR 1225</v>
      </c>
      <c r="G1461" s="6" t="str">
        <f>_xlfn.SINGLE(IF('New to AmeriCorps'!$C71="","",'New to AmeriCorps'!$C71))</f>
        <v/>
      </c>
      <c r="H146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62" spans="1:8" x14ac:dyDescent="0.35">
      <c r="A1462" s="6" t="s">
        <v>15</v>
      </c>
      <c r="B1462" s="6" t="str">
        <f>B1460&amp;TRIM(Table1[[#This Row],[Question]])</f>
        <v>11.02.01Notes:</v>
      </c>
      <c r="C1462" s="6" t="str">
        <f>(IF(MID(Table1[[#This Row],[Question]],10,2)="SU",MID(Table1[[#This Row],[Question]],10,6),""))</f>
        <v/>
      </c>
      <c r="D1462" s="6" t="str">
        <f>'New to AmeriCorps'!$A72</f>
        <v>Notes:</v>
      </c>
      <c r="E1462" s="6" t="str">
        <f>Table1[[#This Row],[QNUM]]&amp;Table1[[#This Row],[SUBQNUM]]</f>
        <v>11.02.01Notes:</v>
      </c>
      <c r="F1462" s="6" t="str">
        <f>_xlfn.SINGLE(IF('New to AmeriCorps'!$B72="","",'New to AmeriCorps'!$B72))</f>
        <v/>
      </c>
      <c r="G1462" s="6" t="str">
        <f>_xlfn.SINGLE(IF('New to AmeriCorps'!$C72="","",'New to AmeriCorps'!$C72))</f>
        <v/>
      </c>
      <c r="H146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63" spans="1:8" x14ac:dyDescent="0.35">
      <c r="A1463" s="6" t="s">
        <v>15</v>
      </c>
      <c r="B1463" s="6" t="str">
        <f>B1460&amp;Table1[[#This Row],[Question]]</f>
        <v>11.02.01Recommendations for Improvement:</v>
      </c>
      <c r="C1463" s="6" t="str">
        <f>(IF(MID(Table1[[#This Row],[Question]],10,2)="SU",MID(Table1[[#This Row],[Question]],10,6),""))</f>
        <v/>
      </c>
      <c r="D1463" s="6" t="str">
        <f>'New to AmeriCorps'!$A73</f>
        <v>Recommendations for Improvement:</v>
      </c>
      <c r="E1463" s="6" t="str">
        <f>Table1[[#This Row],[QNUM]]&amp;Table1[[#This Row],[SUBQNUM]]</f>
        <v>11.02.01Recommendations for Improvement:</v>
      </c>
      <c r="F1463" s="6" t="str">
        <f>_xlfn.SINGLE(IF('New to AmeriCorps'!$B73="","",'New to AmeriCorps'!$B73))</f>
        <v/>
      </c>
      <c r="G1463" s="6" t="str">
        <f>_xlfn.SINGLE(IF('New to AmeriCorps'!$C73="","",'New to AmeriCorps'!$C73))</f>
        <v/>
      </c>
      <c r="H146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64" spans="1:8" x14ac:dyDescent="0.35">
      <c r="A1464" s="6" t="s">
        <v>15</v>
      </c>
      <c r="B1464" s="6" t="str">
        <f t="shared" si="39"/>
        <v>11.02.02</v>
      </c>
      <c r="C1464" s="6" t="str">
        <f>(IF(MID(Table1[[#This Row],[Question]],10,2)="SU",MID(Table1[[#This Row],[Question]],10,6),""))</f>
        <v/>
      </c>
      <c r="D1464" s="6" t="str">
        <f>'New to AmeriCorps'!$A74</f>
        <v>11.02.02</v>
      </c>
      <c r="E1464" s="6" t="str">
        <f>Table1[[#This Row],[QNUM]]&amp;Table1[[#This Row],[SUBQNUM]]</f>
        <v>11.02.02</v>
      </c>
      <c r="F1464" s="6" t="str">
        <f>_xlfn.SINGLE(IF('New to AmeriCorps'!$B74="","",'New to AmeriCorps'!$B74))</f>
        <v xml:space="preserve">Does the organization have a non-discrimination policy that includes all of the federally required protected classes as listed below?  
*NOTE:  Updated in the AmeriCorps Program Civil Rights and Non-Harassment Policy 11/7/23. Compliance should be determined based on grant award requirements. 
</v>
      </c>
      <c r="G1464" s="6" t="str">
        <f>_xlfn.SINGLE(IF('New to AmeriCorps'!$C74="","",'New to AmeriCorps'!$C74))</f>
        <v/>
      </c>
      <c r="H146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65" spans="1:8" x14ac:dyDescent="0.35">
      <c r="A1465" s="6" t="s">
        <v>15</v>
      </c>
      <c r="B1465" s="6" t="str">
        <f t="shared" si="39"/>
        <v>11.02.02</v>
      </c>
      <c r="C1465" s="6" t="str">
        <f>(IF(MID(Table1[[#This Row],[Question]],10,2)="SU",MID(Table1[[#This Row],[Question]],10,6),""))</f>
        <v>SUBQ1</v>
      </c>
      <c r="D1465" s="9" t="str">
        <f>D1464&amp;" SUBQ1"</f>
        <v>11.02.02 SUBQ1</v>
      </c>
      <c r="E1465" s="9" t="str">
        <f>Table1[[#This Row],[QNUM]]&amp;Table1[[#This Row],[SUBQNUM]]</f>
        <v>11.02.02SUBQ1</v>
      </c>
      <c r="F1465" s="6" t="str">
        <f>_xlfn.SINGLE(IF('New to AmeriCorps'!$B75="","",'New to AmeriCorps'!$B75))</f>
        <v xml:space="preserve">• Race  </v>
      </c>
      <c r="G1465" s="6" t="str">
        <f>_xlfn.SINGLE(IF('New to AmeriCorps'!$C75="","",'New to AmeriCorps'!$C75))</f>
        <v/>
      </c>
      <c r="H146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66" spans="1:8" x14ac:dyDescent="0.35">
      <c r="A1466" s="6" t="s">
        <v>15</v>
      </c>
      <c r="B1466" s="6" t="str">
        <f t="shared" si="39"/>
        <v>11.02.02</v>
      </c>
      <c r="C1466" s="6" t="str">
        <f>(IF(MID(Table1[[#This Row],[Question]],10,2)="SU",MID(Table1[[#This Row],[Question]],10,6),""))</f>
        <v>SUBQ2</v>
      </c>
      <c r="D1466" s="9" t="str">
        <f>D1464&amp;" SUBQ2"</f>
        <v>11.02.02 SUBQ2</v>
      </c>
      <c r="E1466" s="9" t="str">
        <f>Table1[[#This Row],[QNUM]]&amp;Table1[[#This Row],[SUBQNUM]]</f>
        <v>11.02.02SUBQ2</v>
      </c>
      <c r="F1466" s="6" t="str">
        <f>_xlfn.SINGLE(IF('New to AmeriCorps'!$B76="","",'New to AmeriCorps'!$B76))</f>
        <v xml:space="preserve">• Color  </v>
      </c>
      <c r="G1466" s="6" t="str">
        <f>_xlfn.SINGLE(IF('New to AmeriCorps'!$C76="","",'New to AmeriCorps'!$C76))</f>
        <v/>
      </c>
      <c r="H146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67" spans="1:8" x14ac:dyDescent="0.35">
      <c r="A1467" s="6" t="s">
        <v>15</v>
      </c>
      <c r="B1467" s="6" t="str">
        <f t="shared" si="39"/>
        <v>11.02.02</v>
      </c>
      <c r="C1467" s="6" t="str">
        <f>(IF(MID(Table1[[#This Row],[Question]],10,2)="SU",MID(Table1[[#This Row],[Question]],10,6),""))</f>
        <v>SUBQ3</v>
      </c>
      <c r="D1467" s="9" t="str">
        <f>D1464&amp;" SUBQ3"</f>
        <v>11.02.02 SUBQ3</v>
      </c>
      <c r="E1467" s="9" t="str">
        <f>Table1[[#This Row],[QNUM]]&amp;Table1[[#This Row],[SUBQNUM]]</f>
        <v>11.02.02SUBQ3</v>
      </c>
      <c r="F1467" s="6" t="str">
        <f>_xlfn.SINGLE(IF('New to AmeriCorps'!$B77="","",'New to AmeriCorps'!$B77))</f>
        <v xml:space="preserve">• National origin </v>
      </c>
      <c r="G1467" s="6" t="str">
        <f>_xlfn.SINGLE(IF('New to AmeriCorps'!$C77="","",'New to AmeriCorps'!$C77))</f>
        <v/>
      </c>
      <c r="H146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68" spans="1:8" x14ac:dyDescent="0.35">
      <c r="A1468" s="6" t="s">
        <v>15</v>
      </c>
      <c r="B1468" s="6" t="str">
        <f t="shared" si="39"/>
        <v>11.02.02</v>
      </c>
      <c r="C1468" s="6" t="str">
        <f>(IF(MID(Table1[[#This Row],[Question]],10,2)="SU",MID(Table1[[#This Row],[Question]],10,6),""))</f>
        <v>SUBQ4</v>
      </c>
      <c r="D1468" s="9" t="str">
        <f>D1464&amp;" SUBQ4"</f>
        <v>11.02.02 SUBQ4</v>
      </c>
      <c r="E1468" s="9" t="str">
        <f>Table1[[#This Row],[QNUM]]&amp;Table1[[#This Row],[SUBQNUM]]</f>
        <v>11.02.02SUBQ4</v>
      </c>
      <c r="F1468" s="6" t="str">
        <f>_xlfn.SINGLE(IF('New to AmeriCorps'!$B78="","",'New to AmeriCorps'!$B78))</f>
        <v>• Gender/gender identity or expression/sex</v>
      </c>
      <c r="G1468" s="6" t="str">
        <f>_xlfn.SINGLE(IF('New to AmeriCorps'!$C78="","",'New to AmeriCorps'!$C78))</f>
        <v/>
      </c>
      <c r="H146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69" spans="1:8" x14ac:dyDescent="0.35">
      <c r="A1469" s="6" t="s">
        <v>15</v>
      </c>
      <c r="B1469" s="6" t="str">
        <f t="shared" si="39"/>
        <v>11.02.02</v>
      </c>
      <c r="C1469" s="6" t="str">
        <f>(IF(MID(Table1[[#This Row],[Question]],10,2)="SU",MID(Table1[[#This Row],[Question]],10,6),""))</f>
        <v>SUBQ5</v>
      </c>
      <c r="D1469" s="9" t="str">
        <f>D1464&amp;" SUBQ5"</f>
        <v>11.02.02 SUBQ5</v>
      </c>
      <c r="E1469" s="9" t="str">
        <f>Table1[[#This Row],[QNUM]]&amp;Table1[[#This Row],[SUBQNUM]]</f>
        <v>11.02.02SUBQ5</v>
      </c>
      <c r="F1469" s="6" t="str">
        <f>_xlfn.SINGLE(IF('New to AmeriCorps'!$B79="","",'New to AmeriCorps'!$B79))</f>
        <v>• Age</v>
      </c>
      <c r="G1469" s="6" t="str">
        <f>_xlfn.SINGLE(IF('New to AmeriCorps'!$C79="","",'New to AmeriCorps'!$C79))</f>
        <v/>
      </c>
      <c r="H146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70" spans="1:8" x14ac:dyDescent="0.35">
      <c r="A1470" s="6" t="s">
        <v>15</v>
      </c>
      <c r="B1470" s="6" t="str">
        <f t="shared" si="39"/>
        <v>11.02.02</v>
      </c>
      <c r="C1470" s="6" t="str">
        <f>(IF(MID(Table1[[#This Row],[Question]],10,2)="SU",MID(Table1[[#This Row],[Question]],10,6),""))</f>
        <v>SUBQ6</v>
      </c>
      <c r="D1470" s="9" t="str">
        <f>D1464&amp;" SUBQ6"</f>
        <v>11.02.02 SUBQ6</v>
      </c>
      <c r="E1470" s="9" t="str">
        <f>Table1[[#This Row],[QNUM]]&amp;Table1[[#This Row],[SUBQNUM]]</f>
        <v>11.02.02SUBQ6</v>
      </c>
      <c r="F1470" s="6" t="str">
        <f>_xlfn.SINGLE(IF('New to AmeriCorps'!$B80="","",'New to AmeriCorps'!$B80))</f>
        <v>• Religion</v>
      </c>
      <c r="G1470" s="6" t="str">
        <f>_xlfn.SINGLE(IF('New to AmeriCorps'!$C80="","",'New to AmeriCorps'!$C80))</f>
        <v/>
      </c>
      <c r="H147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71" spans="1:8" x14ac:dyDescent="0.35">
      <c r="A1471" s="6" t="s">
        <v>15</v>
      </c>
      <c r="B1471" s="6" t="str">
        <f t="shared" si="39"/>
        <v>11.02.02</v>
      </c>
      <c r="C1471" s="6" t="str">
        <f>(IF(MID(Table1[[#This Row],[Question]],10,2)="SU",MID(Table1[[#This Row],[Question]],10,6),""))</f>
        <v>SUBQ7</v>
      </c>
      <c r="D1471" s="9" t="str">
        <f>D1464&amp;" SUBQ7"</f>
        <v>11.02.02 SUBQ7</v>
      </c>
      <c r="E1471" s="9" t="str">
        <f>Table1[[#This Row],[QNUM]]&amp;Table1[[#This Row],[SUBQNUM]]</f>
        <v>11.02.02SUBQ7</v>
      </c>
      <c r="F1471" s="6" t="str">
        <f>_xlfn.SINGLE(IF('New to AmeriCorps'!$B81="","",'New to AmeriCorps'!$B81))</f>
        <v xml:space="preserve">• Sexual orientation  </v>
      </c>
      <c r="G1471" s="6" t="str">
        <f>_xlfn.SINGLE(IF('New to AmeriCorps'!$C81="","",'New to AmeriCorps'!$C81))</f>
        <v/>
      </c>
      <c r="H147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72" spans="1:8" x14ac:dyDescent="0.35">
      <c r="A1472" s="6" t="s">
        <v>15</v>
      </c>
      <c r="B1472" s="6" t="str">
        <f t="shared" si="39"/>
        <v>11.02.02</v>
      </c>
      <c r="C1472" s="6" t="str">
        <f>(IF(MID(Table1[[#This Row],[Question]],10,2)="SU",MID(Table1[[#This Row],[Question]],10,6),""))</f>
        <v>SUBQ8</v>
      </c>
      <c r="D1472" s="9" t="str">
        <f>D1464&amp;" SUBQ8"</f>
        <v>11.02.02 SUBQ8</v>
      </c>
      <c r="E1472" s="9" t="str">
        <f>Table1[[#This Row],[QNUM]]&amp;Table1[[#This Row],[SUBQNUM]]</f>
        <v>11.02.02SUBQ8</v>
      </c>
      <c r="F1472" s="6" t="str">
        <f>_xlfn.SINGLE(IF('New to AmeriCorps'!$B82="","",'New to AmeriCorps'!$B82))</f>
        <v xml:space="preserve">• Disability  </v>
      </c>
      <c r="G1472" s="6" t="str">
        <f>_xlfn.SINGLE(IF('New to AmeriCorps'!$C82="","",'New to AmeriCorps'!$C82))</f>
        <v/>
      </c>
      <c r="H147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73" spans="1:8" x14ac:dyDescent="0.35">
      <c r="A1473" s="6" t="s">
        <v>15</v>
      </c>
      <c r="B1473" s="6" t="str">
        <f t="shared" si="39"/>
        <v>11.02.02</v>
      </c>
      <c r="C1473" s="6" t="str">
        <f>(IF(MID(Table1[[#This Row],[Question]],10,2)="SU",MID(Table1[[#This Row],[Question]],10,6),""))</f>
        <v>SUBQ9</v>
      </c>
      <c r="D1473" s="9" t="str">
        <f>D1464&amp;" SUBQ9"</f>
        <v>11.02.02 SUBQ9</v>
      </c>
      <c r="E1473" s="9" t="str">
        <f>Table1[[#This Row],[QNUM]]&amp;Table1[[#This Row],[SUBQNUM]]</f>
        <v>11.02.02SUBQ9</v>
      </c>
      <c r="F1473" s="6" t="str">
        <f>_xlfn.SINGLE(IF('New to AmeriCorps'!$B83="","",'New to AmeriCorps'!$B83))</f>
        <v xml:space="preserve">• Political affiliation  </v>
      </c>
      <c r="G1473" s="6" t="str">
        <f>_xlfn.SINGLE(IF('New to AmeriCorps'!$C86="","",'New to AmeriCorps'!$C86))</f>
        <v/>
      </c>
      <c r="H147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74" spans="1:8" x14ac:dyDescent="0.35">
      <c r="A1474" s="6" t="s">
        <v>15</v>
      </c>
      <c r="B1474" s="6" t="str">
        <f t="shared" si="39"/>
        <v>11.02.02</v>
      </c>
      <c r="C1474" s="6" t="str">
        <f>(IF(MID(Table1[[#This Row],[Question]],10,2)="SU",MID(Table1[[#This Row],[Question]],10,6),""))</f>
        <v>SUBQ10</v>
      </c>
      <c r="D1474" s="9" t="str">
        <f>D1464&amp;" SUBQ10"</f>
        <v>11.02.02 SUBQ10</v>
      </c>
      <c r="E1474" s="9" t="str">
        <f>Table1[[#This Row],[QNUM]]&amp;Table1[[#This Row],[SUBQNUM]]</f>
        <v>11.02.02SUBQ10</v>
      </c>
      <c r="F1474" s="6" t="str">
        <f>_xlfn.SINGLE(IF('New to AmeriCorps'!$B84="","",'New to AmeriCorps'!$B84))</f>
        <v xml:space="preserve">• Marital or parental status  </v>
      </c>
      <c r="G1474" s="6" t="str">
        <f>_xlfn.SINGLE(IF('New to AmeriCorps'!$C87="","",'New to AmeriCorps'!$C87))</f>
        <v/>
      </c>
      <c r="H147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75" spans="1:8" x14ac:dyDescent="0.35">
      <c r="A1475" s="6" t="s">
        <v>15</v>
      </c>
      <c r="B1475" s="6" t="str">
        <f t="shared" si="39"/>
        <v>11.02.02</v>
      </c>
      <c r="C1475" s="6" t="str">
        <f>(IF(MID(Table1[[#This Row],[Question]],10,2)="SU",MID(Table1[[#This Row],[Question]],10,6),""))</f>
        <v>SUBQ11</v>
      </c>
      <c r="D1475" s="9" t="str">
        <f>D1464&amp;" SUBQ11"</f>
        <v>11.02.02 SUBQ11</v>
      </c>
      <c r="E1475" s="9" t="str">
        <f>Table1[[#This Row],[QNUM]]&amp;Table1[[#This Row],[SUBQNUM]]</f>
        <v>11.02.02SUBQ11</v>
      </c>
      <c r="F1475" s="6" t="str">
        <f>_xlfn.SINGLE(IF('New to AmeriCorps'!$B85="","",'New to AmeriCorps'!$B85))</f>
        <v>• Reprisal*</v>
      </c>
      <c r="G1475" s="6" t="str">
        <f>_xlfn.SINGLE(IF('New to AmeriCorps'!$C88="","",'New to AmeriCorps'!$C88))</f>
        <v/>
      </c>
      <c r="H147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76" spans="1:8" x14ac:dyDescent="0.35">
      <c r="A1476" s="6" t="s">
        <v>15</v>
      </c>
      <c r="B1476" s="6" t="str">
        <f t="shared" si="39"/>
        <v>11.02.02</v>
      </c>
      <c r="C1476" s="6" t="str">
        <f>(IF(MID(Table1[[#This Row],[Question]],10,2)="SU",MID(Table1[[#This Row],[Question]],10,6),""))</f>
        <v>SUBQ12</v>
      </c>
      <c r="D1476" s="9" t="str">
        <f>D1464&amp;" SUBQ12"</f>
        <v>11.02.02 SUBQ12</v>
      </c>
      <c r="E1476" s="9" t="str">
        <f>Table1[[#This Row],[QNUM]]&amp;Table1[[#This Row],[SUBQNUM]]</f>
        <v>11.02.02SUBQ12</v>
      </c>
      <c r="F1476" s="6" t="str">
        <f>_xlfn.SINGLE(IF('New to AmeriCorps'!$B86="","",'New to AmeriCorps'!$B86))</f>
        <v xml:space="preserve">• Genetic information  </v>
      </c>
      <c r="G1476" s="6" t="str">
        <f>_xlfn.SINGLE(IF('New to AmeriCorps'!$C89="","",'New to AmeriCorps'!$C89))</f>
        <v/>
      </c>
      <c r="H147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77" spans="1:8" x14ac:dyDescent="0.35">
      <c r="A1477" s="6" t="s">
        <v>15</v>
      </c>
      <c r="B1477" s="6" t="str">
        <f t="shared" ref="B1477" si="40">TRIM(IF(ISNUMBER(LEFT(D1477,1)*1),LEFT(D1477,9),""))</f>
        <v>11.02.02</v>
      </c>
      <c r="C1477" s="6" t="s">
        <v>791</v>
      </c>
      <c r="D1477" s="9" t="str">
        <f>D1464&amp;" SUBQ13"</f>
        <v>11.02.02 SUBQ13</v>
      </c>
      <c r="E1477" s="9" t="str">
        <f>Table1[[#This Row],[QNUM]]&amp;Table1[[#This Row],[SUBQNUM]]</f>
        <v>11.02.02SUBQ13</v>
      </c>
      <c r="F1477" s="6" t="str">
        <f>_xlfn.SINGLE(IF('New to AmeriCorps'!$B87="","",'New to AmeriCorps'!$B87))</f>
        <v xml:space="preserve">• Military service  </v>
      </c>
      <c r="G1477" s="6" t="str">
        <f>_xlfn.SINGLE(IF('New to AmeriCorps'!$C90="","",'New to AmeriCorps'!$C90))</f>
        <v/>
      </c>
      <c r="H147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78" spans="1:8" x14ac:dyDescent="0.35">
      <c r="A1478" s="6" t="s">
        <v>15</v>
      </c>
      <c r="B1478" s="6" t="str">
        <f t="shared" ref="B1478:B1479" si="41">TRIM(IF(ISNUMBER(LEFT(D1478,1)*1),LEFT(D1478,9),""))</f>
        <v>11.02.02</v>
      </c>
      <c r="C1478" s="6" t="s">
        <v>792</v>
      </c>
      <c r="D1478" s="9" t="str">
        <f>D1464&amp;" SUBQ14"</f>
        <v>11.02.02 SUBQ14</v>
      </c>
      <c r="E1478" s="9" t="str">
        <f>Table1[[#This Row],[QNUM]]&amp;Table1[[#This Row],[SUBQNUM]]</f>
        <v>11.02.02SUBQ14</v>
      </c>
      <c r="F1478" s="6" t="str">
        <f>_xlfn.SINGLE(IF('New to AmeriCorps'!$B88="","",'New to AmeriCorps'!$B88))</f>
        <v>• Pregnancy*</v>
      </c>
      <c r="H1478" s="10"/>
    </row>
    <row r="1479" spans="1:8" x14ac:dyDescent="0.35">
      <c r="A1479" s="6" t="s">
        <v>15</v>
      </c>
      <c r="B1479" s="6" t="str">
        <f t="shared" si="41"/>
        <v>11.02.02</v>
      </c>
      <c r="C1479" s="6" t="s">
        <v>793</v>
      </c>
      <c r="D1479" s="9" t="str">
        <f>D1464&amp;" SUBQ15"</f>
        <v>11.02.02 SUBQ15</v>
      </c>
      <c r="E1479" s="9" t="str">
        <f>Table1[[#This Row],[QNUM]]&amp;Table1[[#This Row],[SUBQNUM]]</f>
        <v>11.02.02SUBQ15</v>
      </c>
      <c r="F1479" s="6" t="str">
        <f>_xlfn.SINGLE(IF('New to AmeriCorps'!$B89="","",'New to AmeriCorps'!$B89))</f>
        <v>• Submission of a complaint*</v>
      </c>
      <c r="H1479" s="10"/>
    </row>
    <row r="1480" spans="1:8" x14ac:dyDescent="0.35">
      <c r="A1480" s="6" t="s">
        <v>15</v>
      </c>
      <c r="B1480" s="6" t="str">
        <f t="shared" si="39"/>
        <v/>
      </c>
      <c r="C1480" s="6" t="str">
        <f>(IF(MID(Table1[[#This Row],[Question]],10,2)="SU",MID(Table1[[#This Row],[Question]],10,6),""))</f>
        <v/>
      </c>
      <c r="D1480" s="6" t="str">
        <f>'New to AmeriCorps'!$A90</f>
        <v>References:</v>
      </c>
      <c r="E1480" s="6" t="str">
        <f>Table1[[#This Row],[QNUM]]&amp;Table1[[#This Row],[SUBQNUM]]</f>
        <v/>
      </c>
      <c r="F1480" s="6" t="str">
        <f>_xlfn.SINGLE(IF('New to AmeriCorps'!$B90="","",'New to AmeriCorps'!$B90))</f>
        <v>AmeriCorps Annual General Terms and Conditions</v>
      </c>
      <c r="G1480" s="6" t="str">
        <f>_xlfn.SINGLE(IF('New to AmeriCorps'!$C90="","",'New to AmeriCorps'!$C90))</f>
        <v/>
      </c>
      <c r="H148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81" spans="1:8" x14ac:dyDescent="0.35">
      <c r="A1481" s="6" t="s">
        <v>15</v>
      </c>
      <c r="B1481" s="6" t="str">
        <f>B1476&amp;TRIM(Table1[[#This Row],[Question]])</f>
        <v>11.02.02Notes:</v>
      </c>
      <c r="C1481" s="6" t="str">
        <f>(IF(MID(Table1[[#This Row],[Question]],10,2)="SU",MID(Table1[[#This Row],[Question]],10,6),""))</f>
        <v/>
      </c>
      <c r="D1481" s="6" t="str">
        <f>'New to AmeriCorps'!$A91</f>
        <v>Notes:</v>
      </c>
      <c r="E1481" s="6" t="str">
        <f>Table1[[#This Row],[QNUM]]&amp;Table1[[#This Row],[SUBQNUM]]</f>
        <v>11.02.02Notes:</v>
      </c>
      <c r="F1481" s="6" t="str">
        <f>_xlfn.SINGLE(IF('New to AmeriCorps'!$B91="","",'New to AmeriCorps'!$B91))</f>
        <v/>
      </c>
      <c r="G1481" s="6" t="str">
        <f>_xlfn.SINGLE(IF('New to AmeriCorps'!$C91="","",'New to AmeriCorps'!$C91))</f>
        <v/>
      </c>
      <c r="H148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82" spans="1:8" x14ac:dyDescent="0.35">
      <c r="A1482" s="6" t="s">
        <v>15</v>
      </c>
      <c r="B1482" s="6" t="str">
        <f>B1476&amp;Table1[[#This Row],[Question]]</f>
        <v>11.02.02Recommendations for Improvement:</v>
      </c>
      <c r="C1482" s="6" t="str">
        <f>(IF(MID(Table1[[#This Row],[Question]],10,2)="SU",MID(Table1[[#This Row],[Question]],10,6),""))</f>
        <v/>
      </c>
      <c r="D1482" s="6" t="str">
        <f>'New to AmeriCorps'!$A92</f>
        <v>Recommendations for Improvement:</v>
      </c>
      <c r="E1482" s="6" t="str">
        <f>Table1[[#This Row],[QNUM]]&amp;Table1[[#This Row],[SUBQNUM]]</f>
        <v>11.02.02Recommendations for Improvement:</v>
      </c>
      <c r="F1482" s="6" t="str">
        <f>_xlfn.SINGLE(IF('New to AmeriCorps'!$B92="","",'New to AmeriCorps'!$B92))</f>
        <v/>
      </c>
      <c r="G1482" s="6" t="str">
        <f>_xlfn.SINGLE(IF('New to AmeriCorps'!$C92="","",'New to AmeriCorps'!$C92))</f>
        <v/>
      </c>
      <c r="H148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83" spans="1:8" x14ac:dyDescent="0.35">
      <c r="A1483" s="6" t="s">
        <v>15</v>
      </c>
      <c r="B1483" s="6" t="str">
        <f t="shared" si="39"/>
        <v>11.02.03</v>
      </c>
      <c r="C1483" s="6" t="str">
        <f>(IF(MID(Table1[[#This Row],[Question]],10,2)="SU",MID(Table1[[#This Row],[Question]],10,6),""))</f>
        <v/>
      </c>
      <c r="D1483" s="6" t="str">
        <f>'New to AmeriCorps'!$A93</f>
        <v>11.02.03</v>
      </c>
      <c r="E1483" s="6" t="str">
        <f>Table1[[#This Row],[QNUM]]&amp;Table1[[#This Row],[SUBQNUM]]</f>
        <v>11.02.03</v>
      </c>
      <c r="F1483" s="6" t="str">
        <f>_xlfn.SINGLE(IF('New to AmeriCorps'!$B93="","",'New to AmeriCorps'!$B93))</f>
        <v xml:space="preserve">Does the grantee notify members, community beneficiaries, applicants, program staff, and the public, including those with impaired vision or hearing, that it operates in accordance with federal and program requirements on non-discrimination? </v>
      </c>
      <c r="G1483" s="6" t="str">
        <f>_xlfn.SINGLE(IF('New to AmeriCorps'!$C93="","",'New to AmeriCorps'!$C93))</f>
        <v/>
      </c>
      <c r="H148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84" spans="1:8" x14ac:dyDescent="0.35">
      <c r="A1484" s="6" t="s">
        <v>15</v>
      </c>
      <c r="B1484" s="6" t="str">
        <f t="shared" si="39"/>
        <v>11.02.03</v>
      </c>
      <c r="C1484" s="6" t="str">
        <f>(IF(MID(Table1[[#This Row],[Question]],10,2)="SU",MID(Table1[[#This Row],[Question]],10,6),""))</f>
        <v>SUBQ1</v>
      </c>
      <c r="D1484" s="9" t="str">
        <f>D1483&amp;" SUBQ1"</f>
        <v>11.02.03 SUBQ1</v>
      </c>
      <c r="E1484" s="9" t="str">
        <f>Table1[[#This Row],[QNUM]]&amp;Table1[[#This Row],[SUBQNUM]]</f>
        <v>11.02.03SUBQ1</v>
      </c>
      <c r="F1484" s="6" t="str">
        <f>_xlfn.SINGLE(IF('New to AmeriCorps'!$B94="","",'New to AmeriCorps'!$B94))</f>
        <v xml:space="preserve">Does the policy summarize the requirements, note the availability of compliance history information, and explain the procedures for filing discrimination complaints with AmeriCorps? </v>
      </c>
      <c r="G1484" s="6" t="str">
        <f>_xlfn.SINGLE(IF('New to AmeriCorps'!$C94="","",'New to AmeriCorps'!$C94))</f>
        <v/>
      </c>
      <c r="H1484" s="6" t="str" cm="1">
        <f t="array" ref="H1484">TRIM(IFERROR(_xlfn.IFS(Table1[[#This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85" spans="1:8" x14ac:dyDescent="0.35">
      <c r="A1485" s="6" t="s">
        <v>15</v>
      </c>
      <c r="B1485" s="6" t="str">
        <f t="shared" si="39"/>
        <v>11.02.03</v>
      </c>
      <c r="C1485" s="6" t="str">
        <f>(IF(MID(Table1[[#This Row],[Question]],10,2)="SU",MID(Table1[[#This Row],[Question]],10,6),""))</f>
        <v>SUBQ2</v>
      </c>
      <c r="D1485" s="9" t="str">
        <f>D1483&amp;" SUBQ2"</f>
        <v>11.02.03 SUBQ2</v>
      </c>
      <c r="E1485" s="9" t="str">
        <f>Table1[[#This Row],[QNUM]]&amp;Table1[[#This Row],[SUBQNUM]]</f>
        <v>11.02.03SUBQ2</v>
      </c>
      <c r="F1485" s="6" t="str">
        <f>_xlfn.SINGLE(IF('New to AmeriCorps'!$B95="","",'New to AmeriCorps'!$B95))</f>
        <v>Does the policy include information on civil rights requirements, complaint procedures and the rights of beneficiaries in member/volunteer service agreements, handbooks, manuals, pamphlets, and post it in prominent locations, as appropriate?</v>
      </c>
      <c r="G1485" s="6" t="str">
        <f>_xlfn.SINGLE(IF('New to AmeriCorps'!$C95="","",'New to AmeriCorps'!$C95))</f>
        <v/>
      </c>
      <c r="H1485" s="6" t="str" cm="1">
        <f t="array" ref="H1485">TRIM(IFERROR(_xlfn.IFS(Table1[[#This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86" spans="1:8" x14ac:dyDescent="0.35">
      <c r="A1486" s="6" t="s">
        <v>15</v>
      </c>
      <c r="B1486" s="6" t="str">
        <f t="shared" si="39"/>
        <v>11.02.03</v>
      </c>
      <c r="C1486" s="6" t="str">
        <f>(IF(MID(Table1[[#This Row],[Question]],10,2)="SU",MID(Table1[[#This Row],[Question]],10,6),""))</f>
        <v>SUBQ3</v>
      </c>
      <c r="D1486" s="9" t="str">
        <f>D1483&amp;" SUBQ3"</f>
        <v>11.02.03 SUBQ3</v>
      </c>
      <c r="E1486" s="9" t="str">
        <f>Table1[[#This Row],[QNUM]]&amp;Table1[[#This Row],[SUBQNUM]]</f>
        <v>11.02.03SUBQ3</v>
      </c>
      <c r="F1486" s="6" t="str">
        <f>_xlfn.SINGLE(IF('New to AmeriCorps'!$B96="","",'New to AmeriCorps'!$B96))</f>
        <v>Does the sponsor/grantee notify the public in recruitment material and application forms that it operates its program or activity subject to nondiscrimination requirements?</v>
      </c>
      <c r="G1486" s="6" t="str">
        <f>_xlfn.SINGLE(IF('New to AmeriCorps'!$C96="","",'New to AmeriCorps'!$C96))</f>
        <v/>
      </c>
      <c r="H1486" s="6" t="str" cm="1">
        <f t="array" ref="H1486">TRIM(IFERROR(_xlfn.IFS(Table1[[#This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87" spans="1:8" x14ac:dyDescent="0.35">
      <c r="A1487" s="6" t="s">
        <v>15</v>
      </c>
      <c r="B1487" s="6" t="str">
        <f t="shared" si="39"/>
        <v/>
      </c>
      <c r="C1487" s="6" t="str">
        <f>(IF(MID(Table1[[#This Row],[Question]],10,2)="SU",MID(Table1[[#This Row],[Question]],10,6),""))</f>
        <v/>
      </c>
      <c r="D1487" s="6" t="str">
        <f>'New to AmeriCorps'!$A97</f>
        <v>References:</v>
      </c>
      <c r="E1487" s="6" t="str">
        <f>Table1[[#This Row],[QNUM]]&amp;Table1[[#This Row],[SUBQNUM]]</f>
        <v/>
      </c>
      <c r="F1487" s="6" t="str">
        <f>_xlfn.SINGLE(IF('New to AmeriCorps'!$B97="","",'New to AmeriCorps'!$B97))</f>
        <v>AmeriCorps Annual General Terms and Conditions, relevant program regulations: 45 CFR Parts 2540 (ASN), 45 CFR 2551 (SCP), 45 CFR 2552 (FGP), 45 CFR 2553 (RSVP), and 45 CFR 2556 (VISTA).</v>
      </c>
      <c r="G1487" s="6" t="str">
        <f>_xlfn.SINGLE(IF('New to AmeriCorps'!$C97="","",'New to AmeriCorps'!$C97))</f>
        <v/>
      </c>
      <c r="H148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88" spans="1:8" x14ac:dyDescent="0.35">
      <c r="A1488" s="6" t="s">
        <v>15</v>
      </c>
      <c r="B1488" s="6" t="str">
        <f>B1486&amp;TRIM(Table1[[#This Row],[Question]])</f>
        <v>11.02.03Notes:</v>
      </c>
      <c r="C1488" s="6" t="str">
        <f>(IF(MID(Table1[[#This Row],[Question]],10,2)="SU",MID(Table1[[#This Row],[Question]],10,6),""))</f>
        <v/>
      </c>
      <c r="D1488" s="6" t="str">
        <f>'New to AmeriCorps'!$A98</f>
        <v>Notes:</v>
      </c>
      <c r="E1488" s="6" t="str">
        <f>Table1[[#This Row],[QNUM]]&amp;Table1[[#This Row],[SUBQNUM]]</f>
        <v>11.02.03Notes:</v>
      </c>
      <c r="F1488" s="6" t="str">
        <f>_xlfn.SINGLE(IF('New to AmeriCorps'!$B98="","",'New to AmeriCorps'!$B98))</f>
        <v/>
      </c>
      <c r="G1488" s="6" t="str">
        <f>_xlfn.SINGLE(IF('New to AmeriCorps'!$C98="","",'New to AmeriCorps'!$C98))</f>
        <v/>
      </c>
      <c r="H148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89" spans="1:8" x14ac:dyDescent="0.35">
      <c r="A1489" s="6" t="s">
        <v>15</v>
      </c>
      <c r="B1489" s="6" t="str">
        <f>B1486&amp;Table1[[#This Row],[Question]]</f>
        <v>11.02.03Recommendations for Improvement:</v>
      </c>
      <c r="C1489" s="6" t="str">
        <f>(IF(MID(Table1[[#This Row],[Question]],10,2)="SU",MID(Table1[[#This Row],[Question]],10,6),""))</f>
        <v/>
      </c>
      <c r="D1489" s="6" t="str">
        <f>'New to AmeriCorps'!$A99</f>
        <v>Recommendations for Improvement:</v>
      </c>
      <c r="E1489" s="6" t="str">
        <f>Table1[[#This Row],[QNUM]]&amp;Table1[[#This Row],[SUBQNUM]]</f>
        <v>11.02.03Recommendations for Improvement:</v>
      </c>
      <c r="F1489" s="6" t="str">
        <f>_xlfn.SINGLE(IF('New to AmeriCorps'!$B99="","",'New to AmeriCorps'!$B99))</f>
        <v/>
      </c>
      <c r="G1489" s="6" t="str">
        <f>_xlfn.SINGLE(IF('New to AmeriCorps'!$C99="","",'New to AmeriCorps'!$C99))</f>
        <v/>
      </c>
      <c r="H148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90" spans="1:8" x14ac:dyDescent="0.35">
      <c r="A1490" s="6" t="s">
        <v>15</v>
      </c>
      <c r="B1490" s="6" t="str">
        <f t="shared" si="39"/>
        <v>11.02.04</v>
      </c>
      <c r="C1490" s="6" t="str">
        <f>(IF(MID(Table1[[#This Row],[Question]],10,2)="SU",MID(Table1[[#This Row],[Question]],10,6),""))</f>
        <v/>
      </c>
      <c r="D1490" s="6" t="str">
        <f>'New to AmeriCorps'!$A100</f>
        <v>11.02.04</v>
      </c>
      <c r="E1490" s="6" t="str">
        <f>Table1[[#This Row],[QNUM]]&amp;Table1[[#This Row],[SUBQNUM]]</f>
        <v>11.02.04</v>
      </c>
      <c r="F1490" s="6" t="str">
        <f>_xlfn.SINGLE(IF('New to AmeriCorps'!$B100="","",'New to AmeriCorps'!$B100))</f>
        <v>Does the grantee have a system to follow required timekeeping practices for their members/volunteers?</v>
      </c>
      <c r="G1490" s="6" t="str">
        <f>_xlfn.SINGLE(IF('New to AmeriCorps'!$C100="","",'New to AmeriCorps'!$C100))</f>
        <v/>
      </c>
      <c r="H149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91" spans="1:8" x14ac:dyDescent="0.35">
      <c r="A1491" s="6" t="s">
        <v>15</v>
      </c>
      <c r="B1491" s="6" t="str">
        <f t="shared" si="39"/>
        <v>11.02.04</v>
      </c>
      <c r="C1491" s="6" t="str">
        <f>(IF(MID(Table1[[#This Row],[Question]],10,2)="SU",MID(Table1[[#This Row],[Question]],10,6),""))</f>
        <v>SUBQ1</v>
      </c>
      <c r="D1491" s="9" t="str">
        <f>D1490&amp;" SUBQ1"</f>
        <v>11.02.04 SUBQ1</v>
      </c>
      <c r="E1491" s="9" t="str">
        <f>Table1[[#This Row],[QNUM]]&amp;Table1[[#This Row],[SUBQNUM]]</f>
        <v>11.02.04SUBQ1</v>
      </c>
      <c r="F1491" s="6" t="str">
        <f>_xlfn.SINGLE(IF('New to AmeriCorps'!$B101="","",'New to AmeriCorps'!$B101))</f>
        <v xml:space="preserve">For ASN: 
Member fundraising time is limited to 10% of the maximum allowable number of service hours, and member training is limited to 20% or less of the total aggregate agreed-upon member service hours in the program.  Does the program have a process and corresponding timekeeping documentation for ensuring member hours are tracked and do not exceed the percentage limits for:  </v>
      </c>
      <c r="G1491" s="6" t="str">
        <f>_xlfn.SINGLE(IF('New to AmeriCorps'!$C101="","",'New to AmeriCorps'!$C101))</f>
        <v/>
      </c>
      <c r="H149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92" spans="1:8" x14ac:dyDescent="0.35">
      <c r="A1492" s="6" t="s">
        <v>15</v>
      </c>
      <c r="B1492" s="6" t="str">
        <f t="shared" si="39"/>
        <v>11.02.04</v>
      </c>
      <c r="C1492" s="6" t="str">
        <f>(IF(MID(Table1[[#This Row],[Question]],10,2)="SU",MID(Table1[[#This Row],[Question]],10,6),""))</f>
        <v>SUBQ2</v>
      </c>
      <c r="D1492" s="9" t="str">
        <f>D1490&amp;" SUBQ2"</f>
        <v>11.02.04 SUBQ2</v>
      </c>
      <c r="E1492" s="9" t="str">
        <f>Table1[[#This Row],[QNUM]]&amp;Table1[[#This Row],[SUBQNUM]]</f>
        <v>11.02.04SUBQ2</v>
      </c>
      <c r="F1492" s="6" t="str">
        <f>_xlfn.SINGLE(IF('New to AmeriCorps'!$B102="","",'New to AmeriCorps'!$B102))</f>
        <v>o Fundraising</v>
      </c>
      <c r="G1492" s="6" t="str">
        <f>_xlfn.SINGLE(IF('New to AmeriCorps'!$C102="","",'New to AmeriCorps'!$C102))</f>
        <v/>
      </c>
      <c r="H149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93" spans="1:8" x14ac:dyDescent="0.35">
      <c r="A1493" s="6" t="s">
        <v>15</v>
      </c>
      <c r="B1493" s="6" t="str">
        <f t="shared" si="39"/>
        <v>11.02.04</v>
      </c>
      <c r="C1493" s="6" t="str">
        <f>(IF(MID(Table1[[#This Row],[Question]],10,2)="SU",MID(Table1[[#This Row],[Question]],10,6),""))</f>
        <v>SUBQ3</v>
      </c>
      <c r="D1493" s="9" t="str">
        <f>D1490&amp;" SUBQ3"</f>
        <v>11.02.04 SUBQ3</v>
      </c>
      <c r="E1493" s="9" t="str">
        <f>Table1[[#This Row],[QNUM]]&amp;Table1[[#This Row],[SUBQNUM]]</f>
        <v>11.02.04SUBQ3</v>
      </c>
      <c r="F1493" s="6" t="str">
        <f>_xlfn.SINGLE(IF('New to AmeriCorps'!$B103="","",'New to AmeriCorps'!$B103))</f>
        <v>o Member education and training</v>
      </c>
      <c r="G1493" s="6" t="str">
        <f>_xlfn.SINGLE(IF('New to AmeriCorps'!$C103="","",'New to AmeriCorps'!$C103))</f>
        <v/>
      </c>
      <c r="H149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94" spans="1:8" x14ac:dyDescent="0.35">
      <c r="A1494" s="6" t="s">
        <v>15</v>
      </c>
      <c r="B1494" s="6" t="str">
        <f t="shared" si="39"/>
        <v>11.02.04</v>
      </c>
      <c r="C1494" s="6" t="str">
        <f>(IF(MID(Table1[[#This Row],[Question]],10,2)="SU",MID(Table1[[#This Row],[Question]],10,6),""))</f>
        <v>SUBQ4</v>
      </c>
      <c r="D1494" s="9" t="str">
        <f>D1490&amp;" SUBQ4"</f>
        <v>11.02.04 SUBQ4</v>
      </c>
      <c r="E1494" s="9" t="str">
        <f>Table1[[#This Row],[QNUM]]&amp;Table1[[#This Row],[SUBQNUM]]</f>
        <v>11.02.04SUBQ4</v>
      </c>
      <c r="F1494" s="6" t="str">
        <f>_xlfn.SINGLE(IF('New to AmeriCorps'!$B104="","",'New to AmeriCorps'!$B104))</f>
        <v>• For VISTA:</v>
      </c>
      <c r="G1494" s="6" t="str">
        <f>_xlfn.SINGLE(IF('New to AmeriCorps'!$C104="","",'New to AmeriCorps'!$C104))</f>
        <v/>
      </c>
      <c r="H149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95" spans="1:8" x14ac:dyDescent="0.35">
      <c r="A1495" s="6" t="s">
        <v>15</v>
      </c>
      <c r="B1495" s="6" t="str">
        <f t="shared" si="39"/>
        <v>11.02.04</v>
      </c>
      <c r="C1495" s="6" t="str">
        <f>(IF(MID(Table1[[#This Row],[Question]],10,2)="SU",MID(Table1[[#This Row],[Question]],10,6),""))</f>
        <v>SUBQ5</v>
      </c>
      <c r="D1495" s="9" t="str">
        <f>D1490&amp;" SUBQ5"</f>
        <v>11.02.04 SUBQ5</v>
      </c>
      <c r="E1495" s="9" t="str">
        <f>Table1[[#This Row],[QNUM]]&amp;Table1[[#This Row],[SUBQNUM]]</f>
        <v>11.02.04SUBQ5</v>
      </c>
      <c r="F1495" s="6" t="str">
        <f>_xlfn.SINGLE(IF('New to AmeriCorps'!$B105="","",'New to AmeriCorps'!$B105))</f>
        <v>• Is there evidence that VISTAs, Summer Associates, and/or VISTA Leaders are serving full-time, as defined by the host site? (Does the sponsor define full-time service? Does timekeeping documentation reflect full-time service of members?)</v>
      </c>
      <c r="G1495" s="6" t="str">
        <f>_xlfn.SINGLE(IF('New to AmeriCorps'!$C105="","",'New to AmeriCorps'!$C105))</f>
        <v/>
      </c>
      <c r="H149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96" spans="1:8" x14ac:dyDescent="0.35">
      <c r="A1496" s="6" t="s">
        <v>15</v>
      </c>
      <c r="B1496" s="6" t="str">
        <f t="shared" si="39"/>
        <v>11.02.04</v>
      </c>
      <c r="C1496" s="6" t="str">
        <f>(IF(MID(Table1[[#This Row],[Question]],10,2)="SU",MID(Table1[[#This Row],[Question]],10,6),""))</f>
        <v>SUBQ6</v>
      </c>
      <c r="D1496" s="9" t="str">
        <f>D1490&amp;" SUBQ6"</f>
        <v>11.02.04 SUBQ6</v>
      </c>
      <c r="E1496" s="9" t="str">
        <f>Table1[[#This Row],[QNUM]]&amp;Table1[[#This Row],[SUBQNUM]]</f>
        <v>11.02.04SUBQ6</v>
      </c>
      <c r="F1496" s="6" t="str">
        <f>_xlfn.SINGLE(IF('New to AmeriCorps'!$B106="","",'New to AmeriCorps'!$B106))</f>
        <v>• Is there evidence that the grantee is documenting time attendance in relation to all variations of allowed Leave benefits for VISTA members? (Does timekeeping documentation show a way to document all variations of leave?)</v>
      </c>
      <c r="G1496" s="6" t="str">
        <f>_xlfn.SINGLE(IF('New to AmeriCorps'!$C106="","",'New to AmeriCorps'!$C106))</f>
        <v/>
      </c>
      <c r="H149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97" spans="1:8" x14ac:dyDescent="0.35">
      <c r="A1497" s="6" t="s">
        <v>15</v>
      </c>
      <c r="B1497" s="6" t="str">
        <f t="shared" si="39"/>
        <v>11.02.04</v>
      </c>
      <c r="C1497" s="6" t="str">
        <f>(IF(MID(Table1[[#This Row],[Question]],10,2)="SU",MID(Table1[[#This Row],[Question]],10,6),""))</f>
        <v>SUBQ7</v>
      </c>
      <c r="D1497" s="9" t="str">
        <f>D1490&amp;" SUBQ7"</f>
        <v>11.02.04 SUBQ7</v>
      </c>
      <c r="E1497" s="9" t="str">
        <f>Table1[[#This Row],[QNUM]]&amp;Table1[[#This Row],[SUBQNUM]]</f>
        <v>11.02.04SUBQ7</v>
      </c>
      <c r="F1497" s="6" t="str">
        <f>_xlfn.SINGLE(IF('New to AmeriCorps'!$B107="","",'New to AmeriCorps'!$B107))</f>
        <v>•For AmeriCorps Seniors:
Does the grantee maintain timesheets or electronic time and attendance records that:</v>
      </c>
      <c r="G1497" s="6" t="str">
        <f>_xlfn.SINGLE(IF('New to AmeriCorps'!$C107="","",'New to AmeriCorps'!$C107))</f>
        <v/>
      </c>
      <c r="H149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98" spans="1:8" x14ac:dyDescent="0.35">
      <c r="A1498" s="6" t="s">
        <v>15</v>
      </c>
      <c r="B1498" s="6" t="str">
        <f t="shared" si="39"/>
        <v>11.02.04</v>
      </c>
      <c r="C1498" s="6" t="str">
        <f>(IF(MID(Table1[[#This Row],[Question]],10,2)="SU",MID(Table1[[#This Row],[Question]],10,6),""))</f>
        <v>SUBQ8</v>
      </c>
      <c r="D1498" s="9" t="str">
        <f>D1490&amp;" SUBQ8"</f>
        <v>11.02.04 SUBQ8</v>
      </c>
      <c r="E1498" s="9" t="str">
        <f>Table1[[#This Row],[QNUM]]&amp;Table1[[#This Row],[SUBQNUM]]</f>
        <v>11.02.04SUBQ8</v>
      </c>
      <c r="F1498" s="6" t="str">
        <f>_xlfn.SINGLE(IF('New to AmeriCorps'!$B108="","",'New to AmeriCorps'!$B108))</f>
        <v>o Display the actual hours served by each volunteer</v>
      </c>
      <c r="G1498" s="6" t="str">
        <f>_xlfn.SINGLE(IF('New to AmeriCorps'!$C108="","",'New to AmeriCorps'!$C108))</f>
        <v/>
      </c>
      <c r="H149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499" spans="1:8" x14ac:dyDescent="0.35">
      <c r="A1499" s="6" t="s">
        <v>15</v>
      </c>
      <c r="B1499" s="6" t="str">
        <f t="shared" si="39"/>
        <v>11.02.04</v>
      </c>
      <c r="C1499" s="6" t="str">
        <f>(IF(MID(Table1[[#This Row],[Question]],10,2)="SU",MID(Table1[[#This Row],[Question]],10,6),""))</f>
        <v>SUBQ9</v>
      </c>
      <c r="D1499" s="9" t="str">
        <f>D1490&amp;" SUBQ9"</f>
        <v>11.02.04 SUBQ9</v>
      </c>
      <c r="E1499" s="9" t="str">
        <f>Table1[[#This Row],[QNUM]]&amp;Table1[[#This Row],[SUBQNUM]]</f>
        <v>11.02.04SUBQ9</v>
      </c>
      <c r="F1499" s="6" t="str">
        <f>_xlfn.SINGLE(IF('New to AmeriCorps'!$B109="","",'New to AmeriCorps'!$B109))</f>
        <v>o Are signed or validated by the individual volunteer and the responsible volunteer station supervisor (on the template, is there a place for signatures / certification?)</v>
      </c>
      <c r="G1499" s="6" t="str">
        <f>_xlfn.SINGLE(IF('New to AmeriCorps'!$C109="","",'New to AmeriCorps'!$C109))</f>
        <v/>
      </c>
      <c r="H149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00" spans="1:8" x14ac:dyDescent="0.35">
      <c r="A1500" s="6" t="s">
        <v>15</v>
      </c>
      <c r="B1500" s="6" t="str">
        <f t="shared" si="39"/>
        <v/>
      </c>
      <c r="C1500" s="6" t="str">
        <f>(IF(MID(Table1[[#This Row],[Question]],10,2)="SU",MID(Table1[[#This Row],[Question]],10,6),""))</f>
        <v/>
      </c>
      <c r="D1500" s="6" t="str">
        <f>'New to AmeriCorps'!$A110</f>
        <v>References:</v>
      </c>
      <c r="E1500" s="6" t="str">
        <f>Table1[[#This Row],[QNUM]]&amp;Table1[[#This Row],[SUBQNUM]]</f>
        <v/>
      </c>
      <c r="F1500" s="6" t="str">
        <f>_xlfn.SINGLE(IF('New to AmeriCorps'!$B110="","",'New to AmeriCorps'!$B110))</f>
        <v>ASN - 45 CFR 2520.45 and 45 CFR 2530.50
ACS: 45 CFR 2552.51
VISTA: DVSA Sec. 104, 42 U.S.C. § 4954 (a), 45 CFR 2556.205, VISTA Member Handbook Chapter 1</v>
      </c>
      <c r="G1500" s="6" t="str">
        <f>_xlfn.SINGLE(IF('New to AmeriCorps'!$C110="","",'New to AmeriCorps'!$C110))</f>
        <v/>
      </c>
      <c r="H150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01" spans="1:8" x14ac:dyDescent="0.35">
      <c r="A1501" s="6" t="s">
        <v>15</v>
      </c>
      <c r="B1501" s="6" t="str">
        <f>B1499&amp;TRIM(Table1[[#This Row],[Question]])</f>
        <v>11.02.04Notes:</v>
      </c>
      <c r="C1501" s="6" t="str">
        <f>(IF(MID(Table1[[#This Row],[Question]],10,2)="SU",MID(Table1[[#This Row],[Question]],10,6),""))</f>
        <v/>
      </c>
      <c r="D1501" s="6" t="str">
        <f>'New to AmeriCorps'!$A111</f>
        <v>Notes:</v>
      </c>
      <c r="E1501" s="6" t="str">
        <f>Table1[[#This Row],[QNUM]]&amp;Table1[[#This Row],[SUBQNUM]]</f>
        <v>11.02.04Notes:</v>
      </c>
      <c r="F1501" s="6" t="str">
        <f>_xlfn.SINGLE(IF('New to AmeriCorps'!$B111="","",'New to AmeriCorps'!$B111))</f>
        <v/>
      </c>
      <c r="G1501" s="6" t="str">
        <f>_xlfn.SINGLE(IF('New to AmeriCorps'!$C111="","",'New to AmeriCorps'!$C111))</f>
        <v/>
      </c>
      <c r="H150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02" spans="1:8" x14ac:dyDescent="0.35">
      <c r="A1502" s="6" t="s">
        <v>15</v>
      </c>
      <c r="B1502" s="6" t="str">
        <f>B1499&amp;Table1[[#This Row],[Question]]</f>
        <v>11.02.04Recommendations for Improvement:</v>
      </c>
      <c r="C1502" s="6" t="str">
        <f>(IF(MID(Table1[[#This Row],[Question]],10,2)="SU",MID(Table1[[#This Row],[Question]],10,6),""))</f>
        <v/>
      </c>
      <c r="D1502" s="6" t="str">
        <f>'New to AmeriCorps'!$A112</f>
        <v>Recommendations for Improvement:</v>
      </c>
      <c r="E1502" s="6" t="str">
        <f>Table1[[#This Row],[QNUM]]&amp;Table1[[#This Row],[SUBQNUM]]</f>
        <v>11.02.04Recommendations for Improvement:</v>
      </c>
      <c r="F1502" s="6" t="str">
        <f>_xlfn.SINGLE(IF('New to AmeriCorps'!$B112="","",'New to AmeriCorps'!$B112))</f>
        <v/>
      </c>
      <c r="G1502" s="6" t="str">
        <f>_xlfn.SINGLE(IF('New to AmeriCorps'!$C112="","",'New to AmeriCorps'!$C112))</f>
        <v/>
      </c>
      <c r="H150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03" spans="1:8" x14ac:dyDescent="0.35">
      <c r="A1503" s="6" t="s">
        <v>15</v>
      </c>
      <c r="B1503" s="6" t="str">
        <f t="shared" si="39"/>
        <v>11.02.05</v>
      </c>
      <c r="C1503" s="6" t="str">
        <f>(IF(MID(Table1[[#This Row],[Question]],10,2)="SU",MID(Table1[[#This Row],[Question]],10,6),""))</f>
        <v/>
      </c>
      <c r="D1503" s="6" t="str">
        <f>'New to AmeriCorps'!$A113</f>
        <v>11.02.05</v>
      </c>
      <c r="E1503" s="6" t="str">
        <f>Table1[[#This Row],[QNUM]]&amp;Table1[[#This Row],[SUBQNUM]]</f>
        <v>11.02.05</v>
      </c>
      <c r="F1503" s="6" t="str">
        <f>_xlfn.SINGLE(IF('New to AmeriCorps'!$B113="","",'New to AmeriCorps'!$B113))</f>
        <v>Do prime staff provide appropriate training to site supervisors on prohibited activities?</v>
      </c>
      <c r="G1503" s="6" t="str">
        <f>_xlfn.SINGLE(IF('New to AmeriCorps'!$C113="","",'New to AmeriCorps'!$C113))</f>
        <v/>
      </c>
      <c r="H150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04" spans="1:8" x14ac:dyDescent="0.35">
      <c r="A1504" s="6" t="s">
        <v>15</v>
      </c>
      <c r="B1504" s="6" t="str">
        <f t="shared" si="39"/>
        <v/>
      </c>
      <c r="C1504" s="6" t="str">
        <f>(IF(MID(Table1[[#This Row],[Question]],10,2)="SU",MID(Table1[[#This Row],[Question]],10,6),""))</f>
        <v/>
      </c>
      <c r="D1504" s="6" t="str">
        <f>'New to AmeriCorps'!$A114</f>
        <v>References:</v>
      </c>
      <c r="E1504" s="6" t="str">
        <f>Table1[[#This Row],[QNUM]]&amp;Table1[[#This Row],[SUBQNUM]]</f>
        <v/>
      </c>
      <c r="F1504" s="6" t="str">
        <f>_xlfn.SINGLE(IF('New to AmeriCorps'!$B114="","",'New to AmeriCorps'!$B114))</f>
        <v>General: 45 CFR 2540.100/45 CFR 1226.8; 45 CFR 1226.10; 45 CFR 1226.11 (training); 2 CFR 200.303(c), 2 CFR 200.329(a)
Exceptions: 45 CFR 1226.9</v>
      </c>
      <c r="G1504" s="6" t="str">
        <f>_xlfn.SINGLE(IF('New to AmeriCorps'!$C114="","",'New to AmeriCorps'!$C114))</f>
        <v/>
      </c>
      <c r="H150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05" spans="1:8" x14ac:dyDescent="0.35">
      <c r="A1505" s="6" t="s">
        <v>15</v>
      </c>
      <c r="B1505" s="6" t="str">
        <f>B1503&amp;TRIM(Table1[[#This Row],[Question]])</f>
        <v>11.02.05Notes:</v>
      </c>
      <c r="C1505" s="6" t="str">
        <f>(IF(MID(Table1[[#This Row],[Question]],10,2)="SU",MID(Table1[[#This Row],[Question]],10,6),""))</f>
        <v/>
      </c>
      <c r="D1505" s="6" t="str">
        <f>'New to AmeriCorps'!$A115</f>
        <v>Notes:</v>
      </c>
      <c r="E1505" s="6" t="str">
        <f>Table1[[#This Row],[QNUM]]&amp;Table1[[#This Row],[SUBQNUM]]</f>
        <v>11.02.05Notes:</v>
      </c>
      <c r="F1505" s="6" t="str">
        <f>_xlfn.SINGLE(IF('New to AmeriCorps'!$B115="","",'New to AmeriCorps'!$B115))</f>
        <v/>
      </c>
      <c r="G1505" s="6" t="str">
        <f>_xlfn.SINGLE(IF('New to AmeriCorps'!$C115="","",'New to AmeriCorps'!$C115))</f>
        <v/>
      </c>
      <c r="H150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06" spans="1:8" x14ac:dyDescent="0.35">
      <c r="A1506" s="6" t="s">
        <v>15</v>
      </c>
      <c r="B1506" s="6" t="str">
        <f>B1503&amp;Table1[[#This Row],[Question]]</f>
        <v>11.02.05Recommendations for Improvement:</v>
      </c>
      <c r="C1506" s="6" t="str">
        <f>(IF(MID(Table1[[#This Row],[Question]],10,2)="SU",MID(Table1[[#This Row],[Question]],10,6),""))</f>
        <v/>
      </c>
      <c r="D1506" s="6" t="str">
        <f>'New to AmeriCorps'!$A116</f>
        <v>Recommendations for Improvement:</v>
      </c>
      <c r="E1506" s="6" t="str">
        <f>Table1[[#This Row],[QNUM]]&amp;Table1[[#This Row],[SUBQNUM]]</f>
        <v>11.02.05Recommendations for Improvement:</v>
      </c>
      <c r="F1506" s="6" t="str">
        <f>_xlfn.SINGLE(IF('New to AmeriCorps'!$B116="","",'New to AmeriCorps'!$B116))</f>
        <v/>
      </c>
      <c r="G1506" s="6" t="str">
        <f>_xlfn.SINGLE(IF('New to AmeriCorps'!$C116="","",'New to AmeriCorps'!$C116))</f>
        <v/>
      </c>
      <c r="H150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07" spans="1:8" x14ac:dyDescent="0.35">
      <c r="A1507" s="6" t="s">
        <v>15</v>
      </c>
      <c r="B1507" s="6" t="str">
        <f t="shared" si="39"/>
        <v>11.02.06</v>
      </c>
      <c r="C1507" s="6" t="str">
        <f>(IF(MID(Table1[[#This Row],[Question]],10,2)="SU",MID(Table1[[#This Row],[Question]],10,6),""))</f>
        <v/>
      </c>
      <c r="D1507" s="6" t="str">
        <f>'New to AmeriCorps'!$A117</f>
        <v>11.02.06</v>
      </c>
      <c r="E1507" s="6" t="str">
        <f>Table1[[#This Row],[QNUM]]&amp;Table1[[#This Row],[SUBQNUM]]</f>
        <v>11.02.06</v>
      </c>
      <c r="F1507" s="6" t="str">
        <f>_xlfn.SINGLE(IF('New to AmeriCorps'!$B117="","",'New to AmeriCorps'!$B117))</f>
        <v>If applicable, does the grantee/sponsor have a finalized template for subrecipient agreements?</v>
      </c>
      <c r="G1507" s="6" t="str">
        <f>_xlfn.SINGLE(IF('New to AmeriCorps'!$C117="","",'New to AmeriCorps'!$C117))</f>
        <v/>
      </c>
      <c r="H150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08" spans="1:8" x14ac:dyDescent="0.35">
      <c r="A1508" s="6" t="s">
        <v>15</v>
      </c>
      <c r="B1508" s="6" t="str">
        <f t="shared" si="39"/>
        <v/>
      </c>
      <c r="C1508" s="6" t="str">
        <f>(IF(MID(Table1[[#This Row],[Question]],10,2)="SU",MID(Table1[[#This Row],[Question]],10,6),""))</f>
        <v/>
      </c>
      <c r="D1508" s="6" t="str">
        <f>'New to AmeriCorps'!$A118</f>
        <v>References:</v>
      </c>
      <c r="E1508" s="6" t="str">
        <f>Table1[[#This Row],[QNUM]]&amp;Table1[[#This Row],[SUBQNUM]]</f>
        <v/>
      </c>
      <c r="F1508" s="6" t="str">
        <f>_xlfn.SINGLE(IF('New to AmeriCorps'!$B118="","",'New to AmeriCorps'!$B118))</f>
        <v>2 CFR 200.332</v>
      </c>
      <c r="G1508" s="6" t="str">
        <f>_xlfn.SINGLE(IF('New to AmeriCorps'!$C118="","",'New to AmeriCorps'!$C118))</f>
        <v/>
      </c>
      <c r="H150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09" spans="1:8" x14ac:dyDescent="0.35">
      <c r="A1509" s="6" t="s">
        <v>15</v>
      </c>
      <c r="B1509" s="6" t="str">
        <f>B1507&amp;TRIM(Table1[[#This Row],[Question]])</f>
        <v>11.02.06Notes:</v>
      </c>
      <c r="C1509" s="6" t="str">
        <f>(IF(MID(Table1[[#This Row],[Question]],10,2)="SU",MID(Table1[[#This Row],[Question]],10,6),""))</f>
        <v/>
      </c>
      <c r="D1509" s="6" t="str">
        <f>'New to AmeriCorps'!$A119</f>
        <v>Notes:</v>
      </c>
      <c r="E1509" s="6" t="str">
        <f>Table1[[#This Row],[QNUM]]&amp;Table1[[#This Row],[SUBQNUM]]</f>
        <v>11.02.06Notes:</v>
      </c>
      <c r="F1509" s="6" t="str">
        <f>_xlfn.SINGLE(IF('New to AmeriCorps'!$B119="","",'New to AmeriCorps'!$B119))</f>
        <v/>
      </c>
      <c r="G1509" s="6" t="str">
        <f>_xlfn.SINGLE(IF('New to AmeriCorps'!$C119="","",'New to AmeriCorps'!$C119))</f>
        <v/>
      </c>
      <c r="H150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10" spans="1:8" x14ac:dyDescent="0.35">
      <c r="A1510" s="6" t="s">
        <v>15</v>
      </c>
      <c r="B1510" s="6" t="str">
        <f>B1507&amp;Table1[[#This Row],[Question]]</f>
        <v>11.02.06Recommendations for Improvement:</v>
      </c>
      <c r="C1510" s="6" t="str">
        <f>(IF(MID(Table1[[#This Row],[Question]],10,2)="SU",MID(Table1[[#This Row],[Question]],10,6),""))</f>
        <v/>
      </c>
      <c r="D1510" s="6" t="str">
        <f>'New to AmeriCorps'!$A120</f>
        <v>Recommendations for Improvement:</v>
      </c>
      <c r="E1510" s="6" t="str">
        <f>Table1[[#This Row],[QNUM]]&amp;Table1[[#This Row],[SUBQNUM]]</f>
        <v>11.02.06Recommendations for Improvement:</v>
      </c>
      <c r="F1510" s="6" t="str">
        <f>_xlfn.SINGLE(IF('New to AmeriCorps'!$B120="","",'New to AmeriCorps'!$B120))</f>
        <v/>
      </c>
      <c r="G1510" s="6" t="str">
        <f>_xlfn.SINGLE(IF('New to AmeriCorps'!$C120="","",'New to AmeriCorps'!$C120))</f>
        <v/>
      </c>
      <c r="H151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11" spans="1:8" x14ac:dyDescent="0.35">
      <c r="A1511" s="6" t="s">
        <v>15</v>
      </c>
      <c r="B1511" s="6" t="str">
        <f t="shared" si="39"/>
        <v>11.02.07</v>
      </c>
      <c r="C1511" s="6" t="str">
        <f>(IF(MID(Table1[[#This Row],[Question]],10,2)="SU",MID(Table1[[#This Row],[Question]],10,6),""))</f>
        <v/>
      </c>
      <c r="D1511" s="6" t="str">
        <f>'New to AmeriCorps'!$A121</f>
        <v>11.02.07</v>
      </c>
      <c r="E1511" s="6" t="str">
        <f>Table1[[#This Row],[QNUM]]&amp;Table1[[#This Row],[SUBQNUM]]</f>
        <v>11.02.07</v>
      </c>
      <c r="F1511" s="6" t="str">
        <f>_xlfn.SINGLE(IF('New to AmeriCorps'!$B121="","",'New to AmeriCorps'!$B121))</f>
        <v>Does the subrecipient agreement template contain all the required elements:</v>
      </c>
      <c r="G1511" s="6" t="str">
        <f>_xlfn.SINGLE(IF('New to AmeriCorps'!$C121="","",'New to AmeriCorps'!$C121))</f>
        <v/>
      </c>
      <c r="H151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12" spans="1:8" x14ac:dyDescent="0.35">
      <c r="A1512" s="6" t="s">
        <v>15</v>
      </c>
      <c r="B1512" s="6" t="str">
        <f t="shared" ref="B1512:B1650" si="42">TRIM(IF(ISNUMBER(LEFT(D1512,1)*1),LEFT(D1512,9),""))</f>
        <v>11.02.07</v>
      </c>
      <c r="C1512" s="6" t="str">
        <f>(IF(MID(Table1[[#This Row],[Question]],10,2)="SU",MID(Table1[[#This Row],[Question]],10,6),""))</f>
        <v>SUBQ1</v>
      </c>
      <c r="D1512" s="9" t="str">
        <f>D1511&amp;" SUBQ1"</f>
        <v>11.02.07 SUBQ1</v>
      </c>
      <c r="E1512" s="9" t="str">
        <f>Table1[[#This Row],[QNUM]]&amp;Table1[[#This Row],[SUBQNUM]]</f>
        <v>11.02.07SUBQ1</v>
      </c>
      <c r="F1512" s="6" t="str">
        <f>_xlfn.SINGLE(IF('New to AmeriCorps'!$B122="","",'New to AmeriCorps'!$B122))</f>
        <v>• Clear identification as a subaward</v>
      </c>
      <c r="G1512" s="6" t="str">
        <f>_xlfn.SINGLE(IF('New to AmeriCorps'!$C122="","",'New to AmeriCorps'!$C122))</f>
        <v/>
      </c>
      <c r="H151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13" spans="1:8" x14ac:dyDescent="0.35">
      <c r="A1513" s="6" t="s">
        <v>15</v>
      </c>
      <c r="B1513" s="6" t="str">
        <f t="shared" si="42"/>
        <v>11.02.07</v>
      </c>
      <c r="C1513" s="6" t="str">
        <f>(IF(MID(Table1[[#This Row],[Question]],10,2)="SU",MID(Table1[[#This Row],[Question]],10,6),""))</f>
        <v>SUBQ2</v>
      </c>
      <c r="D1513" s="9" t="str">
        <f>D1511&amp;" SUBQ2"</f>
        <v>11.02.07 SUBQ2</v>
      </c>
      <c r="E1513" s="9" t="str">
        <f>Table1[[#This Row],[QNUM]]&amp;Table1[[#This Row],[SUBQNUM]]</f>
        <v>11.02.07SUBQ2</v>
      </c>
      <c r="F1513" s="6" t="str">
        <f>_xlfn.SINGLE(IF('New to AmeriCorps'!$B123="","",'New to AmeriCorps'!$B123))</f>
        <v>• Federal Award Identification</v>
      </c>
      <c r="G1513" s="6" t="str">
        <f>_xlfn.SINGLE(IF('New to AmeriCorps'!$C123="","",'New to AmeriCorps'!$C123))</f>
        <v/>
      </c>
      <c r="H151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14" spans="1:8" x14ac:dyDescent="0.35">
      <c r="A1514" s="6" t="s">
        <v>15</v>
      </c>
      <c r="B1514" s="6" t="str">
        <f t="shared" si="42"/>
        <v>11.02.07</v>
      </c>
      <c r="C1514" s="6" t="str">
        <f>(IF(MID(Table1[[#This Row],[Question]],10,2)="SU",MID(Table1[[#This Row],[Question]],10,6),""))</f>
        <v>SUBQ3</v>
      </c>
      <c r="D1514" s="9" t="str">
        <f>D1511&amp;" SUBQ3"</f>
        <v>11.02.07 SUBQ3</v>
      </c>
      <c r="E1514" s="9" t="str">
        <f>Table1[[#This Row],[QNUM]]&amp;Table1[[#This Row],[SUBQNUM]]</f>
        <v>11.02.07SUBQ3</v>
      </c>
      <c r="F1514" s="6" t="str">
        <f>_xlfn.SINGLE(IF('New to AmeriCorps'!$B124="","",'New to AmeriCorps'!$B124))</f>
        <v>• All requirements imposed by the pass-through entity on the subrecipient so that the Federal award is used in accordance with Federal statutes, regulations and the terms and conditions of the Federal award</v>
      </c>
      <c r="G1514" s="6" t="str">
        <f>_xlfn.SINGLE(IF('New to AmeriCorps'!$C124="","",'New to AmeriCorps'!$C124))</f>
        <v/>
      </c>
      <c r="H151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15" spans="1:8" x14ac:dyDescent="0.35">
      <c r="A1515" s="6" t="s">
        <v>15</v>
      </c>
      <c r="B1515" s="6" t="str">
        <f t="shared" si="42"/>
        <v>11.02.07</v>
      </c>
      <c r="C1515" s="6" t="str">
        <f>(IF(MID(Table1[[#This Row],[Question]],10,2)="SU",MID(Table1[[#This Row],[Question]],10,6),""))</f>
        <v>SUBQ4</v>
      </c>
      <c r="D1515" s="9" t="str">
        <f>D1511&amp;" SUBQ4"</f>
        <v>11.02.07 SUBQ4</v>
      </c>
      <c r="E1515" s="9" t="str">
        <f>Table1[[#This Row],[QNUM]]&amp;Table1[[#This Row],[SUBQNUM]]</f>
        <v>11.02.07SUBQ4</v>
      </c>
      <c r="F1515" s="6" t="str">
        <f>_xlfn.SINGLE(IF('New to AmeriCorps'!$B125="","",'New to AmeriCorps'!$B125))</f>
        <v>• Any additional requirements that the pass-through entity imposes on the subrecipient in order for the pass-through entity to meet its own responsibility to the Federal awarding agency including identification of any required financial and performance reports</v>
      </c>
      <c r="G1515" s="6" t="str">
        <f>_xlfn.SINGLE(IF('New to AmeriCorps'!$C125="","",'New to AmeriCorps'!$C125))</f>
        <v/>
      </c>
      <c r="H151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16" spans="1:8" x14ac:dyDescent="0.35">
      <c r="A1516" s="6" t="s">
        <v>15</v>
      </c>
      <c r="B1516" s="6" t="str">
        <f t="shared" si="42"/>
        <v>11.02.07</v>
      </c>
      <c r="C1516" s="6" t="str">
        <f>(IF(MID(Table1[[#This Row],[Question]],10,2)="SU",MID(Table1[[#This Row],[Question]],10,6),""))</f>
        <v>SUBQ5</v>
      </c>
      <c r="D1516" s="9" t="str">
        <f>D1511&amp;" SUBQ5"</f>
        <v>11.02.07 SUBQ5</v>
      </c>
      <c r="E1516" s="9" t="str">
        <f>Table1[[#This Row],[QNUM]]&amp;Table1[[#This Row],[SUBQNUM]]</f>
        <v>11.02.07SUBQ5</v>
      </c>
      <c r="F1516" s="6" t="str">
        <f>_xlfn.SINGLE(IF('New to AmeriCorps'!$B126="","",'New to AmeriCorps'!$B126))</f>
        <v>• An approved federally recognized indirect cost rate negotiated between the subrecipient and the Federal Government or, if no such rate exists, either a rate negotiated between the pass-through entity and the subrecipient (in compliance with this part), or a de minimis indirect cost rate as defined in Â§200.414 Indirect (F&amp;A) costs, paragraph (f)</v>
      </c>
      <c r="G1516" s="6" t="str">
        <f>_xlfn.SINGLE(IF('New to AmeriCorps'!$C126="","",'New to AmeriCorps'!$C126))</f>
        <v/>
      </c>
      <c r="H151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17" spans="1:8" x14ac:dyDescent="0.35">
      <c r="A1517" s="6" t="s">
        <v>15</v>
      </c>
      <c r="B1517" s="6" t="str">
        <f t="shared" si="42"/>
        <v>11.02.07</v>
      </c>
      <c r="C1517" s="6" t="str">
        <f>(IF(MID(Table1[[#This Row],[Question]],10,2)="SU",MID(Table1[[#This Row],[Question]],10,6),""))</f>
        <v>SUBQ6</v>
      </c>
      <c r="D1517" s="9" t="str">
        <f>D1511&amp;" SUBQ6"</f>
        <v>11.02.07 SUBQ6</v>
      </c>
      <c r="E1517" s="9" t="str">
        <f>Table1[[#This Row],[QNUM]]&amp;Table1[[#This Row],[SUBQNUM]]</f>
        <v>11.02.07SUBQ6</v>
      </c>
      <c r="F1517" s="6" t="str">
        <f>_xlfn.SINGLE(IF('New to AmeriCorps'!$B127="","",'New to AmeriCorps'!$B127))</f>
        <v xml:space="preserve">• A requirement that the subrecipient permit the pass-through entity and auditors to have access to the subrecipient's records and financial statements as necessary for the pass-through entity to meet the requirements of this part; and  </v>
      </c>
      <c r="G1517" s="6" t="str">
        <f>_xlfn.SINGLE(IF('New to AmeriCorps'!$C127="","",'New to AmeriCorps'!$C127))</f>
        <v/>
      </c>
      <c r="H151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18" spans="1:8" x14ac:dyDescent="0.35">
      <c r="A1518" s="6" t="s">
        <v>15</v>
      </c>
      <c r="B1518" s="6" t="str">
        <f t="shared" si="42"/>
        <v>11.02.07</v>
      </c>
      <c r="C1518" s="6" t="str">
        <f>(IF(MID(Table1[[#This Row],[Question]],10,2)="SU",MID(Table1[[#This Row],[Question]],10,6),""))</f>
        <v>SUBQ7</v>
      </c>
      <c r="D1518" s="9" t="str">
        <f>D1511&amp;" SUBQ7"</f>
        <v>11.02.07 SUBQ7</v>
      </c>
      <c r="E1518" s="9" t="str">
        <f>Table1[[#This Row],[QNUM]]&amp;Table1[[#This Row],[SUBQNUM]]</f>
        <v>11.02.07SUBQ7</v>
      </c>
      <c r="F1518" s="6" t="str">
        <f>_xlfn.SINGLE(IF('New to AmeriCorps'!$B128="","",'New to AmeriCorps'!$B128))</f>
        <v xml:space="preserve">• Appropriate terms and conditions concerning closeout of the subaward.  </v>
      </c>
      <c r="G1518" s="6" t="str">
        <f>_xlfn.SINGLE(IF('New to AmeriCorps'!$C128="","",'New to AmeriCorps'!$C128))</f>
        <v/>
      </c>
      <c r="H151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19" spans="1:8" x14ac:dyDescent="0.35">
      <c r="A1519" s="6" t="s">
        <v>15</v>
      </c>
      <c r="B1519" s="6" t="str">
        <f t="shared" si="42"/>
        <v/>
      </c>
      <c r="C1519" s="6" t="str">
        <f>(IF(MID(Table1[[#This Row],[Question]],10,2)="SU",MID(Table1[[#This Row],[Question]],10,6),""))</f>
        <v/>
      </c>
      <c r="D1519" s="6" t="str">
        <f>'New to AmeriCorps'!$A129</f>
        <v>References:</v>
      </c>
      <c r="E1519" s="6" t="str">
        <f>Table1[[#This Row],[QNUM]]&amp;Table1[[#This Row],[SUBQNUM]]</f>
        <v/>
      </c>
      <c r="F1519" s="6" t="str">
        <f>_xlfn.SINGLE(IF('New to AmeriCorps'!$B129="","",'New to AmeriCorps'!$B129))</f>
        <v>2 CFR §200.332 (a); 2 CFR § 200.344</v>
      </c>
      <c r="G1519" s="6" t="str">
        <f>_xlfn.SINGLE(IF('New to AmeriCorps'!$C129="","",'New to AmeriCorps'!$C129))</f>
        <v/>
      </c>
      <c r="H151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20" spans="1:8" x14ac:dyDescent="0.35">
      <c r="A1520" s="6" t="s">
        <v>15</v>
      </c>
      <c r="B1520" s="6" t="str">
        <f>B1518&amp;TRIM(Table1[[#This Row],[Question]])</f>
        <v>11.02.07Notes:</v>
      </c>
      <c r="C1520" s="6" t="str">
        <f>(IF(MID(Table1[[#This Row],[Question]],10,2)="SU",MID(Table1[[#This Row],[Question]],10,6),""))</f>
        <v/>
      </c>
      <c r="D1520" s="6" t="str">
        <f>'New to AmeriCorps'!$A130</f>
        <v>Notes:</v>
      </c>
      <c r="E1520" s="6" t="str">
        <f>Table1[[#This Row],[QNUM]]&amp;Table1[[#This Row],[SUBQNUM]]</f>
        <v>11.02.07Notes:</v>
      </c>
      <c r="F1520" s="6" t="str">
        <f>_xlfn.SINGLE(IF('New to AmeriCorps'!$B130="","",'New to AmeriCorps'!$B130))</f>
        <v/>
      </c>
      <c r="G1520" s="6" t="str">
        <f>_xlfn.SINGLE(IF('New to AmeriCorps'!$C130="","",'New to AmeriCorps'!$C130))</f>
        <v/>
      </c>
      <c r="H152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21" spans="1:8" x14ac:dyDescent="0.35">
      <c r="A1521" s="6" t="s">
        <v>15</v>
      </c>
      <c r="B1521" s="6" t="str">
        <f>B1518&amp;Table1[[#This Row],[Question]]</f>
        <v>11.02.07Recommendations for Improvement:</v>
      </c>
      <c r="C1521" s="6" t="str">
        <f>(IF(MID(Table1[[#This Row],[Question]],10,2)="SU",MID(Table1[[#This Row],[Question]],10,6),""))</f>
        <v/>
      </c>
      <c r="D1521" s="6" t="str">
        <f>'New to AmeriCorps'!$A131</f>
        <v>Recommendations for Improvement:</v>
      </c>
      <c r="E1521" s="6" t="str">
        <f>Table1[[#This Row],[QNUM]]&amp;Table1[[#This Row],[SUBQNUM]]</f>
        <v>11.02.07Recommendations for Improvement:</v>
      </c>
      <c r="F1521" s="6" t="str">
        <f>_xlfn.SINGLE(IF('New to AmeriCorps'!$B131="","",'New to AmeriCorps'!$B131))</f>
        <v/>
      </c>
      <c r="G1521" s="6" t="str">
        <f>_xlfn.SINGLE(IF('New to AmeriCorps'!$C131="","",'New to AmeriCorps'!$C131))</f>
        <v/>
      </c>
      <c r="H152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22" spans="1:8" x14ac:dyDescent="0.35">
      <c r="A1522" s="6" t="s">
        <v>15</v>
      </c>
      <c r="B1522" s="6" t="str">
        <f t="shared" si="42"/>
        <v>11.02.08</v>
      </c>
      <c r="C1522" s="6" t="str">
        <f>(IF(MID(Table1[[#This Row],[Question]],10,2)="SU",MID(Table1[[#This Row],[Question]],10,6),""))</f>
        <v/>
      </c>
      <c r="D1522" s="6" t="str">
        <f>'New to AmeriCorps'!$A132</f>
        <v>11.02.08</v>
      </c>
      <c r="E1522" s="6" t="str">
        <f>Table1[[#This Row],[QNUM]]&amp;Table1[[#This Row],[SUBQNUM]]</f>
        <v>11.02.08</v>
      </c>
      <c r="F1522" s="6" t="str">
        <f>_xlfn.SINGLE(IF('New to AmeriCorps'!$B132="","",'New to AmeriCorps'!$B132))</f>
        <v>If applicable, does the grantee/sponsor have a finalized template for service site/volunteer station agreements/MOU’s? (For ASN select Compliant; if there is no template, select Compliant and write in a Recommendation for Improvement.)</v>
      </c>
      <c r="G1522" s="6" t="str">
        <f>_xlfn.SINGLE(IF('New to AmeriCorps'!$C132="","",'New to AmeriCorps'!$C132))</f>
        <v/>
      </c>
      <c r="H152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23" spans="1:8" x14ac:dyDescent="0.35">
      <c r="A1523" s="6" t="s">
        <v>15</v>
      </c>
      <c r="B1523" s="6" t="str">
        <f t="shared" si="42"/>
        <v/>
      </c>
      <c r="C1523" s="6" t="str">
        <f>(IF(MID(Table1[[#This Row],[Question]],10,2)="SU",MID(Table1[[#This Row],[Question]],10,6),""))</f>
        <v/>
      </c>
      <c r="D1523" s="6" t="str">
        <f>'New to AmeriCorps'!$A133</f>
        <v>References:</v>
      </c>
      <c r="E1523" s="6" t="str">
        <f>Table1[[#This Row],[QNUM]]&amp;Table1[[#This Row],[SUBQNUM]]</f>
        <v/>
      </c>
      <c r="F1523" s="6" t="str">
        <f>_xlfn.SINGLE(IF('New to AmeriCorps'!$B133="","",'New to AmeriCorps'!$B133))</f>
        <v>45 CFR 2551.23
45 CFR 2552.23
45 CFR 2553.23</v>
      </c>
      <c r="G1523" s="6" t="str">
        <f>_xlfn.SINGLE(IF('New to AmeriCorps'!$C133="","",'New to AmeriCorps'!$C133))</f>
        <v/>
      </c>
      <c r="H152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24" spans="1:8" x14ac:dyDescent="0.35">
      <c r="A1524" s="6" t="s">
        <v>15</v>
      </c>
      <c r="B1524" s="6" t="str">
        <f>B1522&amp;TRIM(Table1[[#This Row],[Question]])</f>
        <v>11.02.08Notes:</v>
      </c>
      <c r="C1524" s="6" t="str">
        <f>(IF(MID(Table1[[#This Row],[Question]],10,2)="SU",MID(Table1[[#This Row],[Question]],10,6),""))</f>
        <v/>
      </c>
      <c r="D1524" s="6" t="str">
        <f>'New to AmeriCorps'!$A134</f>
        <v>Notes:</v>
      </c>
      <c r="E1524" s="6" t="str">
        <f>Table1[[#This Row],[QNUM]]&amp;Table1[[#This Row],[SUBQNUM]]</f>
        <v>11.02.08Notes:</v>
      </c>
      <c r="F1524" s="6" t="str">
        <f>_xlfn.SINGLE(IF('New to AmeriCorps'!$B134="","",'New to AmeriCorps'!$B134))</f>
        <v/>
      </c>
      <c r="G1524" s="6" t="str">
        <f>_xlfn.SINGLE(IF('New to AmeriCorps'!$C134="","",'New to AmeriCorps'!$C134))</f>
        <v/>
      </c>
      <c r="H152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25" spans="1:8" x14ac:dyDescent="0.35">
      <c r="A1525" s="6" t="s">
        <v>15</v>
      </c>
      <c r="B1525" s="6" t="str">
        <f>B1522&amp;Table1[[#This Row],[Question]]</f>
        <v>11.02.08Recommendations for Improvement:</v>
      </c>
      <c r="C1525" s="6" t="str">
        <f>(IF(MID(Table1[[#This Row],[Question]],10,2)="SU",MID(Table1[[#This Row],[Question]],10,6),""))</f>
        <v/>
      </c>
      <c r="D1525" s="6" t="str">
        <f>'New to AmeriCorps'!$A135</f>
        <v>Recommendations for Improvement:</v>
      </c>
      <c r="E1525" s="6" t="str">
        <f>Table1[[#This Row],[QNUM]]&amp;Table1[[#This Row],[SUBQNUM]]</f>
        <v>11.02.08Recommendations for Improvement:</v>
      </c>
      <c r="F1525" s="6" t="str">
        <f>_xlfn.SINGLE(IF('New to AmeriCorps'!$B135="","",'New to AmeriCorps'!$B135))</f>
        <v/>
      </c>
      <c r="G1525" s="6" t="str">
        <f>_xlfn.SINGLE(IF('New to AmeriCorps'!$C135="","",'New to AmeriCorps'!$C135))</f>
        <v/>
      </c>
      <c r="H152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26" spans="1:8" x14ac:dyDescent="0.35">
      <c r="A1526" s="6" t="s">
        <v>15</v>
      </c>
      <c r="B1526" s="6" t="str">
        <f t="shared" si="42"/>
        <v>11.02.09</v>
      </c>
      <c r="C1526" s="6" t="str">
        <f>(IF(MID(Table1[[#This Row],[Question]],10,2)="SU",MID(Table1[[#This Row],[Question]],10,6),""))</f>
        <v/>
      </c>
      <c r="D1526" s="6" t="str">
        <f>'New to AmeriCorps'!$A136</f>
        <v>11.02.09</v>
      </c>
      <c r="E1526" s="6" t="str">
        <f>Table1[[#This Row],[QNUM]]&amp;Table1[[#This Row],[SUBQNUM]]</f>
        <v>11.02.09</v>
      </c>
      <c r="F1526" s="6" t="str">
        <f>_xlfn.SINGLE(IF('New to AmeriCorps'!$B136="","",'New to AmeriCorps'!$B136))</f>
        <v>Does the service site agreement template contain all the required elements (compliant and recommendation for improvement for ASN if no)? 
Please refer to the guide for requirements for each stream of service. If any elements are missing for ACS or VISTA, mark non-compliant, and indicate what is missing in the MO notes section.</v>
      </c>
      <c r="G1526" s="6" t="str">
        <f>_xlfn.SINGLE(IF('New to AmeriCorps'!$C136="","",'New to AmeriCorps'!$C136))</f>
        <v/>
      </c>
      <c r="H152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27" spans="1:8" x14ac:dyDescent="0.35">
      <c r="A1527" s="6" t="s">
        <v>15</v>
      </c>
      <c r="B1527" s="6" t="str">
        <f t="shared" si="42"/>
        <v/>
      </c>
      <c r="C1527" s="6" t="str">
        <f>(IF(MID(Table1[[#This Row],[Question]],10,2)="SU",MID(Table1[[#This Row],[Question]],10,6),""))</f>
        <v/>
      </c>
      <c r="D1527" s="6" t="str">
        <f>'New to AmeriCorps'!$A137</f>
        <v>References:</v>
      </c>
      <c r="E1527" s="6" t="str">
        <f>Table1[[#This Row],[QNUM]]&amp;Table1[[#This Row],[SUBQNUM]]</f>
        <v/>
      </c>
      <c r="F1527" s="6" t="str">
        <f>_xlfn.SINGLE(IF('New to AmeriCorps'!$B137="","",'New to AmeriCorps'!$B137))</f>
        <v>45 CFR §2551.23(c)(2)
45 CFR 2552.23
45 CFR 2553.23</v>
      </c>
      <c r="G1527" s="6" t="str">
        <f>_xlfn.SINGLE(IF('New to AmeriCorps'!$C137="","",'New to AmeriCorps'!$C137))</f>
        <v/>
      </c>
      <c r="H152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28" spans="1:8" x14ac:dyDescent="0.35">
      <c r="A1528" s="6" t="s">
        <v>15</v>
      </c>
      <c r="B1528" s="6" t="str">
        <f>B1526&amp;TRIM(Table1[[#This Row],[Question]])</f>
        <v>11.02.09Notes:</v>
      </c>
      <c r="C1528" s="6" t="str">
        <f>(IF(MID(Table1[[#This Row],[Question]],10,2)="SU",MID(Table1[[#This Row],[Question]],10,6),""))</f>
        <v/>
      </c>
      <c r="D1528" s="6" t="str">
        <f>'New to AmeriCorps'!$A138</f>
        <v>Notes:</v>
      </c>
      <c r="E1528" s="6" t="str">
        <f>Table1[[#This Row],[QNUM]]&amp;Table1[[#This Row],[SUBQNUM]]</f>
        <v>11.02.09Notes:</v>
      </c>
      <c r="F1528" s="6" t="str">
        <f>_xlfn.SINGLE(IF('New to AmeriCorps'!$B138="","",'New to AmeriCorps'!$B138))</f>
        <v/>
      </c>
      <c r="G1528" s="6" t="str">
        <f>_xlfn.SINGLE(IF('New to AmeriCorps'!$C138="","",'New to AmeriCorps'!$C138))</f>
        <v/>
      </c>
      <c r="H152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29" spans="1:8" x14ac:dyDescent="0.35">
      <c r="A1529" s="6" t="s">
        <v>15</v>
      </c>
      <c r="B1529" s="6" t="str">
        <f>B1526&amp;Table1[[#This Row],[Question]]</f>
        <v>11.02.09Recommendations for Improvement:</v>
      </c>
      <c r="C1529" s="6" t="str">
        <f>(IF(MID(Table1[[#This Row],[Question]],10,2)="SU",MID(Table1[[#This Row],[Question]],10,6),""))</f>
        <v/>
      </c>
      <c r="D1529" s="6" t="str">
        <f>'New to AmeriCorps'!$A139</f>
        <v>Recommendations for Improvement:</v>
      </c>
      <c r="E1529" s="6" t="str">
        <f>Table1[[#This Row],[QNUM]]&amp;Table1[[#This Row],[SUBQNUM]]</f>
        <v>11.02.09Recommendations for Improvement:</v>
      </c>
      <c r="F1529" s="6" t="str">
        <f>_xlfn.SINGLE(IF('New to AmeriCorps'!$B139="","",'New to AmeriCorps'!$B139))</f>
        <v/>
      </c>
      <c r="G1529" s="6" t="str">
        <f>_xlfn.SINGLE(IF('New to AmeriCorps'!$C139="","",'New to AmeriCorps'!$C139))</f>
        <v/>
      </c>
      <c r="H152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30" spans="1:8" x14ac:dyDescent="0.35">
      <c r="A1530" s="6" t="s">
        <v>15</v>
      </c>
      <c r="B1530" s="6" t="str">
        <f t="shared" si="42"/>
        <v>11.02.10</v>
      </c>
      <c r="C1530" s="6" t="str">
        <f>(IF(MID(Table1[[#This Row],[Question]],10,2)="SU",MID(Table1[[#This Row],[Question]],10,6),""))</f>
        <v/>
      </c>
      <c r="D1530" s="6" t="str">
        <f>'New to AmeriCorps'!$A140</f>
        <v>11.02.10</v>
      </c>
      <c r="E1530" s="6" t="str">
        <f>Table1[[#This Row],[QNUM]]&amp;Table1[[#This Row],[SUBQNUM]]</f>
        <v>11.02.10</v>
      </c>
      <c r="F1530" s="6" t="str">
        <f>_xlfn.SINGLE(IF('New to AmeriCorps'!$B140="","",'New to AmeriCorps'!$B140))</f>
        <v xml:space="preserve">(ASN Only) Does the grantee have a template for member service agreements? </v>
      </c>
      <c r="G1530" s="6" t="str">
        <f>_xlfn.SINGLE(IF('New to AmeriCorps'!$C140="","",'New to AmeriCorps'!$C140))</f>
        <v/>
      </c>
      <c r="H153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31" spans="1:8" x14ac:dyDescent="0.35">
      <c r="A1531" s="6" t="s">
        <v>15</v>
      </c>
      <c r="B1531" s="6" t="str">
        <f t="shared" si="42"/>
        <v/>
      </c>
      <c r="C1531" s="6" t="str">
        <f>(IF(MID(Table1[[#This Row],[Question]],10,2)="SU",MID(Table1[[#This Row],[Question]],10,6),""))</f>
        <v/>
      </c>
      <c r="D1531" s="6" t="str">
        <f>'New to AmeriCorps'!$A141</f>
        <v>References:</v>
      </c>
      <c r="E1531" s="6" t="str">
        <f>Table1[[#This Row],[QNUM]]&amp;Table1[[#This Row],[SUBQNUM]]</f>
        <v/>
      </c>
      <c r="F1531" s="6" t="str">
        <f>_xlfn.SINGLE(IF('New to AmeriCorps'!$B141="","",'New to AmeriCorps'!$B141))</f>
        <v>ASN Terms and Conditions</v>
      </c>
      <c r="G1531" s="6" t="str">
        <f>_xlfn.SINGLE(IF('New to AmeriCorps'!$C141="","",'New to AmeriCorps'!$C141))</f>
        <v/>
      </c>
      <c r="H153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32" spans="1:8" x14ac:dyDescent="0.35">
      <c r="A1532" s="6" t="s">
        <v>15</v>
      </c>
      <c r="B1532" s="6" t="str">
        <f>B1530&amp;TRIM(Table1[[#This Row],[Question]])</f>
        <v>11.02.10Notes:</v>
      </c>
      <c r="C1532" s="6" t="str">
        <f>(IF(MID(Table1[[#This Row],[Question]],10,2)="SU",MID(Table1[[#This Row],[Question]],10,6),""))</f>
        <v/>
      </c>
      <c r="D1532" s="6" t="str">
        <f>'New to AmeriCorps'!$A142</f>
        <v>Notes:</v>
      </c>
      <c r="E1532" s="6" t="str">
        <f>Table1[[#This Row],[QNUM]]&amp;Table1[[#This Row],[SUBQNUM]]</f>
        <v>11.02.10Notes:</v>
      </c>
      <c r="F1532" s="6" t="str">
        <f>_xlfn.SINGLE(IF('New to AmeriCorps'!$B142="","",'New to AmeriCorps'!$B142))</f>
        <v/>
      </c>
      <c r="G1532" s="6" t="str">
        <f>_xlfn.SINGLE(IF('New to AmeriCorps'!$C142="","",'New to AmeriCorps'!$C142))</f>
        <v/>
      </c>
      <c r="H153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33" spans="1:8" x14ac:dyDescent="0.35">
      <c r="A1533" s="6" t="s">
        <v>15</v>
      </c>
      <c r="B1533" s="6" t="str">
        <f>B1530&amp;Table1[[#This Row],[Question]]</f>
        <v>11.02.10Recommendations for Improvement:</v>
      </c>
      <c r="C1533" s="6" t="str">
        <f>(IF(MID(Table1[[#This Row],[Question]],10,2)="SU",MID(Table1[[#This Row],[Question]],10,6),""))</f>
        <v/>
      </c>
      <c r="D1533" s="6" t="str">
        <f>'New to AmeriCorps'!$A143</f>
        <v>Recommendations for Improvement:</v>
      </c>
      <c r="E1533" s="6" t="str">
        <f>Table1[[#This Row],[QNUM]]&amp;Table1[[#This Row],[SUBQNUM]]</f>
        <v>11.02.10Recommendations for Improvement:</v>
      </c>
      <c r="F1533" s="6" t="str">
        <f>_xlfn.SINGLE(IF('New to AmeriCorps'!$B143="","",'New to AmeriCorps'!$B143))</f>
        <v/>
      </c>
      <c r="G1533" s="6" t="str">
        <f>_xlfn.SINGLE(IF('New to AmeriCorps'!$C143="","",'New to AmeriCorps'!$C143))</f>
        <v/>
      </c>
      <c r="H153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34" spans="1:8" x14ac:dyDescent="0.35">
      <c r="A1534" s="6" t="s">
        <v>15</v>
      </c>
      <c r="B1534" s="6" t="str">
        <f t="shared" si="42"/>
        <v>11.02.11</v>
      </c>
      <c r="C1534" s="6" t="str">
        <f>(IF(MID(Table1[[#This Row],[Question]],10,2)="SU",MID(Table1[[#This Row],[Question]],10,6),""))</f>
        <v/>
      </c>
      <c r="D1534" s="6" t="str">
        <f>'New to AmeriCorps'!$A144</f>
        <v>11.02.11</v>
      </c>
      <c r="E1534" s="6" t="str">
        <f>Table1[[#This Row],[QNUM]]&amp;Table1[[#This Row],[SUBQNUM]]</f>
        <v>11.02.11</v>
      </c>
      <c r="F1534" s="6" t="str">
        <f>_xlfn.SINGLE(IF('New to AmeriCorps'!$B144="","",'New to AmeriCorps'!$B144))</f>
        <v xml:space="preserve">Does the service agreement template contain all the required elements as follows (ASN only - N/A for VISTA and ACS)? </v>
      </c>
      <c r="G1534" s="6" t="str">
        <f>_xlfn.SINGLE(IF('New to AmeriCorps'!$C144="","",'New to AmeriCorps'!$C144))</f>
        <v/>
      </c>
      <c r="H153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35" spans="1:8" x14ac:dyDescent="0.35">
      <c r="A1535" s="6" t="s">
        <v>15</v>
      </c>
      <c r="B1535" s="6" t="str">
        <f t="shared" si="42"/>
        <v>11.02.11</v>
      </c>
      <c r="C1535" s="6" t="str">
        <f>(IF(MID(Table1[[#This Row],[Question]],10,2)="SU",MID(Table1[[#This Row],[Question]],10,6),""))</f>
        <v>SUBQ1</v>
      </c>
      <c r="D1535" s="9" t="str">
        <f>D1534&amp;" SUBQ1"</f>
        <v>11.02.11 SUBQ1</v>
      </c>
      <c r="E1535" s="9" t="str">
        <f>Table1[[#This Row],[QNUM]]&amp;Table1[[#This Row],[SUBQNUM]]</f>
        <v>11.02.11SUBQ1</v>
      </c>
      <c r="F1535" s="6" t="str">
        <f>_xlfn.SINGLE(IF('New to AmeriCorps'!$B145="","",'New to AmeriCorps'!$B145))</f>
        <v>• Description of the member’s role</v>
      </c>
      <c r="G1535" s="6" t="str">
        <f>_xlfn.SINGLE(IF('New to AmeriCorps'!$C145="","",'New to AmeriCorps'!$C145))</f>
        <v/>
      </c>
      <c r="H153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36" spans="1:8" x14ac:dyDescent="0.35">
      <c r="A1536" s="6" t="s">
        <v>15</v>
      </c>
      <c r="B1536" s="6" t="str">
        <f t="shared" si="42"/>
        <v>11.02.11</v>
      </c>
      <c r="C1536" s="6" t="str">
        <f>(IF(MID(Table1[[#This Row],[Question]],10,2)="SU",MID(Table1[[#This Row],[Question]],10,6),""))</f>
        <v>SUBQ2</v>
      </c>
      <c r="D1536" s="9" t="str">
        <f>D1534&amp;" SUBQ2"</f>
        <v>11.02.11 SUBQ2</v>
      </c>
      <c r="E1536" s="9" t="str">
        <f>Table1[[#This Row],[QNUM]]&amp;Table1[[#This Row],[SUBQNUM]]</f>
        <v>11.02.11SUBQ2</v>
      </c>
      <c r="F1536" s="6" t="str">
        <f>_xlfn.SINGLE(IF('New to AmeriCorps'!$B146="","",'New to AmeriCorps'!$B146))</f>
        <v>• The minimum number of service hours (as required by statute) and other requirements (as developed by the recipient) necessary to successfully complete the term of service and to be eligible for the education award</v>
      </c>
      <c r="G1536" s="6" t="str">
        <f>_xlfn.SINGLE(IF('New to AmeriCorps'!$C146="","",'New to AmeriCorps'!$C146))</f>
        <v/>
      </c>
      <c r="H153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37" spans="1:8" x14ac:dyDescent="0.35">
      <c r="A1537" s="6" t="s">
        <v>15</v>
      </c>
      <c r="B1537" s="6" t="str">
        <f t="shared" si="42"/>
        <v>11.02.11</v>
      </c>
      <c r="C1537" s="6" t="str">
        <f>(IF(MID(Table1[[#This Row],[Question]],10,2)="SU",MID(Table1[[#This Row],[Question]],10,6),""))</f>
        <v>SUBQ3</v>
      </c>
      <c r="D1537" s="9" t="str">
        <f>D1534&amp;" SUBQ3"</f>
        <v>11.02.11 SUBQ3</v>
      </c>
      <c r="E1537" s="9" t="str">
        <f>Table1[[#This Row],[QNUM]]&amp;Table1[[#This Row],[SUBQNUM]]</f>
        <v>11.02.11SUBQ3</v>
      </c>
      <c r="F1537" s="6" t="str">
        <f>_xlfn.SINGLE(IF('New to AmeriCorps'!$B147="","",'New to AmeriCorps'!$B147))</f>
        <v>• The amount of the education award being offered for successful completion of the terms of service in which the individual is enrolling</v>
      </c>
      <c r="G1537" s="6" t="str">
        <f>_xlfn.SINGLE(IF('New to AmeriCorps'!$C147="","",'New to AmeriCorps'!$C147))</f>
        <v/>
      </c>
      <c r="H153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38" spans="1:8" x14ac:dyDescent="0.35">
      <c r="A1538" s="6" t="s">
        <v>15</v>
      </c>
      <c r="B1538" s="6" t="str">
        <f t="shared" si="42"/>
        <v>11.02.11</v>
      </c>
      <c r="C1538" s="6" t="str">
        <f>(IF(MID(Table1[[#This Row],[Question]],10,2)="SU",MID(Table1[[#This Row],[Question]],10,6),""))</f>
        <v>SUBQ4</v>
      </c>
      <c r="D1538" s="9" t="str">
        <f>D1534&amp;" SUBQ4"</f>
        <v>11.02.11 SUBQ4</v>
      </c>
      <c r="E1538" s="9" t="str">
        <f>Table1[[#This Row],[QNUM]]&amp;Table1[[#This Row],[SUBQNUM]]</f>
        <v>11.02.11SUBQ4</v>
      </c>
      <c r="F1538" s="6" t="str">
        <f>_xlfn.SINGLE(IF('New to AmeriCorps'!$B148="","",'New to AmeriCorps'!$B148))</f>
        <v>• Standards of conduct, as developed by the recipient or sub recipient</v>
      </c>
      <c r="G1538" s="6" t="str">
        <f>_xlfn.SINGLE(IF('New to AmeriCorps'!$C148="","",'New to AmeriCorps'!$C148))</f>
        <v/>
      </c>
      <c r="H153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39" spans="1:8" x14ac:dyDescent="0.35">
      <c r="A1539" s="6" t="s">
        <v>15</v>
      </c>
      <c r="B1539" s="6" t="str">
        <f t="shared" si="42"/>
        <v>11.02.11</v>
      </c>
      <c r="C1539" s="6" t="str">
        <f>(IF(MID(Table1[[#This Row],[Question]],10,2)="SU",MID(Table1[[#This Row],[Question]],10,6),""))</f>
        <v>SUBQ5</v>
      </c>
      <c r="D1539" s="9" t="str">
        <f>D1534&amp;" SUBQ5"</f>
        <v>11.02.11 SUBQ5</v>
      </c>
      <c r="E1539" s="9" t="str">
        <f>Table1[[#This Row],[QNUM]]&amp;Table1[[#This Row],[SUBQNUM]]</f>
        <v>11.02.11SUBQ5</v>
      </c>
      <c r="F1539" s="6" t="str">
        <f>_xlfn.SINGLE(IF('New to AmeriCorps'!$B149="","",'New to AmeriCorps'!$B149))</f>
        <v>• The list of prohibited activities, including those specified in the regulations at 45 CFR § 2520.65</v>
      </c>
      <c r="G1539" s="6" t="str">
        <f>_xlfn.SINGLE(IF('New to AmeriCorps'!$C149="","",'New to AmeriCorps'!$C149))</f>
        <v/>
      </c>
      <c r="H153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40" spans="1:8" x14ac:dyDescent="0.35">
      <c r="A1540" s="6" t="s">
        <v>15</v>
      </c>
      <c r="B1540" s="6" t="str">
        <f t="shared" si="42"/>
        <v>11.02.11</v>
      </c>
      <c r="C1540" s="6" t="str">
        <f>(IF(MID(Table1[[#This Row],[Question]],10,2)="SU",MID(Table1[[#This Row],[Question]],10,6),""))</f>
        <v>SUBQ6</v>
      </c>
      <c r="D1540" s="9" t="str">
        <f>D1534&amp;" SUBQ6"</f>
        <v>11.02.11 SUBQ6</v>
      </c>
      <c r="E1540" s="9" t="str">
        <f>Table1[[#This Row],[QNUM]]&amp;Table1[[#This Row],[SUBQNUM]]</f>
        <v>11.02.11SUBQ6</v>
      </c>
      <c r="F1540" s="6" t="str">
        <f>_xlfn.SINGLE(IF('New to AmeriCorps'!$B150="","",'New to AmeriCorps'!$B150))</f>
        <v>• The text of 45 CFR §§ 2540.100(e)-(f), which relates to Nonduplication and Nondisplacement</v>
      </c>
      <c r="G1540" s="6" t="str">
        <f>_xlfn.SINGLE(IF('New to AmeriCorps'!$C150="","",'New to AmeriCorps'!$C150))</f>
        <v/>
      </c>
      <c r="H154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41" spans="1:8" x14ac:dyDescent="0.35">
      <c r="A1541" s="6" t="s">
        <v>15</v>
      </c>
      <c r="B1541" s="6" t="str">
        <f t="shared" si="42"/>
        <v>11.02.11</v>
      </c>
      <c r="C1541" s="6" t="str">
        <f>(IF(MID(Table1[[#This Row],[Question]],10,2)="SU",MID(Table1[[#This Row],[Question]],10,6),""))</f>
        <v>SUBQ7</v>
      </c>
      <c r="D1541" s="9" t="str">
        <f>D1534&amp;" SUBQ7"</f>
        <v>11.02.11 SUBQ7</v>
      </c>
      <c r="E1541" s="9" t="str">
        <f>Table1[[#This Row],[QNUM]]&amp;Table1[[#This Row],[SUBQNUM]]</f>
        <v>11.02.11SUBQ7</v>
      </c>
      <c r="F1541" s="6" t="str">
        <f>_xlfn.SINGLE(IF('New to AmeriCorps'!$B151="","",'New to AmeriCorps'!$B151))</f>
        <v xml:space="preserve">• The text of 45 CFR §§ 2520.40-.45, which relates to fundraising by members; </v>
      </c>
      <c r="G1541" s="6" t="str">
        <f>_xlfn.SINGLE(IF('New to AmeriCorps'!$C151="","",'New to AmeriCorps'!$C151))</f>
        <v/>
      </c>
      <c r="H154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42" spans="1:8" x14ac:dyDescent="0.35">
      <c r="A1542" s="6" t="s">
        <v>15</v>
      </c>
      <c r="B1542" s="6" t="str">
        <f t="shared" si="42"/>
        <v>11.02.11</v>
      </c>
      <c r="C1542" s="6" t="str">
        <f>(IF(MID(Table1[[#This Row],[Question]],10,2)="SU",MID(Table1[[#This Row],[Question]],10,6),""))</f>
        <v>SUBQ8</v>
      </c>
      <c r="D1542" s="9" t="str">
        <f>D1534&amp;" SUBQ8"</f>
        <v>11.02.11 SUBQ8</v>
      </c>
      <c r="E1542" s="9" t="str">
        <f>Table1[[#This Row],[QNUM]]&amp;Table1[[#This Row],[SUBQNUM]]</f>
        <v>11.02.11SUBQ8</v>
      </c>
      <c r="F1542" s="6" t="str">
        <f>_xlfn.SINGLE(IF('New to AmeriCorps'!$B152="","",'New to AmeriCorps'!$B152))</f>
        <v>• Requirements under the Drug-Free Workplace Act (41 U.S.C. § 701 et seq.)</v>
      </c>
      <c r="G1542" s="6" t="str">
        <f>_xlfn.SINGLE(IF('New to AmeriCorps'!$C152="","",'New to AmeriCorps'!$C152))</f>
        <v/>
      </c>
      <c r="H154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43" spans="1:8" x14ac:dyDescent="0.35">
      <c r="A1543" s="6" t="s">
        <v>15</v>
      </c>
      <c r="B1543" s="6" t="str">
        <f t="shared" si="42"/>
        <v>11.02.11</v>
      </c>
      <c r="C1543" s="6" t="str">
        <f>(IF(MID(Table1[[#This Row],[Question]],10,2)="SU",MID(Table1[[#This Row],[Question]],10,6),""))</f>
        <v>SUBQ9</v>
      </c>
      <c r="D1543" s="9" t="str">
        <f>D1534&amp;" SUBQ9"</f>
        <v>11.02.11 SUBQ9</v>
      </c>
      <c r="E1543" s="9" t="str">
        <f>Table1[[#This Row],[QNUM]]&amp;Table1[[#This Row],[SUBQNUM]]</f>
        <v>11.02.11SUBQ9</v>
      </c>
      <c r="F1543" s="6" t="str">
        <f>_xlfn.SINGLE(IF('New to AmeriCorps'!$B153="","",'New to AmeriCorps'!$B153))</f>
        <v>• Civil rights requirements, complaint procedures, and rights of beneficiaries</v>
      </c>
      <c r="G1543" s="6" t="str">
        <f>_xlfn.SINGLE(IF('New to AmeriCorps'!$C153="","",'New to AmeriCorps'!$C153))</f>
        <v/>
      </c>
      <c r="H154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44" spans="1:8" x14ac:dyDescent="0.35">
      <c r="A1544" s="6" t="s">
        <v>15</v>
      </c>
      <c r="B1544" s="6" t="str">
        <f t="shared" si="42"/>
        <v>11.02.11</v>
      </c>
      <c r="C1544" s="6" t="str">
        <f>(IF(MID(Table1[[#This Row],[Question]],10,2)="SU",MID(Table1[[#This Row],[Question]],10,6),""))</f>
        <v>SUBQ10</v>
      </c>
      <c r="D1544" s="9" t="str">
        <f>D1534&amp;" SUBQ10"</f>
        <v>11.02.11 SUBQ10</v>
      </c>
      <c r="E1544" s="9" t="str">
        <f>Table1[[#This Row],[QNUM]]&amp;Table1[[#This Row],[SUBQNUM]]</f>
        <v>11.02.11SUBQ10</v>
      </c>
      <c r="F1544" s="6" t="str">
        <f>_xlfn.SINGLE(IF('New to AmeriCorps'!$B154="","",'New to AmeriCorps'!$B154))</f>
        <v>• Suspension and termination rules</v>
      </c>
      <c r="G1544" s="6" t="str">
        <f>_xlfn.SINGLE(IF('New to AmeriCorps'!$C154="","",'New to AmeriCorps'!$C154))</f>
        <v/>
      </c>
      <c r="H154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45" spans="1:8" x14ac:dyDescent="0.35">
      <c r="A1545" s="6" t="s">
        <v>15</v>
      </c>
      <c r="B1545" s="6" t="str">
        <f t="shared" si="42"/>
        <v>11.02.11</v>
      </c>
      <c r="C1545" s="6" t="str">
        <f>(IF(MID(Table1[[#This Row],[Question]],10,2)="SU",MID(Table1[[#This Row],[Question]],10,6),""))</f>
        <v>SUBQ11</v>
      </c>
      <c r="D1545" s="9" t="str">
        <f>D1534&amp;" SUBQ11"</f>
        <v>11.02.11 SUBQ11</v>
      </c>
      <c r="E1545" s="9" t="str">
        <f>Table1[[#This Row],[QNUM]]&amp;Table1[[#This Row],[SUBQNUM]]</f>
        <v>11.02.11SUBQ11</v>
      </c>
      <c r="F1545" s="6" t="str">
        <f>_xlfn.SINGLE(IF('New to AmeriCorps'!$B155="","",'New to AmeriCorps'!$B155))</f>
        <v>• The specific circumstances under which a member may be released for cause</v>
      </c>
      <c r="G1545" s="6" t="str">
        <f>_xlfn.SINGLE(IF('New to AmeriCorps'!$C155="","",'New to AmeriCorps'!$C155))</f>
        <v/>
      </c>
      <c r="H154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46" spans="1:8" x14ac:dyDescent="0.35">
      <c r="A1546" s="6" t="s">
        <v>15</v>
      </c>
      <c r="B1546" s="6" t="str">
        <f t="shared" si="42"/>
        <v>11.02.11</v>
      </c>
      <c r="C1546" s="6" t="str">
        <f>(IF(MID(Table1[[#This Row],[Question]],10,2)="SU",MID(Table1[[#This Row],[Question]],10,6),""))</f>
        <v>SUBQ12</v>
      </c>
      <c r="D1546" s="9" t="str">
        <f>D1534&amp;" SUBQ12"</f>
        <v>11.02.11 SUBQ12</v>
      </c>
      <c r="E1546" s="9" t="str">
        <f>Table1[[#This Row],[QNUM]]&amp;Table1[[#This Row],[SUBQNUM]]</f>
        <v>11.02.11SUBQ12</v>
      </c>
      <c r="F1546" s="6" t="str">
        <f>_xlfn.SINGLE(IF('New to AmeriCorps'!$B156="","",'New to AmeriCorps'!$B156))</f>
        <v xml:space="preserve">• Grievance procedures; and </v>
      </c>
      <c r="G1546" s="6" t="str">
        <f>_xlfn.SINGLE(IF('New to AmeriCorps'!$C156="","",'New to AmeriCorps'!$C156))</f>
        <v/>
      </c>
      <c r="H154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47" spans="1:8" x14ac:dyDescent="0.35">
      <c r="A1547" s="6" t="s">
        <v>15</v>
      </c>
      <c r="B1547" s="6" t="str">
        <f t="shared" si="42"/>
        <v>11.02.11</v>
      </c>
      <c r="C1547" s="6" t="str">
        <f>(IF(MID(Table1[[#This Row],[Question]],10,2)="SU",MID(Table1[[#This Row],[Question]],10,6),""))</f>
        <v>SUBQ13</v>
      </c>
      <c r="D1547" s="9" t="str">
        <f>D1534&amp;" SUBQ13"</f>
        <v>11.02.11 SUBQ13</v>
      </c>
      <c r="E1547" s="9" t="str">
        <f>Table1[[#This Row],[QNUM]]&amp;Table1[[#This Row],[SUBQNUM]]</f>
        <v>11.02.11SUBQ13</v>
      </c>
      <c r="F1547" s="6" t="str">
        <f>_xlfn.SINGLE(IF('New to AmeriCorps'!$B157="","",'New to AmeriCorps'!$B157))</f>
        <v>• Other requirements established by the recipient.</v>
      </c>
      <c r="G1547" s="6" t="str">
        <f>_xlfn.SINGLE(IF('New to AmeriCorps'!$C157="","",'New to AmeriCorps'!$C157))</f>
        <v/>
      </c>
      <c r="H154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48" spans="1:8" x14ac:dyDescent="0.35">
      <c r="A1548" s="6" t="s">
        <v>15</v>
      </c>
      <c r="B1548" s="6" t="str">
        <f t="shared" si="42"/>
        <v/>
      </c>
      <c r="C1548" s="6" t="str">
        <f>(IF(MID(Table1[[#This Row],[Question]],10,2)="SU",MID(Table1[[#This Row],[Question]],10,6),""))</f>
        <v/>
      </c>
      <c r="D1548" s="6" t="str">
        <f>'New to AmeriCorps'!$A158</f>
        <v>References:</v>
      </c>
      <c r="E1548" s="6" t="str">
        <f>Table1[[#This Row],[QNUM]]&amp;Table1[[#This Row],[SUBQNUM]]</f>
        <v/>
      </c>
      <c r="F1548" s="6" t="str">
        <f>_xlfn.SINGLE(IF('New to AmeriCorps'!$B158="","",'New to AmeriCorps'!$B158))</f>
        <v>ASN Terms and Conditions</v>
      </c>
      <c r="G1548" s="6" t="str">
        <f>_xlfn.SINGLE(IF('New to AmeriCorps'!$C158="","",'New to AmeriCorps'!$C158))</f>
        <v/>
      </c>
      <c r="H154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49" spans="1:8" x14ac:dyDescent="0.35">
      <c r="A1549" s="6" t="s">
        <v>15</v>
      </c>
      <c r="B1549" s="6" t="str">
        <f>B1547&amp;TRIM(Table1[[#This Row],[Question]])</f>
        <v>11.02.11Notes:</v>
      </c>
      <c r="C1549" s="6" t="str">
        <f>(IF(MID(Table1[[#This Row],[Question]],10,2)="SU",MID(Table1[[#This Row],[Question]],10,6),""))</f>
        <v/>
      </c>
      <c r="D1549" s="6" t="str">
        <f>'New to AmeriCorps'!$A159</f>
        <v>Notes:</v>
      </c>
      <c r="E1549" s="6" t="str">
        <f>Table1[[#This Row],[QNUM]]&amp;Table1[[#This Row],[SUBQNUM]]</f>
        <v>11.02.11Notes:</v>
      </c>
      <c r="F1549" s="6" t="str">
        <f>_xlfn.SINGLE(IF('New to AmeriCorps'!$B159="","",'New to AmeriCorps'!$B159))</f>
        <v/>
      </c>
      <c r="G1549" s="6" t="str">
        <f>_xlfn.SINGLE(IF('New to AmeriCorps'!$C159="","",'New to AmeriCorps'!$C159))</f>
        <v/>
      </c>
      <c r="H154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50" spans="1:8" x14ac:dyDescent="0.35">
      <c r="A1550" s="6" t="s">
        <v>15</v>
      </c>
      <c r="B1550" s="6" t="str">
        <f>B1547&amp;Table1[[#This Row],[Question]]</f>
        <v>11.02.11Recommendations for Improvement:</v>
      </c>
      <c r="C1550" s="6" t="str">
        <f>(IF(MID(Table1[[#This Row],[Question]],10,2)="SU",MID(Table1[[#This Row],[Question]],10,6),""))</f>
        <v/>
      </c>
      <c r="D1550" s="6" t="str">
        <f>'New to AmeriCorps'!$A160</f>
        <v>Recommendations for Improvement:</v>
      </c>
      <c r="E1550" s="6" t="str">
        <f>Table1[[#This Row],[QNUM]]&amp;Table1[[#This Row],[SUBQNUM]]</f>
        <v>11.02.11Recommendations for Improvement:</v>
      </c>
      <c r="F1550" s="6" t="str">
        <f>_xlfn.SINGLE(IF('New to AmeriCorps'!$B160="","",'New to AmeriCorps'!$B160))</f>
        <v/>
      </c>
      <c r="G1550" s="6" t="str">
        <f>_xlfn.SINGLE(IF('New to AmeriCorps'!$C160="","",'New to AmeriCorps'!$C160))</f>
        <v/>
      </c>
      <c r="H155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51" spans="1:8" x14ac:dyDescent="0.35">
      <c r="A1551" s="6" t="s">
        <v>15</v>
      </c>
      <c r="B1551" s="6" t="str">
        <f t="shared" ref="B1551:B1556" si="43">TRIM(IF(ISNUMBER(LEFT(D1551,1)*1),LEFT(D1551,9),""))</f>
        <v>11.02.12</v>
      </c>
      <c r="C1551" s="6" t="str">
        <f>(IF(MID(Table1[[#This Row],[Question]],10,2)="SU",MID(Table1[[#This Row],[Question]],10,6),""))</f>
        <v/>
      </c>
      <c r="D1551" s="6" t="str">
        <f>'New to AmeriCorps'!$A161</f>
        <v>11.02.12</v>
      </c>
      <c r="E1551" s="6" t="str">
        <f>Table1[[#This Row],[QNUM]]&amp;Table1[[#This Row],[SUBQNUM]]</f>
        <v>11.02.12</v>
      </c>
      <c r="F1551" s="6" t="str">
        <f>_xlfn.SINGLE(IF('New to AmeriCorps'!$B161="","",'New to AmeriCorps'!$B161))</f>
        <v xml:space="preserve">Does the grantee recognize AmeriCorps support? </v>
      </c>
      <c r="G1551" s="6" t="str">
        <f>_xlfn.SINGLE(IF('New to AmeriCorps'!$C161="","",'New to AmeriCorps'!$C161))</f>
        <v/>
      </c>
      <c r="H155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52" spans="1:8" x14ac:dyDescent="0.35">
      <c r="A1552" s="6" t="s">
        <v>15</v>
      </c>
      <c r="B1552" s="6" t="str">
        <f t="shared" si="43"/>
        <v>11.02.12</v>
      </c>
      <c r="C1552" s="6" t="str">
        <f>(IF(MID(Table1[[#This Row],[Question]],10,2)="SU",MID(Table1[[#This Row],[Question]],10,6),""))</f>
        <v>SUBQ1</v>
      </c>
      <c r="D1552" s="9" t="str">
        <f>D1551&amp;" SUBQ1"</f>
        <v>11.02.12 SUBQ1</v>
      </c>
      <c r="E1552" s="9" t="str">
        <f>Table1[[#This Row],[QNUM]]&amp;Table1[[#This Row],[SUBQNUM]]</f>
        <v>11.02.12SUBQ1</v>
      </c>
      <c r="F1552" s="6" t="str">
        <f>_xlfn.SINGLE(IF('New to AmeriCorps'!$B162="","",'New to AmeriCorps'!$B162))</f>
        <v>• Are projects visually identified as AmeriCorps (including, but not limited to logos, websites, social media, service gear and clothing) and following AmeriCorps brand guidelines?</v>
      </c>
      <c r="G1552" s="6" t="str">
        <f>_xlfn.SINGLE(IF('New to AmeriCorps'!$C162="","",'New to AmeriCorps'!$C162))</f>
        <v/>
      </c>
      <c r="H155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53" spans="1:8" x14ac:dyDescent="0.35">
      <c r="A1553" s="6" t="s">
        <v>15</v>
      </c>
      <c r="B1553" s="6" t="str">
        <f t="shared" si="43"/>
        <v>11.02.12</v>
      </c>
      <c r="C1553" s="6" t="str">
        <f>(IF(MID(Table1[[#This Row],[Question]],10,2)="SU",MID(Table1[[#This Row],[Question]],10,6),""))</f>
        <v>SUBQ2</v>
      </c>
      <c r="D1553" s="9" t="str">
        <f>D1551&amp;" SUBQ2"</f>
        <v>11.02.12 SUBQ2</v>
      </c>
      <c r="E1553" s="9" t="str">
        <f>Table1[[#This Row],[QNUM]]&amp;Table1[[#This Row],[SUBQNUM]]</f>
        <v>11.02.12SUBQ2</v>
      </c>
      <c r="F1553" s="6" t="str">
        <f>_xlfn.SINGLE(IF('New to AmeriCorps'!$B163="","",'New to AmeriCorps'!$B163))</f>
        <v>• Are members provided information that projects are part of AmeriCorps?</v>
      </c>
      <c r="G1553" s="6" t="str">
        <f>_xlfn.SINGLE(IF('New to AmeriCorps'!$C163="","",'New to AmeriCorps'!$C163))</f>
        <v/>
      </c>
      <c r="H155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54" spans="1:8" x14ac:dyDescent="0.35">
      <c r="A1554" s="6" t="s">
        <v>15</v>
      </c>
      <c r="B1554" s="6" t="str">
        <f t="shared" si="43"/>
        <v>11.02.12</v>
      </c>
      <c r="C1554" s="6" t="str">
        <f>(IF(MID(Table1[[#This Row],[Question]],10,2)="SU",MID(Table1[[#This Row],[Question]],10,6),""))</f>
        <v>SUBQ3</v>
      </c>
      <c r="D1554" s="9" t="str">
        <f>D1551&amp;" SUBQ3"</f>
        <v>11.02.12 SUBQ3</v>
      </c>
      <c r="E1554" s="9" t="str">
        <f>Table1[[#This Row],[QNUM]]&amp;Table1[[#This Row],[SUBQNUM]]</f>
        <v>11.02.12SUBQ3</v>
      </c>
      <c r="F1554" s="6" t="str">
        <f>_xlfn.SINGLE(IF('New to AmeriCorps'!$B164="","",'New to AmeriCorps'!$B164))</f>
        <v>• Are there alterations to AmeriCorps logos or other brand identities? If yes, did the grantee receive prior written approval from AmeriCorps?</v>
      </c>
      <c r="G1554" s="6" t="str">
        <f>_xlfn.SINGLE(IF('New to AmeriCorps'!$C164="","",'New to AmeriCorps'!$C164))</f>
        <v/>
      </c>
      <c r="H155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55" spans="1:8" x14ac:dyDescent="0.35">
      <c r="A1555" s="6" t="s">
        <v>15</v>
      </c>
      <c r="B1555" s="6" t="str">
        <f t="shared" si="43"/>
        <v>11.02.12</v>
      </c>
      <c r="C1555" s="6" t="str">
        <f>(IF(MID(Table1[[#This Row],[Question]],10,2)="SU",MID(Table1[[#This Row],[Question]],10,6),""))</f>
        <v>SUBQ4</v>
      </c>
      <c r="D1555" s="9" t="str">
        <f>D1551&amp;" SUBQ4"</f>
        <v>11.02.12 SUBQ4</v>
      </c>
      <c r="E1555" s="9" t="str">
        <f>Table1[[#This Row],[QNUM]]&amp;Table1[[#This Row],[SUBQNUM]]</f>
        <v>11.02.12SUBQ4</v>
      </c>
      <c r="F1555" s="6" t="str">
        <f>_xlfn.SINGLE(IF('New to AmeriCorps'!$B165="","",'New to AmeriCorps'!$B165))</f>
        <v>• If applicable, do agreements with subsites explicitly state the program is an AmeriCorps program?</v>
      </c>
      <c r="G1555" s="6" t="str">
        <f>_xlfn.SINGLE(IF('New to AmeriCorps'!$C165="","",'New to AmeriCorps'!$C165))</f>
        <v/>
      </c>
      <c r="H155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56" spans="1:8" x14ac:dyDescent="0.35">
      <c r="A1556" s="6" t="s">
        <v>15</v>
      </c>
      <c r="B1556" s="6" t="str">
        <f t="shared" si="43"/>
        <v/>
      </c>
      <c r="C1556" s="6" t="str">
        <f>(IF(MID(Table1[[#This Row],[Question]],10,2)="SU",MID(Table1[[#This Row],[Question]],10,6),""))</f>
        <v/>
      </c>
      <c r="D1556" s="6" t="str">
        <f>'New to AmeriCorps'!$A166</f>
        <v>References:</v>
      </c>
      <c r="E1556" s="6" t="str">
        <f>Table1[[#This Row],[QNUM]]&amp;Table1[[#This Row],[SUBQNUM]]</f>
        <v/>
      </c>
      <c r="F1556" s="6" t="str">
        <f>_xlfn.SINGLE(IF('New to AmeriCorps'!$B166="","",'New to AmeriCorps'!$B166))</f>
        <v>General Terms and Conditions</v>
      </c>
      <c r="G1556" s="6" t="str">
        <f>_xlfn.SINGLE(IF('New to AmeriCorps'!$C166="","",'New to AmeriCorps'!$C166))</f>
        <v/>
      </c>
      <c r="H155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57" spans="1:8" x14ac:dyDescent="0.35">
      <c r="A1557" s="6" t="s">
        <v>15</v>
      </c>
      <c r="B1557" s="6" t="str">
        <f>B1555&amp;TRIM(Table1[[#This Row],[Question]])</f>
        <v>11.02.12Notes:</v>
      </c>
      <c r="C1557" s="6" t="str">
        <f>(IF(MID(Table1[[#This Row],[Question]],10,2)="SU",MID(Table1[[#This Row],[Question]],10,6),""))</f>
        <v/>
      </c>
      <c r="D1557" s="6" t="str">
        <f>'New to AmeriCorps'!$A167</f>
        <v>Notes:</v>
      </c>
      <c r="E1557" s="6" t="str">
        <f>Table1[[#This Row],[QNUM]]&amp;Table1[[#This Row],[SUBQNUM]]</f>
        <v>11.02.12Notes:</v>
      </c>
      <c r="F1557" s="6" t="str">
        <f>_xlfn.SINGLE(IF('New to AmeriCorps'!$B167="","",'New to AmeriCorps'!$B167))</f>
        <v/>
      </c>
      <c r="G1557" s="6" t="str">
        <f>_xlfn.SINGLE(IF('New to AmeriCorps'!$C167="","",'New to AmeriCorps'!$C167))</f>
        <v/>
      </c>
      <c r="H155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58" spans="1:8" x14ac:dyDescent="0.35">
      <c r="A1558" s="6" t="s">
        <v>15</v>
      </c>
      <c r="B1558" s="6" t="str">
        <f>B1555&amp;Table1[[#This Row],[Question]]</f>
        <v>11.02.12Recommendations for Improvement:</v>
      </c>
      <c r="C1558" s="6" t="str">
        <f>(IF(MID(Table1[[#This Row],[Question]],10,2)="SU",MID(Table1[[#This Row],[Question]],10,6),""))</f>
        <v/>
      </c>
      <c r="D1558" s="6" t="str">
        <f>'New to AmeriCorps'!$A168</f>
        <v>Recommendations for Improvement:</v>
      </c>
      <c r="E1558" s="6" t="str">
        <f>Table1[[#This Row],[QNUM]]&amp;Table1[[#This Row],[SUBQNUM]]</f>
        <v>11.02.12Recommendations for Improvement:</v>
      </c>
      <c r="F1558" s="6" t="str">
        <f>_xlfn.SINGLE(IF('New to AmeriCorps'!$B168="","",'New to AmeriCorps'!$B168))</f>
        <v/>
      </c>
      <c r="G1558" s="6" t="str">
        <f>_xlfn.SINGLE(IF('New to AmeriCorps'!$C168="","",'New to AmeriCorps'!$C168))</f>
        <v/>
      </c>
      <c r="H155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59" spans="1:8" x14ac:dyDescent="0.35">
      <c r="A1559" s="6" t="s">
        <v>15</v>
      </c>
      <c r="B1559" s="6" t="str">
        <f t="shared" ref="B1559:B1560" si="44">TRIM(IF(ISNUMBER(LEFT(D1559,1)*1),LEFT(D1559,9),""))</f>
        <v>11.02.13</v>
      </c>
      <c r="C1559" s="6" t="str">
        <f>(IF(MID(Table1[[#This Row],[Question]],10,2)="SU",MID(Table1[[#This Row],[Question]],10,6),""))</f>
        <v/>
      </c>
      <c r="D1559" s="6" t="str">
        <f>'New to AmeriCorps'!$A169</f>
        <v>11.02.13</v>
      </c>
      <c r="E1559" s="6" t="str">
        <f>Table1[[#This Row],[QNUM]]&amp;Table1[[#This Row],[SUBQNUM]]</f>
        <v>11.02.13</v>
      </c>
      <c r="F1559" s="6" t="str">
        <f>_xlfn.SINGLE(IF('New to AmeriCorps'!$B169="","",'New to AmeriCorps'!$B169))</f>
        <v>Has the VISTA Project Director completed the VISTA Sponsor Orientation and have site supervisors been adequately trained  to manage members by the sponsor?
If NO, write a brief explanation in the notes section below.</v>
      </c>
      <c r="G1559" s="6" t="str">
        <f>_xlfn.SINGLE(IF('New to AmeriCorps'!$C169="","",'New to AmeriCorps'!$C169))</f>
        <v/>
      </c>
      <c r="H155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60" spans="1:8" x14ac:dyDescent="0.35">
      <c r="A1560" s="6" t="s">
        <v>15</v>
      </c>
      <c r="B1560" s="6" t="str">
        <f t="shared" si="44"/>
        <v/>
      </c>
      <c r="C1560" s="6" t="str">
        <f>(IF(MID(Table1[[#This Row],[Question]],10,2)="SU",MID(Table1[[#This Row],[Question]],10,6),""))</f>
        <v/>
      </c>
      <c r="D1560" s="6" t="str">
        <f>'New to AmeriCorps'!$A170</f>
        <v>References:</v>
      </c>
      <c r="E1560" s="6" t="str">
        <f>Table1[[#This Row],[QNUM]]&amp;Table1[[#This Row],[SUBQNUM]]</f>
        <v/>
      </c>
      <c r="F1560" s="6" t="str">
        <f>_xlfn.SINGLE(IF('New to AmeriCorps'!$B170="","",'New to AmeriCorps'!$B170))</f>
        <v>Memorandum of Agreement</v>
      </c>
      <c r="G1560" s="6" t="str">
        <f>_xlfn.SINGLE(IF('New to AmeriCorps'!$C170="","",'New to AmeriCorps'!$C170))</f>
        <v/>
      </c>
      <c r="H156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61" spans="1:8" x14ac:dyDescent="0.35">
      <c r="A1561" s="6" t="s">
        <v>15</v>
      </c>
      <c r="B1561" s="6" t="str">
        <f>B1559&amp;TRIM(Table1[[#This Row],[Question]])</f>
        <v>11.02.13Notes:</v>
      </c>
      <c r="C1561" s="6" t="str">
        <f>(IF(MID(Table1[[#This Row],[Question]],10,2)="SU",MID(Table1[[#This Row],[Question]],10,6),""))</f>
        <v/>
      </c>
      <c r="D1561" s="6" t="str">
        <f>'New to AmeriCorps'!$A171</f>
        <v>Notes:</v>
      </c>
      <c r="E1561" s="6" t="str">
        <f>Table1[[#This Row],[QNUM]]&amp;Table1[[#This Row],[SUBQNUM]]</f>
        <v>11.02.13Notes:</v>
      </c>
      <c r="F1561" s="6" t="str">
        <f>_xlfn.SINGLE(IF('New to AmeriCorps'!$B171="","",'New to AmeriCorps'!$B171))</f>
        <v/>
      </c>
      <c r="G1561" s="6" t="str">
        <f>_xlfn.SINGLE(IF('New to AmeriCorps'!$C171="","",'New to AmeriCorps'!$C171))</f>
        <v/>
      </c>
      <c r="H156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62" spans="1:8" x14ac:dyDescent="0.35">
      <c r="A1562" s="6" t="s">
        <v>15</v>
      </c>
      <c r="B1562" s="6" t="str">
        <f>B1559&amp;Table1[[#This Row],[Question]]</f>
        <v>11.02.13Recommendations for Improvement:</v>
      </c>
      <c r="C1562" s="6" t="str">
        <f>(IF(MID(Table1[[#This Row],[Question]],10,2)="SU",MID(Table1[[#This Row],[Question]],10,6),""))</f>
        <v/>
      </c>
      <c r="D1562" s="6" t="str">
        <f>'New to AmeriCorps'!$A172</f>
        <v>Recommendations for Improvement:</v>
      </c>
      <c r="E1562" s="6" t="str">
        <f>Table1[[#This Row],[QNUM]]&amp;Table1[[#This Row],[SUBQNUM]]</f>
        <v>11.02.13Recommendations for Improvement:</v>
      </c>
      <c r="F1562" s="6" t="str">
        <f>_xlfn.SINGLE(IF('New to AmeriCorps'!$B172="","",'New to AmeriCorps'!$B172))</f>
        <v/>
      </c>
      <c r="G1562" s="6" t="str">
        <f>_xlfn.SINGLE(IF('New to AmeriCorps'!$C172="","",'New to AmeriCorps'!$C172))</f>
        <v/>
      </c>
      <c r="H156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63" spans="1:8" x14ac:dyDescent="0.35">
      <c r="A1563" s="6" t="s">
        <v>15</v>
      </c>
      <c r="B1563" s="6" t="str">
        <f t="shared" ref="B1563:B1564" si="45">TRIM(IF(ISNUMBER(LEFT(D1563,1)*1),LEFT(D1563,9),""))</f>
        <v>11.02.14</v>
      </c>
      <c r="C1563" s="6" t="str">
        <f>(IF(MID(Table1[[#This Row],[Question]],10,2)="SU",MID(Table1[[#This Row],[Question]],10,6),""))</f>
        <v/>
      </c>
      <c r="D1563" s="6" t="str">
        <f>'New to AmeriCorps'!$A173</f>
        <v>11.02.14</v>
      </c>
      <c r="E1563" s="6" t="str">
        <f>Table1[[#This Row],[QNUM]]&amp;Table1[[#This Row],[SUBQNUM]]</f>
        <v>11.02.14</v>
      </c>
      <c r="F1563" s="6" t="str">
        <f>_xlfn.SINGLE(IF('New to AmeriCorps'!$B173="","",'New to AmeriCorps'!$B173))</f>
        <v>Does the grantee/sponsor have a policy and procedure in place regarding the provision of reasonable accommodation for members and staff to ensure accessibility as per the federal requirements?</v>
      </c>
      <c r="G1563" s="6" t="str">
        <f>_xlfn.SINGLE(IF('New to AmeriCorps'!$C173="","",'New to AmeriCorps'!$C173))</f>
        <v/>
      </c>
      <c r="H156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64" spans="1:8" x14ac:dyDescent="0.35">
      <c r="A1564" s="6" t="s">
        <v>15</v>
      </c>
      <c r="B1564" s="6" t="str">
        <f t="shared" si="45"/>
        <v/>
      </c>
      <c r="C1564" s="6" t="str">
        <f>(IF(MID(Table1[[#This Row],[Question]],10,2)="SU",MID(Table1[[#This Row],[Question]],10,6),""))</f>
        <v/>
      </c>
      <c r="D1564" s="6" t="str">
        <f>'New to AmeriCorps'!$A174</f>
        <v>References:</v>
      </c>
      <c r="E1564" s="6" t="str">
        <f>Table1[[#This Row],[QNUM]]&amp;Table1[[#This Row],[SUBQNUM]]</f>
        <v/>
      </c>
      <c r="F1564" s="6" t="str">
        <f>_xlfn.SINGLE(IF('New to AmeriCorps'!$B174="","",'New to AmeriCorps'!$B174))</f>
        <v>45 CFR 1203, 45 CFR 1214, 45 CFR 1232, Rehabilitation Act of 1973: Sections 504, 508, Program Specific Terms and Conditions, Americans with Disabilities Act of 1990</v>
      </c>
      <c r="G1564" s="6" t="str">
        <f>_xlfn.SINGLE(IF('New to AmeriCorps'!$C174="","",'New to AmeriCorps'!$C174))</f>
        <v/>
      </c>
      <c r="H156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65" spans="1:8" x14ac:dyDescent="0.35">
      <c r="A1565" s="6" t="s">
        <v>15</v>
      </c>
      <c r="B1565" s="6" t="str">
        <f>B1563&amp;TRIM(Table1[[#This Row],[Question]])</f>
        <v>11.02.14Notes:</v>
      </c>
      <c r="C1565" s="6" t="str">
        <f>(IF(MID(Table1[[#This Row],[Question]],10,2)="SU",MID(Table1[[#This Row],[Question]],10,6),""))</f>
        <v/>
      </c>
      <c r="D1565" s="6" t="str">
        <f>'New to AmeriCorps'!$A175</f>
        <v>Notes:</v>
      </c>
      <c r="E1565" s="6" t="str">
        <f>Table1[[#This Row],[QNUM]]&amp;Table1[[#This Row],[SUBQNUM]]</f>
        <v>11.02.14Notes:</v>
      </c>
      <c r="F1565" s="6" t="str">
        <f>_xlfn.SINGLE(IF('New to AmeriCorps'!$B175="","",'New to AmeriCorps'!$B175))</f>
        <v/>
      </c>
      <c r="G1565" s="6" t="str">
        <f>_xlfn.SINGLE(IF('New to AmeriCorps'!$C175="","",'New to AmeriCorps'!$C175))</f>
        <v/>
      </c>
      <c r="H156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66" spans="1:8" x14ac:dyDescent="0.35">
      <c r="A1566" s="6" t="s">
        <v>15</v>
      </c>
      <c r="B1566" s="6" t="str">
        <f>B1563&amp;Table1[[#This Row],[Question]]</f>
        <v>11.02.14Recommendations for Improvement:</v>
      </c>
      <c r="C1566" s="6" t="str">
        <f>(IF(MID(Table1[[#This Row],[Question]],10,2)="SU",MID(Table1[[#This Row],[Question]],10,6),""))</f>
        <v/>
      </c>
      <c r="D1566" s="6" t="str">
        <f>'New to AmeriCorps'!$A176</f>
        <v>Recommendations for Improvement:</v>
      </c>
      <c r="E1566" s="6" t="str">
        <f>Table1[[#This Row],[QNUM]]&amp;Table1[[#This Row],[SUBQNUM]]</f>
        <v>11.02.14Recommendations for Improvement:</v>
      </c>
      <c r="F1566" s="6" t="str">
        <f>_xlfn.SINGLE(IF('New to AmeriCorps'!$B176="","",'New to AmeriCorps'!$B176))</f>
        <v/>
      </c>
      <c r="G1566" s="6" t="str">
        <f>_xlfn.SINGLE(IF('New to AmeriCorps'!$C176="","",'New to AmeriCorps'!$C176))</f>
        <v/>
      </c>
      <c r="H156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67" spans="1:8" x14ac:dyDescent="0.35">
      <c r="A1567" s="6" t="s">
        <v>15</v>
      </c>
      <c r="B1567" s="6" t="str">
        <f t="shared" ref="B1567:B1568" si="46">TRIM(IF(ISNUMBER(LEFT(D1567,1)*1),LEFT(D1567,9),""))</f>
        <v>11.02.15</v>
      </c>
      <c r="C1567" s="6" t="str">
        <f>(IF(MID(Table1[[#This Row],[Question]],10,2)="SU",MID(Table1[[#This Row],[Question]],10,6),""))</f>
        <v/>
      </c>
      <c r="D1567" s="6" t="str">
        <f>'New to AmeriCorps'!$A177</f>
        <v>11.02.15</v>
      </c>
      <c r="E1567" s="6" t="str">
        <f>Table1[[#This Row],[QNUM]]&amp;Table1[[#This Row],[SUBQNUM]]</f>
        <v>11.02.15</v>
      </c>
      <c r="F1567" s="6" t="str">
        <f>_xlfn.SINGLE(IF('New to AmeriCorps'!$B177="","",'New to AmeriCorps'!$B177))</f>
        <v xml:space="preserve">Does the sponsor/grantee have a system (a plan or process) in place for ensuring accessibility to persons with Limited English Proficiency?  </v>
      </c>
      <c r="G1567" s="6" t="str">
        <f>_xlfn.SINGLE(IF('New to AmeriCorps'!$C177="","",'New to AmeriCorps'!$C177))</f>
        <v/>
      </c>
      <c r="H156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68" spans="1:8" x14ac:dyDescent="0.35">
      <c r="A1568" s="6" t="s">
        <v>15</v>
      </c>
      <c r="B1568" s="6" t="str">
        <f t="shared" si="46"/>
        <v/>
      </c>
      <c r="C1568" s="6" t="str">
        <f>(IF(MID(Table1[[#This Row],[Question]],10,2)="SU",MID(Table1[[#This Row],[Question]],10,6),""))</f>
        <v/>
      </c>
      <c r="D1568" s="6" t="str">
        <f>'New to AmeriCorps'!$A178</f>
        <v>References:</v>
      </c>
      <c r="E1568" s="6" t="str">
        <f>Table1[[#This Row],[QNUM]]&amp;Table1[[#This Row],[SUBQNUM]]</f>
        <v/>
      </c>
      <c r="F1568" s="6" t="str">
        <f>_xlfn.SINGLE(IF('New to AmeriCorps'!$B178="","",'New to AmeriCorps'!$B178))</f>
        <v>General Terms and Conditions, Executive Order 13166, 67 FR 64604, Title VI, Civil Rights Act 1964: Prohibition Against National Origin Discrimination Affecting Limited English Proficient Persons</v>
      </c>
      <c r="G1568" s="6" t="str">
        <f>_xlfn.SINGLE(IF('New to AmeriCorps'!$C178="","",'New to AmeriCorps'!$C178))</f>
        <v/>
      </c>
      <c r="H156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69" spans="1:8" x14ac:dyDescent="0.35">
      <c r="A1569" s="6" t="s">
        <v>15</v>
      </c>
      <c r="B1569" s="6" t="str">
        <f>B1567&amp;TRIM(Table1[[#This Row],[Question]])</f>
        <v>11.02.15Notes:</v>
      </c>
      <c r="C1569" s="6" t="str">
        <f>(IF(MID(Table1[[#This Row],[Question]],10,2)="SU",MID(Table1[[#This Row],[Question]],10,6),""))</f>
        <v/>
      </c>
      <c r="D1569" s="6" t="str">
        <f>'New to AmeriCorps'!$A179</f>
        <v>Notes:</v>
      </c>
      <c r="E1569" s="6" t="str">
        <f>Table1[[#This Row],[QNUM]]&amp;Table1[[#This Row],[SUBQNUM]]</f>
        <v>11.02.15Notes:</v>
      </c>
      <c r="F1569" s="6" t="str">
        <f>_xlfn.SINGLE(IF('New to AmeriCorps'!$B179="","",'New to AmeriCorps'!$B179))</f>
        <v/>
      </c>
      <c r="G1569" s="6" t="str">
        <f>_xlfn.SINGLE(IF('New to AmeriCorps'!$C179="","",'New to AmeriCorps'!$C179))</f>
        <v/>
      </c>
      <c r="H156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70" spans="1:8" x14ac:dyDescent="0.35">
      <c r="A1570" s="6" t="s">
        <v>15</v>
      </c>
      <c r="B1570" s="6" t="str">
        <f>B1567&amp;Table1[[#This Row],[Question]]</f>
        <v>11.02.15Recommendations for Improvement:</v>
      </c>
      <c r="C1570" s="6" t="str">
        <f>(IF(MID(Table1[[#This Row],[Question]],10,2)="SU",MID(Table1[[#This Row],[Question]],10,6),""))</f>
        <v/>
      </c>
      <c r="D1570" s="6" t="str">
        <f>'New to AmeriCorps'!$A180</f>
        <v>Recommendations for Improvement:</v>
      </c>
      <c r="E1570" s="6" t="str">
        <f>Table1[[#This Row],[QNUM]]&amp;Table1[[#This Row],[SUBQNUM]]</f>
        <v>11.02.15Recommendations for Improvement:</v>
      </c>
      <c r="F1570" s="6" t="str">
        <f>_xlfn.SINGLE(IF('New to AmeriCorps'!$B180="","",'New to AmeriCorps'!$B180))</f>
        <v/>
      </c>
      <c r="G1570" s="6" t="str">
        <f>_xlfn.SINGLE(IF('New to AmeriCorps'!$C180="","",'New to AmeriCorps'!$C180))</f>
        <v/>
      </c>
      <c r="H157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71" spans="1:8" x14ac:dyDescent="0.35">
      <c r="A1571" s="6" t="s">
        <v>15</v>
      </c>
      <c r="B1571" s="6" t="str">
        <f t="shared" si="42"/>
        <v>11.03: NS</v>
      </c>
      <c r="C1571" s="6" t="str">
        <f>(IF(MID(Table1[[#This Row],[Question]],10,2)="SU",MID(Table1[[#This Row],[Question]],10,6),""))</f>
        <v/>
      </c>
      <c r="D1571" s="6" t="str">
        <f>'New to AmeriCorps'!$A181</f>
        <v>11.03: NSCHC</v>
      </c>
      <c r="E1571" s="6" t="str">
        <f>Table1[[#This Row],[QNUM]]&amp;Table1[[#This Row],[SUBQNUM]]</f>
        <v>11.03: NS</v>
      </c>
      <c r="F1571" s="6" t="str">
        <f>_xlfn.SINGLE(IF('New to AmeriCorps'!$B181="","",'New to AmeriCorps'!$B181))</f>
        <v/>
      </c>
      <c r="G1571" s="6" t="str">
        <f>_xlfn.SINGLE(IF('New to AmeriCorps'!$C181="","",'New to AmeriCorps'!$C181))</f>
        <v/>
      </c>
      <c r="H157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72" spans="1:8" x14ac:dyDescent="0.35">
      <c r="A1572" s="6" t="s">
        <v>15</v>
      </c>
      <c r="B1572" s="6" t="str">
        <f t="shared" si="42"/>
        <v>11.03.01</v>
      </c>
      <c r="C1572" s="6" t="str">
        <f>(IF(MID(Table1[[#This Row],[Question]],10,2)="SU",MID(Table1[[#This Row],[Question]],10,6),""))</f>
        <v/>
      </c>
      <c r="D1572" s="6" t="str">
        <f>'New to AmeriCorps'!$A182</f>
        <v>11.03.01</v>
      </c>
      <c r="E1572" s="6" t="str">
        <f>Table1[[#This Row],[QNUM]]&amp;Table1[[#This Row],[SUBQNUM]]</f>
        <v>11.03.01</v>
      </c>
      <c r="F1572" s="6" t="str">
        <f>_xlfn.SINGLE(IF('New to AmeriCorps'!$B182="","",'New to AmeriCorps'!$B182))</f>
        <v>Does the organization have a policy or procedure describing the internal process for conducting NSCHC?</v>
      </c>
      <c r="G1572" s="6" t="str">
        <f>_xlfn.SINGLE(IF('New to AmeriCorps'!$C182="","",'New to AmeriCorps'!$C182))</f>
        <v/>
      </c>
      <c r="H157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73" spans="1:8" x14ac:dyDescent="0.35">
      <c r="A1573" s="6" t="s">
        <v>15</v>
      </c>
      <c r="B1573" s="6" t="str">
        <f t="shared" si="42"/>
        <v/>
      </c>
      <c r="C1573" s="6" t="str">
        <f>(IF(MID(Table1[[#This Row],[Question]],10,2)="SU",MID(Table1[[#This Row],[Question]],10,6),""))</f>
        <v/>
      </c>
      <c r="D1573" s="6" t="str">
        <f>'New to AmeriCorps'!$A183</f>
        <v>References:</v>
      </c>
      <c r="E1573" s="6" t="str">
        <f>Table1[[#This Row],[QNUM]]&amp;Table1[[#This Row],[SUBQNUM]]</f>
        <v/>
      </c>
      <c r="F1573" s="6" t="str">
        <f>_xlfn.SINGLE(IF('New to AmeriCorps'!$B183="","",'New to AmeriCorps'!$B183))</f>
        <v/>
      </c>
      <c r="G1573" s="6" t="str">
        <f>_xlfn.SINGLE(IF('New to AmeriCorps'!$C183="","",'New to AmeriCorps'!$C183))</f>
        <v/>
      </c>
      <c r="H157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74" spans="1:8" x14ac:dyDescent="0.35">
      <c r="A1574" s="6" t="s">
        <v>15</v>
      </c>
      <c r="B1574" s="6" t="str">
        <f>B1572&amp;TRIM(Table1[[#This Row],[Question]])</f>
        <v>11.03.01Notes:</v>
      </c>
      <c r="C1574" s="6" t="str">
        <f>(IF(MID(Table1[[#This Row],[Question]],10,2)="SU",MID(Table1[[#This Row],[Question]],10,6),""))</f>
        <v/>
      </c>
      <c r="D1574" s="6" t="str">
        <f>'New to AmeriCorps'!$A184</f>
        <v>Notes:</v>
      </c>
      <c r="E1574" s="6" t="str">
        <f>Table1[[#This Row],[QNUM]]&amp;Table1[[#This Row],[SUBQNUM]]</f>
        <v>11.03.01Notes:</v>
      </c>
      <c r="F1574" s="6" t="str">
        <f>_xlfn.SINGLE(IF('New to AmeriCorps'!$B184="","",'New to AmeriCorps'!$B184))</f>
        <v/>
      </c>
      <c r="G1574" s="6" t="str">
        <f>_xlfn.SINGLE(IF('New to AmeriCorps'!$C184="","",'New to AmeriCorps'!$C184))</f>
        <v/>
      </c>
      <c r="H157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75" spans="1:8" x14ac:dyDescent="0.35">
      <c r="A1575" s="6" t="s">
        <v>15</v>
      </c>
      <c r="B1575" s="6" t="str">
        <f>B1572&amp;Table1[[#This Row],[Question]]</f>
        <v>11.03.01Recommendations for Improvement:</v>
      </c>
      <c r="C1575" s="6" t="str">
        <f>(IF(MID(Table1[[#This Row],[Question]],10,2)="SU",MID(Table1[[#This Row],[Question]],10,6),""))</f>
        <v/>
      </c>
      <c r="D1575" s="6" t="str">
        <f>'New to AmeriCorps'!$A185</f>
        <v>Recommendations for Improvement:</v>
      </c>
      <c r="E1575" s="6" t="str">
        <f>Table1[[#This Row],[QNUM]]&amp;Table1[[#This Row],[SUBQNUM]]</f>
        <v>11.03.01Recommendations for Improvement:</v>
      </c>
      <c r="F1575" s="6" t="str">
        <f>_xlfn.SINGLE(IF('New to AmeriCorps'!$B185="","",'New to AmeriCorps'!$B185))</f>
        <v/>
      </c>
      <c r="G1575" s="6" t="str">
        <f>_xlfn.SINGLE(IF('New to AmeriCorps'!$C185="","",'New to AmeriCorps'!$C185))</f>
        <v/>
      </c>
      <c r="H157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76" spans="1:8" x14ac:dyDescent="0.35">
      <c r="A1576" s="6" t="s">
        <v>15</v>
      </c>
      <c r="B1576" s="6" t="str">
        <f t="shared" si="42"/>
        <v>11.03.02</v>
      </c>
      <c r="C1576" s="6" t="str">
        <f>(IF(MID(Table1[[#This Row],[Question]],10,2)="SU",MID(Table1[[#This Row],[Question]],10,6),""))</f>
        <v/>
      </c>
      <c r="D1576" s="6" t="str">
        <f>'New to AmeriCorps'!$A186</f>
        <v>11.03.02</v>
      </c>
      <c r="E1576" s="6" t="str">
        <f>Table1[[#This Row],[QNUM]]&amp;Table1[[#This Row],[SUBQNUM]]</f>
        <v>11.03.02</v>
      </c>
      <c r="F1576" s="6" t="str">
        <f>_xlfn.SINGLE(IF('New to AmeriCorps'!$B186="","",'New to AmeriCorps'!$B186))</f>
        <v>Does the NSCHC policy or procedure cover all recommended topics, as applicable?</v>
      </c>
      <c r="G1576" s="6" t="str">
        <f>_xlfn.SINGLE(IF('New to AmeriCorps'!$C186="","",'New to AmeriCorps'!$C186))</f>
        <v/>
      </c>
      <c r="H157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77" spans="1:8" x14ac:dyDescent="0.35">
      <c r="A1577" s="6" t="s">
        <v>15</v>
      </c>
      <c r="B1577" s="6" t="str">
        <f t="shared" si="42"/>
        <v>11.03.02</v>
      </c>
      <c r="C1577" s="6" t="str">
        <f>(IF(MID(Table1[[#This Row],[Question]],10,2)="SU",MID(Table1[[#This Row],[Question]],10,6),""))</f>
        <v>SUBQ1</v>
      </c>
      <c r="D1577" s="9" t="str">
        <f>D$1576&amp;" SUBQ1"</f>
        <v>11.03.02 SUBQ1</v>
      </c>
      <c r="E1577" s="9" t="str">
        <f>Table1[[#This Row],[QNUM]]&amp;Table1[[#This Row],[SUBQNUM]]</f>
        <v>11.03.02SUBQ1</v>
      </c>
      <c r="F1577" s="6" t="str">
        <f>_xlfn.SINGLE(IF('New to AmeriCorps'!$B187="","",'New to AmeriCorps'!$B187))</f>
        <v>The policy correctly explains who is subject to the NSCHC process (as applicable to the grant/program).</v>
      </c>
      <c r="G1577" s="6" t="str">
        <f>_xlfn.SINGLE(IF('New to AmeriCorps'!$C187="","",'New to AmeriCorps'!$C187))</f>
        <v/>
      </c>
      <c r="H157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78" spans="1:8" x14ac:dyDescent="0.35">
      <c r="A1578" s="6" t="s">
        <v>15</v>
      </c>
      <c r="B1578" s="6" t="str">
        <f t="shared" ref="B1578:B1603" si="47">TRIM(IF(ISNUMBER(LEFT(D1578,1)*1),LEFT(D1578,9),""))</f>
        <v>11.03.02</v>
      </c>
      <c r="C1578" s="6" t="str">
        <f>(IF(MID(Table1[[#This Row],[Question]],10,2)="SU",MID(Table1[[#This Row],[Question]],10,6),""))</f>
        <v>SUBQ2</v>
      </c>
      <c r="D1578" s="9" t="str">
        <f>D$1576&amp;" SUBQ2"</f>
        <v>11.03.02 SUBQ2</v>
      </c>
      <c r="E1578" s="9" t="str">
        <f>Table1[[#This Row],[QNUM]]&amp;Table1[[#This Row],[SUBQNUM]]</f>
        <v>11.03.02SUBQ2</v>
      </c>
      <c r="F1578" s="6" t="str">
        <f>_xlfn.SINGLE(IF('New to AmeriCorps'!$B188="","",'New to AmeriCorps'!$B188))</f>
        <v>The policy correctly outlines the eligibility criteria / describes ineligible individuals as listed in 45 CFR § 2540.202.</v>
      </c>
      <c r="G1578" s="6" t="str">
        <f>_xlfn.SINGLE(IF('New to AmeriCorps'!$C188="","",'New to AmeriCorps'!$C188))</f>
        <v/>
      </c>
      <c r="H157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79" spans="1:8" x14ac:dyDescent="0.35">
      <c r="A1579" s="6" t="s">
        <v>15</v>
      </c>
      <c r="B1579" s="6" t="str">
        <f t="shared" si="47"/>
        <v>11.03.02</v>
      </c>
      <c r="C1579" s="6" t="str">
        <f>(IF(MID(Table1[[#This Row],[Question]],10,2)="SU",MID(Table1[[#This Row],[Question]],10,6),""))</f>
        <v>SUBQ3</v>
      </c>
      <c r="D1579" s="9" t="str">
        <f>D$1576&amp;" SUBQ3"</f>
        <v>11.03.02 SUBQ3</v>
      </c>
      <c r="E1579" s="9" t="str">
        <f>Table1[[#This Row],[QNUM]]&amp;Table1[[#This Row],[SUBQNUM]]</f>
        <v>11.03.02SUBQ3</v>
      </c>
      <c r="F1579" s="6" t="str">
        <f>_xlfn.SINGLE(IF('New to AmeriCorps'!$B189="","",'New to AmeriCorps'!$B189))</f>
        <v>Grantees may establish screening criteria beyond the NSCHC eligibility requirements specified in 45 CFR § 2540.202. If establishing screening criteria beyond the NSCHC eligibility requirements, the policy requires that the program ensure suitability criteria are consistent with state and Federal Civil Rights and nondiscrimination laws.</v>
      </c>
      <c r="G1579" s="6" t="str">
        <f>_xlfn.SINGLE(IF('New to AmeriCorps'!$C189="","",'New to AmeriCorps'!$C189))</f>
        <v/>
      </c>
      <c r="H157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80" spans="1:8" x14ac:dyDescent="0.35">
      <c r="A1580" s="6" t="s">
        <v>15</v>
      </c>
      <c r="B1580" s="6" t="str">
        <f t="shared" si="47"/>
        <v>11.03.02</v>
      </c>
      <c r="C1580" s="6" t="str">
        <f>(IF(MID(Table1[[#This Row],[Question]],10,2)="SU",MID(Table1[[#This Row],[Question]],10,6),""))</f>
        <v>SUBQ4</v>
      </c>
      <c r="D1580" s="9" t="str">
        <f>D$1576&amp;" SUBQ4"</f>
        <v>11.03.02 SUBQ4</v>
      </c>
      <c r="E1580" s="9" t="str">
        <f>Table1[[#This Row],[QNUM]]&amp;Table1[[#This Row],[SUBQNUM]]</f>
        <v>11.03.02SUBQ4</v>
      </c>
      <c r="F1580" s="6" t="str">
        <f>_xlfn.SINGLE(IF('New to AmeriCorps'!$B190="","",'New to AmeriCorps'!$B190))</f>
        <v>The policy correctly specifies what NSCHC components are required: (1) a nationwide check of the NSOPW.gov, (2) a check of the individual's state of residence and state of service, and (3) a fingerprint-based check of the FBI.</v>
      </c>
      <c r="G1580" s="6" t="str">
        <f>_xlfn.SINGLE(IF('New to AmeriCorps'!$C190="","",'New to AmeriCorps'!$C190))</f>
        <v/>
      </c>
      <c r="H158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81" spans="1:8" x14ac:dyDescent="0.35">
      <c r="A1581" s="6" t="s">
        <v>15</v>
      </c>
      <c r="B1581" s="6" t="str">
        <f t="shared" si="47"/>
        <v>11.03.02</v>
      </c>
      <c r="C1581" s="6" t="str">
        <f>(IF(MID(Table1[[#This Row],[Question]],10,2)="SU",MID(Table1[[#This Row],[Question]],10,6),""))</f>
        <v>SUBQ5</v>
      </c>
      <c r="D1581" s="9" t="str">
        <f>D$1576&amp;" SUBQ5"</f>
        <v>11.03.02 SUBQ5</v>
      </c>
      <c r="E1581" s="9" t="str">
        <f>Table1[[#This Row],[QNUM]]&amp;Table1[[#This Row],[SUBQNUM]]</f>
        <v>11.03.02SUBQ5</v>
      </c>
      <c r="F1581" s="6" t="str">
        <f>_xlfn.SINGLE(IF('New to AmeriCorps'!$B191="","",'New to AmeriCorps'!$B191))</f>
        <v>The policy identifies which AmeriCorps-approved sources will be used for all levels of NSCHC as listed in 45 CFR § 2540.204.</v>
      </c>
      <c r="G1581" s="6" t="str">
        <f>_xlfn.SINGLE(IF('New to AmeriCorps'!$C191="","",'New to AmeriCorps'!$C191))</f>
        <v/>
      </c>
      <c r="H158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82" spans="1:8" x14ac:dyDescent="0.35">
      <c r="A1582" s="6" t="s">
        <v>15</v>
      </c>
      <c r="B1582" s="6" t="str">
        <f t="shared" si="47"/>
        <v>11.03.02</v>
      </c>
      <c r="C1582" s="6" t="str">
        <f>(IF(MID(Table1[[#This Row],[Question]],10,2)="SU",MID(Table1[[#This Row],[Question]],10,6),""))</f>
        <v>SUBQ6</v>
      </c>
      <c r="D1582" s="9" t="str">
        <f>D$1576&amp;" SUBQ6"</f>
        <v>11.03.02 SUBQ6</v>
      </c>
      <c r="E1582" s="9" t="str">
        <f>Table1[[#This Row],[QNUM]]&amp;Table1[[#This Row],[SUBQNUM]]</f>
        <v>11.03.02SUBQ6</v>
      </c>
      <c r="F1582" s="6" t="str">
        <f>_xlfn.SINGLE(IF('New to AmeriCorps'!$B192="","",'New to AmeriCorps'!$B192))</f>
        <v>The policy explains the process used to determine the current first and last name used on a name-based check.</v>
      </c>
      <c r="G1582" s="6" t="str">
        <f>_xlfn.SINGLE(IF('New to AmeriCorps'!$C192="","",'New to AmeriCorps'!$C192))</f>
        <v/>
      </c>
      <c r="H158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83" spans="1:8" x14ac:dyDescent="0.35">
      <c r="A1583" s="6" t="s">
        <v>15</v>
      </c>
      <c r="B1583" s="6" t="str">
        <f t="shared" si="47"/>
        <v>11.03.02</v>
      </c>
      <c r="C1583" s="6" t="str">
        <f>(IF(MID(Table1[[#This Row],[Question]],10,2)="SU",MID(Table1[[#This Row],[Question]],10,6),""))</f>
        <v>SUBQ7</v>
      </c>
      <c r="D1583" s="9" t="str">
        <f>D$1576&amp;" SUBQ7"</f>
        <v>11.03.02 SUBQ7</v>
      </c>
      <c r="E1583" s="9" t="str">
        <f>Table1[[#This Row],[QNUM]]&amp;Table1[[#This Row],[SUBQNUM]]</f>
        <v>11.03.02SUBQ7</v>
      </c>
      <c r="F1583" s="6" t="str">
        <f>_xlfn.SINGLE(IF('New to AmeriCorps'!$B193="","",'New to AmeriCorps'!$B193))</f>
        <v>The policy describes how the program determines the applicant's state of residence.</v>
      </c>
      <c r="G1583" s="6" t="str">
        <f>_xlfn.SINGLE(IF('New to AmeriCorps'!$C193="","",'New to AmeriCorps'!$C193))</f>
        <v/>
      </c>
      <c r="H158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84" spans="1:8" x14ac:dyDescent="0.35">
      <c r="A1584" s="6" t="s">
        <v>15</v>
      </c>
      <c r="B1584" s="6" t="str">
        <f t="shared" si="47"/>
        <v>11.03.02</v>
      </c>
      <c r="C1584" s="6" t="str">
        <f>(IF(MID(Table1[[#This Row],[Question]],10,2)="SU",MID(Table1[[#This Row],[Question]],10,6),""))</f>
        <v>SUBQ8</v>
      </c>
      <c r="D1584" s="9" t="str">
        <f>D$1576&amp;" SUBQ8"</f>
        <v>11.03.02 SUBQ8</v>
      </c>
      <c r="E1584" s="9" t="str">
        <f>Table1[[#This Row],[QNUM]]&amp;Table1[[#This Row],[SUBQNUM]]</f>
        <v>11.03.02SUBQ8</v>
      </c>
      <c r="F1584" s="6" t="str">
        <f>_xlfn.SINGLE(IF('New to AmeriCorps'!$B194="","",'New to AmeriCorps'!$B194))</f>
        <v>If not using Truescreen, the policy includes a requirement to conduct a subsequent NSOPW.gov check if states/territories are not reporting when the initial check is run, OR a requirement to run statewide sex offender checks in the states/territories not reporting.</v>
      </c>
      <c r="G1584" s="6" t="str">
        <f>_xlfn.SINGLE(IF('New to AmeriCorps'!$C194="","",'New to AmeriCorps'!$C194))</f>
        <v/>
      </c>
      <c r="H158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85" spans="1:8" x14ac:dyDescent="0.35">
      <c r="A1585" s="6" t="s">
        <v>15</v>
      </c>
      <c r="B1585" s="6" t="str">
        <f t="shared" si="47"/>
        <v>11.03.02</v>
      </c>
      <c r="C1585" s="6" t="str">
        <f>(IF(MID(Table1[[#This Row],[Question]],10,2)="SU",MID(Table1[[#This Row],[Question]],10,6),""))</f>
        <v>SUBQ9</v>
      </c>
      <c r="D1585" s="9" t="str">
        <f>D$1576&amp;" SUBQ9"</f>
        <v>11.03.02 SUBQ9</v>
      </c>
      <c r="E1585" s="9" t="str">
        <f>Table1[[#This Row],[QNUM]]&amp;Table1[[#This Row],[SUBQNUM]]</f>
        <v>11.03.02SUBQ9</v>
      </c>
      <c r="F1585" s="6" t="str">
        <f>_xlfn.SINGLE(IF('New to AmeriCorps'!$B195="","",'New to AmeriCorps'!$B195))</f>
        <v>The policy explains the timing requirement: that all checks are conducted, reviewed, and an eligibility determination made by the recipient no later than the day before the start date of work or service.</v>
      </c>
      <c r="G1585" s="6" t="str">
        <f>_xlfn.SINGLE(IF('New to AmeriCorps'!$C195="","",'New to AmeriCorps'!$C195))</f>
        <v/>
      </c>
      <c r="H158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86" spans="1:8" x14ac:dyDescent="0.35">
      <c r="A1586" s="6" t="s">
        <v>15</v>
      </c>
      <c r="B1586" s="6" t="str">
        <f t="shared" si="47"/>
        <v>11.03.02</v>
      </c>
      <c r="C1586" s="6" t="str">
        <f>(IF(MID(Table1[[#This Row],[Question]],10,2)="SU",MID(Table1[[#This Row],[Question]],10,6),""))</f>
        <v>SUBQ10</v>
      </c>
      <c r="D1586" s="9" t="str">
        <f>D$1576&amp;" SUBQ10"</f>
        <v>11.03.02 SUBQ10</v>
      </c>
      <c r="E1586" s="9" t="str">
        <f>Table1[[#This Row],[QNUM]]&amp;Table1[[#This Row],[SUBQNUM]]</f>
        <v>11.03.02SUBQ10</v>
      </c>
      <c r="F1586" s="6" t="str">
        <f>_xlfn.SINGLE(IF('New to AmeriCorps'!$B196="","",'New to AmeriCorps'!$B196))</f>
        <v>The policy requires the full NSCHC to be conducted again if an individual's relationship with the organization is terminated (break in work or service) for a period of more than 180 days.</v>
      </c>
      <c r="G1586" s="6" t="str">
        <f>_xlfn.SINGLE(IF('New to AmeriCorps'!$C196="","",'New to AmeriCorps'!$C196))</f>
        <v/>
      </c>
      <c r="H158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87" spans="1:8" x14ac:dyDescent="0.35">
      <c r="A1587" s="6" t="s">
        <v>15</v>
      </c>
      <c r="B1587" s="6" t="str">
        <f t="shared" si="47"/>
        <v>11.03.02</v>
      </c>
      <c r="C1587" s="6" t="str">
        <f>(IF(MID(Table1[[#This Row],[Question]],10,2)="SU",MID(Table1[[#This Row],[Question]],10,6),""))</f>
        <v>SUBQ11</v>
      </c>
      <c r="D1587" s="9" t="str">
        <f>D$1576&amp;" SUBQ11"</f>
        <v>11.03.02 SUBQ11</v>
      </c>
      <c r="E1587" s="9" t="str">
        <f>Table1[[#This Row],[QNUM]]&amp;Table1[[#This Row],[SUBQNUM]]</f>
        <v>11.03.02SUBQ11</v>
      </c>
      <c r="F1587" s="6" t="str">
        <f>_xlfn.SINGLE(IF('New to AmeriCorps'!$B197="","",'New to AmeriCorps'!$B197))</f>
        <v>The policy describes the process for staff to review results and make an eligibility determination, including documenting when this takes place.</v>
      </c>
      <c r="G1587" s="6" t="str">
        <f>_xlfn.SINGLE(IF('New to AmeriCorps'!$C197="","",'New to AmeriCorps'!$C197))</f>
        <v/>
      </c>
      <c r="H158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88" spans="1:8" x14ac:dyDescent="0.35">
      <c r="A1588" s="6" t="s">
        <v>15</v>
      </c>
      <c r="B1588" s="6" t="str">
        <f t="shared" si="47"/>
        <v>11.03.02</v>
      </c>
      <c r="C1588" s="6" t="str">
        <f>(IF(MID(Table1[[#This Row],[Question]],10,2)="SU",MID(Table1[[#This Row],[Question]],10,6),""))</f>
        <v>SUBQ12</v>
      </c>
      <c r="D1588" s="9" t="str">
        <f>D$1576&amp;" SUBQ12"</f>
        <v>11.03.02 SUBQ12</v>
      </c>
      <c r="E1588" s="9" t="str">
        <f>Table1[[#This Row],[QNUM]]&amp;Table1[[#This Row],[SUBQNUM]]</f>
        <v>11.03.02SUBQ12</v>
      </c>
      <c r="F1588" s="6" t="str">
        <f>_xlfn.SINGLE(IF('New to AmeriCorps'!$B198="","",'New to AmeriCorps'!$B198))</f>
        <v>The policy ensures that staff requiring NSCHC are not responsible for reviewing and adjudicating their own check results.</v>
      </c>
      <c r="G1588" s="6" t="str">
        <f>_xlfn.SINGLE(IF('New to AmeriCorps'!$C198="","",'New to AmeriCorps'!$C198))</f>
        <v/>
      </c>
      <c r="H158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89" spans="1:8" x14ac:dyDescent="0.35">
      <c r="A1589" s="6" t="s">
        <v>15</v>
      </c>
      <c r="B1589" s="6" t="str">
        <f t="shared" si="47"/>
        <v>11.03.02</v>
      </c>
      <c r="C1589" s="6" t="str">
        <f>(IF(MID(Table1[[#This Row],[Question]],10,2)="SU",MID(Table1[[#This Row],[Question]],10,6),""))</f>
        <v>SUBQ13</v>
      </c>
      <c r="D1589" s="9" t="str">
        <f>D$1576&amp;" SUBQ13"</f>
        <v>11.03.02 SUBQ13</v>
      </c>
      <c r="E1589" s="9" t="str">
        <f>Table1[[#This Row],[QNUM]]&amp;Table1[[#This Row],[SUBQNUM]]</f>
        <v>11.03.02SUBQ13</v>
      </c>
      <c r="F1589" s="6" t="str">
        <f>_xlfn.SINGLE(IF('New to AmeriCorps'!$B199="","",'New to AmeriCorps'!$B199))</f>
        <v>If using the AmeriCorps-approved vendors, the policy describes the process to determine eligibility if a vendor’s adjudication recommendation is 'not to recommend'.</v>
      </c>
      <c r="G1589" s="6" t="str">
        <f>_xlfn.SINGLE(IF('New to AmeriCorps'!$C199="","",'New to AmeriCorps'!$C199))</f>
        <v/>
      </c>
      <c r="H158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90" spans="1:8" x14ac:dyDescent="0.35">
      <c r="A1590" s="6" t="s">
        <v>15</v>
      </c>
      <c r="B1590" s="6" t="str">
        <f t="shared" si="47"/>
        <v>11.03.02</v>
      </c>
      <c r="C1590" s="6" t="str">
        <f>(IF(MID(Table1[[#This Row],[Question]],10,2)="SU",MID(Table1[[#This Row],[Question]],10,6),""))</f>
        <v>SUBQ14</v>
      </c>
      <c r="D1590" s="9" t="str">
        <f>D$1576&amp;" SUBQ14"</f>
        <v>11.03.02 SUBQ14</v>
      </c>
      <c r="E1590" s="9" t="str">
        <f>Table1[[#This Row],[QNUM]]&amp;Table1[[#This Row],[SUBQNUM]]</f>
        <v>11.03.02SUBQ14</v>
      </c>
      <c r="F1590" s="6" t="str">
        <f>_xlfn.SINGLE(IF('New to AmeriCorps'!$B200="","",'New to AmeriCorps'!$B200))</f>
        <v>If not using Truescreen, the policy describes the process for resolving any hits that have the same name as the applicant on the NSOPW.gov check.</v>
      </c>
      <c r="G1590" s="6" t="str">
        <f>_xlfn.SINGLE(IF('New to AmeriCorps'!$C200="","",'New to AmeriCorps'!$C200))</f>
        <v/>
      </c>
      <c r="H159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91" spans="1:8" x14ac:dyDescent="0.35">
      <c r="A1591" s="6" t="s">
        <v>15</v>
      </c>
      <c r="B1591" s="6" t="str">
        <f t="shared" si="47"/>
        <v>11.03.02</v>
      </c>
      <c r="C1591" s="6" t="str">
        <f>(IF(MID(Table1[[#This Row],[Question]],10,2)="SU",MID(Table1[[#This Row],[Question]],10,6),""))</f>
        <v>SUBQ15</v>
      </c>
      <c r="D1591" s="9" t="str">
        <f>D$1576&amp;" SUBQ15"</f>
        <v>11.03.02 SUBQ15</v>
      </c>
      <c r="E1591" s="9" t="str">
        <f>Table1[[#This Row],[QNUM]]&amp;Table1[[#This Row],[SUBQNUM]]</f>
        <v>11.03.02SUBQ15</v>
      </c>
      <c r="F1591" s="6" t="str">
        <f>_xlfn.SINGLE(IF('New to AmeriCorps'!$B201="","",'New to AmeriCorps'!$B201))</f>
        <v>The policy requires the program to obtain a person's consent before conducting the state and FBI components of the National Service Criminal History Check.</v>
      </c>
      <c r="G1591" s="6" t="str">
        <f>_xlfn.SINGLE(IF('New to AmeriCorps'!$C201="","",'New to AmeriCorps'!$C201))</f>
        <v/>
      </c>
      <c r="H159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92" spans="1:8" x14ac:dyDescent="0.35">
      <c r="A1592" s="6" t="s">
        <v>15</v>
      </c>
      <c r="B1592" s="6" t="str">
        <f t="shared" si="47"/>
        <v>11.03.02</v>
      </c>
      <c r="C1592" s="6" t="str">
        <f>(IF(MID(Table1[[#This Row],[Question]],10,2)="SU",MID(Table1[[#This Row],[Question]],10,6),""))</f>
        <v>SUBQ16</v>
      </c>
      <c r="D1592" s="9" t="str">
        <f>D$1576&amp;" SUBQ16"</f>
        <v>11.03.02 SUBQ16</v>
      </c>
      <c r="E1592" s="9" t="str">
        <f>Table1[[#This Row],[QNUM]]&amp;Table1[[#This Row],[SUBQNUM]]</f>
        <v>11.03.02SUBQ16</v>
      </c>
      <c r="F1592" s="6" t="str">
        <f>_xlfn.SINGLE(IF('New to AmeriCorps'!$B202="","",'New to AmeriCorps'!$B202))</f>
        <v>The policy describes how notice is provided to the individual that selection into the program is contingent upon the organization’s review of the individual's NSCHC results.</v>
      </c>
      <c r="G1592" s="6" t="str">
        <f>_xlfn.SINGLE(IF('New to AmeriCorps'!$C202="","",'New to AmeriCorps'!$C202))</f>
        <v/>
      </c>
      <c r="H159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93" spans="1:8" x14ac:dyDescent="0.35">
      <c r="A1593" s="6" t="s">
        <v>15</v>
      </c>
      <c r="B1593" s="6" t="str">
        <f t="shared" si="47"/>
        <v>11.03.02</v>
      </c>
      <c r="C1593" s="6" t="str">
        <f>(IF(MID(Table1[[#This Row],[Question]],10,2)="SU",MID(Table1[[#This Row],[Question]],10,6),""))</f>
        <v>SUBQ17</v>
      </c>
      <c r="D1593" s="9" t="str">
        <f>D$1576&amp;" SUBQ17"</f>
        <v>11.03.02 SUBQ17</v>
      </c>
      <c r="E1593" s="9" t="str">
        <f>Table1[[#This Row],[QNUM]]&amp;Table1[[#This Row],[SUBQNUM]]</f>
        <v>11.03.02SUBQ17</v>
      </c>
      <c r="F1593" s="6" t="str">
        <f>_xlfn.SINGLE(IF('New to AmeriCorps'!$B203="","",'New to AmeriCorps'!$B203))</f>
        <v>The policy requires that a program provide a reasonable opportunity for the individual to review and challenge the factual accuracy of a result before action is taken to exclude the individual from the position.</v>
      </c>
      <c r="G1593" s="6" t="str">
        <f>_xlfn.SINGLE(IF('New to AmeriCorps'!$C203="","",'New to AmeriCorps'!$C203))</f>
        <v/>
      </c>
      <c r="H159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94" spans="1:8" x14ac:dyDescent="0.35">
      <c r="A1594" s="6" t="s">
        <v>15</v>
      </c>
      <c r="B1594" s="6" t="str">
        <f t="shared" si="47"/>
        <v>11.03.02</v>
      </c>
      <c r="C1594" s="6" t="str">
        <f>(IF(MID(Table1[[#This Row],[Question]],10,2)="SU",MID(Table1[[#This Row],[Question]],10,6),""))</f>
        <v>SUBQ18</v>
      </c>
      <c r="D1594" s="9" t="str">
        <f>D$1576&amp;" SUBQ18"</f>
        <v>11.03.02 SUBQ18</v>
      </c>
      <c r="E1594" s="9" t="str">
        <f>Table1[[#This Row],[QNUM]]&amp;Table1[[#This Row],[SUBQNUM]]</f>
        <v>11.03.02SUBQ18</v>
      </c>
      <c r="F1594" s="6" t="str">
        <f>_xlfn.SINGLE(IF('New to AmeriCorps'!$B204="","",'New to AmeriCorps'!$B204))</f>
        <v>The policy requires the program to provide safeguards to ensure the confidentiality of any information relating to the criminal history check, consistent with authorization provided by the applicant.</v>
      </c>
      <c r="G1594" s="6" t="str">
        <f>_xlfn.SINGLE(IF('New to AmeriCorps'!$C204="","",'New to AmeriCorps'!$C204))</f>
        <v/>
      </c>
      <c r="H159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95" spans="1:8" x14ac:dyDescent="0.35">
      <c r="A1595" s="6" t="s">
        <v>15</v>
      </c>
      <c r="B1595" s="6" t="str">
        <f t="shared" si="47"/>
        <v>11.03.02</v>
      </c>
      <c r="C1595" s="6" t="str">
        <f>(IF(MID(Table1[[#This Row],[Question]],10,2)="SU",MID(Table1[[#This Row],[Question]],10,6),""))</f>
        <v>SUBQ19</v>
      </c>
      <c r="D1595" s="9" t="str">
        <f>D$1576&amp;" SUBQ19"</f>
        <v>11.03.02 SUBQ19</v>
      </c>
      <c r="E1595" s="9" t="str">
        <f>Table1[[#This Row],[QNUM]]&amp;Table1[[#This Row],[SUBQNUM]]</f>
        <v>11.03.02SUBQ19</v>
      </c>
      <c r="F1595" s="6" t="str">
        <f>_xlfn.SINGLE(IF('New to AmeriCorps'!$B205="","",'New to AmeriCorps'!$B205))</f>
        <v>The policy requires the program to maintain documentation of the NSCHC as grant records.</v>
      </c>
      <c r="G1595" s="6" t="str">
        <f>_xlfn.SINGLE(IF('New to AmeriCorps'!$C205="","",'New to AmeriCorps'!$C205))</f>
        <v/>
      </c>
      <c r="H159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96" spans="1:8" x14ac:dyDescent="0.35">
      <c r="A1596" s="6" t="s">
        <v>15</v>
      </c>
      <c r="B1596" s="6" t="str">
        <f t="shared" si="47"/>
        <v>11.03.02</v>
      </c>
      <c r="C1596" s="6" t="str">
        <f>(IF(MID(Table1[[#This Row],[Question]],10,2)="SU",MID(Table1[[#This Row],[Question]],10,6),""))</f>
        <v>SUBQ20</v>
      </c>
      <c r="D1596" s="9" t="str">
        <f>D$1576&amp;" SUBQ20"</f>
        <v>11.03.02 SUBQ20</v>
      </c>
      <c r="E1596" s="9" t="str">
        <f>Table1[[#This Row],[QNUM]]&amp;Table1[[#This Row],[SUBQNUM]]</f>
        <v>11.03.02SUBQ20</v>
      </c>
      <c r="F1596" s="6" t="str">
        <f>_xlfn.SINGLE(IF('New to AmeriCorps'!$B206="","",'New to AmeriCorps'!$B206))</f>
        <v>The policy ensures that the individual is not charged for the cost of any component of a NSCHC, unless specifically approved by AmeriCorps.</v>
      </c>
      <c r="G1596" s="6" t="str">
        <f>_xlfn.SINGLE(IF('New to AmeriCorps'!$C206="","",'New to AmeriCorps'!$C206))</f>
        <v/>
      </c>
      <c r="H159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97" spans="1:8" x14ac:dyDescent="0.35">
      <c r="A1597" s="6" t="s">
        <v>15</v>
      </c>
      <c r="B1597" s="6" t="str">
        <f t="shared" si="47"/>
        <v>11.03.02</v>
      </c>
      <c r="C1597" s="6" t="str">
        <f>(IF(MID(Table1[[#This Row],[Question]],10,2)="SU",MID(Table1[[#This Row],[Question]],10,6),""))</f>
        <v>SUBQ21</v>
      </c>
      <c r="D1597" s="9" t="str">
        <f>D$1576&amp;" SUBQ21"</f>
        <v>11.03.02 SUBQ21</v>
      </c>
      <c r="E1597" s="9" t="str">
        <f>Table1[[#This Row],[QNUM]]&amp;Table1[[#This Row],[SUBQNUM]]</f>
        <v>11.03.02SUBQ21</v>
      </c>
      <c r="F1597" s="6" t="str">
        <f>_xlfn.SINGLE(IF('New to AmeriCorps'!$B207="","",'New to AmeriCorps'!$B207))</f>
        <v>If the program uses any AmeriCorps' pre-approved NSCHC waivers (as listed in the NSCHC Manual, effective May 1, 2021), the policy correctly describes the terms of the pre-approved waivers used, and are the references current.</v>
      </c>
      <c r="G1597" s="6" t="str">
        <f>_xlfn.SINGLE(IF('New to AmeriCorps'!$C207="","",'New to AmeriCorps'!$C207))</f>
        <v/>
      </c>
      <c r="H159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98" spans="1:8" x14ac:dyDescent="0.35">
      <c r="A1598" s="6" t="s">
        <v>15</v>
      </c>
      <c r="B1598" s="6" t="str">
        <f t="shared" si="47"/>
        <v>11.03.02</v>
      </c>
      <c r="C1598" s="6" t="str">
        <f>(IF(MID(Table1[[#This Row],[Question]],10,2)="SU",MID(Table1[[#This Row],[Question]],10,6),""))</f>
        <v>SUBQ22</v>
      </c>
      <c r="D1598" s="9" t="str">
        <f>D$1576&amp;" SUBQ22"</f>
        <v>11.03.02 SUBQ22</v>
      </c>
      <c r="E1598" s="9" t="str">
        <f>Table1[[#This Row],[QNUM]]&amp;Table1[[#This Row],[SUBQNUM]]</f>
        <v>11.03.02SUBQ22</v>
      </c>
      <c r="F1598" s="6" t="str">
        <f>_xlfn.SINGLE(IF('New to AmeriCorps'!$B208="","",'New to AmeriCorps'!$B208))</f>
        <v>If the program has any individual- or program-level waivers approved by AmeriCorps, whether expired or current, the policy references such waivers and requires that appropriate documentation be retained.</v>
      </c>
      <c r="G1598" s="6" t="str">
        <f>_xlfn.SINGLE(IF('New to AmeriCorps'!$C208="","",'New to AmeriCorps'!$C208))</f>
        <v/>
      </c>
      <c r="H159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599" spans="1:8" x14ac:dyDescent="0.35">
      <c r="A1599" s="6" t="s">
        <v>15</v>
      </c>
      <c r="B1599" s="6" t="str">
        <f t="shared" si="47"/>
        <v>11.03.02</v>
      </c>
      <c r="C1599" s="6" t="str">
        <f>(IF(MID(Table1[[#This Row],[Question]],10,2)="SU",MID(Table1[[#This Row],[Question]],10,6),""))</f>
        <v>SUBQ23</v>
      </c>
      <c r="D1599" s="9" t="str">
        <f>D$1576&amp;" SUBQ23"</f>
        <v>11.03.02 SUBQ23</v>
      </c>
      <c r="E1599" s="9" t="str">
        <f>Table1[[#This Row],[QNUM]]&amp;Table1[[#This Row],[SUBQNUM]]</f>
        <v>11.03.02SUBQ23</v>
      </c>
      <c r="F1599" s="6" t="str">
        <f>_xlfn.SINGLE(IF('New to AmeriCorps'!$B209="","",'New to AmeriCorps'!$B209))</f>
        <v>The policy requires that at minimum one staff person who has some responsibility for NSCHC compliance take the AmeriCorps-designated e-Course annually on behalf of the organization and retain documentation of e-Course completion.</v>
      </c>
      <c r="G1599" s="6" t="str">
        <f>_xlfn.SINGLE(IF('New to AmeriCorps'!$C209="","",'New to AmeriCorps'!$C209))</f>
        <v/>
      </c>
      <c r="H159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00" spans="1:8" x14ac:dyDescent="0.35">
      <c r="A1600" s="6" t="s">
        <v>15</v>
      </c>
      <c r="B1600" s="6" t="str">
        <f t="shared" si="47"/>
        <v>11.03.02</v>
      </c>
      <c r="C1600" s="6" t="str">
        <f>(IF(MID(Table1[[#This Row],[Question]],10,2)="SU",MID(Table1[[#This Row],[Question]],10,6),""))</f>
        <v>SUBQ24</v>
      </c>
      <c r="D1600" s="9" t="str">
        <f>D$1576&amp;" SUBQ24"</f>
        <v>11.03.02 SUBQ24</v>
      </c>
      <c r="E1600" s="9" t="str">
        <f>Table1[[#This Row],[QNUM]]&amp;Table1[[#This Row],[SUBQNUM]]</f>
        <v>11.03.02SUBQ24</v>
      </c>
      <c r="F1600" s="6" t="str">
        <f>_xlfn.SINGLE(IF('New to AmeriCorps'!$B210="","",'New to AmeriCorps'!$B210))</f>
        <v>The policy identifies staff position(s) with responsibility for the NSCHC process.</v>
      </c>
      <c r="G1600" s="6" t="str">
        <f>_xlfn.SINGLE(IF('New to AmeriCorps'!$C210="","",'New to AmeriCorps'!$C210))</f>
        <v/>
      </c>
      <c r="H160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01" spans="1:8" x14ac:dyDescent="0.35">
      <c r="A1601" s="6" t="s">
        <v>15</v>
      </c>
      <c r="B1601" s="6" t="str">
        <f t="shared" si="47"/>
        <v>11.03.02</v>
      </c>
      <c r="C1601" s="6" t="str">
        <f>(IF(MID(Table1[[#This Row],[Question]],10,2)="SU",MID(Table1[[#This Row],[Question]],10,6),""))</f>
        <v>SUBQ25</v>
      </c>
      <c r="D1601" s="9" t="str">
        <f>D$1576&amp;" SUBQ25"</f>
        <v>11.03.02 SUBQ25</v>
      </c>
      <c r="E1601" s="9" t="str">
        <f>Table1[[#This Row],[QNUM]]&amp;Table1[[#This Row],[SUBQNUM]]</f>
        <v>11.03.02SUBQ25</v>
      </c>
      <c r="F1601" s="6" t="str">
        <f>_xlfn.SINGLE(IF('New to AmeriCorps'!$B211="","",'New to AmeriCorps'!$B211))</f>
        <v>If using an AmeriCorps-approved vendor Truescreen or Fieldprint, the policy supports management and continuity of the account(s), i.e. lists the individuals with account access, ensures access is transferred from exiting employees, references vendor contact information, etc.</v>
      </c>
      <c r="G1601" s="6" t="str">
        <f>_xlfn.SINGLE(IF('New to AmeriCorps'!$C211="","",'New to AmeriCorps'!$C211))</f>
        <v/>
      </c>
      <c r="H160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02" spans="1:8" x14ac:dyDescent="0.35">
      <c r="A1602" s="6" t="s">
        <v>15</v>
      </c>
      <c r="B1602" s="6" t="str">
        <f t="shared" si="47"/>
        <v>11.03.02</v>
      </c>
      <c r="C1602" s="6" t="str">
        <f>(IF(MID(Table1[[#This Row],[Question]],10,2)="SU",MID(Table1[[#This Row],[Question]],10,6),""))</f>
        <v>SUBQ26</v>
      </c>
      <c r="D1602" s="9" t="str">
        <f>D$1576&amp;" SUBQ26"</f>
        <v>11.03.02 SUBQ26</v>
      </c>
      <c r="E1602" s="9" t="str">
        <f>Table1[[#This Row],[QNUM]]&amp;Table1[[#This Row],[SUBQNUM]]</f>
        <v>11.03.02SUBQ26</v>
      </c>
      <c r="F1602" s="6" t="str">
        <f>_xlfn.SINGLE(IF('New to AmeriCorps'!$B212="","",'New to AmeriCorps'!$B212))</f>
        <v>If applicable, the policy includes a process for monitoring sub-recipients and/or service locations if they are responsible for any part of the NSCHC process.</v>
      </c>
      <c r="G1602" s="6" t="str">
        <f>_xlfn.SINGLE(IF('New to AmeriCorps'!$C212="","",'New to AmeriCorps'!$C212))</f>
        <v/>
      </c>
      <c r="H160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03" spans="1:8" x14ac:dyDescent="0.35">
      <c r="A1603" s="6" t="s">
        <v>15</v>
      </c>
      <c r="B1603" s="6" t="str">
        <f t="shared" si="47"/>
        <v>11.03.02</v>
      </c>
      <c r="C1603" s="6" t="str">
        <f>(IF(MID(Table1[[#This Row],[Question]],10,2)="SU",MID(Table1[[#This Row],[Question]],10,6),""))</f>
        <v>SUBQ27</v>
      </c>
      <c r="D1603" s="9" t="str">
        <f>D$1576&amp;" SUBQ27"</f>
        <v>11.03.02 SUBQ27</v>
      </c>
      <c r="E1603" s="9" t="str">
        <f>Table1[[#This Row],[QNUM]]&amp;Table1[[#This Row],[SUBQNUM]]</f>
        <v>11.03.02SUBQ27</v>
      </c>
      <c r="F1603" s="6" t="str">
        <f>_xlfn.SINGLE(IF('New to AmeriCorps'!$B213="","",'New to AmeriCorps'!$B213))</f>
        <v>The policy includes a process for being updated to ensure it reflects current regulations, guidance, and program practices, including the staff position(s) responsible.</v>
      </c>
      <c r="G1603" s="6" t="str">
        <f>_xlfn.SINGLE(IF('New to AmeriCorps'!$C213="","",'New to AmeriCorps'!$C213))</f>
        <v/>
      </c>
      <c r="H160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04" spans="1:8" x14ac:dyDescent="0.35">
      <c r="A1604" s="6" t="s">
        <v>15</v>
      </c>
      <c r="B1604" s="6" t="str">
        <f t="shared" si="42"/>
        <v/>
      </c>
      <c r="C1604" s="6" t="str">
        <f>(IF(MID(Table1[[#This Row],[Question]],10,2)="SU",MID(Table1[[#This Row],[Question]],10,6),""))</f>
        <v/>
      </c>
      <c r="D1604" s="6" t="str">
        <f>'New to AmeriCorps'!$A214</f>
        <v>References:</v>
      </c>
      <c r="E1604" s="6" t="str">
        <f>Table1[[#This Row],[QNUM]]&amp;Table1[[#This Row],[SUBQNUM]]</f>
        <v/>
      </c>
      <c r="F1604" s="6" t="str">
        <f>_xlfn.SINGLE(IF('New to AmeriCorps'!$B214="","",'New to AmeriCorps'!$B214))</f>
        <v/>
      </c>
      <c r="G1604" s="6" t="str">
        <f>_xlfn.SINGLE(IF('New to AmeriCorps'!$C214="","",'New to AmeriCorps'!$C214))</f>
        <v/>
      </c>
      <c r="H160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05" spans="1:8" x14ac:dyDescent="0.35">
      <c r="A1605" s="6" t="s">
        <v>15</v>
      </c>
      <c r="B1605" s="6" t="str">
        <f>B1576&amp;TRIM(Table1[[#This Row],[Question]])</f>
        <v>11.03.02Notes:</v>
      </c>
      <c r="C1605" s="6" t="str">
        <f>(IF(MID(Table1[[#This Row],[Question]],10,2)="SU",MID(Table1[[#This Row],[Question]],10,6),""))</f>
        <v/>
      </c>
      <c r="D1605" s="6" t="str">
        <f>'New to AmeriCorps'!$A215</f>
        <v>Notes:</v>
      </c>
      <c r="E1605" s="6" t="str">
        <f>Table1[[#This Row],[QNUM]]&amp;Table1[[#This Row],[SUBQNUM]]</f>
        <v>11.03.02Notes:</v>
      </c>
      <c r="F1605" s="6" t="str">
        <f>_xlfn.SINGLE(IF('New to AmeriCorps'!$B215="","",'New to AmeriCorps'!$B215))</f>
        <v/>
      </c>
      <c r="G1605" s="6" t="str">
        <f>_xlfn.SINGLE(IF('New to AmeriCorps'!$C215="","",'New to AmeriCorps'!$C215))</f>
        <v/>
      </c>
      <c r="H160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06" spans="1:8" x14ac:dyDescent="0.35">
      <c r="A1606" s="6" t="s">
        <v>15</v>
      </c>
      <c r="B1606" s="6" t="str">
        <f>B1576&amp;Table1[[#This Row],[Question]]</f>
        <v>11.03.02Recommendations for Improvement:</v>
      </c>
      <c r="C1606" s="6" t="str">
        <f>(IF(MID(Table1[[#This Row],[Question]],10,2)="SU",MID(Table1[[#This Row],[Question]],10,6),""))</f>
        <v/>
      </c>
      <c r="D1606" s="6" t="str">
        <f>'New to AmeriCorps'!$A216</f>
        <v>Recommendations for Improvement:</v>
      </c>
      <c r="E1606" s="6" t="str">
        <f>Table1[[#This Row],[QNUM]]&amp;Table1[[#This Row],[SUBQNUM]]</f>
        <v>11.03.02Recommendations for Improvement:</v>
      </c>
      <c r="F1606" s="6" t="str">
        <f>_xlfn.SINGLE(IF('New to AmeriCorps'!$B216="","",'New to AmeriCorps'!$B216))</f>
        <v/>
      </c>
      <c r="G1606" s="6" t="str">
        <f>_xlfn.SINGLE(IF('New to AmeriCorps'!$C216="","",'New to AmeriCorps'!$C216))</f>
        <v/>
      </c>
      <c r="H160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07" spans="1:8" x14ac:dyDescent="0.35">
      <c r="A1607" s="6" t="s">
        <v>15</v>
      </c>
      <c r="B1607" s="6" t="str">
        <f t="shared" si="42"/>
        <v>11.03.03</v>
      </c>
      <c r="C1607" s="6" t="str">
        <f>(IF(MID(Table1[[#This Row],[Question]],10,2)="SU",MID(Table1[[#This Row],[Question]],10,6),""))</f>
        <v/>
      </c>
      <c r="D1607" s="6" t="str">
        <f>'New to AmeriCorps'!$A217</f>
        <v>11.03.03</v>
      </c>
      <c r="E1607" s="6" t="str">
        <f>Table1[[#This Row],[QNUM]]&amp;Table1[[#This Row],[SUBQNUM]]</f>
        <v>11.03.03</v>
      </c>
      <c r="F1607" s="6" t="str">
        <f>_xlfn.SINGLE(IF('New to AmeriCorps'!$B217="","",'New to AmeriCorps'!$B217))</f>
        <v>Do the grantee’s responses to the NSCHC Record Review Form align with the submitted NSCHC policy when it comes to the following NSCHC components? </v>
      </c>
      <c r="G1607" s="6" t="str">
        <f>_xlfn.SINGLE(IF('New to AmeriCorps'!$C217="","",'New to AmeriCorps'!$C217))</f>
        <v/>
      </c>
      <c r="H160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08" spans="1:8" x14ac:dyDescent="0.35">
      <c r="A1608" s="6" t="s">
        <v>15</v>
      </c>
      <c r="B1608" s="6" t="str">
        <f t="shared" si="42"/>
        <v>11.03.03</v>
      </c>
      <c r="C1608" s="6" t="str">
        <f>(IF(MID(Table1[[#This Row],[Question]],10,2)="SU",MID(Table1[[#This Row],[Question]],10,6),""))</f>
        <v>SUBQ1</v>
      </c>
      <c r="D1608" s="9" t="str">
        <f>D1607&amp;" SUBQ1"</f>
        <v>11.03.03 SUBQ1</v>
      </c>
      <c r="E1608" s="9" t="str">
        <f>Table1[[#This Row],[QNUM]]&amp;Table1[[#This Row],[SUBQNUM]]</f>
        <v>11.03.03SUBQ1</v>
      </c>
      <c r="F1608" s="6" t="str">
        <f>_xlfn.SINGLE(IF('New to AmeriCorps'!$B218="","",'New to AmeriCorps'!$B218))</f>
        <v xml:space="preserve">• Process for obtaining consent </v>
      </c>
      <c r="G1608" s="6" t="str">
        <f>_xlfn.SINGLE(IF('New to AmeriCorps'!$C218="","",'New to AmeriCorps'!$C218))</f>
        <v/>
      </c>
      <c r="H160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09" spans="1:8" x14ac:dyDescent="0.35">
      <c r="A1609" s="6" t="s">
        <v>15</v>
      </c>
      <c r="B1609" s="6" t="str">
        <f t="shared" si="42"/>
        <v>11.03.03</v>
      </c>
      <c r="C1609" s="6" t="str">
        <f>(IF(MID(Table1[[#This Row],[Question]],10,2)="SU",MID(Table1[[#This Row],[Question]],10,6),""))</f>
        <v>SUBQ2</v>
      </c>
      <c r="D1609" s="9" t="str">
        <f>D1607&amp;" SUBQ2"</f>
        <v>11.03.03 SUBQ2</v>
      </c>
      <c r="E1609" s="9" t="str">
        <f>Table1[[#This Row],[QNUM]]&amp;Table1[[#This Row],[SUBQNUM]]</f>
        <v>11.03.03SUBQ2</v>
      </c>
      <c r="F1609" s="6" t="str">
        <f>_xlfn.SINGLE(IF('New to AmeriCorps'!$B219="","",'New to AmeriCorps'!$B219))</f>
        <v xml:space="preserve">• Process for running each check (vendor / repository) </v>
      </c>
      <c r="G1609" s="6" t="str">
        <f>_xlfn.SINGLE(IF('New to AmeriCorps'!$C219="","",'New to AmeriCorps'!$C219))</f>
        <v/>
      </c>
      <c r="H160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10" spans="1:8" x14ac:dyDescent="0.35">
      <c r="A1610" s="6" t="s">
        <v>15</v>
      </c>
      <c r="B1610" s="6" t="str">
        <f t="shared" si="42"/>
        <v>11.03.03</v>
      </c>
      <c r="C1610" s="6" t="str">
        <f>(IF(MID(Table1[[#This Row],[Question]],10,2)="SU",MID(Table1[[#This Row],[Question]],10,6),""))</f>
        <v>SUBQ3</v>
      </c>
      <c r="D1610" s="9" t="str">
        <f>D1607&amp;" SUBQ3"</f>
        <v>11.03.03 SUBQ3</v>
      </c>
      <c r="E1610" s="9" t="str">
        <f>Table1[[#This Row],[QNUM]]&amp;Table1[[#This Row],[SUBQNUM]]</f>
        <v>11.03.03SUBQ3</v>
      </c>
      <c r="F1610" s="6" t="str">
        <f>_xlfn.SINGLE(IF('New to AmeriCorps'!$B220="","",'New to AmeriCorps'!$B220))</f>
        <v xml:space="preserve">• Process for documenting adjudication </v>
      </c>
      <c r="G1610" s="6" t="str">
        <f>_xlfn.SINGLE(IF('New to AmeriCorps'!$C220="","",'New to AmeriCorps'!$C220))</f>
        <v/>
      </c>
      <c r="H161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11" spans="1:8" x14ac:dyDescent="0.35">
      <c r="A1611" s="6" t="s">
        <v>15</v>
      </c>
      <c r="B1611" s="6" t="str">
        <f t="shared" si="42"/>
        <v/>
      </c>
      <c r="C1611" s="6" t="str">
        <f>(IF(MID(Table1[[#This Row],[Question]],10,2)="SU",MID(Table1[[#This Row],[Question]],10,6),""))</f>
        <v/>
      </c>
      <c r="D1611" s="6" t="str">
        <f>'New to AmeriCorps'!$A221</f>
        <v>References:</v>
      </c>
      <c r="E1611" s="6" t="str">
        <f>Table1[[#This Row],[QNUM]]&amp;Table1[[#This Row],[SUBQNUM]]</f>
        <v/>
      </c>
      <c r="F1611" s="6" t="str">
        <f>_xlfn.SINGLE(IF('New to AmeriCorps'!$B221="","",'New to AmeriCorps'!$B221))</f>
        <v/>
      </c>
      <c r="G1611" s="6" t="str">
        <f>_xlfn.SINGLE(IF('New to AmeriCorps'!$C221="","",'New to AmeriCorps'!$C221))</f>
        <v/>
      </c>
      <c r="H161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12" spans="1:8" x14ac:dyDescent="0.35">
      <c r="A1612" s="6" t="s">
        <v>15</v>
      </c>
      <c r="B1612" s="6" t="str">
        <f>B1610&amp;TRIM(Table1[[#This Row],[Question]])</f>
        <v>11.03.03Notes:</v>
      </c>
      <c r="C1612" s="6" t="str">
        <f>(IF(MID(Table1[[#This Row],[Question]],10,2)="SU",MID(Table1[[#This Row],[Question]],10,6),""))</f>
        <v/>
      </c>
      <c r="D1612" s="6" t="str">
        <f>'New to AmeriCorps'!$A222</f>
        <v>Notes:</v>
      </c>
      <c r="E1612" s="6" t="str">
        <f>Table1[[#This Row],[QNUM]]&amp;Table1[[#This Row],[SUBQNUM]]</f>
        <v>11.03.03Notes:</v>
      </c>
      <c r="F1612" s="6" t="str">
        <f>_xlfn.SINGLE(IF('New to AmeriCorps'!$B222="","",'New to AmeriCorps'!$B222))</f>
        <v/>
      </c>
      <c r="G1612" s="6" t="str">
        <f>_xlfn.SINGLE(IF('New to AmeriCorps'!$C222="","",'New to AmeriCorps'!$C222))</f>
        <v/>
      </c>
      <c r="H161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13" spans="1:8" x14ac:dyDescent="0.35">
      <c r="A1613" s="6" t="s">
        <v>15</v>
      </c>
      <c r="B1613" s="6" t="str">
        <f>B1610&amp;Table1[[#This Row],[Question]]</f>
        <v>11.03.03Recommendations for Improvement:</v>
      </c>
      <c r="C1613" s="6" t="str">
        <f>(IF(MID(Table1[[#This Row],[Question]],10,2)="SU",MID(Table1[[#This Row],[Question]],10,6),""))</f>
        <v/>
      </c>
      <c r="D1613" s="6" t="str">
        <f>'New to AmeriCorps'!$A223</f>
        <v>Recommendations for Improvement:</v>
      </c>
      <c r="E1613" s="6" t="str">
        <f>Table1[[#This Row],[QNUM]]&amp;Table1[[#This Row],[SUBQNUM]]</f>
        <v>11.03.03Recommendations for Improvement:</v>
      </c>
      <c r="F1613" s="6" t="str">
        <f>_xlfn.SINGLE(IF('New to AmeriCorps'!$B223="","",'New to AmeriCorps'!$B223))</f>
        <v/>
      </c>
      <c r="G1613" s="6" t="str">
        <f>_xlfn.SINGLE(IF('New to AmeriCorps'!$C223="","",'New to AmeriCorps'!$C223))</f>
        <v/>
      </c>
      <c r="H161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14" spans="1:8" x14ac:dyDescent="0.35">
      <c r="A1614" s="6" t="s">
        <v>15</v>
      </c>
      <c r="B1614" s="6" t="str">
        <f t="shared" si="42"/>
        <v>11.03.04</v>
      </c>
      <c r="C1614" s="6" t="str">
        <f>(IF(MID(Table1[[#This Row],[Question]],10,2)="SU",MID(Table1[[#This Row],[Question]],10,6),""))</f>
        <v/>
      </c>
      <c r="D1614" s="6" t="str">
        <f>'New to AmeriCorps'!$A224</f>
        <v>11.03.04</v>
      </c>
      <c r="E1614" s="6" t="str">
        <f>Table1[[#This Row],[QNUM]]&amp;Table1[[#This Row],[SUBQNUM]]</f>
        <v>11.03.04</v>
      </c>
      <c r="F1614" s="6" t="str">
        <f>_xlfn.SINGLE(IF('New to AmeriCorps'!$B224="","",'New to AmeriCorps'!$B224))</f>
        <v>Does the submitted NSCHC record demonstrate implementation of the organization’s NSCHC policy when it comes to the following NSCHC components? </v>
      </c>
      <c r="G1614" s="6" t="str">
        <f>_xlfn.SINGLE(IF('New to AmeriCorps'!$C224="","",'New to AmeriCorps'!$C224))</f>
        <v/>
      </c>
      <c r="H161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15" spans="1:8" x14ac:dyDescent="0.35">
      <c r="A1615" s="6" t="s">
        <v>15</v>
      </c>
      <c r="B1615" s="6" t="str">
        <f t="shared" si="42"/>
        <v>11.03.04</v>
      </c>
      <c r="C1615" s="6" t="str">
        <f>(IF(MID(Table1[[#This Row],[Question]],10,2)="SU",MID(Table1[[#This Row],[Question]],10,6),""))</f>
        <v>SUBQ1</v>
      </c>
      <c r="D1615" s="9" t="str">
        <f>D1614&amp;" SUBQ1"</f>
        <v>11.03.04 SUBQ1</v>
      </c>
      <c r="E1615" s="9" t="str">
        <f>Table1[[#This Row],[QNUM]]&amp;Table1[[#This Row],[SUBQNUM]]</f>
        <v>11.03.04SUBQ1</v>
      </c>
      <c r="F1615" s="6" t="str">
        <f>_xlfn.SINGLE(IF('New to AmeriCorps'!$B225="","",'New to AmeriCorps'!$B225))</f>
        <v xml:space="preserve">• Process for obtaining consent </v>
      </c>
      <c r="G1615" s="6" t="str">
        <f>_xlfn.SINGLE(IF('New to AmeriCorps'!$C225="","",'New to AmeriCorps'!$C225))</f>
        <v/>
      </c>
      <c r="H161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16" spans="1:8" x14ac:dyDescent="0.35">
      <c r="A1616" s="6" t="s">
        <v>15</v>
      </c>
      <c r="B1616" s="6" t="str">
        <f t="shared" si="42"/>
        <v>11.03.04</v>
      </c>
      <c r="C1616" s="6" t="str">
        <f>(IF(MID(Table1[[#This Row],[Question]],10,2)="SU",MID(Table1[[#This Row],[Question]],10,6),""))</f>
        <v>SUBQ2</v>
      </c>
      <c r="D1616" s="9" t="str">
        <f>D1614&amp;" SUBQ2"</f>
        <v>11.03.04 SUBQ2</v>
      </c>
      <c r="E1616" s="9" t="str">
        <f>Table1[[#This Row],[QNUM]]&amp;Table1[[#This Row],[SUBQNUM]]</f>
        <v>11.03.04SUBQ2</v>
      </c>
      <c r="F1616" s="6" t="str">
        <f>_xlfn.SINGLE(IF('New to AmeriCorps'!$B226="","",'New to AmeriCorps'!$B226))</f>
        <v xml:space="preserve">• Process for running each check (vendor / repository) </v>
      </c>
      <c r="G1616" s="6" t="str">
        <f>_xlfn.SINGLE(IF('New to AmeriCorps'!$C226="","",'New to AmeriCorps'!$C226))</f>
        <v/>
      </c>
      <c r="H161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17" spans="1:8" x14ac:dyDescent="0.35">
      <c r="A1617" s="6" t="s">
        <v>15</v>
      </c>
      <c r="B1617" s="6" t="str">
        <f t="shared" si="42"/>
        <v>11.03.04</v>
      </c>
      <c r="C1617" s="6" t="str">
        <f>(IF(MID(Table1[[#This Row],[Question]],10,2)="SU",MID(Table1[[#This Row],[Question]],10,6),""))</f>
        <v>SUBQ3</v>
      </c>
      <c r="D1617" s="9" t="str">
        <f>D1614&amp;" SUBQ3"</f>
        <v>11.03.04 SUBQ3</v>
      </c>
      <c r="E1617" s="9" t="str">
        <f>Table1[[#This Row],[QNUM]]&amp;Table1[[#This Row],[SUBQNUM]]</f>
        <v>11.03.04SUBQ3</v>
      </c>
      <c r="F1617" s="6" t="str">
        <f>_xlfn.SINGLE(IF('New to AmeriCorps'!$B227="","",'New to AmeriCorps'!$B227))</f>
        <v xml:space="preserve">• Process for documenting adjudication </v>
      </c>
      <c r="G1617" s="6" t="str">
        <f>_xlfn.SINGLE(IF('New to AmeriCorps'!$C227="","",'New to AmeriCorps'!$C227))</f>
        <v/>
      </c>
      <c r="H161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18" spans="1:8" x14ac:dyDescent="0.35">
      <c r="A1618" s="6" t="s">
        <v>15</v>
      </c>
      <c r="B1618" s="6" t="str">
        <f t="shared" si="42"/>
        <v/>
      </c>
      <c r="C1618" s="6" t="str">
        <f>(IF(MID(Table1[[#This Row],[Question]],10,2)="SU",MID(Table1[[#This Row],[Question]],10,6),""))</f>
        <v/>
      </c>
      <c r="D1618" s="6" t="str">
        <f>'New to AmeriCorps'!$A228</f>
        <v>References:</v>
      </c>
      <c r="E1618" s="6" t="str">
        <f>Table1[[#This Row],[QNUM]]&amp;Table1[[#This Row],[SUBQNUM]]</f>
        <v/>
      </c>
      <c r="F1618" s="6" t="str">
        <f>_xlfn.SINGLE(IF('New to AmeriCorps'!$B228="","",'New to AmeriCorps'!$B228))</f>
        <v/>
      </c>
      <c r="G1618" s="6" t="str">
        <f>_xlfn.SINGLE(IF('New to AmeriCorps'!$C228="","",'New to AmeriCorps'!$C228))</f>
        <v/>
      </c>
      <c r="H161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19" spans="1:8" x14ac:dyDescent="0.35">
      <c r="A1619" s="6" t="s">
        <v>15</v>
      </c>
      <c r="B1619" s="6" t="str">
        <f>B1617&amp;TRIM(Table1[[#This Row],[Question]])</f>
        <v>11.03.04Notes:</v>
      </c>
      <c r="C1619" s="6" t="str">
        <f>(IF(MID(Table1[[#This Row],[Question]],10,2)="SU",MID(Table1[[#This Row],[Question]],10,6),""))</f>
        <v/>
      </c>
      <c r="D1619" s="6" t="str">
        <f>'New to AmeriCorps'!$A229</f>
        <v>Notes:</v>
      </c>
      <c r="E1619" s="6" t="str">
        <f>Table1[[#This Row],[QNUM]]&amp;Table1[[#This Row],[SUBQNUM]]</f>
        <v>11.03.04Notes:</v>
      </c>
      <c r="F1619" s="6" t="str">
        <f>_xlfn.SINGLE(IF('New to AmeriCorps'!$B229="","",'New to AmeriCorps'!$B229))</f>
        <v/>
      </c>
      <c r="G1619" s="6" t="str">
        <f>_xlfn.SINGLE(IF('New to AmeriCorps'!$C229="","",'New to AmeriCorps'!$C229))</f>
        <v/>
      </c>
      <c r="H161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20" spans="1:8" x14ac:dyDescent="0.35">
      <c r="A1620" s="6" t="s">
        <v>15</v>
      </c>
      <c r="B1620" s="6" t="str">
        <f>B1617&amp;Table1[[#This Row],[Question]]</f>
        <v>11.03.04Recommendations for Improvement:</v>
      </c>
      <c r="C1620" s="6" t="str">
        <f>(IF(MID(Table1[[#This Row],[Question]],10,2)="SU",MID(Table1[[#This Row],[Question]],10,6),""))</f>
        <v/>
      </c>
      <c r="D1620" s="6" t="str">
        <f>'New to AmeriCorps'!$A230</f>
        <v>Recommendations for Improvement:</v>
      </c>
      <c r="E1620" s="6" t="str">
        <f>Table1[[#This Row],[QNUM]]&amp;Table1[[#This Row],[SUBQNUM]]</f>
        <v>11.03.04Recommendations for Improvement:</v>
      </c>
      <c r="F1620" s="6" t="str">
        <f>_xlfn.SINGLE(IF('New to AmeriCorps'!$B230="","",'New to AmeriCorps'!$B230))</f>
        <v/>
      </c>
      <c r="G1620" s="6" t="str">
        <f>_xlfn.SINGLE(IF('New to AmeriCorps'!$C230="","",'New to AmeriCorps'!$C230))</f>
        <v/>
      </c>
      <c r="H162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21" spans="1:8" x14ac:dyDescent="0.35">
      <c r="A1621" s="6" t="s">
        <v>15</v>
      </c>
      <c r="B1621" s="6" t="str">
        <f t="shared" si="42"/>
        <v>11.03.05</v>
      </c>
      <c r="C1621" s="6" t="str">
        <f>(IF(MID(Table1[[#This Row],[Question]],10,2)="SU",MID(Table1[[#This Row],[Question]],10,6),""))</f>
        <v/>
      </c>
      <c r="D1621" s="6" t="str">
        <f>'New to AmeriCorps'!$A231</f>
        <v>11.03.05</v>
      </c>
      <c r="E1621" s="6" t="str">
        <f>Table1[[#This Row],[QNUM]]&amp;Table1[[#This Row],[SUBQNUM]]</f>
        <v>11.03.05</v>
      </c>
      <c r="F1621" s="6" t="str">
        <f>_xlfn.SINGLE(IF('New to AmeriCorps'!$B231="","",'New to AmeriCorps'!$B231))</f>
        <v>Are all components of the submitted NSCHC record compliant?</v>
      </c>
      <c r="G1621" s="6" t="str">
        <f>_xlfn.SINGLE(IF('New to AmeriCorps'!$C231="","",'New to AmeriCorps'!$C231))</f>
        <v/>
      </c>
      <c r="H162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22" spans="1:8" x14ac:dyDescent="0.35">
      <c r="A1622" s="6" t="s">
        <v>15</v>
      </c>
      <c r="B1622" s="6" t="str">
        <f t="shared" ref="B1622:B1623" si="48">TRIM(IF(ISNUMBER(LEFT(D1622,1)*1),LEFT(D1622,9),""))</f>
        <v>11.03.05</v>
      </c>
      <c r="C1622" s="6" t="str">
        <f>(IF(MID(Table1[[#This Row],[Question]],10,2)="SU",MID(Table1[[#This Row],[Question]],10,6),""))</f>
        <v>SUBQ1</v>
      </c>
      <c r="D1622" s="9" t="str">
        <f>D1621&amp;" SUBQ1"</f>
        <v>11.03.05 SUBQ1</v>
      </c>
      <c r="E1622" s="9" t="str">
        <f>Table1[[#This Row],[QNUM]]&amp;Table1[[#This Row],[SUBQNUM]]</f>
        <v>11.03.05SUBQ1</v>
      </c>
      <c r="F1622" s="6" t="str">
        <f>_xlfn.SINGLE(IF('New to AmeriCorps'!$B232="","",'New to AmeriCorps'!$B232))</f>
        <v>Missing NSOPW check</v>
      </c>
      <c r="G1622" s="6" t="str">
        <f>_xlfn.SINGLE(IF('New to AmeriCorps'!$C232="","",'New to AmeriCorps'!$C232))</f>
        <v/>
      </c>
      <c r="H162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23" spans="1:8" x14ac:dyDescent="0.35">
      <c r="A1623" s="6" t="s">
        <v>15</v>
      </c>
      <c r="B1623" s="6" t="str">
        <f t="shared" si="48"/>
        <v>11.03.05</v>
      </c>
      <c r="C1623" s="6" t="str">
        <f>(IF(MID(Table1[[#This Row],[Question]],10,2)="SU",MID(Table1[[#This Row],[Question]],10,6),""))</f>
        <v>SUBQ2</v>
      </c>
      <c r="D1623" s="9" t="str">
        <f>D1621&amp;" SUBQ2"</f>
        <v>11.03.05 SUBQ2</v>
      </c>
      <c r="E1623" s="9" t="str">
        <f>Table1[[#This Row],[QNUM]]&amp;Table1[[#This Row],[SUBQNUM]]</f>
        <v>11.03.05SUBQ2</v>
      </c>
      <c r="F1623" s="6" t="str">
        <f>_xlfn.SINGLE(IF('New to AmeriCorps'!$B233="","",'New to AmeriCorps'!$B233))</f>
        <v>Missing state of service check</v>
      </c>
      <c r="G1623" s="6" t="str">
        <f>_xlfn.SINGLE(IF('New to AmeriCorps'!$C233="","",'New to AmeriCorps'!$C233))</f>
        <v/>
      </c>
      <c r="H162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24" spans="1:8" x14ac:dyDescent="0.35">
      <c r="A1624" s="6" t="s">
        <v>15</v>
      </c>
      <c r="B1624" s="6" t="str">
        <f t="shared" ref="B1624:B1649" si="49">TRIM(IF(ISNUMBER(LEFT(D1624,1)*1),LEFT(D1624,9),""))</f>
        <v>11.03.05</v>
      </c>
      <c r="C1624" s="6" t="str">
        <f>(IF(MID(Table1[[#This Row],[Question]],10,2)="SU",MID(Table1[[#This Row],[Question]],10,6),""))</f>
        <v>SUBQ3</v>
      </c>
      <c r="D1624" s="9" t="str">
        <f>D$1621&amp;" SUBQ3"</f>
        <v>11.03.05 SUBQ3</v>
      </c>
      <c r="E1624" s="9" t="str">
        <f>Table1[[#This Row],[QNUM]]&amp;Table1[[#This Row],[SUBQNUM]]</f>
        <v>11.03.05SUBQ3</v>
      </c>
      <c r="F1624" s="6" t="str">
        <f>_xlfn.SINGLE(IF('New to AmeriCorps'!$B234="","",'New to AmeriCorps'!$B234))</f>
        <v>Missing state of residence check</v>
      </c>
      <c r="G1624" s="6" t="str">
        <f>_xlfn.SINGLE(IF('New to AmeriCorps'!$C234="","",'New to AmeriCorps'!$C234))</f>
        <v/>
      </c>
      <c r="H162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25" spans="1:8" x14ac:dyDescent="0.35">
      <c r="A1625" s="6" t="s">
        <v>15</v>
      </c>
      <c r="B1625" s="6" t="str">
        <f t="shared" si="49"/>
        <v>11.03.05</v>
      </c>
      <c r="C1625" s="6" t="str">
        <f>(IF(MID(Table1[[#This Row],[Question]],10,2)="SU",MID(Table1[[#This Row],[Question]],10,6),""))</f>
        <v>SUBQ4</v>
      </c>
      <c r="D1625" s="9" t="str">
        <f>D$1621&amp;" SUBQ4"</f>
        <v>11.03.05 SUBQ4</v>
      </c>
      <c r="E1625" s="9" t="str">
        <f>Table1[[#This Row],[QNUM]]&amp;Table1[[#This Row],[SUBQNUM]]</f>
        <v>11.03.05SUBQ4</v>
      </c>
      <c r="F1625" s="6" t="str">
        <f>_xlfn.SINGLE(IF('New to AmeriCorps'!$B235="","",'New to AmeriCorps'!$B235))</f>
        <v>Missing FBI check</v>
      </c>
      <c r="G1625" s="6" t="str">
        <f>_xlfn.SINGLE(IF('New to AmeriCorps'!$C235="","",'New to AmeriCorps'!$C235))</f>
        <v/>
      </c>
      <c r="H162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26" spans="1:8" x14ac:dyDescent="0.35">
      <c r="A1626" s="6" t="s">
        <v>15</v>
      </c>
      <c r="B1626" s="6" t="str">
        <f t="shared" si="49"/>
        <v>11.03.05</v>
      </c>
      <c r="C1626" s="6" t="str">
        <f>(IF(MID(Table1[[#This Row],[Question]],10,2)="SU",MID(Table1[[#This Row],[Question]],10,6),""))</f>
        <v>SUBQ5</v>
      </c>
      <c r="D1626" s="9" t="str">
        <f>D$1621&amp;" SUBQ5"</f>
        <v>11.03.05 SUBQ5</v>
      </c>
      <c r="E1626" s="9" t="str">
        <f>Table1[[#This Row],[QNUM]]&amp;Table1[[#This Row],[SUBQNUM]]</f>
        <v>11.03.05SUBQ5</v>
      </c>
      <c r="F1626" s="6" t="str">
        <f>_xlfn.SINGLE(IF('New to AmeriCorps'!$B236="","",'New to AmeriCorps'!$B236))</f>
        <v>NSOPW check not from approved source</v>
      </c>
      <c r="G1626" s="6" t="str">
        <f>_xlfn.SINGLE(IF('New to AmeriCorps'!$C236="","",'New to AmeriCorps'!$C236))</f>
        <v/>
      </c>
      <c r="H162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27" spans="1:8" x14ac:dyDescent="0.35">
      <c r="A1627" s="6" t="s">
        <v>15</v>
      </c>
      <c r="B1627" s="6" t="str">
        <f t="shared" si="49"/>
        <v>11.03.05</v>
      </c>
      <c r="C1627" s="6" t="str">
        <f>(IF(MID(Table1[[#This Row],[Question]],10,2)="SU",MID(Table1[[#This Row],[Question]],10,6),""))</f>
        <v>SUBQ6</v>
      </c>
      <c r="D1627" s="9" t="str">
        <f>D$1621&amp;" SUBQ6"</f>
        <v>11.03.05 SUBQ6</v>
      </c>
      <c r="E1627" s="9" t="str">
        <f>Table1[[#This Row],[QNUM]]&amp;Table1[[#This Row],[SUBQNUM]]</f>
        <v>11.03.05SUBQ6</v>
      </c>
      <c r="F1627" s="6" t="str">
        <f>_xlfn.SINGLE(IF('New to AmeriCorps'!$B237="","",'New to AmeriCorps'!$B237))</f>
        <v>State check not from approved source</v>
      </c>
      <c r="G1627" s="6" t="str">
        <f>_xlfn.SINGLE(IF('New to AmeriCorps'!$C237="","",'New to AmeriCorps'!$C237))</f>
        <v/>
      </c>
      <c r="H162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28" spans="1:8" x14ac:dyDescent="0.35">
      <c r="A1628" s="6" t="s">
        <v>15</v>
      </c>
      <c r="B1628" s="6" t="str">
        <f t="shared" si="49"/>
        <v>11.03.05</v>
      </c>
      <c r="C1628" s="6" t="str">
        <f>(IF(MID(Table1[[#This Row],[Question]],10,2)="SU",MID(Table1[[#This Row],[Question]],10,6),""))</f>
        <v>SUBQ7</v>
      </c>
      <c r="D1628" s="9" t="str">
        <f>D$1621&amp;" SUBQ7"</f>
        <v>11.03.05 SUBQ7</v>
      </c>
      <c r="E1628" s="9" t="str">
        <f>Table1[[#This Row],[QNUM]]&amp;Table1[[#This Row],[SUBQNUM]]</f>
        <v>11.03.05SUBQ7</v>
      </c>
      <c r="F1628" s="6" t="str">
        <f>_xlfn.SINGLE(IF('New to AmeriCorps'!$B238="","",'New to AmeriCorps'!$B238))</f>
        <v>FBI check not from approved source</v>
      </c>
      <c r="G1628" s="6" t="str">
        <f>_xlfn.SINGLE(IF('New to AmeriCorps'!$C238="","",'New to AmeriCorps'!$C238))</f>
        <v/>
      </c>
      <c r="H162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29" spans="1:8" x14ac:dyDescent="0.35">
      <c r="A1629" s="6" t="s">
        <v>15</v>
      </c>
      <c r="B1629" s="6" t="str">
        <f t="shared" si="49"/>
        <v>11.03.05</v>
      </c>
      <c r="C1629" s="6" t="str">
        <f>(IF(MID(Table1[[#This Row],[Question]],10,2)="SU",MID(Table1[[#This Row],[Question]],10,6),""))</f>
        <v>SUBQ8</v>
      </c>
      <c r="D1629" s="9" t="str">
        <f>D$1621&amp;" SUBQ8"</f>
        <v>11.03.05 SUBQ8</v>
      </c>
      <c r="E1629" s="9" t="str">
        <f>Table1[[#This Row],[QNUM]]&amp;Table1[[#This Row],[SUBQNUM]]</f>
        <v>11.03.05SUBQ8</v>
      </c>
      <c r="F1629" s="6" t="str">
        <f>_xlfn.SINGLE(IF('New to AmeriCorps'!$B239="","",'New to AmeriCorps'!$B239))</f>
        <v>NSOPW check missing reporting jurisdictions</v>
      </c>
      <c r="G1629" s="6" t="str">
        <f>_xlfn.SINGLE(IF('New to AmeriCorps'!$C239="","",'New to AmeriCorps'!$C239))</f>
        <v/>
      </c>
      <c r="H162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30" spans="1:8" x14ac:dyDescent="0.35">
      <c r="A1630" s="6" t="s">
        <v>15</v>
      </c>
      <c r="B1630" s="6" t="str">
        <f t="shared" si="49"/>
        <v>11.03.05</v>
      </c>
      <c r="C1630" s="6" t="str">
        <f>(IF(MID(Table1[[#This Row],[Question]],10,2)="SU",MID(Table1[[#This Row],[Question]],10,6),""))</f>
        <v>SUBQ9</v>
      </c>
      <c r="D1630" s="9" t="str">
        <f>D$1621&amp;" SUBQ9"</f>
        <v>11.03.05 SUBQ9</v>
      </c>
      <c r="E1630" s="9" t="str">
        <f>Table1[[#This Row],[QNUM]]&amp;Table1[[#This Row],[SUBQNUM]]</f>
        <v>11.03.05SUBQ9</v>
      </c>
      <c r="F1630" s="6" t="str">
        <f>_xlfn.SINGLE(IF('New to AmeriCorps'!$B240="","",'New to AmeriCorps'!$B240))</f>
        <v>Missing valid name documentation</v>
      </c>
      <c r="G1630" s="6" t="str">
        <f>_xlfn.SINGLE(IF('New to AmeriCorps'!$C240="","",'New to AmeriCorps'!$C240))</f>
        <v/>
      </c>
      <c r="H163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31" spans="1:8" x14ac:dyDescent="0.35">
      <c r="A1631" s="6" t="s">
        <v>15</v>
      </c>
      <c r="B1631" s="6" t="str">
        <f t="shared" si="49"/>
        <v>11.03.05</v>
      </c>
      <c r="C1631" s="6" t="str">
        <f>(IF(MID(Table1[[#This Row],[Question]],10,2)="SU",MID(Table1[[#This Row],[Question]],10,6),""))</f>
        <v>SUBQ10</v>
      </c>
      <c r="D1631" s="9" t="str">
        <f>D$1621&amp;" SUBQ10"</f>
        <v>11.03.05 SUBQ10</v>
      </c>
      <c r="E1631" s="9" t="str">
        <f>Table1[[#This Row],[QNUM]]&amp;Table1[[#This Row],[SUBQNUM]]</f>
        <v>11.03.05SUBQ10</v>
      </c>
      <c r="F1631" s="6" t="str">
        <f>_xlfn.SINGLE(IF('New to AmeriCorps'!$B241="","",'New to AmeriCorps'!$B241))</f>
        <v>NSOPW check name does not match name documentation</v>
      </c>
      <c r="G1631" s="6" t="str">
        <f>_xlfn.SINGLE(IF('New to AmeriCorps'!$C241="","",'New to AmeriCorps'!$C241))</f>
        <v/>
      </c>
      <c r="H163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32" spans="1:8" x14ac:dyDescent="0.35">
      <c r="A1632" s="6" t="s">
        <v>15</v>
      </c>
      <c r="B1632" s="6" t="str">
        <f t="shared" si="49"/>
        <v>11.03.05</v>
      </c>
      <c r="C1632" s="6" t="str">
        <f>(IF(MID(Table1[[#This Row],[Question]],10,2)="SU",MID(Table1[[#This Row],[Question]],10,6),""))</f>
        <v>SUBQ11</v>
      </c>
      <c r="D1632" s="9" t="str">
        <f>D$1621&amp;" SUBQ11"</f>
        <v>11.03.05 SUBQ11</v>
      </c>
      <c r="E1632" s="9" t="str">
        <f>Table1[[#This Row],[QNUM]]&amp;Table1[[#This Row],[SUBQNUM]]</f>
        <v>11.03.05SUBQ11</v>
      </c>
      <c r="F1632" s="6" t="str">
        <f>_xlfn.SINGLE(IF('New to AmeriCorps'!$B242="","",'New to AmeriCorps'!$B242))</f>
        <v>Name-based state check name does not match name documentation</v>
      </c>
      <c r="G1632" s="6" t="str">
        <f>_xlfn.SINGLE(IF('New to AmeriCorps'!$C242="","",'New to AmeriCorps'!$C242))</f>
        <v/>
      </c>
      <c r="H163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33" spans="1:8" x14ac:dyDescent="0.35">
      <c r="A1633" s="6" t="s">
        <v>15</v>
      </c>
      <c r="B1633" s="6" t="str">
        <f t="shared" si="49"/>
        <v>11.03.05</v>
      </c>
      <c r="C1633" s="6" t="str">
        <f>(IF(MID(Table1[[#This Row],[Question]],10,2)="SU",MID(Table1[[#This Row],[Question]],10,6),""))</f>
        <v>SUBQ12</v>
      </c>
      <c r="D1633" s="9" t="str">
        <f>D$1621&amp;" SUBQ12"</f>
        <v>11.03.05 SUBQ12</v>
      </c>
      <c r="E1633" s="9" t="str">
        <f>Table1[[#This Row],[QNUM]]&amp;Table1[[#This Row],[SUBQNUM]]</f>
        <v>11.03.05SUBQ12</v>
      </c>
      <c r="F1633" s="6" t="str">
        <f>_xlfn.SINGLE(IF('New to AmeriCorps'!$B243="","",'New to AmeriCorps'!$B243))</f>
        <v>Name-based FBI check name does not match name documentation</v>
      </c>
      <c r="G1633" s="6" t="str">
        <f>_xlfn.SINGLE(IF('New to AmeriCorps'!$C243="","",'New to AmeriCorps'!$C243))</f>
        <v/>
      </c>
      <c r="H163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34" spans="1:8" x14ac:dyDescent="0.35">
      <c r="A1634" s="6" t="s">
        <v>15</v>
      </c>
      <c r="B1634" s="6" t="str">
        <f t="shared" si="49"/>
        <v>11.03.05</v>
      </c>
      <c r="C1634" s="6" t="str">
        <f>(IF(MID(Table1[[#This Row],[Question]],10,2)="SU",MID(Table1[[#This Row],[Question]],10,6),""))</f>
        <v>SUBQ13</v>
      </c>
      <c r="D1634" s="9" t="str">
        <f>D$1621&amp;" SUBQ13"</f>
        <v>11.03.05 SUBQ13</v>
      </c>
      <c r="E1634" s="9" t="str">
        <f>Table1[[#This Row],[QNUM]]&amp;Table1[[#This Row],[SUBQNUM]]</f>
        <v>11.03.05SUBQ13</v>
      </c>
      <c r="F1634" s="6" t="str">
        <f>_xlfn.SINGLE(IF('New to AmeriCorps'!$B244="","",'New to AmeriCorps'!$B244))</f>
        <v>NSOPW check not adjudicated on time</v>
      </c>
      <c r="G1634" s="6" t="str">
        <f>_xlfn.SINGLE(IF('New to AmeriCorps'!$C244="","",'New to AmeriCorps'!$C244))</f>
        <v/>
      </c>
      <c r="H163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35" spans="1:8" x14ac:dyDescent="0.35">
      <c r="A1635" s="6" t="s">
        <v>15</v>
      </c>
      <c r="B1635" s="6" t="str">
        <f t="shared" si="49"/>
        <v>11.03.05</v>
      </c>
      <c r="C1635" s="6" t="str">
        <f>(IF(MID(Table1[[#This Row],[Question]],10,2)="SU",MID(Table1[[#This Row],[Question]],10,6),""))</f>
        <v>SUBQ14</v>
      </c>
      <c r="D1635" s="9" t="str">
        <f>D$1621&amp;" SUBQ14"</f>
        <v>11.03.05 SUBQ14</v>
      </c>
      <c r="E1635" s="9" t="str">
        <f>Table1[[#This Row],[QNUM]]&amp;Table1[[#This Row],[SUBQNUM]]</f>
        <v>11.03.05SUBQ14</v>
      </c>
      <c r="F1635" s="6" t="str">
        <f>_xlfn.SINGLE(IF('New to AmeriCorps'!$B245="","",'New to AmeriCorps'!$B245))</f>
        <v>State check not adjudicated on time</v>
      </c>
      <c r="G1635" s="6" t="str">
        <f>_xlfn.SINGLE(IF('New to AmeriCorps'!$C245="","",'New to AmeriCorps'!$C245))</f>
        <v/>
      </c>
      <c r="H163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36" spans="1:8" x14ac:dyDescent="0.35">
      <c r="A1636" s="6" t="s">
        <v>15</v>
      </c>
      <c r="B1636" s="6" t="str">
        <f t="shared" si="49"/>
        <v>11.03.05</v>
      </c>
      <c r="C1636" s="6" t="str">
        <f>(IF(MID(Table1[[#This Row],[Question]],10,2)="SU",MID(Table1[[#This Row],[Question]],10,6),""))</f>
        <v>SUBQ15</v>
      </c>
      <c r="D1636" s="9" t="str">
        <f>D$1621&amp;" SUBQ15"</f>
        <v>11.03.05 SUBQ15</v>
      </c>
      <c r="E1636" s="9" t="str">
        <f>Table1[[#This Row],[QNUM]]&amp;Table1[[#This Row],[SUBQNUM]]</f>
        <v>11.03.05SUBQ15</v>
      </c>
      <c r="F1636" s="6" t="str">
        <f>_xlfn.SINGLE(IF('New to AmeriCorps'!$B246="","",'New to AmeriCorps'!$B246))</f>
        <v>FBI check not adjudicated on time</v>
      </c>
      <c r="G1636" s="6" t="str">
        <f>_xlfn.SINGLE(IF('New to AmeriCorps'!$C246="","",'New to AmeriCorps'!$C246))</f>
        <v/>
      </c>
      <c r="H163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37" spans="1:8" x14ac:dyDescent="0.35">
      <c r="A1637" s="6" t="s">
        <v>15</v>
      </c>
      <c r="B1637" s="6" t="str">
        <f t="shared" si="49"/>
        <v>11.03.05</v>
      </c>
      <c r="C1637" s="6" t="str">
        <f>(IF(MID(Table1[[#This Row],[Question]],10,2)="SU",MID(Table1[[#This Row],[Question]],10,6),""))</f>
        <v>SUBQ16</v>
      </c>
      <c r="D1637" s="9" t="str">
        <f>D$1621&amp;" SUBQ16"</f>
        <v>11.03.05 SUBQ16</v>
      </c>
      <c r="E1637" s="9" t="str">
        <f>Table1[[#This Row],[QNUM]]&amp;Table1[[#This Row],[SUBQNUM]]</f>
        <v>11.03.05SUBQ16</v>
      </c>
      <c r="F1637" s="6" t="str">
        <f>_xlfn.SINGLE(IF('New to AmeriCorps'!$B247="","",'New to AmeriCorps'!$B247))</f>
        <v>NSOPW check not adjudicated</v>
      </c>
      <c r="G1637" s="6" t="str">
        <f>_xlfn.SINGLE(IF('New to AmeriCorps'!$C247="","",'New to AmeriCorps'!$C247))</f>
        <v/>
      </c>
      <c r="H163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38" spans="1:8" x14ac:dyDescent="0.35">
      <c r="A1638" s="6" t="s">
        <v>15</v>
      </c>
      <c r="B1638" s="6" t="str">
        <f t="shared" si="49"/>
        <v>11.03.05</v>
      </c>
      <c r="C1638" s="6" t="str">
        <f>(IF(MID(Table1[[#This Row],[Question]],10,2)="SU",MID(Table1[[#This Row],[Question]],10,6),""))</f>
        <v>SUBQ17</v>
      </c>
      <c r="D1638" s="9" t="str">
        <f>D$1621&amp;" SUBQ17"</f>
        <v>11.03.05 SUBQ17</v>
      </c>
      <c r="E1638" s="9" t="str">
        <f>Table1[[#This Row],[QNUM]]&amp;Table1[[#This Row],[SUBQNUM]]</f>
        <v>11.03.05SUBQ17</v>
      </c>
      <c r="F1638" s="6" t="str">
        <f>_xlfn.SINGLE(IF('New to AmeriCorps'!$B248="","",'New to AmeriCorps'!$B248))</f>
        <v>State check not adjudicated</v>
      </c>
      <c r="G1638" s="6" t="str">
        <f>_xlfn.SINGLE(IF('New to AmeriCorps'!$C248="","",'New to AmeriCorps'!$C248))</f>
        <v/>
      </c>
      <c r="H163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39" spans="1:8" x14ac:dyDescent="0.35">
      <c r="A1639" s="6" t="s">
        <v>15</v>
      </c>
      <c r="B1639" s="6" t="str">
        <f t="shared" si="49"/>
        <v>11.03.05</v>
      </c>
      <c r="C1639" s="6" t="str">
        <f>(IF(MID(Table1[[#This Row],[Question]],10,2)="SU",MID(Table1[[#This Row],[Question]],10,6),""))</f>
        <v>SUBQ18</v>
      </c>
      <c r="D1639" s="9" t="str">
        <f>D$1621&amp;" SUBQ18"</f>
        <v>11.03.05 SUBQ18</v>
      </c>
      <c r="E1639" s="9" t="str">
        <f>Table1[[#This Row],[QNUM]]&amp;Table1[[#This Row],[SUBQNUM]]</f>
        <v>11.03.05SUBQ18</v>
      </c>
      <c r="F1639" s="6" t="str">
        <f>_xlfn.SINGLE(IF('New to AmeriCorps'!$B249="","",'New to AmeriCorps'!$B249))</f>
        <v>FBI check not adjudicated</v>
      </c>
      <c r="G1639" s="6" t="str">
        <f>_xlfn.SINGLE(IF('New to AmeriCorps'!$C249="","",'New to AmeriCorps'!$C249))</f>
        <v/>
      </c>
      <c r="H163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40" spans="1:8" x14ac:dyDescent="0.35">
      <c r="A1640" s="6" t="s">
        <v>15</v>
      </c>
      <c r="B1640" s="6" t="str">
        <f t="shared" si="49"/>
        <v>11.03.05</v>
      </c>
      <c r="C1640" s="6" t="str">
        <f>(IF(MID(Table1[[#This Row],[Question]],10,2)="SU",MID(Table1[[#This Row],[Question]],10,6),""))</f>
        <v>SUBQ19</v>
      </c>
      <c r="D1640" s="9" t="str">
        <f>D$1621&amp;" SUBQ19"</f>
        <v>11.03.05 SUBQ19</v>
      </c>
      <c r="E1640" s="9" t="str">
        <f>Table1[[#This Row],[QNUM]]&amp;Table1[[#This Row],[SUBQNUM]]</f>
        <v>11.03.05SUBQ19</v>
      </c>
      <c r="F1640" s="6" t="str">
        <f>_xlfn.SINGLE(IF('New to AmeriCorps'!$B250="","",'New to AmeriCorps'!$B250))</f>
        <v>Fieldprint adjudicated without viewing results</v>
      </c>
      <c r="G1640" s="6" t="str">
        <f>_xlfn.SINGLE(IF('New to AmeriCorps'!$C250="","",'New to AmeriCorps'!$C250))</f>
        <v/>
      </c>
      <c r="H164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41" spans="1:8" x14ac:dyDescent="0.35">
      <c r="A1641" s="6" t="s">
        <v>15</v>
      </c>
      <c r="B1641" s="6" t="str">
        <f t="shared" si="49"/>
        <v>11.03.05</v>
      </c>
      <c r="C1641" s="6" t="str">
        <f>(IF(MID(Table1[[#This Row],[Question]],10,2)="SU",MID(Table1[[#This Row],[Question]],10,6),""))</f>
        <v>SUBQ20</v>
      </c>
      <c r="D1641" s="9" t="str">
        <f>D$1621&amp;" SUBQ20"</f>
        <v>11.03.05 SUBQ20</v>
      </c>
      <c r="E1641" s="9" t="str">
        <f>Table1[[#This Row],[QNUM]]&amp;Table1[[#This Row],[SUBQNUM]]</f>
        <v>11.03.05SUBQ20</v>
      </c>
      <c r="F1641" s="6" t="str">
        <f>_xlfn.SINGLE(IF('New to AmeriCorps'!$B251="","",'New to AmeriCorps'!$B251))</f>
        <v>Missing consent documentation</v>
      </c>
      <c r="G1641" s="6" t="str">
        <f>_xlfn.SINGLE(IF('New to AmeriCorps'!$C251="","",'New to AmeriCorps'!$C251))</f>
        <v/>
      </c>
      <c r="H164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42" spans="1:8" x14ac:dyDescent="0.35">
      <c r="A1642" s="6" t="s">
        <v>15</v>
      </c>
      <c r="B1642" s="6" t="str">
        <f t="shared" si="49"/>
        <v>11.03.05</v>
      </c>
      <c r="C1642" s="6" t="str">
        <f>(IF(MID(Table1[[#This Row],[Question]],10,2)="SU",MID(Table1[[#This Row],[Question]],10,6),""))</f>
        <v>SUBQ21</v>
      </c>
      <c r="D1642" s="9" t="str">
        <f>D$1621&amp;" SUBQ21"</f>
        <v>11.03.05 SUBQ21</v>
      </c>
      <c r="E1642" s="9" t="str">
        <f>Table1[[#This Row],[QNUM]]&amp;Table1[[#This Row],[SUBQNUM]]</f>
        <v>11.03.05SUBQ21</v>
      </c>
      <c r="F1642" s="6" t="str">
        <f>_xlfn.SINGLE(IF('New to AmeriCorps'!$B252="","",'New to AmeriCorps'!$B252))</f>
        <v>Consent form not signed before state/FBI checks conducted</v>
      </c>
      <c r="G1642" s="6" t="str">
        <f>_xlfn.SINGLE(IF('New to AmeriCorps'!$C252="","",'New to AmeriCorps'!$C252))</f>
        <v/>
      </c>
      <c r="H164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43" spans="1:8" x14ac:dyDescent="0.35">
      <c r="A1643" s="6" t="s">
        <v>15</v>
      </c>
      <c r="B1643" s="6" t="str">
        <f t="shared" si="49"/>
        <v>11.03.05</v>
      </c>
      <c r="C1643" s="6" t="str">
        <f>(IF(MID(Table1[[#This Row],[Question]],10,2)="SU",MID(Table1[[#This Row],[Question]],10,6),""))</f>
        <v>SUBQ22</v>
      </c>
      <c r="D1643" s="9" t="str">
        <f>D$1621&amp;" SUBQ22"</f>
        <v>11.03.05 SUBQ22</v>
      </c>
      <c r="E1643" s="9" t="str">
        <f>Table1[[#This Row],[QNUM]]&amp;Table1[[#This Row],[SUBQNUM]]</f>
        <v>11.03.05SUBQ22</v>
      </c>
      <c r="F1643" s="6" t="str">
        <f>_xlfn.SINGLE(IF('New to AmeriCorps'!$B253="","",'New to AmeriCorps'!$B253))</f>
        <v>Missing documentation of notice that selection is contingent on NSCHC results</v>
      </c>
      <c r="G1643" s="6" t="str">
        <f>_xlfn.SINGLE(IF('New to AmeriCorps'!$C253="","",'New to AmeriCorps'!$C253))</f>
        <v/>
      </c>
      <c r="H164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44" spans="1:8" x14ac:dyDescent="0.35">
      <c r="A1644" s="6" t="s">
        <v>15</v>
      </c>
      <c r="B1644" s="6" t="str">
        <f t="shared" si="49"/>
        <v>11.03.05</v>
      </c>
      <c r="C1644" s="6" t="str">
        <f>(IF(MID(Table1[[#This Row],[Question]],10,2)="SU",MID(Table1[[#This Row],[Question]],10,6),""))</f>
        <v>SUBQ23</v>
      </c>
      <c r="D1644" s="9" t="str">
        <f>D$1621&amp;" SUBQ23"</f>
        <v>11.03.05 SUBQ23</v>
      </c>
      <c r="E1644" s="9" t="str">
        <f>Table1[[#This Row],[QNUM]]&amp;Table1[[#This Row],[SUBQNUM]]</f>
        <v>11.03.05SUBQ23</v>
      </c>
      <c r="F1644" s="6" t="str">
        <f>_xlfn.SINGLE(IF('New to AmeriCorps'!$B254="","",'New to AmeriCorps'!$B254))</f>
        <v xml:space="preserve">Truescreen NSOPW not in pass status and missing documentation candidate is eligible to serve/work </v>
      </c>
      <c r="G1644" s="6" t="str">
        <f>_xlfn.SINGLE(IF('New to AmeriCorps'!$C254="","",'New to AmeriCorps'!$C254))</f>
        <v/>
      </c>
      <c r="H164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45" spans="1:8" x14ac:dyDescent="0.35">
      <c r="A1645" s="6" t="s">
        <v>15</v>
      </c>
      <c r="B1645" s="6" t="str">
        <f t="shared" si="49"/>
        <v>11.03.05</v>
      </c>
      <c r="C1645" s="6" t="str">
        <f>(IF(MID(Table1[[#This Row],[Question]],10,2)="SU",MID(Table1[[#This Row],[Question]],10,6),""))</f>
        <v>SUBQ24</v>
      </c>
      <c r="D1645" s="9" t="str">
        <f>D$1621&amp;" SUBQ24"</f>
        <v>11.03.05 SUBQ24</v>
      </c>
      <c r="E1645" s="9" t="str">
        <f>Table1[[#This Row],[QNUM]]&amp;Table1[[#This Row],[SUBQNUM]]</f>
        <v>11.03.05SUBQ24</v>
      </c>
      <c r="F1645" s="6" t="str">
        <f>_xlfn.SINGLE(IF('New to AmeriCorps'!$B255="","",'New to AmeriCorps'!$B255))</f>
        <v xml:space="preserve">Truescreen state check not in pass status and missing documentation candidate is eligible to serve/work </v>
      </c>
      <c r="G1645" s="6" t="str">
        <f>_xlfn.SINGLE(IF('New to AmeriCorps'!$C255="","",'New to AmeriCorps'!$C255))</f>
        <v/>
      </c>
      <c r="H164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46" spans="1:8" x14ac:dyDescent="0.35">
      <c r="A1646" s="6" t="s">
        <v>15</v>
      </c>
      <c r="B1646" s="6" t="str">
        <f t="shared" si="49"/>
        <v>11.03.05</v>
      </c>
      <c r="C1646" s="6" t="str">
        <f>(IF(MID(Table1[[#This Row],[Question]],10,2)="SU",MID(Table1[[#This Row],[Question]],10,6),""))</f>
        <v>SUBQ25</v>
      </c>
      <c r="D1646" s="9" t="str">
        <f>D$1621&amp;" SUBQ25"</f>
        <v>11.03.05 SUBQ25</v>
      </c>
      <c r="E1646" s="9" t="str">
        <f>Table1[[#This Row],[QNUM]]&amp;Table1[[#This Row],[SUBQNUM]]</f>
        <v>11.03.05SUBQ25</v>
      </c>
      <c r="F1646" s="6" t="str">
        <f>_xlfn.SINGLE(IF('New to AmeriCorps'!$B256="","",'New to AmeriCorps'!$B256))</f>
        <v xml:space="preserve">Fieldprint check not cleared and missing documentation candidate is eligible to serve/work </v>
      </c>
      <c r="G1646" s="6" t="str">
        <f>_xlfn.SINGLE(IF('New to AmeriCorps'!$C256="","",'New to AmeriCorps'!$C256))</f>
        <v/>
      </c>
      <c r="H164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47" spans="1:8" x14ac:dyDescent="0.35">
      <c r="A1647" s="6" t="s">
        <v>15</v>
      </c>
      <c r="B1647" s="6" t="str">
        <f t="shared" si="49"/>
        <v>11.03.05</v>
      </c>
      <c r="C1647" s="6" t="str">
        <f>(IF(MID(Table1[[#This Row],[Question]],10,2)="SU",MID(Table1[[#This Row],[Question]],10,6),""))</f>
        <v>SUBQ26</v>
      </c>
      <c r="D1647" s="9" t="str">
        <f>D$1621&amp;" SUBQ26"</f>
        <v>11.03.05 SUBQ26</v>
      </c>
      <c r="E1647" s="9" t="str">
        <f>Table1[[#This Row],[QNUM]]&amp;Table1[[#This Row],[SUBQNUM]]</f>
        <v>11.03.05SUBQ26</v>
      </c>
      <c r="F1647" s="6" t="str">
        <f>_xlfn.SINGLE(IF('New to AmeriCorps'!$B257="","",'New to AmeriCorps'!$B257))</f>
        <v>Noncompliant with terms of approved NSCHC waiver</v>
      </c>
      <c r="G1647" s="6" t="str">
        <f>_xlfn.SINGLE(IF('New to AmeriCorps'!$C257="","",'New to AmeriCorps'!$C257))</f>
        <v/>
      </c>
      <c r="H164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48" spans="1:8" x14ac:dyDescent="0.35">
      <c r="A1648" s="6" t="s">
        <v>15</v>
      </c>
      <c r="B1648" s="6" t="str">
        <f t="shared" si="49"/>
        <v>11.03.05</v>
      </c>
      <c r="C1648" s="6" t="str">
        <f>(IF(MID(Table1[[#This Row],[Question]],10,2)="SU",MID(Table1[[#This Row],[Question]],10,6),""))</f>
        <v>SUBQ27</v>
      </c>
      <c r="D1648" s="9" t="str">
        <f>D$1621&amp;" SUBQ27"</f>
        <v>11.03.05 SUBQ27</v>
      </c>
      <c r="E1648" s="9" t="str">
        <f>Table1[[#This Row],[QNUM]]&amp;Table1[[#This Row],[SUBQNUM]]</f>
        <v>11.03.05SUBQ27</v>
      </c>
      <c r="F1648" s="6" t="str">
        <f>_xlfn.SINGLE(IF('New to AmeriCorps'!$B258="","",'New to AmeriCorps'!$B258))</f>
        <v>Individual appears ineligible from NSCHC results</v>
      </c>
      <c r="G1648" s="6" t="str">
        <f>_xlfn.SINGLE(IF('New to AmeriCorps'!$C258="","",'New to AmeriCorps'!$C258))</f>
        <v/>
      </c>
      <c r="H164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49" spans="1:8" x14ac:dyDescent="0.35">
      <c r="A1649" s="6" t="s">
        <v>15</v>
      </c>
      <c r="B1649" s="6" t="str">
        <f t="shared" si="49"/>
        <v>11.03.05</v>
      </c>
      <c r="C1649" s="6" t="str">
        <f>(IF(MID(Table1[[#This Row],[Question]],10,2)="SU",MID(Table1[[#This Row],[Question]],10,6),""))</f>
        <v>SUBQ28</v>
      </c>
      <c r="D1649" s="9" t="str">
        <f>D$1621&amp;" SUBQ28"</f>
        <v>11.03.05 SUBQ28</v>
      </c>
      <c r="E1649" s="9" t="str">
        <f>Table1[[#This Row],[QNUM]]&amp;Table1[[#This Row],[SUBQNUM]]</f>
        <v>11.03.05SUBQ28</v>
      </c>
      <c r="F1649" s="6" t="str">
        <f>_xlfn.SINGLE(IF('New to AmeriCorps'!$B259="","",'New to AmeriCorps'!$B259))</f>
        <v>Other</v>
      </c>
      <c r="G1649" s="6" t="str">
        <f>_xlfn.SINGLE(IF('New to AmeriCorps'!$C259="","",'New to AmeriCorps'!$C259))</f>
        <v/>
      </c>
      <c r="H164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50" spans="1:8" x14ac:dyDescent="0.35">
      <c r="A1650" s="6" t="s">
        <v>15</v>
      </c>
      <c r="B1650" s="6" t="str">
        <f t="shared" si="42"/>
        <v/>
      </c>
      <c r="C1650" s="6" t="str">
        <f>(IF(MID(Table1[[#This Row],[Question]],10,2)="SU",MID(Table1[[#This Row],[Question]],10,6),""))</f>
        <v/>
      </c>
      <c r="D1650" s="6" t="str">
        <f>'New to AmeriCorps'!$A260</f>
        <v>References:</v>
      </c>
      <c r="E1650" s="6" t="str">
        <f>Table1[[#This Row],[QNUM]]&amp;Table1[[#This Row],[SUBQNUM]]</f>
        <v/>
      </c>
      <c r="F1650" s="6" t="str">
        <f>_xlfn.SINGLE(IF('New to AmeriCorps'!$B260="","",'New to AmeriCorps'!$B260))</f>
        <v>45 CFR 2540 200-207</v>
      </c>
      <c r="G1650" s="6" t="str">
        <f>_xlfn.SINGLE(IF('New to AmeriCorps'!$C260="","",'New to AmeriCorps'!$C260))</f>
        <v/>
      </c>
      <c r="H165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51" spans="1:8" x14ac:dyDescent="0.35">
      <c r="A1651" s="6" t="s">
        <v>15</v>
      </c>
      <c r="B1651" s="6" t="str">
        <f>B1621&amp;TRIM(Table1[[#This Row],[Question]])</f>
        <v>11.03.05Notes:</v>
      </c>
      <c r="C1651" s="6" t="str">
        <f>(IF(MID(Table1[[#This Row],[Question]],10,2)="SU",MID(Table1[[#This Row],[Question]],10,6),""))</f>
        <v/>
      </c>
      <c r="D1651" s="6" t="str">
        <f>'New to AmeriCorps'!$A261</f>
        <v>Notes:</v>
      </c>
      <c r="E1651" s="6" t="str">
        <f>Table1[[#This Row],[QNUM]]&amp;Table1[[#This Row],[SUBQNUM]]</f>
        <v>11.03.05Notes:</v>
      </c>
      <c r="F1651" s="6" t="str">
        <f>_xlfn.SINGLE(IF('New to AmeriCorps'!$B261="","",'New to AmeriCorps'!$B261))</f>
        <v/>
      </c>
      <c r="G1651" s="6" t="str">
        <f>_xlfn.SINGLE(IF('New to AmeriCorps'!$C261="","",'New to AmeriCorps'!$C261))</f>
        <v/>
      </c>
      <c r="H165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52" spans="1:8" x14ac:dyDescent="0.35">
      <c r="A1652" s="6" t="s">
        <v>15</v>
      </c>
      <c r="B1652" s="6" t="str">
        <f>B1621&amp;Table1[[#This Row],[Question]]</f>
        <v>11.03.05Recommendations for Improvement:</v>
      </c>
      <c r="C1652" s="6" t="str">
        <f>(IF(MID(Table1[[#This Row],[Question]],10,2)="SU",MID(Table1[[#This Row],[Question]],10,6),""))</f>
        <v/>
      </c>
      <c r="D1652" s="6" t="str">
        <f>'New to AmeriCorps'!$A262</f>
        <v>Recommendations for Improvement:</v>
      </c>
      <c r="E1652" s="6" t="str">
        <f>Table1[[#This Row],[QNUM]]&amp;Table1[[#This Row],[SUBQNUM]]</f>
        <v>11.03.05Recommendations for Improvement:</v>
      </c>
      <c r="F1652" s="6" t="str">
        <f>_xlfn.SINGLE(IF('New to AmeriCorps'!$B262="","",'New to AmeriCorps'!$B262))</f>
        <v/>
      </c>
      <c r="G1652" s="6" t="str">
        <f>_xlfn.SINGLE(IF('New to AmeriCorps'!$C262="","",'New to AmeriCorps'!$C262))</f>
        <v/>
      </c>
      <c r="H165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53" spans="1:8" x14ac:dyDescent="0.35">
      <c r="A1653" s="6" t="s">
        <v>15</v>
      </c>
      <c r="B1653" s="6" t="str">
        <f t="shared" ref="B1653:B1654" si="50">TRIM(IF(ISNUMBER(LEFT(D1653,1)*1),LEFT(D1653,9),""))</f>
        <v>11.03.06</v>
      </c>
      <c r="C1653" s="6" t="str">
        <f>(IF(MID(Table1[[#This Row],[Question]],10,2)="SU",MID(Table1[[#This Row],[Question]],10,6),""))</f>
        <v/>
      </c>
      <c r="D1653" s="6" t="str">
        <f>'New to AmeriCorps'!$A263</f>
        <v>11.03.06</v>
      </c>
      <c r="E1653" s="6" t="str">
        <f>Table1[[#This Row],[QNUM]]&amp;Table1[[#This Row],[SUBQNUM]]</f>
        <v>11.03.06</v>
      </c>
      <c r="F1653" s="6" t="str">
        <f>_xlfn.SINGLE(IF('New to AmeriCorps'!$B263="","",'New to AmeriCorps'!$B263))</f>
        <v>Has at least one staff member completed the required NSCHC e-course training within the past year?
The grant recipient and, if applicable, any sampled subrecipients must each provide at least one staff person’s e-Course certificate demonstrating that the course was completed within the year leading up to the request for documentation under this monitoring activity.</v>
      </c>
      <c r="G1653" s="6" t="str">
        <f>_xlfn.SINGLE(IF('New to AmeriCorps'!$C263="","",'New to AmeriCorps'!$C263))</f>
        <v/>
      </c>
      <c r="H165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54" spans="1:8" x14ac:dyDescent="0.35">
      <c r="A1654" s="6" t="s">
        <v>15</v>
      </c>
      <c r="B1654" s="6" t="str">
        <f t="shared" si="50"/>
        <v/>
      </c>
      <c r="C1654" s="6" t="str">
        <f>(IF(MID(Table1[[#This Row],[Question]],10,2)="SU",MID(Table1[[#This Row],[Question]],10,6),""))</f>
        <v/>
      </c>
      <c r="D1654" s="6" t="str">
        <f>'New to AmeriCorps'!$A264</f>
        <v>References:</v>
      </c>
      <c r="E1654" s="6" t="str">
        <f>Table1[[#This Row],[QNUM]]&amp;Table1[[#This Row],[SUBQNUM]]</f>
        <v/>
      </c>
      <c r="F1654" s="6" t="str">
        <f>_xlfn.SINGLE(IF('New to AmeriCorps'!$B264="","",'New to AmeriCorps'!$B264))</f>
        <v>Grant Specific Terms and Conditions: National Service Criminal History Check Training</v>
      </c>
      <c r="G1654" s="6" t="str">
        <f>_xlfn.SINGLE(IF('New to AmeriCorps'!$C264="","",'New to AmeriCorps'!$C264))</f>
        <v/>
      </c>
      <c r="H165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55" spans="1:8" x14ac:dyDescent="0.35">
      <c r="A1655" s="6" t="s">
        <v>15</v>
      </c>
      <c r="B1655" s="6" t="str">
        <f>B1653&amp;TRIM(Table1[[#This Row],[Question]])</f>
        <v>11.03.06Notes:</v>
      </c>
      <c r="C1655" s="6" t="str">
        <f>(IF(MID(Table1[[#This Row],[Question]],10,2)="SU",MID(Table1[[#This Row],[Question]],10,6),""))</f>
        <v/>
      </c>
      <c r="D1655" s="6" t="str">
        <f>'New to AmeriCorps'!$A265</f>
        <v>Notes:</v>
      </c>
      <c r="E1655" s="6" t="str">
        <f>Table1[[#This Row],[QNUM]]&amp;Table1[[#This Row],[SUBQNUM]]</f>
        <v>11.03.06Notes:</v>
      </c>
      <c r="F1655" s="6" t="str">
        <f>_xlfn.SINGLE(IF('New to AmeriCorps'!$B265="","",'New to AmeriCorps'!$B265))</f>
        <v/>
      </c>
      <c r="G1655" s="6" t="str">
        <f>_xlfn.SINGLE(IF('New to AmeriCorps'!$C265="","",'New to AmeriCorps'!$C265))</f>
        <v/>
      </c>
      <c r="H165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56" spans="1:8" x14ac:dyDescent="0.35">
      <c r="A1656" s="6" t="s">
        <v>15</v>
      </c>
      <c r="B1656" s="6" t="str">
        <f>B1653&amp;Table1[[#This Row],[Question]]</f>
        <v>11.03.06Recommendations for Improvement:</v>
      </c>
      <c r="C1656" s="6" t="str">
        <f>(IF(MID(Table1[[#This Row],[Question]],10,2)="SU",MID(Table1[[#This Row],[Question]],10,6),""))</f>
        <v/>
      </c>
      <c r="D1656" s="6" t="str">
        <f>'New to AmeriCorps'!$A266</f>
        <v>Recommendations for Improvement:</v>
      </c>
      <c r="E1656" s="6" t="str">
        <f>Table1[[#This Row],[QNUM]]&amp;Table1[[#This Row],[SUBQNUM]]</f>
        <v>11.03.06Recommendations for Improvement:</v>
      </c>
      <c r="F1656" s="6" t="str">
        <f>_xlfn.SINGLE(IF('New to AmeriCorps'!$B266="","",'New to AmeriCorps'!$B266))</f>
        <v/>
      </c>
      <c r="G1656" s="6" t="str">
        <f>_xlfn.SINGLE(IF('New to AmeriCorps'!$C266="","",'New to AmeriCorps'!$C266))</f>
        <v/>
      </c>
      <c r="H165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57" spans="1:8" x14ac:dyDescent="0.35">
      <c r="A1657" s="6" t="s">
        <v>15</v>
      </c>
      <c r="B1657" s="6" t="str">
        <f t="shared" ref="B1657:B1658" si="51">TRIM(IF(ISNUMBER(LEFT(D1657,1)*1),LEFT(D1657,9),""))</f>
        <v>11.03.07</v>
      </c>
      <c r="C1657" s="6" t="str">
        <f>(IF(MID(Table1[[#This Row],[Question]],10,2)="SU",MID(Table1[[#This Row],[Question]],10,6),""))</f>
        <v/>
      </c>
      <c r="D1657" s="6" t="str">
        <f>'New to AmeriCorps'!$A267</f>
        <v>11.03.07</v>
      </c>
      <c r="E1657" s="6" t="str">
        <f>Table1[[#This Row],[QNUM]]&amp;Table1[[#This Row],[SUBQNUM]]</f>
        <v>11.03.07</v>
      </c>
      <c r="F1657" s="6" t="str">
        <f>_xlfn.SINGLE(IF('New to AmeriCorps'!$B267="","",'New to AmeriCorps'!$B267))</f>
        <v>Does the grantee utilize the AmeriCorps approved vendors Fieldprint and TrueScreen?</v>
      </c>
      <c r="G1657" s="6" t="str">
        <f>_xlfn.SINGLE(IF('New to AmeriCorps'!$C267="","",'New to AmeriCorps'!$C267))</f>
        <v/>
      </c>
      <c r="H165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58" spans="1:8" x14ac:dyDescent="0.35">
      <c r="A1658" s="6" t="s">
        <v>15</v>
      </c>
      <c r="B1658" s="6" t="str">
        <f t="shared" si="51"/>
        <v/>
      </c>
      <c r="C1658" s="6" t="str">
        <f>(IF(MID(Table1[[#This Row],[Question]],10,2)="SU",MID(Table1[[#This Row],[Question]],10,6),""))</f>
        <v/>
      </c>
      <c r="D1658" s="6" t="str">
        <f>'New to AmeriCorps'!$A268</f>
        <v>References:</v>
      </c>
      <c r="E1658" s="6" t="str">
        <f>Table1[[#This Row],[QNUM]]&amp;Table1[[#This Row],[SUBQNUM]]</f>
        <v/>
      </c>
      <c r="F1658" s="6" t="str">
        <f>_xlfn.SINGLE(IF('New to AmeriCorps'!$B268="","",'New to AmeriCorps'!$B268))</f>
        <v/>
      </c>
      <c r="G1658" s="6" t="str">
        <f>_xlfn.SINGLE(IF('New to AmeriCorps'!$C268="","",'New to AmeriCorps'!$C268))</f>
        <v/>
      </c>
      <c r="H165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59" spans="1:8" x14ac:dyDescent="0.35">
      <c r="A1659" s="6" t="s">
        <v>15</v>
      </c>
      <c r="B1659" s="6" t="str">
        <f>B1657&amp;TRIM(Table1[[#This Row],[Question]])</f>
        <v>11.03.07Notes:</v>
      </c>
      <c r="C1659" s="6" t="str">
        <f>(IF(MID(Table1[[#This Row],[Question]],10,2)="SU",MID(Table1[[#This Row],[Question]],10,6),""))</f>
        <v/>
      </c>
      <c r="D1659" s="6" t="str">
        <f>'New to AmeriCorps'!$A269</f>
        <v>Notes:</v>
      </c>
      <c r="E1659" s="6" t="str">
        <f>Table1[[#This Row],[QNUM]]&amp;Table1[[#This Row],[SUBQNUM]]</f>
        <v>11.03.07Notes:</v>
      </c>
      <c r="F1659" s="6" t="str">
        <f>_xlfn.SINGLE(IF('New to AmeriCorps'!$B269="","",'New to AmeriCorps'!$B269))</f>
        <v/>
      </c>
      <c r="G1659" s="6" t="str">
        <f>_xlfn.SINGLE(IF('New to AmeriCorps'!$C269="","",'New to AmeriCorps'!$C269))</f>
        <v/>
      </c>
      <c r="H165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60" spans="1:8" x14ac:dyDescent="0.35">
      <c r="A1660" s="6" t="s">
        <v>15</v>
      </c>
      <c r="B1660" s="6" t="str">
        <f>B1657&amp;Table1[[#This Row],[Question]]</f>
        <v>11.03.07Recommendations for Improvement:</v>
      </c>
      <c r="C1660" s="6" t="str">
        <f>(IF(MID(Table1[[#This Row],[Question]],10,2)="SU",MID(Table1[[#This Row],[Question]],10,6),""))</f>
        <v/>
      </c>
      <c r="D1660" s="6" t="str">
        <f>'New to AmeriCorps'!$A270</f>
        <v>Recommendations for Improvement:</v>
      </c>
      <c r="E1660" s="6" t="str">
        <f>Table1[[#This Row],[QNUM]]&amp;Table1[[#This Row],[SUBQNUM]]</f>
        <v>11.03.07Recommendations for Improvement:</v>
      </c>
      <c r="F1660" s="6" t="str">
        <f>_xlfn.SINGLE(IF('New to AmeriCorps'!$B270="","",'New to AmeriCorps'!$B270))</f>
        <v/>
      </c>
      <c r="G1660" s="6" t="str">
        <f>_xlfn.SINGLE(IF('New to AmeriCorps'!$C270="","",'New to AmeriCorps'!$C270))</f>
        <v/>
      </c>
      <c r="H166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61" spans="1:8" x14ac:dyDescent="0.35">
      <c r="B1661" s="10" t="str">
        <f>TRIM(IF(ISNUMBER(LEFT(D1661,1)*1),LEFT(D1661,9),""))</f>
        <v/>
      </c>
      <c r="C1661" s="10" t="str">
        <f>(IF(MID(Table1[[#This Row],[Question]],10,2)="SU",MID(Table1[[#This Row],[Question]],10,6),""))</f>
        <v/>
      </c>
      <c r="E1661" s="10" t="str">
        <f>Table1[[#This Row],[QNUM]]&amp;Table1[[#This Row],[SUBQNUM]]</f>
        <v/>
      </c>
      <c r="F1661" s="10" t="str">
        <f>IF(FOFA!$B1631="","",FOFA!$B1631)</f>
        <v/>
      </c>
      <c r="H1661" s="10"/>
    </row>
    <row r="1662" spans="1:8" x14ac:dyDescent="0.35">
      <c r="A1662" s="6" t="s">
        <v>15</v>
      </c>
      <c r="B1662" s="6" t="str">
        <f t="shared" ref="B1662:B1725" si="52">TRIM(IF(ISNUMBER(LEFT(D1662,1)*1),LEFT(D1662,9),""))</f>
        <v>0</v>
      </c>
      <c r="C1662" s="6" t="str">
        <f>(IF(MID(Table1[[#This Row],[Question]],10,2)="SU",MID(Table1[[#This Row],[Question]],10,6),""))</f>
        <v/>
      </c>
      <c r="D1662" s="6">
        <f>'New to AmeriCorps'!$A272</f>
        <v>0</v>
      </c>
      <c r="E1662" s="6" t="str">
        <f>Table1[[#This Row],[QNUM]]&amp;Table1[[#This Row],[SUBQNUM]]</f>
        <v>0</v>
      </c>
      <c r="F1662" s="6" t="str">
        <f>_xlfn.SINGLE(IF('New to AmeriCorps'!$B272="","",'New to AmeriCorps'!$B272))</f>
        <v/>
      </c>
      <c r="G1662" s="6" t="str">
        <f>_xlfn.SINGLE(IF('New to AmeriCorps'!$C272="","",'New to AmeriCorps'!$C272))</f>
        <v/>
      </c>
      <c r="H166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63" spans="1:8" x14ac:dyDescent="0.35">
      <c r="A1663" s="6" t="s">
        <v>15</v>
      </c>
      <c r="B1663" s="6" t="str">
        <f t="shared" si="52"/>
        <v>0</v>
      </c>
      <c r="C1663" s="6" t="str">
        <f>(IF(MID(Table1[[#This Row],[Question]],10,2)="SU",MID(Table1[[#This Row],[Question]],10,6),""))</f>
        <v/>
      </c>
      <c r="D1663" s="6">
        <f>'New to AmeriCorps'!$A273</f>
        <v>0</v>
      </c>
      <c r="E1663" s="6" t="str">
        <f>Table1[[#This Row],[QNUM]]&amp;Table1[[#This Row],[SUBQNUM]]</f>
        <v>0</v>
      </c>
      <c r="F1663" s="6" t="str">
        <f>_xlfn.SINGLE(IF('New to AmeriCorps'!$B273="","",'New to AmeriCorps'!$B273))</f>
        <v/>
      </c>
      <c r="G1663" s="6" t="str">
        <f>_xlfn.SINGLE(IF('New to AmeriCorps'!$C273="","",'New to AmeriCorps'!$C273))</f>
        <v/>
      </c>
      <c r="H166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64" spans="1:8" x14ac:dyDescent="0.35">
      <c r="A1664" s="6" t="s">
        <v>15</v>
      </c>
      <c r="B1664" s="6" t="str">
        <f t="shared" si="52"/>
        <v>0</v>
      </c>
      <c r="C1664" s="6" t="str">
        <f>(IF(MID(Table1[[#This Row],[Question]],10,2)="SU",MID(Table1[[#This Row],[Question]],10,6),""))</f>
        <v/>
      </c>
      <c r="D1664" s="6">
        <f>'New to AmeriCorps'!$A274</f>
        <v>0</v>
      </c>
      <c r="E1664" s="6" t="str">
        <f>Table1[[#This Row],[QNUM]]&amp;Table1[[#This Row],[SUBQNUM]]</f>
        <v>0</v>
      </c>
      <c r="F1664" s="6" t="str">
        <f>_xlfn.SINGLE(IF('New to AmeriCorps'!$B274="","",'New to AmeriCorps'!$B274))</f>
        <v/>
      </c>
      <c r="G1664" s="6" t="str">
        <f>_xlfn.SINGLE(IF('New to AmeriCorps'!$C274="","",'New to AmeriCorps'!$C274))</f>
        <v/>
      </c>
      <c r="H166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65" spans="1:8" x14ac:dyDescent="0.35">
      <c r="A1665" s="6" t="s">
        <v>15</v>
      </c>
      <c r="B1665" s="6" t="str">
        <f t="shared" si="52"/>
        <v>0</v>
      </c>
      <c r="C1665" s="6" t="str">
        <f>(IF(MID(Table1[[#This Row],[Question]],10,2)="SU",MID(Table1[[#This Row],[Question]],10,6),""))</f>
        <v/>
      </c>
      <c r="D1665" s="6">
        <f>'New to AmeriCorps'!$A275</f>
        <v>0</v>
      </c>
      <c r="E1665" s="6" t="str">
        <f>Table1[[#This Row],[QNUM]]&amp;Table1[[#This Row],[SUBQNUM]]</f>
        <v>0</v>
      </c>
      <c r="F1665" s="6" t="str">
        <f>_xlfn.SINGLE(IF('New to AmeriCorps'!$B275="","",'New to AmeriCorps'!$B275))</f>
        <v/>
      </c>
      <c r="G1665" s="6" t="str">
        <f>_xlfn.SINGLE(IF('New to AmeriCorps'!$C275="","",'New to AmeriCorps'!$C275))</f>
        <v/>
      </c>
      <c r="H166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66" spans="1:8" x14ac:dyDescent="0.35">
      <c r="A1666" s="6" t="s">
        <v>15</v>
      </c>
      <c r="B1666" s="6" t="str">
        <f t="shared" si="52"/>
        <v>0</v>
      </c>
      <c r="C1666" s="6" t="str">
        <f>(IF(MID(Table1[[#This Row],[Question]],10,2)="SU",MID(Table1[[#This Row],[Question]],10,6),""))</f>
        <v/>
      </c>
      <c r="D1666" s="6">
        <f>'New to AmeriCorps'!$A276</f>
        <v>0</v>
      </c>
      <c r="E1666" s="6" t="str">
        <f>Table1[[#This Row],[QNUM]]&amp;Table1[[#This Row],[SUBQNUM]]</f>
        <v>0</v>
      </c>
      <c r="F1666" s="6" t="str">
        <f>_xlfn.SINGLE(IF('New to AmeriCorps'!$B276="","",'New to AmeriCorps'!$B276))</f>
        <v/>
      </c>
      <c r="G1666" s="6" t="str">
        <f>_xlfn.SINGLE(IF('New to AmeriCorps'!$C276="","",'New to AmeriCorps'!$C276))</f>
        <v/>
      </c>
      <c r="H166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67" spans="1:8" x14ac:dyDescent="0.35">
      <c r="A1667" s="6" t="s">
        <v>15</v>
      </c>
      <c r="B1667" s="6" t="str">
        <f t="shared" si="52"/>
        <v>0</v>
      </c>
      <c r="C1667" s="6" t="str">
        <f>(IF(MID(Table1[[#This Row],[Question]],10,2)="SU",MID(Table1[[#This Row],[Question]],10,6),""))</f>
        <v/>
      </c>
      <c r="D1667" s="6">
        <f>'New to AmeriCorps'!$A277</f>
        <v>0</v>
      </c>
      <c r="E1667" s="6" t="str">
        <f>Table1[[#This Row],[QNUM]]&amp;Table1[[#This Row],[SUBQNUM]]</f>
        <v>0</v>
      </c>
      <c r="F1667" s="6" t="str">
        <f>_xlfn.SINGLE(IF('New to AmeriCorps'!$B277="","",'New to AmeriCorps'!$B277))</f>
        <v/>
      </c>
      <c r="G1667" s="6" t="str">
        <f>_xlfn.SINGLE(IF('New to AmeriCorps'!$C277="","",'New to AmeriCorps'!$C277))</f>
        <v/>
      </c>
      <c r="H166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68" spans="1:8" x14ac:dyDescent="0.35">
      <c r="A1668" s="6" t="s">
        <v>15</v>
      </c>
      <c r="B1668" s="6" t="str">
        <f t="shared" si="52"/>
        <v>0</v>
      </c>
      <c r="C1668" s="6" t="str">
        <f>(IF(MID(Table1[[#This Row],[Question]],10,2)="SU",MID(Table1[[#This Row],[Question]],10,6),""))</f>
        <v/>
      </c>
      <c r="D1668" s="6">
        <f>'New to AmeriCorps'!$A278</f>
        <v>0</v>
      </c>
      <c r="E1668" s="6" t="str">
        <f>Table1[[#This Row],[QNUM]]&amp;Table1[[#This Row],[SUBQNUM]]</f>
        <v>0</v>
      </c>
      <c r="F1668" s="6" t="str">
        <f>_xlfn.SINGLE(IF('New to AmeriCorps'!$B278="","",'New to AmeriCorps'!$B278))</f>
        <v/>
      </c>
      <c r="G1668" s="6" t="str">
        <f>_xlfn.SINGLE(IF('New to AmeriCorps'!$C278="","",'New to AmeriCorps'!$C278))</f>
        <v/>
      </c>
      <c r="H166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69" spans="1:8" x14ac:dyDescent="0.35">
      <c r="A1669" s="6" t="s">
        <v>15</v>
      </c>
      <c r="B1669" s="6" t="str">
        <f t="shared" si="52"/>
        <v>0</v>
      </c>
      <c r="C1669" s="6" t="str">
        <f>(IF(MID(Table1[[#This Row],[Question]],10,2)="SU",MID(Table1[[#This Row],[Question]],10,6),""))</f>
        <v/>
      </c>
      <c r="D1669" s="6">
        <f>'New to AmeriCorps'!$A279</f>
        <v>0</v>
      </c>
      <c r="E1669" s="6" t="str">
        <f>Table1[[#This Row],[QNUM]]&amp;Table1[[#This Row],[SUBQNUM]]</f>
        <v>0</v>
      </c>
      <c r="F1669" s="6" t="str">
        <f>_xlfn.SINGLE(IF('New to AmeriCorps'!$B279="","",'New to AmeriCorps'!$B279))</f>
        <v/>
      </c>
      <c r="G1669" s="6" t="str">
        <f>_xlfn.SINGLE(IF('New to AmeriCorps'!$C279="","",'New to AmeriCorps'!$C279))</f>
        <v/>
      </c>
      <c r="H166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70" spans="1:8" x14ac:dyDescent="0.35">
      <c r="A1670" s="6" t="s">
        <v>15</v>
      </c>
      <c r="B1670" s="6" t="str">
        <f t="shared" si="52"/>
        <v>0</v>
      </c>
      <c r="C1670" s="6" t="str">
        <f>(IF(MID(Table1[[#This Row],[Question]],10,2)="SU",MID(Table1[[#This Row],[Question]],10,6),""))</f>
        <v/>
      </c>
      <c r="D1670" s="6">
        <f>'New to AmeriCorps'!$A280</f>
        <v>0</v>
      </c>
      <c r="E1670" s="6" t="str">
        <f>Table1[[#This Row],[QNUM]]&amp;Table1[[#This Row],[SUBQNUM]]</f>
        <v>0</v>
      </c>
      <c r="F1670" s="6" t="str">
        <f>_xlfn.SINGLE(IF('New to AmeriCorps'!$B280="","",'New to AmeriCorps'!$B280))</f>
        <v/>
      </c>
      <c r="G1670" s="6" t="str">
        <f>_xlfn.SINGLE(IF('New to AmeriCorps'!$C280="","",'New to AmeriCorps'!$C280))</f>
        <v/>
      </c>
      <c r="H167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71" spans="1:8" x14ac:dyDescent="0.35">
      <c r="A1671" s="6" t="s">
        <v>15</v>
      </c>
      <c r="B1671" s="6" t="str">
        <f t="shared" si="52"/>
        <v>0</v>
      </c>
      <c r="C1671" s="6" t="str">
        <f>(IF(MID(Table1[[#This Row],[Question]],10,2)="SU",MID(Table1[[#This Row],[Question]],10,6),""))</f>
        <v/>
      </c>
      <c r="D1671" s="6">
        <f>'New to AmeriCorps'!$A281</f>
        <v>0</v>
      </c>
      <c r="E1671" s="6" t="str">
        <f>Table1[[#This Row],[QNUM]]&amp;Table1[[#This Row],[SUBQNUM]]</f>
        <v>0</v>
      </c>
      <c r="F1671" s="6" t="str">
        <f>_xlfn.SINGLE(IF('New to AmeriCorps'!$B281="","",'New to AmeriCorps'!$B281))</f>
        <v/>
      </c>
      <c r="G1671" s="6" t="str">
        <f>_xlfn.SINGLE(IF('New to AmeriCorps'!$C281="","",'New to AmeriCorps'!$C281))</f>
        <v/>
      </c>
      <c r="H167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72" spans="1:8" x14ac:dyDescent="0.35">
      <c r="A1672" s="6" t="s">
        <v>15</v>
      </c>
      <c r="B1672" s="6" t="str">
        <f t="shared" si="52"/>
        <v>0</v>
      </c>
      <c r="C1672" s="6" t="str">
        <f>(IF(MID(Table1[[#This Row],[Question]],10,2)="SU",MID(Table1[[#This Row],[Question]],10,6),""))</f>
        <v/>
      </c>
      <c r="D1672" s="6">
        <f>'New to AmeriCorps'!$A282</f>
        <v>0</v>
      </c>
      <c r="E1672" s="6" t="str">
        <f>Table1[[#This Row],[QNUM]]&amp;Table1[[#This Row],[SUBQNUM]]</f>
        <v>0</v>
      </c>
      <c r="F1672" s="6" t="str">
        <f>_xlfn.SINGLE(IF('New to AmeriCorps'!$B282="","",'New to AmeriCorps'!$B282))</f>
        <v/>
      </c>
      <c r="G1672" s="6" t="str">
        <f>_xlfn.SINGLE(IF('New to AmeriCorps'!$C282="","",'New to AmeriCorps'!$C282))</f>
        <v/>
      </c>
      <c r="H167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73" spans="1:8" x14ac:dyDescent="0.35">
      <c r="A1673" s="6" t="s">
        <v>15</v>
      </c>
      <c r="B1673" s="6" t="str">
        <f t="shared" si="52"/>
        <v>0</v>
      </c>
      <c r="C1673" s="6" t="str">
        <f>(IF(MID(Table1[[#This Row],[Question]],10,2)="SU",MID(Table1[[#This Row],[Question]],10,6),""))</f>
        <v/>
      </c>
      <c r="D1673" s="6">
        <f>'New to AmeriCorps'!$A283</f>
        <v>0</v>
      </c>
      <c r="E1673" s="6" t="str">
        <f>Table1[[#This Row],[QNUM]]&amp;Table1[[#This Row],[SUBQNUM]]</f>
        <v>0</v>
      </c>
      <c r="F1673" s="6" t="str">
        <f>_xlfn.SINGLE(IF('New to AmeriCorps'!$B283="","",'New to AmeriCorps'!$B283))</f>
        <v/>
      </c>
      <c r="G1673" s="6" t="str">
        <f>_xlfn.SINGLE(IF('New to AmeriCorps'!$C283="","",'New to AmeriCorps'!$C283))</f>
        <v/>
      </c>
      <c r="H167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74" spans="1:8" x14ac:dyDescent="0.35">
      <c r="A1674" s="6" t="s">
        <v>15</v>
      </c>
      <c r="B1674" s="6" t="str">
        <f t="shared" si="52"/>
        <v>0</v>
      </c>
      <c r="C1674" s="6" t="str">
        <f>(IF(MID(Table1[[#This Row],[Question]],10,2)="SU",MID(Table1[[#This Row],[Question]],10,6),""))</f>
        <v/>
      </c>
      <c r="D1674" s="6">
        <f>'New to AmeriCorps'!$A284</f>
        <v>0</v>
      </c>
      <c r="E1674" s="6" t="str">
        <f>Table1[[#This Row],[QNUM]]&amp;Table1[[#This Row],[SUBQNUM]]</f>
        <v>0</v>
      </c>
      <c r="F1674" s="6" t="str">
        <f>_xlfn.SINGLE(IF('New to AmeriCorps'!$B284="","",'New to AmeriCorps'!$B284))</f>
        <v/>
      </c>
      <c r="G1674" s="6" t="str">
        <f>_xlfn.SINGLE(IF('New to AmeriCorps'!$C284="","",'New to AmeriCorps'!$C284))</f>
        <v/>
      </c>
      <c r="H167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75" spans="1:8" x14ac:dyDescent="0.35">
      <c r="A1675" s="6" t="s">
        <v>15</v>
      </c>
      <c r="B1675" s="6" t="str">
        <f t="shared" si="52"/>
        <v>0</v>
      </c>
      <c r="C1675" s="6" t="str">
        <f>(IF(MID(Table1[[#This Row],[Question]],10,2)="SU",MID(Table1[[#This Row],[Question]],10,6),""))</f>
        <v/>
      </c>
      <c r="D1675" s="6">
        <f>'New to AmeriCorps'!$A285</f>
        <v>0</v>
      </c>
      <c r="E1675" s="6" t="str">
        <f>Table1[[#This Row],[QNUM]]&amp;Table1[[#This Row],[SUBQNUM]]</f>
        <v>0</v>
      </c>
      <c r="F1675" s="6" t="str">
        <f>_xlfn.SINGLE(IF('New to AmeriCorps'!$B285="","",'New to AmeriCorps'!$B285))</f>
        <v/>
      </c>
      <c r="G1675" s="6" t="str">
        <f>_xlfn.SINGLE(IF('New to AmeriCorps'!$C285="","",'New to AmeriCorps'!$C285))</f>
        <v/>
      </c>
      <c r="H167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76" spans="1:8" x14ac:dyDescent="0.35">
      <c r="A1676" s="6" t="s">
        <v>15</v>
      </c>
      <c r="B1676" s="6" t="str">
        <f t="shared" si="52"/>
        <v>0</v>
      </c>
      <c r="C1676" s="6" t="str">
        <f>(IF(MID(Table1[[#This Row],[Question]],10,2)="SU",MID(Table1[[#This Row],[Question]],10,6),""))</f>
        <v/>
      </c>
      <c r="D1676" s="6">
        <f>'New to AmeriCorps'!$A286</f>
        <v>0</v>
      </c>
      <c r="E1676" s="6" t="str">
        <f>Table1[[#This Row],[QNUM]]&amp;Table1[[#This Row],[SUBQNUM]]</f>
        <v>0</v>
      </c>
      <c r="F1676" s="6" t="str">
        <f>_xlfn.SINGLE(IF('New to AmeriCorps'!$B286="","",'New to AmeriCorps'!$B286))</f>
        <v/>
      </c>
      <c r="G1676" s="6" t="str">
        <f>_xlfn.SINGLE(IF('New to AmeriCorps'!$C286="","",'New to AmeriCorps'!$C286))</f>
        <v/>
      </c>
      <c r="H167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77" spans="1:8" x14ac:dyDescent="0.35">
      <c r="A1677" s="6" t="s">
        <v>15</v>
      </c>
      <c r="B1677" s="6" t="str">
        <f t="shared" si="52"/>
        <v>0</v>
      </c>
      <c r="C1677" s="6" t="str">
        <f>(IF(MID(Table1[[#This Row],[Question]],10,2)="SU",MID(Table1[[#This Row],[Question]],10,6),""))</f>
        <v/>
      </c>
      <c r="D1677" s="6">
        <f>'New to AmeriCorps'!$A287</f>
        <v>0</v>
      </c>
      <c r="E1677" s="6" t="str">
        <f>Table1[[#This Row],[QNUM]]&amp;Table1[[#This Row],[SUBQNUM]]</f>
        <v>0</v>
      </c>
      <c r="F1677" s="6" t="str">
        <f>_xlfn.SINGLE(IF('New to AmeriCorps'!$B287="","",'New to AmeriCorps'!$B287))</f>
        <v/>
      </c>
      <c r="G1677" s="6" t="str">
        <f>_xlfn.SINGLE(IF('New to AmeriCorps'!$C287="","",'New to AmeriCorps'!$C287))</f>
        <v/>
      </c>
      <c r="H167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78" spans="1:8" x14ac:dyDescent="0.35">
      <c r="A1678" s="6" t="s">
        <v>15</v>
      </c>
      <c r="B1678" s="6" t="str">
        <f t="shared" si="52"/>
        <v>0</v>
      </c>
      <c r="C1678" s="6" t="str">
        <f>(IF(MID(Table1[[#This Row],[Question]],10,2)="SU",MID(Table1[[#This Row],[Question]],10,6),""))</f>
        <v/>
      </c>
      <c r="D1678" s="6">
        <f>'New to AmeriCorps'!$A288</f>
        <v>0</v>
      </c>
      <c r="E1678" s="6" t="str">
        <f>Table1[[#This Row],[QNUM]]&amp;Table1[[#This Row],[SUBQNUM]]</f>
        <v>0</v>
      </c>
      <c r="F1678" s="6" t="str">
        <f>_xlfn.SINGLE(IF('New to AmeriCorps'!$B288="","",'New to AmeriCorps'!$B288))</f>
        <v/>
      </c>
      <c r="G1678" s="6" t="str">
        <f>_xlfn.SINGLE(IF('New to AmeriCorps'!$C288="","",'New to AmeriCorps'!$C288))</f>
        <v/>
      </c>
      <c r="H167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79" spans="1:8" x14ac:dyDescent="0.35">
      <c r="A1679" s="6" t="s">
        <v>15</v>
      </c>
      <c r="B1679" s="6" t="str">
        <f t="shared" si="52"/>
        <v>0</v>
      </c>
      <c r="C1679" s="6" t="str">
        <f>(IF(MID(Table1[[#This Row],[Question]],10,2)="SU",MID(Table1[[#This Row],[Question]],10,6),""))</f>
        <v/>
      </c>
      <c r="D1679" s="6">
        <f>'New to AmeriCorps'!$A289</f>
        <v>0</v>
      </c>
      <c r="E1679" s="6" t="str">
        <f>Table1[[#This Row],[QNUM]]&amp;Table1[[#This Row],[SUBQNUM]]</f>
        <v>0</v>
      </c>
      <c r="F1679" s="6" t="str">
        <f>_xlfn.SINGLE(IF('New to AmeriCorps'!$B289="","",'New to AmeriCorps'!$B289))</f>
        <v/>
      </c>
      <c r="G1679" s="6" t="str">
        <f>_xlfn.SINGLE(IF('New to AmeriCorps'!$C289="","",'New to AmeriCorps'!$C289))</f>
        <v/>
      </c>
      <c r="H167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80" spans="1:8" x14ac:dyDescent="0.35">
      <c r="A1680" s="6" t="s">
        <v>15</v>
      </c>
      <c r="B1680" s="6" t="str">
        <f t="shared" si="52"/>
        <v>0</v>
      </c>
      <c r="C1680" s="6" t="str">
        <f>(IF(MID(Table1[[#This Row],[Question]],10,2)="SU",MID(Table1[[#This Row],[Question]],10,6),""))</f>
        <v/>
      </c>
      <c r="D1680" s="6">
        <f>'New to AmeriCorps'!$A290</f>
        <v>0</v>
      </c>
      <c r="E1680" s="6" t="str">
        <f>Table1[[#This Row],[QNUM]]&amp;Table1[[#This Row],[SUBQNUM]]</f>
        <v>0</v>
      </c>
      <c r="F1680" s="6" t="str">
        <f>_xlfn.SINGLE(IF('New to AmeriCorps'!$B290="","",'New to AmeriCorps'!$B290))</f>
        <v/>
      </c>
      <c r="G1680" s="6" t="str">
        <f>_xlfn.SINGLE(IF('New to AmeriCorps'!$C290="","",'New to AmeriCorps'!$C290))</f>
        <v/>
      </c>
      <c r="H168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81" spans="1:14" x14ac:dyDescent="0.35">
      <c r="A1681" s="6" t="s">
        <v>15</v>
      </c>
      <c r="B1681" s="6" t="str">
        <f t="shared" si="52"/>
        <v>0</v>
      </c>
      <c r="C1681" s="6" t="str">
        <f>(IF(MID(Table1[[#This Row],[Question]],10,2)="SU",MID(Table1[[#This Row],[Question]],10,6),""))</f>
        <v/>
      </c>
      <c r="D1681" s="6">
        <f>'New to AmeriCorps'!$A291</f>
        <v>0</v>
      </c>
      <c r="E1681" s="6" t="str">
        <f>Table1[[#This Row],[QNUM]]&amp;Table1[[#This Row],[SUBQNUM]]</f>
        <v>0</v>
      </c>
      <c r="F1681" s="6" t="str">
        <f>_xlfn.SINGLE(IF('New to AmeriCorps'!$B291="","",'New to AmeriCorps'!$B291))</f>
        <v/>
      </c>
      <c r="G1681" s="6" t="str">
        <f>_xlfn.SINGLE(IF('New to AmeriCorps'!$C291="","",'New to AmeriCorps'!$C291))</f>
        <v/>
      </c>
      <c r="H168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82" spans="1:14" x14ac:dyDescent="0.35">
      <c r="A1682" s="6" t="s">
        <v>15</v>
      </c>
      <c r="B1682" s="6" t="str">
        <f t="shared" si="52"/>
        <v>0</v>
      </c>
      <c r="C1682" s="6" t="str">
        <f>(IF(MID(Table1[[#This Row],[Question]],10,2)="SU",MID(Table1[[#This Row],[Question]],10,6),""))</f>
        <v/>
      </c>
      <c r="D1682" s="6">
        <f>'New to AmeriCorps'!$A292</f>
        <v>0</v>
      </c>
      <c r="E1682" s="6" t="str">
        <f>Table1[[#This Row],[QNUM]]&amp;Table1[[#This Row],[SUBQNUM]]</f>
        <v>0</v>
      </c>
      <c r="F1682" s="6" t="str">
        <f>_xlfn.SINGLE(IF('New to AmeriCorps'!$B292="","",'New to AmeriCorps'!$B292))</f>
        <v/>
      </c>
      <c r="G1682" s="6" t="str">
        <f>_xlfn.SINGLE(IF('New to AmeriCorps'!$C292="","",'New to AmeriCorps'!$C292))</f>
        <v/>
      </c>
      <c r="H168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83" spans="1:14" x14ac:dyDescent="0.35">
      <c r="A1683" s="6" t="s">
        <v>15</v>
      </c>
      <c r="B1683" s="6" t="str">
        <f t="shared" si="52"/>
        <v>0</v>
      </c>
      <c r="C1683" s="6" t="str">
        <f>(IF(MID(Table1[[#This Row],[Question]],10,2)="SU",MID(Table1[[#This Row],[Question]],10,6),""))</f>
        <v/>
      </c>
      <c r="D1683" s="6">
        <f>'New to AmeriCorps'!$A293</f>
        <v>0</v>
      </c>
      <c r="E1683" s="6" t="str">
        <f>Table1[[#This Row],[QNUM]]&amp;Table1[[#This Row],[SUBQNUM]]</f>
        <v>0</v>
      </c>
      <c r="F1683" s="6" t="str">
        <f>_xlfn.SINGLE(IF('New to AmeriCorps'!$B293="","",'New to AmeriCorps'!$B293))</f>
        <v/>
      </c>
      <c r="G1683" s="6" t="str">
        <f>_xlfn.SINGLE(IF('New to AmeriCorps'!$C293="","",'New to AmeriCorps'!$C293))</f>
        <v/>
      </c>
      <c r="H168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84" spans="1:14" x14ac:dyDescent="0.35">
      <c r="A1684" s="6" t="s">
        <v>15</v>
      </c>
      <c r="B1684" s="6" t="str">
        <f t="shared" si="52"/>
        <v>0</v>
      </c>
      <c r="C1684" s="6" t="str">
        <f>(IF(MID(Table1[[#This Row],[Question]],10,2)="SU",MID(Table1[[#This Row],[Question]],10,6),""))</f>
        <v/>
      </c>
      <c r="D1684" s="6">
        <f>'New to AmeriCorps'!$A294</f>
        <v>0</v>
      </c>
      <c r="E1684" s="6" t="str">
        <f>Table1[[#This Row],[QNUM]]&amp;Table1[[#This Row],[SUBQNUM]]</f>
        <v>0</v>
      </c>
      <c r="F1684" s="6" t="str">
        <f>_xlfn.SINGLE(IF('New to AmeriCorps'!$B294="","",'New to AmeriCorps'!$B294))</f>
        <v/>
      </c>
      <c r="G1684" s="6" t="str">
        <f>_xlfn.SINGLE(IF('New to AmeriCorps'!$C294="","",'New to AmeriCorps'!$C294))</f>
        <v/>
      </c>
      <c r="H168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c r="K1684" s="3"/>
      <c r="L1684" s="3"/>
      <c r="M1684" s="3"/>
      <c r="N1684" s="3"/>
    </row>
    <row r="1685" spans="1:14" x14ac:dyDescent="0.35">
      <c r="A1685" s="6" t="s">
        <v>1767</v>
      </c>
      <c r="B1685" s="6" t="str">
        <f t="shared" si="52"/>
        <v>09.01.01</v>
      </c>
      <c r="C1685" s="6" t="str">
        <f>(IF(MID(Table1[[#This Row],[Question]],10,2)="SU",MID(Table1[[#This Row],[Question]],10,6),""))</f>
        <v/>
      </c>
      <c r="D1685" s="6" t="str">
        <f>NSCHC!$A7</f>
        <v>09.01.01</v>
      </c>
      <c r="E1685" s="6" t="str">
        <f>Table1[[#This Row],[QNUM]]&amp;Table1[[#This Row],[SUBQNUM]]</f>
        <v>09.01.01</v>
      </c>
      <c r="F1685" s="6" t="str">
        <f>_xlfn.SINGLE(IF(NSCHC!$B7="","",NSCHC!$B7))</f>
        <v>Does the organization have a policy or procedure describing the internal process for conducting NSCHC?</v>
      </c>
      <c r="G1685" s="6" t="str">
        <f>_xlfn.SINGLE(IF(NSCHC!$C7="","",NSCHC!$C7))</f>
        <v/>
      </c>
      <c r="H168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86" spans="1:14" x14ac:dyDescent="0.35">
      <c r="A1686" s="6" t="s">
        <v>1767</v>
      </c>
      <c r="B1686" s="6" t="str">
        <f t="shared" si="52"/>
        <v/>
      </c>
      <c r="C1686" s="6" t="str">
        <f>(IF(MID(Table1[[#This Row],[Question]],10,2)="SU",MID(Table1[[#This Row],[Question]],10,6),""))</f>
        <v/>
      </c>
      <c r="D1686" s="6" t="str">
        <f>NSCHC!$A8</f>
        <v>References:</v>
      </c>
      <c r="E1686" s="6" t="str">
        <f>Table1[[#This Row],[QNUM]]&amp;Table1[[#This Row],[SUBQNUM]]</f>
        <v/>
      </c>
      <c r="F1686" s="6" t="str">
        <f>_xlfn.SINGLE(IF(NSCHC!$B8="","",NSCHC!$B8))</f>
        <v/>
      </c>
      <c r="G1686" s="6" t="str">
        <f>_xlfn.SINGLE(IF(NSCHC!$C8="","",NSCHC!$C8))</f>
        <v/>
      </c>
      <c r="H168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87" spans="1:14" x14ac:dyDescent="0.35">
      <c r="A1687" s="6" t="s">
        <v>1767</v>
      </c>
      <c r="B1687" s="6" t="str">
        <f>B1685&amp;TRIM(Table1[[#This Row],[Question]])</f>
        <v>09.01.01Notes:</v>
      </c>
      <c r="C1687" s="6" t="str">
        <f>(IF(MID(Table1[[#This Row],[Question]],10,2)="SU",MID(Table1[[#This Row],[Question]],10,6),""))</f>
        <v/>
      </c>
      <c r="D1687" s="6" t="str">
        <f>NSCHC!$A9</f>
        <v>Notes:</v>
      </c>
      <c r="E1687" s="6" t="str">
        <f>Table1[[#This Row],[QNUM]]&amp;Table1[[#This Row],[SUBQNUM]]</f>
        <v>09.01.01Notes:</v>
      </c>
      <c r="F1687" s="6" t="str">
        <f>_xlfn.SINGLE(IF(NSCHC!$B9="","",NSCHC!$B9))</f>
        <v/>
      </c>
      <c r="G1687" s="6" t="str">
        <f>_xlfn.SINGLE(IF(NSCHC!$C9="","",NSCHC!$C9))</f>
        <v/>
      </c>
      <c r="H168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88" spans="1:14" x14ac:dyDescent="0.35">
      <c r="A1688" s="6" t="s">
        <v>1767</v>
      </c>
      <c r="B1688" s="6" t="str">
        <f>B1685&amp;Table1[[#This Row],[Question]]</f>
        <v>09.01.01Recommendations for Improvement:</v>
      </c>
      <c r="C1688" s="6" t="str">
        <f>(IF(MID(Table1[[#This Row],[Question]],10,2)="SU",MID(Table1[[#This Row],[Question]],10,6),""))</f>
        <v/>
      </c>
      <c r="D1688" s="6" t="str">
        <f>NSCHC!$A10</f>
        <v>Recommendations for Improvement:</v>
      </c>
      <c r="E1688" s="6" t="str">
        <f>Table1[[#This Row],[QNUM]]&amp;Table1[[#This Row],[SUBQNUM]]</f>
        <v>09.01.01Recommendations for Improvement:</v>
      </c>
      <c r="F1688" s="6" t="str">
        <f>_xlfn.SINGLE(IF(NSCHC!$B10="","",NSCHC!$B10))</f>
        <v/>
      </c>
      <c r="G1688" s="6" t="str">
        <f>_xlfn.SINGLE(IF(NSCHC!$C10="","",NSCHC!$C10))</f>
        <v/>
      </c>
      <c r="H168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89" spans="1:14" x14ac:dyDescent="0.35">
      <c r="A1689" s="6" t="s">
        <v>1767</v>
      </c>
      <c r="B1689" s="6" t="str">
        <f t="shared" si="52"/>
        <v>09.01.02</v>
      </c>
      <c r="C1689" s="6" t="str">
        <f>(IF(MID(Table1[[#This Row],[Question]],10,2)="SU",MID(Table1[[#This Row],[Question]],10,6),""))</f>
        <v/>
      </c>
      <c r="D1689" s="6" t="str">
        <f>NSCHC!$A11</f>
        <v>09.01.02</v>
      </c>
      <c r="E1689" s="6" t="str">
        <f>Table1[[#This Row],[QNUM]]&amp;Table1[[#This Row],[SUBQNUM]]</f>
        <v>09.01.02</v>
      </c>
      <c r="F1689" s="6" t="str">
        <f>_xlfn.SINGLE(IF(NSCHC!$B11="","",NSCHC!$B11))</f>
        <v>Does the NSCHC policy or procedure cover all recommended topics, as applicable?</v>
      </c>
      <c r="G1689" s="6" t="str">
        <f>_xlfn.SINGLE(IF(NSCHC!$C11="","",NSCHC!$C11))</f>
        <v/>
      </c>
      <c r="H168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90" spans="1:14" x14ac:dyDescent="0.35">
      <c r="A1690" s="6" t="s">
        <v>1767</v>
      </c>
      <c r="B1690" s="6" t="str">
        <f t="shared" si="52"/>
        <v/>
      </c>
      <c r="C1690" s="6" t="str">
        <f>(IF(MID(Table1[[#This Row],[Question]],10,2)="SU",MID(Table1[[#This Row],[Question]],10,6),""))</f>
        <v/>
      </c>
      <c r="D1690" s="6" t="str">
        <f>NSCHC!$A12</f>
        <v>Sub Reference:</v>
      </c>
      <c r="E1690" s="6" t="str">
        <f>Table1[[#This Row],[QNUM]]&amp;Table1[[#This Row],[SUBQNUM]]</f>
        <v/>
      </c>
      <c r="F1690" s="6" t="str">
        <f>_xlfn.SINGLE(IF(NSCHC!$B12="","",NSCHC!$B12))</f>
        <v>Covered Positions (45 CFR §2540.201)</v>
      </c>
      <c r="G1690" s="6" t="str">
        <f>_xlfn.SINGLE(IF(NSCHC!$C12="","",NSCHC!$C12))</f>
        <v/>
      </c>
      <c r="H169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91" spans="1:14" x14ac:dyDescent="0.35">
      <c r="A1691" s="6" t="s">
        <v>1767</v>
      </c>
      <c r="B1691" s="6" t="str">
        <f t="shared" si="52"/>
        <v>0</v>
      </c>
      <c r="C1691" s="6" t="str">
        <f>(IF(MID(Table1[[#This Row],[Question]],10,2)="SU",MID(Table1[[#This Row],[Question]],10,6),""))</f>
        <v/>
      </c>
      <c r="D1691" s="6">
        <f>NSCHC!$A13</f>
        <v>0</v>
      </c>
      <c r="E1691" s="6" t="str">
        <f>Table1[[#This Row],[QNUM]]&amp;Table1[[#This Row],[SUBQNUM]]</f>
        <v>0</v>
      </c>
      <c r="F1691" s="6" t="str">
        <f>_xlfn.SINGLE(IF(NSCHC!$B13="","",NSCHC!$B13))</f>
        <v>• The policy correctly explains who is subject to the NSCHC process (as applicable to the grant/program).</v>
      </c>
      <c r="G1691" s="6" t="str">
        <f>_xlfn.SINGLE(IF(NSCHC!$C13="","",NSCHC!$C13))</f>
        <v/>
      </c>
      <c r="H169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92" spans="1:14" x14ac:dyDescent="0.35">
      <c r="A1692" s="6" t="s">
        <v>1767</v>
      </c>
      <c r="B1692" s="6" t="str">
        <f t="shared" si="52"/>
        <v/>
      </c>
      <c r="C1692" s="6" t="str">
        <f>(IF(MID(Table1[[#This Row],[Question]],10,2)="SU",MID(Table1[[#This Row],[Question]],10,6),""))</f>
        <v/>
      </c>
      <c r="D1692" s="6" t="str">
        <f>NSCHC!$A14</f>
        <v>Sub Reference:</v>
      </c>
      <c r="E1692" s="6" t="str">
        <f>Table1[[#This Row],[QNUM]]&amp;Table1[[#This Row],[SUBQNUM]]</f>
        <v/>
      </c>
      <c r="F1692" s="6" t="str">
        <f>_xlfn.SINGLE(IF(NSCHC!$B14="","",NSCHC!$B14))</f>
        <v>Eligibility (45 CFR §2540.202)</v>
      </c>
      <c r="G1692" s="6" t="str">
        <f>_xlfn.SINGLE(IF(NSCHC!$C14="","",NSCHC!$C14))</f>
        <v/>
      </c>
      <c r="H169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93" spans="1:14" x14ac:dyDescent="0.35">
      <c r="A1693" s="6" t="s">
        <v>1767</v>
      </c>
      <c r="B1693" s="6" t="str">
        <f t="shared" si="52"/>
        <v>0</v>
      </c>
      <c r="C1693" s="6" t="str">
        <f>(IF(MID(Table1[[#This Row],[Question]],10,2)="SU",MID(Table1[[#This Row],[Question]],10,6),""))</f>
        <v/>
      </c>
      <c r="D1693" s="6">
        <f>NSCHC!$A15</f>
        <v>0</v>
      </c>
      <c r="E1693" s="6" t="str">
        <f>Table1[[#This Row],[QNUM]]&amp;Table1[[#This Row],[SUBQNUM]]</f>
        <v>0</v>
      </c>
      <c r="F1693" s="6" t="str">
        <f>_xlfn.SINGLE(IF(NSCHC!$B15="","",NSCHC!$B15))</f>
        <v>• The policy correctly outlines the eligibility criteria / describes ineligible individuals as listed in 45 CFR § 2540.202.</v>
      </c>
      <c r="G1693" s="6" t="str">
        <f>_xlfn.SINGLE(IF(NSCHC!$C15="","",NSCHC!$C15))</f>
        <v/>
      </c>
      <c r="H169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94" spans="1:14" x14ac:dyDescent="0.35">
      <c r="A1694" s="6" t="s">
        <v>1767</v>
      </c>
      <c r="B1694" s="6" t="str">
        <f t="shared" si="52"/>
        <v/>
      </c>
      <c r="C1694" s="6" t="str">
        <f>(IF(MID(Table1[[#This Row],[Question]],10,2)="SU",MID(Table1[[#This Row],[Question]],10,6),""))</f>
        <v/>
      </c>
      <c r="D1694" s="6" t="str">
        <f>NSCHC!$A16</f>
        <v>Sub Reference:</v>
      </c>
      <c r="E1694" s="6" t="str">
        <f>Table1[[#This Row],[QNUM]]&amp;Table1[[#This Row],[SUBQNUM]]</f>
        <v/>
      </c>
      <c r="F1694" s="6" t="str">
        <f>_xlfn.SINGLE(IF(NSCHC!$B16="","",NSCHC!$B16))</f>
        <v>Nondiscriminatory Screening Criteria (45 CFR §2540.203)</v>
      </c>
      <c r="G1694" s="6" t="str">
        <f>_xlfn.SINGLE(IF(NSCHC!$C16="","",NSCHC!$C16))</f>
        <v/>
      </c>
      <c r="H169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95" spans="1:14" x14ac:dyDescent="0.35">
      <c r="A1695" s="6" t="s">
        <v>1767</v>
      </c>
      <c r="B1695" s="6" t="str">
        <f t="shared" si="52"/>
        <v>0</v>
      </c>
      <c r="C1695" s="6" t="str">
        <f>(IF(MID(Table1[[#This Row],[Question]],10,2)="SU",MID(Table1[[#This Row],[Question]],10,6),""))</f>
        <v/>
      </c>
      <c r="D1695" s="6">
        <f>NSCHC!$A17</f>
        <v>0</v>
      </c>
      <c r="E1695" s="6" t="str">
        <f>Table1[[#This Row],[QNUM]]&amp;Table1[[#This Row],[SUBQNUM]]</f>
        <v>0</v>
      </c>
      <c r="F1695" s="6" t="str">
        <f>_xlfn.SINGLE(IF(NSCHC!$B17="","",NSCHC!$B17))</f>
        <v>• Grantees may establish screening criteria beyond the NSCHC eligibility requirements specified in 45 CFR § 2540.202. If establishing screening criteria beyond the NSCHC eligibility requirements, the policy requires that the program ensure suitability criteria are consistent with state and Federal Civil Rights and nondiscrimination laws.</v>
      </c>
      <c r="G1695" s="6" t="str">
        <f>_xlfn.SINGLE(IF(NSCHC!$C17="","",NSCHC!$C17))</f>
        <v/>
      </c>
      <c r="H169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96" spans="1:14" x14ac:dyDescent="0.35">
      <c r="A1696" s="6" t="s">
        <v>1767</v>
      </c>
      <c r="B1696" s="6" t="str">
        <f t="shared" si="52"/>
        <v/>
      </c>
      <c r="C1696" s="6" t="str">
        <f>(IF(MID(Table1[[#This Row],[Question]],10,2)="SU",MID(Table1[[#This Row],[Question]],10,6),""))</f>
        <v/>
      </c>
      <c r="D1696" s="6" t="str">
        <f>NSCHC!$A18</f>
        <v>Sub Reference:</v>
      </c>
      <c r="E1696" s="6" t="str">
        <f>Table1[[#This Row],[QNUM]]&amp;Table1[[#This Row],[SUBQNUM]]</f>
        <v/>
      </c>
      <c r="F1696" s="6" t="str">
        <f>_xlfn.SINGLE(IF(NSCHC!$B18="","",NSCHC!$B18))</f>
        <v>Check Components (45 CFR §2540.204)</v>
      </c>
      <c r="G1696" s="6" t="str">
        <f>_xlfn.SINGLE(IF(NSCHC!$C18="","",NSCHC!$C18))</f>
        <v/>
      </c>
      <c r="H169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97" spans="1:8" x14ac:dyDescent="0.35">
      <c r="A1697" s="6" t="s">
        <v>1767</v>
      </c>
      <c r="B1697" s="6" t="str">
        <f t="shared" si="52"/>
        <v>0</v>
      </c>
      <c r="C1697" s="6" t="str">
        <f>(IF(MID(Table1[[#This Row],[Question]],10,2)="SU",MID(Table1[[#This Row],[Question]],10,6),""))</f>
        <v/>
      </c>
      <c r="D1697" s="6">
        <f>NSCHC!$A19</f>
        <v>0</v>
      </c>
      <c r="E1697" s="6" t="str">
        <f>Table1[[#This Row],[QNUM]]&amp;Table1[[#This Row],[SUBQNUM]]</f>
        <v>0</v>
      </c>
      <c r="F1697" s="6" t="str">
        <f>_xlfn.SINGLE(IF(NSCHC!$B19="","",NSCHC!$B19))</f>
        <v>• The policy correctly specifies what NSCHC components are required: (1) a nationwide check of the NSOPW.gov, (2) a check of the individual's state of residence and state of service, and (3) a fingerprint-based check of the FBI.</v>
      </c>
      <c r="G1697" s="6" t="str">
        <f>_xlfn.SINGLE(IF(NSCHC!$C19="","",NSCHC!$C19))</f>
        <v/>
      </c>
      <c r="H169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98" spans="1:8" x14ac:dyDescent="0.35">
      <c r="A1698" s="6" t="s">
        <v>1767</v>
      </c>
      <c r="B1698" s="6" t="str">
        <f t="shared" si="52"/>
        <v>0</v>
      </c>
      <c r="C1698" s="6" t="str">
        <f>(IF(MID(Table1[[#This Row],[Question]],10,2)="SU",MID(Table1[[#This Row],[Question]],10,6),""))</f>
        <v/>
      </c>
      <c r="D1698" s="6">
        <f>NSCHC!$A20</f>
        <v>0</v>
      </c>
      <c r="E1698" s="6" t="str">
        <f>Table1[[#This Row],[QNUM]]&amp;Table1[[#This Row],[SUBQNUM]]</f>
        <v>0</v>
      </c>
      <c r="F1698" s="6" t="str">
        <f>_xlfn.SINGLE(IF(NSCHC!$B20="","",NSCHC!$B20))</f>
        <v>• The policy identifies which AmeriCorps-approved sources will be used for all levels of NSCHC as listed in 45 CFR § 2540.204.</v>
      </c>
      <c r="G1698" s="6" t="str">
        <f>_xlfn.SINGLE(IF(NSCHC!$C20="","",NSCHC!$C20))</f>
        <v/>
      </c>
      <c r="H169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699" spans="1:8" x14ac:dyDescent="0.35">
      <c r="A1699" s="6" t="s">
        <v>1767</v>
      </c>
      <c r="B1699" s="6" t="str">
        <f t="shared" si="52"/>
        <v>0</v>
      </c>
      <c r="C1699" s="6" t="str">
        <f>(IF(MID(Table1[[#This Row],[Question]],10,2)="SU",MID(Table1[[#This Row],[Question]],10,6),""))</f>
        <v/>
      </c>
      <c r="D1699" s="6">
        <f>NSCHC!$A21</f>
        <v>0</v>
      </c>
      <c r="E1699" s="6" t="str">
        <f>Table1[[#This Row],[QNUM]]&amp;Table1[[#This Row],[SUBQNUM]]</f>
        <v>0</v>
      </c>
      <c r="F1699" s="6" t="str">
        <f>_xlfn.SINGLE(IF(NSCHC!$B21="","",NSCHC!$B21))</f>
        <v>• The policy explains the process used to determine the current first and last name used on a name-based check.</v>
      </c>
      <c r="G1699" s="6" t="str">
        <f>_xlfn.SINGLE(IF(NSCHC!$C21="","",NSCHC!$C21))</f>
        <v/>
      </c>
      <c r="H169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700" spans="1:8" x14ac:dyDescent="0.35">
      <c r="A1700" s="6" t="s">
        <v>1767</v>
      </c>
      <c r="B1700" s="6" t="str">
        <f t="shared" si="52"/>
        <v>0</v>
      </c>
      <c r="C1700" s="6" t="str">
        <f>(IF(MID(Table1[[#This Row],[Question]],10,2)="SU",MID(Table1[[#This Row],[Question]],10,6),""))</f>
        <v/>
      </c>
      <c r="D1700" s="6">
        <f>NSCHC!$A22</f>
        <v>0</v>
      </c>
      <c r="E1700" s="6" t="str">
        <f>Table1[[#This Row],[QNUM]]&amp;Table1[[#This Row],[SUBQNUM]]</f>
        <v>0</v>
      </c>
      <c r="F1700" s="6" t="str">
        <f>_xlfn.SINGLE(IF(NSCHC!$B22="","",NSCHC!$B22))</f>
        <v>• The policy describes how the program determines the applicant's state of residence.</v>
      </c>
      <c r="G1700" s="6" t="str">
        <f>_xlfn.SINGLE(IF(NSCHC!$C22="","",NSCHC!$C22))</f>
        <v/>
      </c>
      <c r="H170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701" spans="1:8" x14ac:dyDescent="0.35">
      <c r="A1701" s="6" t="s">
        <v>1767</v>
      </c>
      <c r="B1701" s="6" t="str">
        <f t="shared" si="52"/>
        <v>0</v>
      </c>
      <c r="C1701" s="6" t="str">
        <f>(IF(MID(Table1[[#This Row],[Question]],10,2)="SU",MID(Table1[[#This Row],[Question]],10,6),""))</f>
        <v/>
      </c>
      <c r="D1701" s="6">
        <f>NSCHC!$A23</f>
        <v>0</v>
      </c>
      <c r="E1701" s="6" t="str">
        <f>Table1[[#This Row],[QNUM]]&amp;Table1[[#This Row],[SUBQNUM]]</f>
        <v>0</v>
      </c>
      <c r="F1701" s="6" t="str">
        <f>_xlfn.SINGLE(IF(NSCHC!$B23="","",NSCHC!$B23))</f>
        <v>• If not using Truescreen, the policy includes a requirement to conduct a subsequent NSOPW.gov check if states/territories are not reporting when the initial check is run, OR a requirement to run statewide sex offender checks in the states/territories not reporting.</v>
      </c>
      <c r="G1701" s="6" t="str">
        <f>_xlfn.SINGLE(IF(NSCHC!$C23="","",NSCHC!$C23))</f>
        <v/>
      </c>
      <c r="H170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702" spans="1:8" x14ac:dyDescent="0.35">
      <c r="A1702" s="6" t="s">
        <v>1767</v>
      </c>
      <c r="B1702" s="6" t="str">
        <f t="shared" si="52"/>
        <v/>
      </c>
      <c r="C1702" s="6" t="str">
        <f>(IF(MID(Table1[[#This Row],[Question]],10,2)="SU",MID(Table1[[#This Row],[Question]],10,6),""))</f>
        <v/>
      </c>
      <c r="D1702" s="6" t="str">
        <f>NSCHC!$A24</f>
        <v>Sub Reference:</v>
      </c>
      <c r="E1702" s="6" t="str">
        <f>Table1[[#This Row],[QNUM]]&amp;Table1[[#This Row],[SUBQNUM]]</f>
        <v/>
      </c>
      <c r="F1702" s="6" t="str">
        <f>_xlfn.SINGLE(IF(NSCHC!$B24="","",NSCHC!$B24))</f>
        <v>Timing (45 CFR §2540.205)</v>
      </c>
      <c r="G1702" s="6" t="str">
        <f>_xlfn.SINGLE(IF(NSCHC!$C24="","",NSCHC!$C24))</f>
        <v/>
      </c>
      <c r="H170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703" spans="1:8" x14ac:dyDescent="0.35">
      <c r="A1703" s="6" t="s">
        <v>1767</v>
      </c>
      <c r="B1703" s="6" t="str">
        <f t="shared" si="52"/>
        <v>0</v>
      </c>
      <c r="C1703" s="6" t="str">
        <f>(IF(MID(Table1[[#This Row],[Question]],10,2)="SU",MID(Table1[[#This Row],[Question]],10,6),""))</f>
        <v/>
      </c>
      <c r="D1703" s="6">
        <f>NSCHC!$A25</f>
        <v>0</v>
      </c>
      <c r="E1703" s="6" t="str">
        <f>Table1[[#This Row],[QNUM]]&amp;Table1[[#This Row],[SUBQNUM]]</f>
        <v>0</v>
      </c>
      <c r="F1703" s="6" t="str">
        <f>_xlfn.SINGLE(IF(NSCHC!$B25="","",NSCHC!$B25))</f>
        <v>• The policy explains the timing requirement: that all checks are conducted, reviewed, and an eligibility determination made by the recipient no later than the day before the start date of work or service.</v>
      </c>
      <c r="G1703" s="6" t="str">
        <f>_xlfn.SINGLE(IF(NSCHC!$C25="","",NSCHC!$C25))</f>
        <v/>
      </c>
      <c r="H170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704" spans="1:8" x14ac:dyDescent="0.35">
      <c r="A1704" s="6" t="s">
        <v>1767</v>
      </c>
      <c r="B1704" s="6" t="str">
        <f t="shared" si="52"/>
        <v>0</v>
      </c>
      <c r="C1704" s="6" t="str">
        <f>(IF(MID(Table1[[#This Row],[Question]],10,2)="SU",MID(Table1[[#This Row],[Question]],10,6),""))</f>
        <v/>
      </c>
      <c r="D1704" s="6">
        <f>NSCHC!$A26</f>
        <v>0</v>
      </c>
      <c r="E1704" s="6" t="str">
        <f>Table1[[#This Row],[QNUM]]&amp;Table1[[#This Row],[SUBQNUM]]</f>
        <v>0</v>
      </c>
      <c r="F1704" s="6" t="str">
        <f>_xlfn.SINGLE(IF(NSCHC!$B26="","",NSCHC!$B26))</f>
        <v>• The policy requires the full NSCHC to be conducted again if an individual's relationship with the organization is terminated (break in work or service) for a period of more than 180 days.</v>
      </c>
      <c r="G1704" s="6" t="str">
        <f>_xlfn.SINGLE(IF(NSCHC!$C26="","",NSCHC!$C26))</f>
        <v/>
      </c>
      <c r="H170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705" spans="1:8" x14ac:dyDescent="0.35">
      <c r="A1705" s="6" t="s">
        <v>1767</v>
      </c>
      <c r="B1705" s="6" t="str">
        <f t="shared" si="52"/>
        <v/>
      </c>
      <c r="C1705" s="6" t="str">
        <f>(IF(MID(Table1[[#This Row],[Question]],10,2)="SU",MID(Table1[[#This Row],[Question]],10,6),""))</f>
        <v/>
      </c>
      <c r="D1705" s="6" t="str">
        <f>NSCHC!$A27</f>
        <v>Sub Reference:</v>
      </c>
      <c r="E1705" s="6" t="str">
        <f>Table1[[#This Row],[QNUM]]&amp;Table1[[#This Row],[SUBQNUM]]</f>
        <v/>
      </c>
      <c r="F1705" s="6" t="str">
        <f>_xlfn.SINGLE(IF(NSCHC!$B27="","",NSCHC!$B27))</f>
        <v>Review and Eligibility Determination / Adjudication (45 CFR §2540.205)</v>
      </c>
      <c r="G1705" s="6" t="str">
        <f>_xlfn.SINGLE(IF(NSCHC!$C27="","",NSCHC!$C27))</f>
        <v/>
      </c>
      <c r="H170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706" spans="1:8" x14ac:dyDescent="0.35">
      <c r="A1706" s="6" t="s">
        <v>1767</v>
      </c>
      <c r="B1706" s="6" t="str">
        <f t="shared" si="52"/>
        <v>0</v>
      </c>
      <c r="C1706" s="6" t="str">
        <f>(IF(MID(Table1[[#This Row],[Question]],10,2)="SU",MID(Table1[[#This Row],[Question]],10,6),""))</f>
        <v/>
      </c>
      <c r="D1706" s="6">
        <f>NSCHC!$A28</f>
        <v>0</v>
      </c>
      <c r="E1706" s="6" t="str">
        <f>Table1[[#This Row],[QNUM]]&amp;Table1[[#This Row],[SUBQNUM]]</f>
        <v>0</v>
      </c>
      <c r="F1706" s="6" t="str">
        <f>_xlfn.SINGLE(IF(NSCHC!$B28="","",NSCHC!$B28))</f>
        <v>• The policy describes the process for staff to review results and make an eligibility determination, including documenting when this takes place.</v>
      </c>
      <c r="G1706" s="6" t="str">
        <f>_xlfn.SINGLE(IF(NSCHC!$C28="","",NSCHC!$C28))</f>
        <v/>
      </c>
      <c r="H170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707" spans="1:8" x14ac:dyDescent="0.35">
      <c r="A1707" s="6" t="s">
        <v>1767</v>
      </c>
      <c r="B1707" s="6" t="str">
        <f t="shared" si="52"/>
        <v>0</v>
      </c>
      <c r="C1707" s="6" t="str">
        <f>(IF(MID(Table1[[#This Row],[Question]],10,2)="SU",MID(Table1[[#This Row],[Question]],10,6),""))</f>
        <v/>
      </c>
      <c r="D1707" s="6">
        <f>NSCHC!$A29</f>
        <v>0</v>
      </c>
      <c r="E1707" s="6" t="str">
        <f>Table1[[#This Row],[QNUM]]&amp;Table1[[#This Row],[SUBQNUM]]</f>
        <v>0</v>
      </c>
      <c r="F1707" s="6" t="str">
        <f>_xlfn.SINGLE(IF(NSCHC!$B29="","",NSCHC!$B29))</f>
        <v>• The policy ensures that staff requiring NSCHC are not responsible for reviewing and adjudicating their own check results.</v>
      </c>
      <c r="G1707" s="6" t="str">
        <f>_xlfn.SINGLE(IF(NSCHC!$C29="","",NSCHC!$C29))</f>
        <v/>
      </c>
      <c r="H170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708" spans="1:8" x14ac:dyDescent="0.35">
      <c r="A1708" s="6" t="s">
        <v>1767</v>
      </c>
      <c r="B1708" s="6" t="str">
        <f t="shared" si="52"/>
        <v>0</v>
      </c>
      <c r="C1708" s="6" t="str">
        <f>(IF(MID(Table1[[#This Row],[Question]],10,2)="SU",MID(Table1[[#This Row],[Question]],10,6),""))</f>
        <v/>
      </c>
      <c r="D1708" s="6">
        <f>NSCHC!$A30</f>
        <v>0</v>
      </c>
      <c r="E1708" s="6" t="str">
        <f>Table1[[#This Row],[QNUM]]&amp;Table1[[#This Row],[SUBQNUM]]</f>
        <v>0</v>
      </c>
      <c r="F1708" s="6" t="str">
        <f>_xlfn.SINGLE(IF(NSCHC!$B30="","",NSCHC!$B30))</f>
        <v>• If using the AmeriCorps-approved vendors, the policy describes the process to determine eligibility if a vendor’s adjudication recommendation is 'not to recommend'.</v>
      </c>
      <c r="G1708" s="6" t="str">
        <f>_xlfn.SINGLE(IF(NSCHC!$C30="","",NSCHC!$C30))</f>
        <v/>
      </c>
      <c r="H170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709" spans="1:8" x14ac:dyDescent="0.35">
      <c r="A1709" s="6" t="s">
        <v>1767</v>
      </c>
      <c r="B1709" s="6" t="str">
        <f t="shared" si="52"/>
        <v>0</v>
      </c>
      <c r="C1709" s="6" t="str">
        <f>(IF(MID(Table1[[#This Row],[Question]],10,2)="SU",MID(Table1[[#This Row],[Question]],10,6),""))</f>
        <v/>
      </c>
      <c r="D1709" s="6">
        <f>NSCHC!$A31</f>
        <v>0</v>
      </c>
      <c r="E1709" s="6" t="str">
        <f>Table1[[#This Row],[QNUM]]&amp;Table1[[#This Row],[SUBQNUM]]</f>
        <v>0</v>
      </c>
      <c r="F1709" s="6" t="str">
        <f>_xlfn.SINGLE(IF(NSCHC!$B31="","",NSCHC!$B31))</f>
        <v>• If not using Truescreen, the policy describes the process for resolving any hits that have the same name as the applicant on the NSOPW.gov check.</v>
      </c>
      <c r="G1709" s="6" t="str">
        <f>_xlfn.SINGLE(IF(NSCHC!$C31="","",NSCHC!$C31))</f>
        <v/>
      </c>
      <c r="H170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710" spans="1:8" x14ac:dyDescent="0.35">
      <c r="A1710" s="6" t="s">
        <v>1767</v>
      </c>
      <c r="B1710" s="6" t="str">
        <f t="shared" si="52"/>
        <v/>
      </c>
      <c r="C1710" s="6" t="str">
        <f>(IF(MID(Table1[[#This Row],[Question]],10,2)="SU",MID(Table1[[#This Row],[Question]],10,6),""))</f>
        <v/>
      </c>
      <c r="D1710" s="6" t="str">
        <f>NSCHC!$A32</f>
        <v>Sub Reference:</v>
      </c>
      <c r="E1710" s="6" t="str">
        <f>Table1[[#This Row],[QNUM]]&amp;Table1[[#This Row],[SUBQNUM]]</f>
        <v/>
      </c>
      <c r="F1710" s="6" t="str">
        <f>_xlfn.SINGLE(IF(NSCHC!$B32="","",NSCHC!$B32))</f>
        <v>Procedures and Documentation (45 CFR §2540.206)</v>
      </c>
      <c r="G1710" s="6" t="str">
        <f>_xlfn.SINGLE(IF(NSCHC!$C32="","",NSCHC!$C32))</f>
        <v/>
      </c>
      <c r="H171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711" spans="1:8" x14ac:dyDescent="0.35">
      <c r="A1711" s="6" t="s">
        <v>1767</v>
      </c>
      <c r="B1711" s="6" t="str">
        <f t="shared" si="52"/>
        <v>0</v>
      </c>
      <c r="C1711" s="6" t="str">
        <f>(IF(MID(Table1[[#This Row],[Question]],10,2)="SU",MID(Table1[[#This Row],[Question]],10,6),""))</f>
        <v/>
      </c>
      <c r="D1711" s="6">
        <f>NSCHC!$A33</f>
        <v>0</v>
      </c>
      <c r="E1711" s="6" t="str">
        <f>Table1[[#This Row],[QNUM]]&amp;Table1[[#This Row],[SUBQNUM]]</f>
        <v>0</v>
      </c>
      <c r="F1711" s="6" t="str">
        <f>_xlfn.SINGLE(IF(NSCHC!$B33="","",NSCHC!$B33))</f>
        <v>• The policy requires the program to obtain a person's consent before conducting the state and FBI components of the National Service Criminal History Check.</v>
      </c>
      <c r="G1711" s="6" t="str">
        <f>_xlfn.SINGLE(IF(NSCHC!$C33="","",NSCHC!$C33))</f>
        <v/>
      </c>
      <c r="H171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712" spans="1:8" x14ac:dyDescent="0.35">
      <c r="A1712" s="6" t="s">
        <v>1767</v>
      </c>
      <c r="B1712" s="6" t="str">
        <f t="shared" si="52"/>
        <v>0</v>
      </c>
      <c r="C1712" s="6" t="str">
        <f>(IF(MID(Table1[[#This Row],[Question]],10,2)="SU",MID(Table1[[#This Row],[Question]],10,6),""))</f>
        <v/>
      </c>
      <c r="D1712" s="6">
        <f>NSCHC!$A34</f>
        <v>0</v>
      </c>
      <c r="E1712" s="6" t="str">
        <f>Table1[[#This Row],[QNUM]]&amp;Table1[[#This Row],[SUBQNUM]]</f>
        <v>0</v>
      </c>
      <c r="F1712" s="6" t="str">
        <f>_xlfn.SINGLE(IF(NSCHC!$B34="","",NSCHC!$B34))</f>
        <v>• The policy describes how notice is provided to the individual that selection into the program is contingent upon the organization’s review of the individual's NSCHC results.</v>
      </c>
      <c r="G1712" s="6" t="str">
        <f>_xlfn.SINGLE(IF(NSCHC!$C34="","",NSCHC!$C34))</f>
        <v/>
      </c>
      <c r="H171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713" spans="1:8" x14ac:dyDescent="0.35">
      <c r="A1713" s="6" t="s">
        <v>1767</v>
      </c>
      <c r="B1713" s="6" t="str">
        <f t="shared" si="52"/>
        <v>0</v>
      </c>
      <c r="C1713" s="6" t="str">
        <f>(IF(MID(Table1[[#This Row],[Question]],10,2)="SU",MID(Table1[[#This Row],[Question]],10,6),""))</f>
        <v/>
      </c>
      <c r="D1713" s="6">
        <f>NSCHC!$A35</f>
        <v>0</v>
      </c>
      <c r="E1713" s="6" t="str">
        <f>Table1[[#This Row],[QNUM]]&amp;Table1[[#This Row],[SUBQNUM]]</f>
        <v>0</v>
      </c>
      <c r="F1713" s="6" t="str">
        <f>_xlfn.SINGLE(IF(NSCHC!$B35="","",NSCHC!$B35))</f>
        <v>• The policy requires that a program provide a reasonable opportunity for the individual to review and challenge the factual accuracy of a result before action is taken to exclude the individual from the position.</v>
      </c>
      <c r="G1713" s="6" t="str">
        <f>_xlfn.SINGLE(IF(NSCHC!$C35="","",NSCHC!$C35))</f>
        <v/>
      </c>
      <c r="H171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714" spans="1:8" x14ac:dyDescent="0.35">
      <c r="A1714" s="6" t="s">
        <v>1767</v>
      </c>
      <c r="B1714" s="6" t="str">
        <f t="shared" si="52"/>
        <v>0</v>
      </c>
      <c r="C1714" s="6" t="str">
        <f>(IF(MID(Table1[[#This Row],[Question]],10,2)="SU",MID(Table1[[#This Row],[Question]],10,6),""))</f>
        <v/>
      </c>
      <c r="D1714" s="6">
        <f>NSCHC!$A36</f>
        <v>0</v>
      </c>
      <c r="E1714" s="10" t="str">
        <f>Table1[[#This Row],[QNUM]]&amp;Table1[[#This Row],[SUBQNUM]]</f>
        <v>0</v>
      </c>
      <c r="F1714" s="6" t="str">
        <f>_xlfn.SINGLE(IF(NSCHC!$B36="","",NSCHC!$B36))</f>
        <v>• The policy requires the program to provide safeguards to ensure the confidentiality of any information relating to the criminal history check, consistent with authorization provided by the applicant.</v>
      </c>
      <c r="G1714" s="6" t="str">
        <f>_xlfn.SINGLE(IF(NSCHC!$C36="","",NSCHC!$C36))</f>
        <v/>
      </c>
      <c r="H1714" s="6" t="s">
        <v>1930</v>
      </c>
    </row>
    <row r="1715" spans="1:8" x14ac:dyDescent="0.35">
      <c r="A1715" s="6" t="s">
        <v>1767</v>
      </c>
      <c r="B1715" s="6" t="str">
        <f t="shared" si="52"/>
        <v>0</v>
      </c>
      <c r="C1715" s="6" t="str">
        <f>(IF(MID(Table1[[#This Row],[Question]],10,2)="SU",MID(Table1[[#This Row],[Question]],10,6),""))</f>
        <v/>
      </c>
      <c r="D1715" s="6">
        <f>NSCHC!$A37</f>
        <v>0</v>
      </c>
      <c r="E1715" s="10" t="str">
        <f>Table1[[#This Row],[QNUM]]&amp;Table1[[#This Row],[SUBQNUM]]</f>
        <v>0</v>
      </c>
      <c r="F1715" s="6" t="str">
        <f>_xlfn.SINGLE(IF(NSCHC!$B37="","",NSCHC!$B37))</f>
        <v>• The policy requires the program to maintain documentation of the NSCHC as grant records.</v>
      </c>
      <c r="G1715" s="6" t="str">
        <f>_xlfn.SINGLE(IF(NSCHC!$C37="","",NSCHC!$C37))</f>
        <v/>
      </c>
      <c r="H1715" s="6" t="s">
        <v>1930</v>
      </c>
    </row>
    <row r="1716" spans="1:8" x14ac:dyDescent="0.35">
      <c r="A1716" s="6" t="s">
        <v>1767</v>
      </c>
      <c r="B1716" s="6" t="str">
        <f t="shared" si="52"/>
        <v>0</v>
      </c>
      <c r="C1716" s="6" t="str">
        <f>(IF(MID(Table1[[#This Row],[Question]],10,2)="SU",MID(Table1[[#This Row],[Question]],10,6),""))</f>
        <v/>
      </c>
      <c r="D1716" s="6">
        <f>NSCHC!$A38</f>
        <v>0</v>
      </c>
      <c r="E1716" s="10" t="str">
        <f>Table1[[#This Row],[QNUM]]&amp;Table1[[#This Row],[SUBQNUM]]</f>
        <v>0</v>
      </c>
      <c r="F1716" s="6" t="str">
        <f>_xlfn.SINGLE(IF(NSCHC!$B38="","",NSCHC!$B38))</f>
        <v>• The policy ensures that the individual is not charged for the cost of any component of a NSCHC, unless specifically approved by AmeriCorps.</v>
      </c>
      <c r="G1716" s="6" t="str">
        <f>_xlfn.SINGLE(IF(NSCHC!$C38="","",NSCHC!$C38))</f>
        <v/>
      </c>
      <c r="H1716" s="6" t="s">
        <v>1930</v>
      </c>
    </row>
    <row r="1717" spans="1:8" x14ac:dyDescent="0.35">
      <c r="A1717" s="6" t="s">
        <v>1767</v>
      </c>
      <c r="B1717" s="6" t="str">
        <f t="shared" si="52"/>
        <v/>
      </c>
      <c r="C1717" s="6" t="str">
        <f>(IF(MID(Table1[[#This Row],[Question]],10,2)="SU",MID(Table1[[#This Row],[Question]],10,6),""))</f>
        <v/>
      </c>
      <c r="D1717" s="6" t="str">
        <f>NSCHC!$A39</f>
        <v>Sub Reference:</v>
      </c>
      <c r="E1717" s="10" t="str">
        <f>Table1[[#This Row],[QNUM]]&amp;Table1[[#This Row],[SUBQNUM]]</f>
        <v/>
      </c>
      <c r="F1717" s="6" t="str">
        <f>_xlfn.SINGLE(IF(NSCHC!$B39="","",NSCHC!$B39))</f>
        <v>Waivers (45 CFR §2540.207)</v>
      </c>
      <c r="G1717" s="6" t="str">
        <f>_xlfn.SINGLE(IF(NSCHC!$C39="","",NSCHC!$C39))</f>
        <v/>
      </c>
      <c r="H1717" s="6" t="s">
        <v>1930</v>
      </c>
    </row>
    <row r="1718" spans="1:8" x14ac:dyDescent="0.35">
      <c r="A1718" s="6" t="s">
        <v>1767</v>
      </c>
      <c r="B1718" s="6" t="str">
        <f t="shared" si="52"/>
        <v>0</v>
      </c>
      <c r="C1718" s="6" t="str">
        <f>(IF(MID(Table1[[#This Row],[Question]],10,2)="SU",MID(Table1[[#This Row],[Question]],10,6),""))</f>
        <v/>
      </c>
      <c r="D1718" s="6">
        <f>NSCHC!$A40</f>
        <v>0</v>
      </c>
      <c r="E1718" s="10" t="str">
        <f>Table1[[#This Row],[QNUM]]&amp;Table1[[#This Row],[SUBQNUM]]</f>
        <v>0</v>
      </c>
      <c r="F1718" s="6" t="str">
        <f>_xlfn.SINGLE(IF(NSCHC!$B40="","",NSCHC!$B40))</f>
        <v>• If the program uses any AmeriCorps' pre-approved NSCHC waivers (as listed in the NSCHC Manual, effective May 1, 2021), the policy correctly describes the terms of the pre-approved waivers used, and are the references current.</v>
      </c>
      <c r="G1718" s="6" t="str">
        <f>_xlfn.SINGLE(IF(NSCHC!$C40="","",NSCHC!$C40))</f>
        <v/>
      </c>
      <c r="H1718" s="6" t="s">
        <v>1930</v>
      </c>
    </row>
    <row r="1719" spans="1:8" x14ac:dyDescent="0.35">
      <c r="A1719" s="6" t="s">
        <v>1767</v>
      </c>
      <c r="B1719" s="6" t="str">
        <f t="shared" si="52"/>
        <v>0</v>
      </c>
      <c r="C1719" s="6" t="str">
        <f>(IF(MID(Table1[[#This Row],[Question]],10,2)="SU",MID(Table1[[#This Row],[Question]],10,6),""))</f>
        <v/>
      </c>
      <c r="D1719" s="6">
        <f>NSCHC!$A41</f>
        <v>0</v>
      </c>
      <c r="E1719" s="10" t="str">
        <f>Table1[[#This Row],[QNUM]]&amp;Table1[[#This Row],[SUBQNUM]]</f>
        <v>0</v>
      </c>
      <c r="F1719" s="6" t="str">
        <f>_xlfn.SINGLE(IF(NSCHC!$B41="","",NSCHC!$B41))</f>
        <v>• If the program has any individual- or program-level waivers approved by AmeriCorps, whether expired or current, the policy references such waivers and requires that appropriate documentation be retained.</v>
      </c>
      <c r="G1719" s="6" t="str">
        <f>_xlfn.SINGLE(IF(NSCHC!$C41="","",NSCHC!$C41))</f>
        <v/>
      </c>
      <c r="H1719" s="6" t="s">
        <v>1930</v>
      </c>
    </row>
    <row r="1720" spans="1:8" x14ac:dyDescent="0.35">
      <c r="A1720" s="6" t="s">
        <v>1767</v>
      </c>
      <c r="B1720" s="6" t="str">
        <f t="shared" si="52"/>
        <v/>
      </c>
      <c r="C1720" s="6" t="str">
        <f>(IF(MID(Table1[[#This Row],[Question]],10,2)="SU",MID(Table1[[#This Row],[Question]],10,6),""))</f>
        <v/>
      </c>
      <c r="D1720" s="6" t="str">
        <f>NSCHC!$A42</f>
        <v>Sub Reference:</v>
      </c>
      <c r="E1720" s="10" t="str">
        <f>Table1[[#This Row],[QNUM]]&amp;Table1[[#This Row],[SUBQNUM]]</f>
        <v/>
      </c>
      <c r="F1720" s="6" t="str">
        <f>_xlfn.SINGLE(IF(NSCHC!$B42="","",NSCHC!$B42))</f>
        <v>Training (Program-Specific Terms and Conditions)</v>
      </c>
      <c r="G1720" s="6" t="str">
        <f>_xlfn.SINGLE(IF(NSCHC!$C42="","",NSCHC!$C42))</f>
        <v/>
      </c>
      <c r="H1720" s="6" t="s">
        <v>1930</v>
      </c>
    </row>
    <row r="1721" spans="1:8" x14ac:dyDescent="0.35">
      <c r="A1721" s="6" t="s">
        <v>1767</v>
      </c>
      <c r="B1721" s="6" t="str">
        <f t="shared" si="52"/>
        <v>0</v>
      </c>
      <c r="C1721" s="6" t="str">
        <f>(IF(MID(Table1[[#This Row],[Question]],10,2)="SU",MID(Table1[[#This Row],[Question]],10,6),""))</f>
        <v/>
      </c>
      <c r="D1721" s="6">
        <f>NSCHC!$A43</f>
        <v>0</v>
      </c>
      <c r="E1721" s="10" t="str">
        <f>Table1[[#This Row],[QNUM]]&amp;Table1[[#This Row],[SUBQNUM]]</f>
        <v>0</v>
      </c>
      <c r="F1721" s="6" t="str">
        <f>_xlfn.SINGLE(IF(NSCHC!$B43="","",NSCHC!$B43))</f>
        <v>• The policy requires that at minimum one staff person who has some responsibility for NSCHC compliance take the AmeriCorps-designated e-Course annually on behalf of the organization and retain documentation of e-Course completion.</v>
      </c>
      <c r="G1721" s="6" t="str">
        <f>_xlfn.SINGLE(IF(NSCHC!$C43="","",NSCHC!$C43))</f>
        <v/>
      </c>
      <c r="H1721" s="6" t="s">
        <v>1930</v>
      </c>
    </row>
    <row r="1722" spans="1:8" x14ac:dyDescent="0.35">
      <c r="A1722" s="6" t="s">
        <v>1767</v>
      </c>
      <c r="B1722" s="6" t="str">
        <f t="shared" si="52"/>
        <v>0</v>
      </c>
      <c r="C1722" s="6" t="str">
        <f>(IF(MID(Table1[[#This Row],[Question]],10,2)="SU",MID(Table1[[#This Row],[Question]],10,6),""))</f>
        <v/>
      </c>
      <c r="D1722" s="6">
        <f>NSCHC!$A44</f>
        <v>0</v>
      </c>
      <c r="E1722" s="10" t="str">
        <f>Table1[[#This Row],[QNUM]]&amp;Table1[[#This Row],[SUBQNUM]]</f>
        <v>0</v>
      </c>
      <c r="F1722" s="6" t="str">
        <f>_xlfn.SINGLE(IF(NSCHC!$B44="","",NSCHC!$B44))</f>
        <v>• The policy identifies staff position(s) with responsibility for the NSCHC process.</v>
      </c>
      <c r="G1722" s="6" t="str">
        <f>_xlfn.SINGLE(IF(NSCHC!$C44="","",NSCHC!$C44))</f>
        <v/>
      </c>
      <c r="H1722" s="6" t="s">
        <v>1930</v>
      </c>
    </row>
    <row r="1723" spans="1:8" x14ac:dyDescent="0.35">
      <c r="A1723" s="6" t="s">
        <v>1767</v>
      </c>
      <c r="B1723" s="6" t="str">
        <f t="shared" si="52"/>
        <v/>
      </c>
      <c r="C1723" s="6" t="str">
        <f>(IF(MID(Table1[[#This Row],[Question]],10,2)="SU",MID(Table1[[#This Row],[Question]],10,6),""))</f>
        <v/>
      </c>
      <c r="D1723" s="6" t="str">
        <f>NSCHC!$A45</f>
        <v>Sub Reference:</v>
      </c>
      <c r="E1723" s="10" t="str">
        <f>Table1[[#This Row],[QNUM]]&amp;Table1[[#This Row],[SUBQNUM]]</f>
        <v/>
      </c>
      <c r="F1723" s="6" t="str">
        <f>_xlfn.SINGLE(IF(NSCHC!$B45="","",NSCHC!$B45))</f>
        <v>AmeriCorps-Approved Vendor Accounts</v>
      </c>
      <c r="G1723" s="6" t="str">
        <f>_xlfn.SINGLE(IF(NSCHC!$C45="","",NSCHC!$C45))</f>
        <v/>
      </c>
      <c r="H1723" s="6" t="s">
        <v>1930</v>
      </c>
    </row>
    <row r="1724" spans="1:8" x14ac:dyDescent="0.35">
      <c r="A1724" s="6" t="s">
        <v>1767</v>
      </c>
      <c r="B1724" s="6" t="str">
        <f t="shared" si="52"/>
        <v>0</v>
      </c>
      <c r="C1724" s="6" t="str">
        <f>(IF(MID(Table1[[#This Row],[Question]],10,2)="SU",MID(Table1[[#This Row],[Question]],10,6),""))</f>
        <v/>
      </c>
      <c r="D1724" s="6">
        <f>NSCHC!$A46</f>
        <v>0</v>
      </c>
      <c r="E1724" s="10" t="str">
        <f>Table1[[#This Row],[QNUM]]&amp;Table1[[#This Row],[SUBQNUM]]</f>
        <v>0</v>
      </c>
      <c r="F1724" s="6" t="str">
        <f>_xlfn.SINGLE(IF(NSCHC!$B46="","",NSCHC!$B46))</f>
        <v>• If using an AmeriCorps-approved vendor Truescreen or Fieldprint, the policy supports management and continuity of the account(s), i.e. lists the individuals with account access, ensures access is transferred from exiting employees, references vendor contact information, etc.</v>
      </c>
      <c r="G1724" s="6" t="str">
        <f>_xlfn.SINGLE(IF(NSCHC!$C46="","",NSCHC!$C46))</f>
        <v/>
      </c>
      <c r="H1724" s="6" t="s">
        <v>1930</v>
      </c>
    </row>
    <row r="1725" spans="1:8" x14ac:dyDescent="0.35">
      <c r="A1725" s="6" t="s">
        <v>1767</v>
      </c>
      <c r="B1725" s="6" t="str">
        <f t="shared" si="52"/>
        <v/>
      </c>
      <c r="C1725" s="6" t="str">
        <f>(IF(MID(Table1[[#This Row],[Question]],10,2)="SU",MID(Table1[[#This Row],[Question]],10,6),""))</f>
        <v/>
      </c>
      <c r="D1725" s="6" t="str">
        <f>NSCHC!$A47</f>
        <v>Sub Reference:</v>
      </c>
      <c r="E1725" s="10" t="str">
        <f>Table1[[#This Row],[QNUM]]&amp;Table1[[#This Row],[SUBQNUM]]</f>
        <v/>
      </c>
      <c r="F1725" s="6" t="str">
        <f>_xlfn.SINGLE(IF(NSCHC!$B47="","",NSCHC!$B47))</f>
        <v>Monitoring</v>
      </c>
      <c r="G1725" s="6" t="str">
        <f>_xlfn.SINGLE(IF(NSCHC!$C47="","",NSCHC!$C47))</f>
        <v/>
      </c>
      <c r="H1725" s="6" t="s">
        <v>1930</v>
      </c>
    </row>
    <row r="1726" spans="1:8" x14ac:dyDescent="0.35">
      <c r="A1726" s="6" t="s">
        <v>1767</v>
      </c>
      <c r="B1726" s="6" t="str">
        <f t="shared" ref="B1726:B1789" si="53">TRIM(IF(ISNUMBER(LEFT(D1726,1)*1),LEFT(D1726,9),""))</f>
        <v>0</v>
      </c>
      <c r="C1726" s="6" t="str">
        <f>(IF(MID(Table1[[#This Row],[Question]],10,2)="SU",MID(Table1[[#This Row],[Question]],10,6),""))</f>
        <v/>
      </c>
      <c r="D1726" s="6">
        <f>NSCHC!$A48</f>
        <v>0</v>
      </c>
      <c r="E1726" s="10" t="str">
        <f>Table1[[#This Row],[QNUM]]&amp;Table1[[#This Row],[SUBQNUM]]</f>
        <v>0</v>
      </c>
      <c r="F1726" s="6" t="str">
        <f>_xlfn.SINGLE(IF(NSCHC!$B48="","",NSCHC!$B48))</f>
        <v>• If applicable, the policy includes a process for monitoring sub-recipients and/or service locations if they are responsible for any part of the NSCHC process.</v>
      </c>
      <c r="G1726" s="6" t="str">
        <f>_xlfn.SINGLE(IF(NSCHC!$C48="","",NSCHC!$C48))</f>
        <v/>
      </c>
      <c r="H1726" s="6" t="s">
        <v>1930</v>
      </c>
    </row>
    <row r="1727" spans="1:8" x14ac:dyDescent="0.35">
      <c r="A1727" s="6" t="s">
        <v>1767</v>
      </c>
      <c r="B1727" s="6" t="str">
        <f t="shared" si="53"/>
        <v/>
      </c>
      <c r="C1727" s="6" t="str">
        <f>(IF(MID(Table1[[#This Row],[Question]],10,2)="SU",MID(Table1[[#This Row],[Question]],10,6),""))</f>
        <v/>
      </c>
      <c r="D1727" s="6" t="str">
        <f>NSCHC!$A49</f>
        <v>Sub Reference:</v>
      </c>
      <c r="E1727" s="10" t="str">
        <f>Table1[[#This Row],[QNUM]]&amp;Table1[[#This Row],[SUBQNUM]]</f>
        <v/>
      </c>
      <c r="F1727" s="6" t="str">
        <f>_xlfn.SINGLE(IF(NSCHC!$B49="","",NSCHC!$B49))</f>
        <v>Policy Maintenance</v>
      </c>
      <c r="G1727" s="6" t="str">
        <f>_xlfn.SINGLE(IF(NSCHC!$C49="","",NSCHC!$C49))</f>
        <v/>
      </c>
      <c r="H1727" s="6" t="s">
        <v>1930</v>
      </c>
    </row>
    <row r="1728" spans="1:8" x14ac:dyDescent="0.35">
      <c r="A1728" s="6" t="s">
        <v>1767</v>
      </c>
      <c r="B1728" s="6" t="str">
        <f t="shared" si="53"/>
        <v>0</v>
      </c>
      <c r="C1728" s="6" t="str">
        <f>(IF(MID(Table1[[#This Row],[Question]],10,2)="SU",MID(Table1[[#This Row],[Question]],10,6),""))</f>
        <v/>
      </c>
      <c r="D1728" s="6">
        <f>NSCHC!$A50</f>
        <v>0</v>
      </c>
      <c r="E1728" s="10" t="str">
        <f>Table1[[#This Row],[QNUM]]&amp;Table1[[#This Row],[SUBQNUM]]</f>
        <v>0</v>
      </c>
      <c r="F1728" s="6" t="str">
        <f>_xlfn.SINGLE(IF(NSCHC!$B50="","",NSCHC!$B50))</f>
        <v>• The policy includes a process for being updated to ensure it reflects current regulations, guidance, and program practices, including the staff position(s) responsible.</v>
      </c>
      <c r="G1728" s="6" t="str">
        <f>_xlfn.SINGLE(IF(NSCHC!$C50="","",NSCHC!$C50))</f>
        <v/>
      </c>
      <c r="H1728" s="6" t="s">
        <v>1930</v>
      </c>
    </row>
    <row r="1729" spans="1:8" x14ac:dyDescent="0.35">
      <c r="A1729" s="6" t="s">
        <v>1767</v>
      </c>
      <c r="B1729" s="6" t="str">
        <f t="shared" si="53"/>
        <v/>
      </c>
      <c r="C1729" s="6" t="str">
        <f>(IF(MID(Table1[[#This Row],[Question]],10,2)="SU",MID(Table1[[#This Row],[Question]],10,6),""))</f>
        <v/>
      </c>
      <c r="D1729" s="6" t="str">
        <f>NSCHC!$A51</f>
        <v>References:</v>
      </c>
      <c r="E1729" s="10" t="str">
        <f>Table1[[#This Row],[QNUM]]&amp;Table1[[#This Row],[SUBQNUM]]</f>
        <v/>
      </c>
      <c r="F1729" s="6" t="str">
        <f>_xlfn.SINGLE(IF(NSCHC!$B51="","",NSCHC!$B51))</f>
        <v/>
      </c>
      <c r="G1729" s="6" t="str">
        <f>_xlfn.SINGLE(IF(NSCHC!$C51="","",NSCHC!$C51))</f>
        <v/>
      </c>
      <c r="H1729" s="6" t="s">
        <v>1930</v>
      </c>
    </row>
    <row r="1730" spans="1:8" x14ac:dyDescent="0.35">
      <c r="A1730" s="6" t="s">
        <v>1767</v>
      </c>
      <c r="B1730" s="6" t="str">
        <f>B1689&amp;TRIM(Table1[[#This Row],[Question]])</f>
        <v>09.01.02Notes:</v>
      </c>
      <c r="C1730" s="6" t="str">
        <f>(IF(MID(Table1[[#This Row],[Question]],10,2)="SU",MID(Table1[[#This Row],[Question]],10,6),""))</f>
        <v/>
      </c>
      <c r="D1730" s="6" t="str">
        <f>NSCHC!$A52</f>
        <v>Notes:</v>
      </c>
      <c r="E1730" s="10" t="str">
        <f>Table1[[#This Row],[QNUM]]&amp;Table1[[#This Row],[SUBQNUM]]</f>
        <v>09.01.02Notes:</v>
      </c>
      <c r="F1730" s="6" t="str">
        <f>_xlfn.SINGLE(IF(NSCHC!$B52="","",NSCHC!$B52))</f>
        <v/>
      </c>
      <c r="G1730" s="6" t="str">
        <f>_xlfn.SINGLE(IF(NSCHC!$C52="","",NSCHC!$C52))</f>
        <v/>
      </c>
      <c r="H1730" s="6" t="s">
        <v>1930</v>
      </c>
    </row>
    <row r="1731" spans="1:8" x14ac:dyDescent="0.35">
      <c r="A1731" s="6" t="s">
        <v>1767</v>
      </c>
      <c r="B1731" s="6" t="str">
        <f>B1689&amp;Table1[[#This Row],[Question]]</f>
        <v>09.01.02Recommendations for Improvement:</v>
      </c>
      <c r="C1731" s="6" t="str">
        <f>(IF(MID(Table1[[#This Row],[Question]],10,2)="SU",MID(Table1[[#This Row],[Question]],10,6),""))</f>
        <v/>
      </c>
      <c r="D1731" s="6" t="str">
        <f>NSCHC!$A53</f>
        <v>Recommendations for Improvement:</v>
      </c>
      <c r="E1731" s="10" t="str">
        <f>Table1[[#This Row],[QNUM]]&amp;Table1[[#This Row],[SUBQNUM]]</f>
        <v>09.01.02Recommendations for Improvement:</v>
      </c>
      <c r="F1731" s="6" t="str">
        <f>_xlfn.SINGLE(IF(NSCHC!$B53="","",NSCHC!$B53))</f>
        <v/>
      </c>
      <c r="G1731" s="6" t="str">
        <f>_xlfn.SINGLE(IF(NSCHC!$C53="","",NSCHC!$C53))</f>
        <v/>
      </c>
      <c r="H1731" s="6" t="s">
        <v>1930</v>
      </c>
    </row>
    <row r="1732" spans="1:8" x14ac:dyDescent="0.35">
      <c r="A1732" s="6" t="s">
        <v>1767</v>
      </c>
      <c r="B1732" s="6" t="str">
        <f t="shared" si="53"/>
        <v>09.02 NSC</v>
      </c>
      <c r="C1732" s="6" t="str">
        <f>(IF(MID(Table1[[#This Row],[Question]],10,2)="SU",MID(Table1[[#This Row],[Question]],10,6),""))</f>
        <v/>
      </c>
      <c r="D1732" s="6" t="str">
        <f>NSCHC!$A54</f>
        <v>09.02 NSCHC Training</v>
      </c>
      <c r="E1732" s="10" t="str">
        <f>Table1[[#This Row],[QNUM]]&amp;Table1[[#This Row],[SUBQNUM]]</f>
        <v>09.02 NSC</v>
      </c>
      <c r="F1732" s="6" t="str">
        <f>_xlfn.SINGLE(IF(NSCHC!$B54="","",NSCHC!$B54))</f>
        <v/>
      </c>
      <c r="G1732" s="6" t="str">
        <f>_xlfn.SINGLE(IF(NSCHC!$C54="","",NSCHC!$C54))</f>
        <v/>
      </c>
      <c r="H1732" s="6" t="s">
        <v>1930</v>
      </c>
    </row>
    <row r="1733" spans="1:8" x14ac:dyDescent="0.35">
      <c r="A1733" s="6" t="s">
        <v>1767</v>
      </c>
      <c r="B1733" s="6" t="str">
        <f t="shared" si="53"/>
        <v>09.02.01</v>
      </c>
      <c r="C1733" s="6" t="str">
        <f>(IF(MID(Table1[[#This Row],[Question]],10,2)="SU",MID(Table1[[#This Row],[Question]],10,6),""))</f>
        <v/>
      </c>
      <c r="D1733" s="6" t="str">
        <f>NSCHC!$A55</f>
        <v>09.02.01</v>
      </c>
      <c r="E1733" s="10" t="str">
        <f>Table1[[#This Row],[QNUM]]&amp;Table1[[#This Row],[SUBQNUM]]</f>
        <v>09.02.01</v>
      </c>
      <c r="F1733" s="6" t="str">
        <f>_xlfn.SINGLE(IF(NSCHC!$B55="","",NSCHC!$B55))</f>
        <v>Has at least one staff member completed the required NSCHC e-course training within the past year?</v>
      </c>
      <c r="G1733" s="6" t="str">
        <f>_xlfn.SINGLE(IF(NSCHC!$C55="","",NSCHC!$C55))</f>
        <v/>
      </c>
      <c r="H1733" s="6" t="s">
        <v>1930</v>
      </c>
    </row>
    <row r="1734" spans="1:8" x14ac:dyDescent="0.35">
      <c r="A1734" s="6" t="s">
        <v>1767</v>
      </c>
      <c r="B1734" s="6" t="str">
        <f t="shared" si="53"/>
        <v/>
      </c>
      <c r="C1734" s="6" t="str">
        <f>(IF(MID(Table1[[#This Row],[Question]],10,2)="SU",MID(Table1[[#This Row],[Question]],10,6),""))</f>
        <v/>
      </c>
      <c r="D1734" s="6" t="str">
        <f>NSCHC!$A56</f>
        <v>References:</v>
      </c>
      <c r="E1734" s="10" t="str">
        <f>Table1[[#This Row],[QNUM]]&amp;Table1[[#This Row],[SUBQNUM]]</f>
        <v/>
      </c>
      <c r="F1734" s="6" t="str">
        <f>_xlfn.SINGLE(IF(NSCHC!$B56="","",NSCHC!$B56))</f>
        <v>Grant Specific Terms and Conditions: Section on National Service Criminal History Check Training</v>
      </c>
      <c r="G1734" s="6" t="str">
        <f>_xlfn.SINGLE(IF(NSCHC!$C56="","",NSCHC!$C56))</f>
        <v/>
      </c>
      <c r="H1734" s="6" t="s">
        <v>1930</v>
      </c>
    </row>
    <row r="1735" spans="1:8" x14ac:dyDescent="0.35">
      <c r="A1735" s="6" t="s">
        <v>1767</v>
      </c>
      <c r="B1735" s="6" t="str">
        <f>B1733&amp;TRIM(Table1[[#This Row],[Question]])</f>
        <v>09.02.01Notes:</v>
      </c>
      <c r="C1735" s="6" t="str">
        <f>(IF(MID(Table1[[#This Row],[Question]],10,2)="SU",MID(Table1[[#This Row],[Question]],10,6),""))</f>
        <v/>
      </c>
      <c r="D1735" s="6" t="str">
        <f>NSCHC!$A57</f>
        <v>Notes:</v>
      </c>
      <c r="E1735" s="10" t="str">
        <f>Table1[[#This Row],[QNUM]]&amp;Table1[[#This Row],[SUBQNUM]]</f>
        <v>09.02.01Notes:</v>
      </c>
      <c r="F1735" s="6" t="str">
        <f>_xlfn.SINGLE(IF(NSCHC!$B57="","",NSCHC!$B57))</f>
        <v>The Certificate of Completion submitted is not dated within one day prior to the date of this request or within the past year of this request.</v>
      </c>
      <c r="G1735" s="6" t="str">
        <f>_xlfn.SINGLE(IF(NSCHC!$C57="","",NSCHC!$C57))</f>
        <v/>
      </c>
      <c r="H1735" s="6" t="s">
        <v>1930</v>
      </c>
    </row>
    <row r="1736" spans="1:8" x14ac:dyDescent="0.35">
      <c r="A1736" s="6" t="s">
        <v>1767</v>
      </c>
      <c r="B1736" s="6" t="str">
        <f>B1733&amp;Table1[[#This Row],[Question]]</f>
        <v>09.02.01Recommendations for Improvement:</v>
      </c>
      <c r="C1736" s="6" t="str">
        <f>(IF(MID(Table1[[#This Row],[Question]],10,2)="SU",MID(Table1[[#This Row],[Question]],10,6),""))</f>
        <v/>
      </c>
      <c r="D1736" s="6" t="str">
        <f>NSCHC!$A58</f>
        <v>Recommendations for Improvement:</v>
      </c>
      <c r="E1736" s="10" t="str">
        <f>Table1[[#This Row],[QNUM]]&amp;Table1[[#This Row],[SUBQNUM]]</f>
        <v>09.02.01Recommendations for Improvement:</v>
      </c>
      <c r="F1736" s="6" t="str">
        <f>_xlfn.SINGLE(IF(NSCHC!$B58="","",NSCHC!$B58))</f>
        <v/>
      </c>
      <c r="G1736" s="6" t="str">
        <f>_xlfn.SINGLE(IF(NSCHC!$C58="","",NSCHC!$C58))</f>
        <v/>
      </c>
      <c r="H1736" s="6" t="s">
        <v>1930</v>
      </c>
    </row>
    <row r="1737" spans="1:8" x14ac:dyDescent="0.35">
      <c r="A1737" s="6" t="s">
        <v>1767</v>
      </c>
      <c r="B1737" s="6" t="str">
        <f t="shared" si="53"/>
        <v>09.03. NS</v>
      </c>
      <c r="C1737" s="6" t="str">
        <f>(IF(MID(Table1[[#This Row],[Question]],10,2)="SU",MID(Table1[[#This Row],[Question]],10,6),""))</f>
        <v/>
      </c>
      <c r="D1737" s="6" t="str">
        <f>NSCHC!$A59</f>
        <v>09.03. NSCHC Records</v>
      </c>
      <c r="E1737" s="10" t="str">
        <f>Table1[[#This Row],[QNUM]]&amp;Table1[[#This Row],[SUBQNUM]]</f>
        <v>09.03. NS</v>
      </c>
      <c r="F1737" s="6" t="str">
        <f>_xlfn.SINGLE(IF(NSCHC!$B59="","",NSCHC!$B59))</f>
        <v/>
      </c>
      <c r="G1737" s="6" t="str">
        <f>_xlfn.SINGLE(IF(NSCHC!$C59="","",NSCHC!$C59))</f>
        <v/>
      </c>
      <c r="H1737" s="6" t="s">
        <v>1930</v>
      </c>
    </row>
    <row r="1738" spans="1:8" x14ac:dyDescent="0.35">
      <c r="A1738" s="6" t="s">
        <v>1767</v>
      </c>
      <c r="B1738" s="6" t="str">
        <f t="shared" si="53"/>
        <v>09.03.01</v>
      </c>
      <c r="C1738" s="6" t="str">
        <f>(IF(MID(Table1[[#This Row],[Question]],10,2)="SU",MID(Table1[[#This Row],[Question]],10,6),""))</f>
        <v/>
      </c>
      <c r="D1738" s="6" t="str">
        <f>NSCHC!$A60</f>
        <v>09.03.01</v>
      </c>
      <c r="E1738" s="10" t="str">
        <f>Table1[[#This Row],[QNUM]]&amp;Table1[[#This Row],[SUBQNUM]]</f>
        <v>09.03.01</v>
      </c>
      <c r="F1738" s="6" t="str">
        <f>_xlfn.SINGLE(IF(NSCHC!$B60="","",NSCHC!$B60))</f>
        <v xml:space="preserve">Were all NSCHC records compliant?
Enter the number of issues found for each issue below. </v>
      </c>
      <c r="G1738" s="6" t="str">
        <f>_xlfn.SINGLE(IF(NSCHC!$C60="","",NSCHC!$C60))</f>
        <v/>
      </c>
      <c r="H1738" s="6" t="s">
        <v>1930</v>
      </c>
    </row>
    <row r="1739" spans="1:8" x14ac:dyDescent="0.35">
      <c r="A1739" s="6" t="s">
        <v>1767</v>
      </c>
      <c r="B1739" s="6" t="str">
        <f t="shared" si="53"/>
        <v/>
      </c>
      <c r="C1739" s="6" t="str">
        <f>(IF(MID(Table1[[#This Row],[Question]],10,2)="SU",MID(Table1[[#This Row],[Question]],10,6),""))</f>
        <v/>
      </c>
      <c r="D1739" s="6" t="str">
        <f>NSCHC!$A61</f>
        <v>References:</v>
      </c>
      <c r="E1739" s="10" t="str">
        <f>Table1[[#This Row],[QNUM]]&amp;Table1[[#This Row],[SUBQNUM]]</f>
        <v/>
      </c>
      <c r="F1739" s="6" t="str">
        <f>_xlfn.SINGLE(IF(NSCHC!$B61="","",NSCHC!$B61))</f>
        <v>45 CFR 2540.200-207</v>
      </c>
      <c r="G1739" s="6" t="str">
        <f>_xlfn.SINGLE(IF(NSCHC!$C61="","",NSCHC!$C61))</f>
        <v/>
      </c>
      <c r="H1739" s="6" t="s">
        <v>1930</v>
      </c>
    </row>
    <row r="1740" spans="1:8" x14ac:dyDescent="0.35">
      <c r="A1740" s="6" t="s">
        <v>1767</v>
      </c>
      <c r="B1740" s="6" t="str">
        <f t="shared" si="53"/>
        <v>0</v>
      </c>
      <c r="C1740" s="6" t="str">
        <f>(IF(MID(Table1[[#This Row],[Question]],10,2)="SU",MID(Table1[[#This Row],[Question]],10,6),""))</f>
        <v/>
      </c>
      <c r="D1740" s="6">
        <f>NSCHC!$A62</f>
        <v>0</v>
      </c>
      <c r="E1740" s="10" t="str">
        <f>Table1[[#This Row],[QNUM]]&amp;Table1[[#This Row],[SUBQNUM]]</f>
        <v>0</v>
      </c>
      <c r="F1740" s="6" t="str">
        <f>_xlfn.SINGLE(IF(NSCHC!$B62="","",NSCHC!$B62))</f>
        <v>Total number of records with noncompliance.</v>
      </c>
      <c r="G1740" s="6" t="str">
        <f>_xlfn.SINGLE(IF(NSCHC!$C62="","",NSCHC!$C62))</f>
        <v/>
      </c>
      <c r="H1740" s="6" t="s">
        <v>1930</v>
      </c>
    </row>
    <row r="1741" spans="1:8" x14ac:dyDescent="0.35">
      <c r="A1741" s="6" t="s">
        <v>1767</v>
      </c>
      <c r="B1741" s="6" t="str">
        <f t="shared" si="53"/>
        <v/>
      </c>
      <c r="C1741" s="6" t="e">
        <f>(IF(MID(Table1[[#This Row],[Question]],10,2)="SU",MID(Table1[[#This Row],[Question]],10,6),""))</f>
        <v>#REF!</v>
      </c>
      <c r="D1741" s="6" t="e">
        <f>NSCHC!#REF!</f>
        <v>#REF!</v>
      </c>
      <c r="E1741" s="10" t="e">
        <f>Table1[[#This Row],[QNUM]]&amp;Table1[[#This Row],[SUBQNUM]]</f>
        <v>#REF!</v>
      </c>
      <c r="F1741" s="6" t="e">
        <f>_xlfn.SINGLE(IF(NSCHC!#REF!="","",NSCHC!#REF!))</f>
        <v>#REF!</v>
      </c>
      <c r="G1741" s="6" t="e">
        <f>_xlfn.SINGLE(IF(NSCHC!#REF!="","",NSCHC!#REF!))</f>
        <v>#REF!</v>
      </c>
      <c r="H1741" s="6" t="s">
        <v>1930</v>
      </c>
    </row>
    <row r="1742" spans="1:8" x14ac:dyDescent="0.35">
      <c r="A1742" s="6" t="s">
        <v>1767</v>
      </c>
      <c r="B1742" s="6" t="str">
        <f t="shared" si="53"/>
        <v/>
      </c>
      <c r="C1742" s="6" t="e">
        <f>(IF(MID(Table1[[#This Row],[Question]],10,2)="SU",MID(Table1[[#This Row],[Question]],10,6),""))</f>
        <v>#REF!</v>
      </c>
      <c r="D1742" s="6" t="e">
        <f>NSCHC!#REF!</f>
        <v>#REF!</v>
      </c>
      <c r="E1742" s="10" t="e">
        <f>Table1[[#This Row],[QNUM]]&amp;Table1[[#This Row],[SUBQNUM]]</f>
        <v>#REF!</v>
      </c>
      <c r="F1742" s="6" t="e">
        <f>_xlfn.SINGLE(IF(NSCHC!#REF!="","",NSCHC!#REF!))</f>
        <v>#REF!</v>
      </c>
      <c r="G1742" s="6" t="e">
        <f>_xlfn.SINGLE(IF(NSCHC!#REF!="","",NSCHC!#REF!))</f>
        <v>#REF!</v>
      </c>
      <c r="H1742" s="6" t="s">
        <v>1930</v>
      </c>
    </row>
    <row r="1743" spans="1:8" x14ac:dyDescent="0.35">
      <c r="A1743" s="6" t="s">
        <v>1767</v>
      </c>
      <c r="B1743" s="6" t="str">
        <f t="shared" si="53"/>
        <v/>
      </c>
      <c r="C1743" s="6" t="e">
        <f>(IF(MID(Table1[[#This Row],[Question]],10,2)="SU",MID(Table1[[#This Row],[Question]],10,6),""))</f>
        <v>#REF!</v>
      </c>
      <c r="D1743" s="6" t="e">
        <f>NSCHC!#REF!</f>
        <v>#REF!</v>
      </c>
      <c r="E1743" s="10" t="e">
        <f>Table1[[#This Row],[QNUM]]&amp;Table1[[#This Row],[SUBQNUM]]</f>
        <v>#REF!</v>
      </c>
      <c r="F1743" s="6" t="e">
        <f>_xlfn.SINGLE(IF(NSCHC!#REF!="","",NSCHC!#REF!))</f>
        <v>#REF!</v>
      </c>
      <c r="G1743" s="6" t="e">
        <f>_xlfn.SINGLE(IF(NSCHC!#REF!="","",NSCHC!#REF!))</f>
        <v>#REF!</v>
      </c>
      <c r="H1743" s="6" t="s">
        <v>1930</v>
      </c>
    </row>
    <row r="1744" spans="1:8" x14ac:dyDescent="0.35">
      <c r="A1744" s="6" t="s">
        <v>1767</v>
      </c>
      <c r="B1744" s="6" t="str">
        <f t="shared" si="53"/>
        <v/>
      </c>
      <c r="C1744" s="6" t="e">
        <f>(IF(MID(Table1[[#This Row],[Question]],10,2)="SU",MID(Table1[[#This Row],[Question]],10,6),""))</f>
        <v>#REF!</v>
      </c>
      <c r="D1744" s="6" t="e">
        <f>NSCHC!#REF!</f>
        <v>#REF!</v>
      </c>
      <c r="E1744" s="10" t="e">
        <f>Table1[[#This Row],[QNUM]]&amp;Table1[[#This Row],[SUBQNUM]]</f>
        <v>#REF!</v>
      </c>
      <c r="F1744" s="6" t="e">
        <f>_xlfn.SINGLE(IF(NSCHC!#REF!="","",NSCHC!#REF!))</f>
        <v>#REF!</v>
      </c>
      <c r="G1744" s="6" t="e">
        <f>_xlfn.SINGLE(IF(NSCHC!#REF!="","",NSCHC!#REF!))</f>
        <v>#REF!</v>
      </c>
      <c r="H1744" s="6" t="s">
        <v>1930</v>
      </c>
    </row>
    <row r="1745" spans="1:8" x14ac:dyDescent="0.35">
      <c r="A1745" s="6" t="s">
        <v>1767</v>
      </c>
      <c r="B1745" s="6" t="str">
        <f t="shared" si="53"/>
        <v/>
      </c>
      <c r="C1745" s="6" t="e">
        <f>(IF(MID(Table1[[#This Row],[Question]],10,2)="SU",MID(Table1[[#This Row],[Question]],10,6),""))</f>
        <v>#REF!</v>
      </c>
      <c r="D1745" s="6" t="e">
        <f>NSCHC!#REF!</f>
        <v>#REF!</v>
      </c>
      <c r="E1745" s="10" t="e">
        <f>Table1[[#This Row],[QNUM]]&amp;Table1[[#This Row],[SUBQNUM]]</f>
        <v>#REF!</v>
      </c>
      <c r="F1745" s="6" t="e">
        <f>_xlfn.SINGLE(IF(NSCHC!#REF!="","",NSCHC!#REF!))</f>
        <v>#REF!</v>
      </c>
      <c r="G1745" s="6" t="e">
        <f>_xlfn.SINGLE(IF(NSCHC!#REF!="","",NSCHC!#REF!))</f>
        <v>#REF!</v>
      </c>
      <c r="H1745" s="6" t="s">
        <v>1930</v>
      </c>
    </row>
    <row r="1746" spans="1:8" x14ac:dyDescent="0.35">
      <c r="A1746" s="6" t="s">
        <v>1767</v>
      </c>
      <c r="B1746" s="6" t="str">
        <f t="shared" si="53"/>
        <v/>
      </c>
      <c r="C1746" s="6" t="e">
        <f>(IF(MID(Table1[[#This Row],[Question]],10,2)="SU",MID(Table1[[#This Row],[Question]],10,6),""))</f>
        <v>#REF!</v>
      </c>
      <c r="D1746" s="6" t="e">
        <f>NSCHC!#REF!</f>
        <v>#REF!</v>
      </c>
      <c r="E1746" s="10" t="e">
        <f>Table1[[#This Row],[QNUM]]&amp;Table1[[#This Row],[SUBQNUM]]</f>
        <v>#REF!</v>
      </c>
      <c r="F1746" s="6" t="e">
        <f>_xlfn.SINGLE(IF(NSCHC!#REF!="","",NSCHC!#REF!))</f>
        <v>#REF!</v>
      </c>
      <c r="G1746" s="6" t="e">
        <f>_xlfn.SINGLE(IF(NSCHC!#REF!="","",NSCHC!#REF!))</f>
        <v>#REF!</v>
      </c>
      <c r="H1746" s="6" t="s">
        <v>1930</v>
      </c>
    </row>
    <row r="1747" spans="1:8" x14ac:dyDescent="0.35">
      <c r="A1747" s="6" t="s">
        <v>1767</v>
      </c>
      <c r="B1747" s="6" t="str">
        <f t="shared" si="53"/>
        <v/>
      </c>
      <c r="C1747" s="6" t="e">
        <f>(IF(MID(Table1[[#This Row],[Question]],10,2)="SU",MID(Table1[[#This Row],[Question]],10,6),""))</f>
        <v>#REF!</v>
      </c>
      <c r="D1747" s="6" t="e">
        <f>NSCHC!#REF!</f>
        <v>#REF!</v>
      </c>
      <c r="E1747" s="10" t="e">
        <f>Table1[[#This Row],[QNUM]]&amp;Table1[[#This Row],[SUBQNUM]]</f>
        <v>#REF!</v>
      </c>
      <c r="F1747" s="6" t="e">
        <f>_xlfn.SINGLE(IF(NSCHC!#REF!="","",NSCHC!#REF!))</f>
        <v>#REF!</v>
      </c>
      <c r="G1747" s="6" t="e">
        <f>_xlfn.SINGLE(IF(NSCHC!#REF!="","",NSCHC!#REF!))</f>
        <v>#REF!</v>
      </c>
      <c r="H1747" s="6" t="s">
        <v>1930</v>
      </c>
    </row>
    <row r="1748" spans="1:8" x14ac:dyDescent="0.35">
      <c r="A1748" s="6" t="s">
        <v>1767</v>
      </c>
      <c r="B1748" s="6" t="str">
        <f t="shared" si="53"/>
        <v/>
      </c>
      <c r="C1748" s="6" t="e">
        <f>(IF(MID(Table1[[#This Row],[Question]],10,2)="SU",MID(Table1[[#This Row],[Question]],10,6),""))</f>
        <v>#REF!</v>
      </c>
      <c r="D1748" s="6" t="e">
        <f>NSCHC!#REF!</f>
        <v>#REF!</v>
      </c>
      <c r="E1748" s="10" t="e">
        <f>Table1[[#This Row],[QNUM]]&amp;Table1[[#This Row],[SUBQNUM]]</f>
        <v>#REF!</v>
      </c>
      <c r="F1748" s="6" t="e">
        <f>_xlfn.SINGLE(IF(NSCHC!#REF!="","",NSCHC!#REF!))</f>
        <v>#REF!</v>
      </c>
      <c r="G1748" s="6" t="e">
        <f>_xlfn.SINGLE(IF(NSCHC!#REF!="","",NSCHC!#REF!))</f>
        <v>#REF!</v>
      </c>
      <c r="H1748" s="6" t="s">
        <v>1930</v>
      </c>
    </row>
    <row r="1749" spans="1:8" x14ac:dyDescent="0.35">
      <c r="A1749" s="6" t="s">
        <v>1767</v>
      </c>
      <c r="B1749" s="6" t="str">
        <f t="shared" si="53"/>
        <v/>
      </c>
      <c r="C1749" s="6" t="e">
        <f>(IF(MID(Table1[[#This Row],[Question]],10,2)="SU",MID(Table1[[#This Row],[Question]],10,6),""))</f>
        <v>#REF!</v>
      </c>
      <c r="D1749" s="6" t="e">
        <f>NSCHC!#REF!</f>
        <v>#REF!</v>
      </c>
      <c r="E1749" s="10" t="e">
        <f>Table1[[#This Row],[QNUM]]&amp;Table1[[#This Row],[SUBQNUM]]</f>
        <v>#REF!</v>
      </c>
      <c r="F1749" s="6" t="e">
        <f>_xlfn.SINGLE(IF(NSCHC!#REF!="","",NSCHC!#REF!))</f>
        <v>#REF!</v>
      </c>
      <c r="G1749" s="6" t="e">
        <f>_xlfn.SINGLE(IF(NSCHC!#REF!="","",NSCHC!#REF!))</f>
        <v>#REF!</v>
      </c>
      <c r="H1749" s="6" t="s">
        <v>1930</v>
      </c>
    </row>
    <row r="1750" spans="1:8" x14ac:dyDescent="0.35">
      <c r="A1750" s="6" t="s">
        <v>1767</v>
      </c>
      <c r="B1750" s="6" t="str">
        <f t="shared" si="53"/>
        <v/>
      </c>
      <c r="C1750" s="6" t="e">
        <f>(IF(MID(Table1[[#This Row],[Question]],10,2)="SU",MID(Table1[[#This Row],[Question]],10,6),""))</f>
        <v>#REF!</v>
      </c>
      <c r="D1750" s="6" t="e">
        <f>NSCHC!#REF!</f>
        <v>#REF!</v>
      </c>
      <c r="E1750" s="10" t="e">
        <f>Table1[[#This Row],[QNUM]]&amp;Table1[[#This Row],[SUBQNUM]]</f>
        <v>#REF!</v>
      </c>
      <c r="F1750" s="6" t="e">
        <f>_xlfn.SINGLE(IF(NSCHC!#REF!="","",NSCHC!#REF!))</f>
        <v>#REF!</v>
      </c>
      <c r="G1750" s="6" t="e">
        <f>_xlfn.SINGLE(IF(NSCHC!#REF!="","",NSCHC!#REF!))</f>
        <v>#REF!</v>
      </c>
      <c r="H1750" s="6" t="s">
        <v>1930</v>
      </c>
    </row>
    <row r="1751" spans="1:8" x14ac:dyDescent="0.35">
      <c r="A1751" s="6" t="s">
        <v>1767</v>
      </c>
      <c r="B1751" s="6" t="str">
        <f t="shared" si="53"/>
        <v/>
      </c>
      <c r="C1751" s="6" t="e">
        <f>(IF(MID(Table1[[#This Row],[Question]],10,2)="SU",MID(Table1[[#This Row],[Question]],10,6),""))</f>
        <v>#REF!</v>
      </c>
      <c r="D1751" s="6" t="e">
        <f>NSCHC!#REF!</f>
        <v>#REF!</v>
      </c>
      <c r="E1751" s="10" t="e">
        <f>Table1[[#This Row],[QNUM]]&amp;Table1[[#This Row],[SUBQNUM]]</f>
        <v>#REF!</v>
      </c>
      <c r="F1751" s="6" t="e">
        <f>_xlfn.SINGLE(IF(NSCHC!#REF!="","",NSCHC!#REF!))</f>
        <v>#REF!</v>
      </c>
      <c r="G1751" s="6" t="e">
        <f>_xlfn.SINGLE(IF(NSCHC!#REF!="","",NSCHC!#REF!))</f>
        <v>#REF!</v>
      </c>
      <c r="H1751" s="6" t="s">
        <v>1930</v>
      </c>
    </row>
    <row r="1752" spans="1:8" x14ac:dyDescent="0.35">
      <c r="A1752" s="6" t="s">
        <v>1767</v>
      </c>
      <c r="B1752" s="6" t="str">
        <f t="shared" si="53"/>
        <v/>
      </c>
      <c r="C1752" s="6" t="e">
        <f>(IF(MID(Table1[[#This Row],[Question]],10,2)="SU",MID(Table1[[#This Row],[Question]],10,6),""))</f>
        <v>#REF!</v>
      </c>
      <c r="D1752" s="6" t="e">
        <f>NSCHC!#REF!</f>
        <v>#REF!</v>
      </c>
      <c r="E1752" s="10" t="e">
        <f>Table1[[#This Row],[QNUM]]&amp;Table1[[#This Row],[SUBQNUM]]</f>
        <v>#REF!</v>
      </c>
      <c r="F1752" s="6" t="e">
        <f>_xlfn.SINGLE(IF(NSCHC!#REF!="","",NSCHC!#REF!))</f>
        <v>#REF!</v>
      </c>
      <c r="G1752" s="6" t="e">
        <f>_xlfn.SINGLE(IF(NSCHC!#REF!="","",NSCHC!#REF!))</f>
        <v>#REF!</v>
      </c>
      <c r="H1752" s="6" t="s">
        <v>1930</v>
      </c>
    </row>
    <row r="1753" spans="1:8" x14ac:dyDescent="0.35">
      <c r="A1753" s="6" t="s">
        <v>1767</v>
      </c>
      <c r="B1753" s="6" t="str">
        <f t="shared" si="53"/>
        <v/>
      </c>
      <c r="C1753" s="6" t="e">
        <f>(IF(MID(Table1[[#This Row],[Question]],10,2)="SU",MID(Table1[[#This Row],[Question]],10,6),""))</f>
        <v>#REF!</v>
      </c>
      <c r="D1753" s="6" t="e">
        <f>NSCHC!#REF!</f>
        <v>#REF!</v>
      </c>
      <c r="E1753" s="10" t="e">
        <f>Table1[[#This Row],[QNUM]]&amp;Table1[[#This Row],[SUBQNUM]]</f>
        <v>#REF!</v>
      </c>
      <c r="F1753" s="6" t="e">
        <f>_xlfn.SINGLE(IF(NSCHC!#REF!="","",NSCHC!#REF!))</f>
        <v>#REF!</v>
      </c>
      <c r="G1753" s="6" t="e">
        <f>_xlfn.SINGLE(IF(NSCHC!#REF!="","",NSCHC!#REF!))</f>
        <v>#REF!</v>
      </c>
      <c r="H1753" s="6" t="s">
        <v>1930</v>
      </c>
    </row>
    <row r="1754" spans="1:8" x14ac:dyDescent="0.35">
      <c r="A1754" s="6" t="s">
        <v>1767</v>
      </c>
      <c r="B1754" s="6" t="str">
        <f t="shared" si="53"/>
        <v/>
      </c>
      <c r="C1754" s="6" t="e">
        <f>(IF(MID(Table1[[#This Row],[Question]],10,2)="SU",MID(Table1[[#This Row],[Question]],10,6),""))</f>
        <v>#REF!</v>
      </c>
      <c r="D1754" s="6" t="e">
        <f>NSCHC!#REF!</f>
        <v>#REF!</v>
      </c>
      <c r="E1754" s="10" t="e">
        <f>Table1[[#This Row],[QNUM]]&amp;Table1[[#This Row],[SUBQNUM]]</f>
        <v>#REF!</v>
      </c>
      <c r="F1754" s="6" t="e">
        <f>_xlfn.SINGLE(IF(NSCHC!#REF!="","",NSCHC!#REF!))</f>
        <v>#REF!</v>
      </c>
      <c r="G1754" s="6" t="e">
        <f>_xlfn.SINGLE(IF(NSCHC!#REF!="","",NSCHC!#REF!))</f>
        <v>#REF!</v>
      </c>
      <c r="H1754" s="6" t="s">
        <v>1930</v>
      </c>
    </row>
    <row r="1755" spans="1:8" x14ac:dyDescent="0.35">
      <c r="A1755" s="6" t="s">
        <v>1767</v>
      </c>
      <c r="B1755" s="6" t="str">
        <f t="shared" si="53"/>
        <v/>
      </c>
      <c r="C1755" s="6" t="e">
        <f>(IF(MID(Table1[[#This Row],[Question]],10,2)="SU",MID(Table1[[#This Row],[Question]],10,6),""))</f>
        <v>#REF!</v>
      </c>
      <c r="D1755" s="6" t="e">
        <f>NSCHC!#REF!</f>
        <v>#REF!</v>
      </c>
      <c r="E1755" s="10" t="e">
        <f>Table1[[#This Row],[QNUM]]&amp;Table1[[#This Row],[SUBQNUM]]</f>
        <v>#REF!</v>
      </c>
      <c r="F1755" s="6" t="e">
        <f>_xlfn.SINGLE(IF(NSCHC!#REF!="","",NSCHC!#REF!))</f>
        <v>#REF!</v>
      </c>
      <c r="G1755" s="6" t="e">
        <f>_xlfn.SINGLE(IF(NSCHC!#REF!="","",NSCHC!#REF!))</f>
        <v>#REF!</v>
      </c>
      <c r="H1755" s="6" t="s">
        <v>1930</v>
      </c>
    </row>
    <row r="1756" spans="1:8" x14ac:dyDescent="0.35">
      <c r="A1756" s="6" t="s">
        <v>1767</v>
      </c>
      <c r="B1756" s="6" t="str">
        <f t="shared" si="53"/>
        <v/>
      </c>
      <c r="C1756" s="6" t="e">
        <f>(IF(MID(Table1[[#This Row],[Question]],10,2)="SU",MID(Table1[[#This Row],[Question]],10,6),""))</f>
        <v>#REF!</v>
      </c>
      <c r="D1756" s="6" t="e">
        <f>NSCHC!#REF!</f>
        <v>#REF!</v>
      </c>
      <c r="E1756" s="10" t="e">
        <f>Table1[[#This Row],[QNUM]]&amp;Table1[[#This Row],[SUBQNUM]]</f>
        <v>#REF!</v>
      </c>
      <c r="F1756" s="6" t="e">
        <f>_xlfn.SINGLE(IF(NSCHC!#REF!="","",NSCHC!#REF!))</f>
        <v>#REF!</v>
      </c>
      <c r="G1756" s="6" t="e">
        <f>_xlfn.SINGLE(IF(NSCHC!#REF!="","",NSCHC!#REF!))</f>
        <v>#REF!</v>
      </c>
      <c r="H1756" s="6" t="s">
        <v>1930</v>
      </c>
    </row>
    <row r="1757" spans="1:8" x14ac:dyDescent="0.35">
      <c r="A1757" s="6" t="s">
        <v>1767</v>
      </c>
      <c r="B1757" s="6" t="str">
        <f t="shared" si="53"/>
        <v/>
      </c>
      <c r="C1757" s="6" t="e">
        <f>(IF(MID(Table1[[#This Row],[Question]],10,2)="SU",MID(Table1[[#This Row],[Question]],10,6),""))</f>
        <v>#REF!</v>
      </c>
      <c r="D1757" s="6" t="e">
        <f>NSCHC!#REF!</f>
        <v>#REF!</v>
      </c>
      <c r="E1757" s="10" t="e">
        <f>Table1[[#This Row],[QNUM]]&amp;Table1[[#This Row],[SUBQNUM]]</f>
        <v>#REF!</v>
      </c>
      <c r="F1757" s="6" t="e">
        <f>_xlfn.SINGLE(IF(NSCHC!#REF!="","",NSCHC!#REF!))</f>
        <v>#REF!</v>
      </c>
      <c r="G1757" s="6" t="e">
        <f>_xlfn.SINGLE(IF(NSCHC!#REF!="","",NSCHC!#REF!))</f>
        <v>#REF!</v>
      </c>
      <c r="H1757" s="6" t="s">
        <v>1930</v>
      </c>
    </row>
    <row r="1758" spans="1:8" x14ac:dyDescent="0.35">
      <c r="A1758" s="6" t="s">
        <v>1767</v>
      </c>
      <c r="B1758" s="6" t="str">
        <f t="shared" si="53"/>
        <v/>
      </c>
      <c r="C1758" s="6" t="e">
        <f>(IF(MID(Table1[[#This Row],[Question]],10,2)="SU",MID(Table1[[#This Row],[Question]],10,6),""))</f>
        <v>#REF!</v>
      </c>
      <c r="D1758" s="6" t="e">
        <f>NSCHC!#REF!</f>
        <v>#REF!</v>
      </c>
      <c r="E1758" s="10" t="e">
        <f>Table1[[#This Row],[QNUM]]&amp;Table1[[#This Row],[SUBQNUM]]</f>
        <v>#REF!</v>
      </c>
      <c r="F1758" s="6" t="e">
        <f>_xlfn.SINGLE(IF(NSCHC!#REF!="","",NSCHC!#REF!))</f>
        <v>#REF!</v>
      </c>
      <c r="G1758" s="6" t="e">
        <f>_xlfn.SINGLE(IF(NSCHC!#REF!="","",NSCHC!#REF!))</f>
        <v>#REF!</v>
      </c>
      <c r="H1758" s="6" t="s">
        <v>1930</v>
      </c>
    </row>
    <row r="1759" spans="1:8" x14ac:dyDescent="0.35">
      <c r="A1759" s="6" t="s">
        <v>1767</v>
      </c>
      <c r="B1759" s="6" t="str">
        <f t="shared" si="53"/>
        <v/>
      </c>
      <c r="C1759" s="6" t="e">
        <f>(IF(MID(Table1[[#This Row],[Question]],10,2)="SU",MID(Table1[[#This Row],[Question]],10,6),""))</f>
        <v>#REF!</v>
      </c>
      <c r="D1759" s="6" t="e">
        <f>NSCHC!#REF!</f>
        <v>#REF!</v>
      </c>
      <c r="E1759" s="10" t="e">
        <f>Table1[[#This Row],[QNUM]]&amp;Table1[[#This Row],[SUBQNUM]]</f>
        <v>#REF!</v>
      </c>
      <c r="F1759" s="6" t="e">
        <f>_xlfn.SINGLE(IF(NSCHC!#REF!="","",NSCHC!#REF!))</f>
        <v>#REF!</v>
      </c>
      <c r="G1759" s="6" t="e">
        <f>_xlfn.SINGLE(IF(NSCHC!#REF!="","",NSCHC!#REF!))</f>
        <v>#REF!</v>
      </c>
      <c r="H1759" s="6" t="s">
        <v>1930</v>
      </c>
    </row>
    <row r="1760" spans="1:8" x14ac:dyDescent="0.35">
      <c r="A1760" s="6" t="s">
        <v>1767</v>
      </c>
      <c r="B1760" s="6" t="str">
        <f t="shared" si="53"/>
        <v/>
      </c>
      <c r="C1760" s="6" t="e">
        <f>(IF(MID(Table1[[#This Row],[Question]],10,2)="SU",MID(Table1[[#This Row],[Question]],10,6),""))</f>
        <v>#REF!</v>
      </c>
      <c r="D1760" s="6" t="e">
        <f>NSCHC!#REF!</f>
        <v>#REF!</v>
      </c>
      <c r="E1760" s="10" t="e">
        <f>Table1[[#This Row],[QNUM]]&amp;Table1[[#This Row],[SUBQNUM]]</f>
        <v>#REF!</v>
      </c>
      <c r="F1760" s="6" t="e">
        <f>_xlfn.SINGLE(IF(NSCHC!#REF!="","",NSCHC!#REF!))</f>
        <v>#REF!</v>
      </c>
      <c r="G1760" s="6" t="e">
        <f>_xlfn.SINGLE(IF(NSCHC!#REF!="","",NSCHC!#REF!))</f>
        <v>#REF!</v>
      </c>
      <c r="H1760" s="6" t="s">
        <v>1930</v>
      </c>
    </row>
    <row r="1761" spans="1:8" x14ac:dyDescent="0.35">
      <c r="A1761" s="6" t="s">
        <v>1767</v>
      </c>
      <c r="B1761" s="6" t="str">
        <f t="shared" si="53"/>
        <v/>
      </c>
      <c r="C1761" s="6" t="e">
        <f>(IF(MID(Table1[[#This Row],[Question]],10,2)="SU",MID(Table1[[#This Row],[Question]],10,6),""))</f>
        <v>#REF!</v>
      </c>
      <c r="D1761" s="6" t="e">
        <f>NSCHC!#REF!</f>
        <v>#REF!</v>
      </c>
      <c r="E1761" s="10" t="e">
        <f>Table1[[#This Row],[QNUM]]&amp;Table1[[#This Row],[SUBQNUM]]</f>
        <v>#REF!</v>
      </c>
      <c r="F1761" s="6" t="e">
        <f>_xlfn.SINGLE(IF(NSCHC!#REF!="","",NSCHC!#REF!))</f>
        <v>#REF!</v>
      </c>
      <c r="G1761" s="6" t="e">
        <f>_xlfn.SINGLE(IF(NSCHC!#REF!="","",NSCHC!#REF!))</f>
        <v>#REF!</v>
      </c>
      <c r="H1761" s="6" t="s">
        <v>1930</v>
      </c>
    </row>
    <row r="1762" spans="1:8" x14ac:dyDescent="0.35">
      <c r="A1762" s="6" t="s">
        <v>1767</v>
      </c>
      <c r="B1762" s="6" t="str">
        <f t="shared" si="53"/>
        <v/>
      </c>
      <c r="C1762" s="6" t="e">
        <f>(IF(MID(Table1[[#This Row],[Question]],10,2)="SU",MID(Table1[[#This Row],[Question]],10,6),""))</f>
        <v>#REF!</v>
      </c>
      <c r="D1762" s="6" t="e">
        <f>NSCHC!#REF!</f>
        <v>#REF!</v>
      </c>
      <c r="E1762" s="10" t="e">
        <f>Table1[[#This Row],[QNUM]]&amp;Table1[[#This Row],[SUBQNUM]]</f>
        <v>#REF!</v>
      </c>
      <c r="F1762" s="6" t="e">
        <f>_xlfn.SINGLE(IF(NSCHC!#REF!="","",NSCHC!#REF!))</f>
        <v>#REF!</v>
      </c>
      <c r="G1762" s="6" t="e">
        <f>_xlfn.SINGLE(IF(NSCHC!#REF!="","",NSCHC!#REF!))</f>
        <v>#REF!</v>
      </c>
      <c r="H1762" s="6" t="s">
        <v>1930</v>
      </c>
    </row>
    <row r="1763" spans="1:8" x14ac:dyDescent="0.35">
      <c r="A1763" s="6" t="s">
        <v>1767</v>
      </c>
      <c r="B1763" s="6" t="str">
        <f t="shared" si="53"/>
        <v/>
      </c>
      <c r="C1763" s="6" t="e">
        <f>(IF(MID(Table1[[#This Row],[Question]],10,2)="SU",MID(Table1[[#This Row],[Question]],10,6),""))</f>
        <v>#REF!</v>
      </c>
      <c r="D1763" s="6" t="e">
        <f>NSCHC!#REF!</f>
        <v>#REF!</v>
      </c>
      <c r="E1763" s="10" t="e">
        <f>Table1[[#This Row],[QNUM]]&amp;Table1[[#This Row],[SUBQNUM]]</f>
        <v>#REF!</v>
      </c>
      <c r="F1763" s="6" t="e">
        <f>_xlfn.SINGLE(IF(NSCHC!#REF!="","",NSCHC!#REF!))</f>
        <v>#REF!</v>
      </c>
      <c r="G1763" s="6" t="e">
        <f>_xlfn.SINGLE(IF(NSCHC!#REF!="","",NSCHC!#REF!))</f>
        <v>#REF!</v>
      </c>
      <c r="H1763" s="6" t="s">
        <v>1930</v>
      </c>
    </row>
    <row r="1764" spans="1:8" x14ac:dyDescent="0.35">
      <c r="A1764" s="6" t="s">
        <v>1767</v>
      </c>
      <c r="B1764" s="6" t="str">
        <f t="shared" si="53"/>
        <v/>
      </c>
      <c r="C1764" s="6" t="e">
        <f>(IF(MID(Table1[[#This Row],[Question]],10,2)="SU",MID(Table1[[#This Row],[Question]],10,6),""))</f>
        <v>#REF!</v>
      </c>
      <c r="D1764" s="6" t="e">
        <f>NSCHC!#REF!</f>
        <v>#REF!</v>
      </c>
      <c r="E1764" s="10" t="e">
        <f>Table1[[#This Row],[QNUM]]&amp;Table1[[#This Row],[SUBQNUM]]</f>
        <v>#REF!</v>
      </c>
      <c r="F1764" s="6" t="e">
        <f>_xlfn.SINGLE(IF(NSCHC!#REF!="","",NSCHC!#REF!))</f>
        <v>#REF!</v>
      </c>
      <c r="G1764" s="6" t="e">
        <f>_xlfn.SINGLE(IF(NSCHC!#REF!="","",NSCHC!#REF!))</f>
        <v>#REF!</v>
      </c>
      <c r="H1764" s="6" t="s">
        <v>1930</v>
      </c>
    </row>
    <row r="1765" spans="1:8" x14ac:dyDescent="0.35">
      <c r="A1765" s="6" t="s">
        <v>1767</v>
      </c>
      <c r="B1765" s="6" t="str">
        <f t="shared" si="53"/>
        <v/>
      </c>
      <c r="C1765" s="6" t="e">
        <f>(IF(MID(Table1[[#This Row],[Question]],10,2)="SU",MID(Table1[[#This Row],[Question]],10,6),""))</f>
        <v>#REF!</v>
      </c>
      <c r="D1765" s="6" t="e">
        <f>NSCHC!#REF!</f>
        <v>#REF!</v>
      </c>
      <c r="E1765" s="10" t="e">
        <f>Table1[[#This Row],[QNUM]]&amp;Table1[[#This Row],[SUBQNUM]]</f>
        <v>#REF!</v>
      </c>
      <c r="F1765" s="6" t="e">
        <f>_xlfn.SINGLE(IF(NSCHC!#REF!="","",NSCHC!#REF!))</f>
        <v>#REF!</v>
      </c>
      <c r="G1765" s="6" t="e">
        <f>_xlfn.SINGLE(IF(NSCHC!#REF!="","",NSCHC!#REF!))</f>
        <v>#REF!</v>
      </c>
      <c r="H1765" s="6" t="s">
        <v>1930</v>
      </c>
    </row>
    <row r="1766" spans="1:8" x14ac:dyDescent="0.35">
      <c r="A1766" s="6" t="s">
        <v>1767</v>
      </c>
      <c r="B1766" s="6" t="str">
        <f t="shared" si="53"/>
        <v/>
      </c>
      <c r="C1766" s="6" t="e">
        <f>(IF(MID(Table1[[#This Row],[Question]],10,2)="SU",MID(Table1[[#This Row],[Question]],10,6),""))</f>
        <v>#REF!</v>
      </c>
      <c r="D1766" s="6" t="e">
        <f>NSCHC!#REF!</f>
        <v>#REF!</v>
      </c>
      <c r="E1766" s="10" t="e">
        <f>Table1[[#This Row],[QNUM]]&amp;Table1[[#This Row],[SUBQNUM]]</f>
        <v>#REF!</v>
      </c>
      <c r="F1766" s="6" t="e">
        <f>_xlfn.SINGLE(IF(NSCHC!#REF!="","",NSCHC!#REF!))</f>
        <v>#REF!</v>
      </c>
      <c r="G1766" s="6" t="e">
        <f>_xlfn.SINGLE(IF(NSCHC!#REF!="","",NSCHC!#REF!))</f>
        <v>#REF!</v>
      </c>
      <c r="H1766" s="6" t="s">
        <v>1930</v>
      </c>
    </row>
    <row r="1767" spans="1:8" x14ac:dyDescent="0.35">
      <c r="A1767" s="6" t="s">
        <v>1767</v>
      </c>
      <c r="B1767" s="6" t="str">
        <f t="shared" si="53"/>
        <v/>
      </c>
      <c r="C1767" s="6" t="e">
        <f>(IF(MID(Table1[[#This Row],[Question]],10,2)="SU",MID(Table1[[#This Row],[Question]],10,6),""))</f>
        <v>#REF!</v>
      </c>
      <c r="D1767" s="6" t="e">
        <f>NSCHC!#REF!</f>
        <v>#REF!</v>
      </c>
      <c r="E1767" s="10" t="e">
        <f>Table1[[#This Row],[QNUM]]&amp;Table1[[#This Row],[SUBQNUM]]</f>
        <v>#REF!</v>
      </c>
      <c r="F1767" s="6" t="e">
        <f>_xlfn.SINGLE(IF(NSCHC!#REF!="","",NSCHC!#REF!))</f>
        <v>#REF!</v>
      </c>
      <c r="G1767" s="6" t="e">
        <f>_xlfn.SINGLE(IF(NSCHC!#REF!="","",NSCHC!#REF!))</f>
        <v>#REF!</v>
      </c>
      <c r="H1767" s="6" t="s">
        <v>1930</v>
      </c>
    </row>
    <row r="1768" spans="1:8" x14ac:dyDescent="0.35">
      <c r="A1768" s="6" t="s">
        <v>1767</v>
      </c>
      <c r="B1768" s="6" t="str">
        <f t="shared" si="53"/>
        <v/>
      </c>
      <c r="C1768" s="6" t="e">
        <f>(IF(MID(Table1[[#This Row],[Question]],10,2)="SU",MID(Table1[[#This Row],[Question]],10,6),""))</f>
        <v>#REF!</v>
      </c>
      <c r="D1768" s="6" t="e">
        <f>NSCHC!#REF!</f>
        <v>#REF!</v>
      </c>
      <c r="E1768" s="10" t="e">
        <f>Table1[[#This Row],[QNUM]]&amp;Table1[[#This Row],[SUBQNUM]]</f>
        <v>#REF!</v>
      </c>
      <c r="F1768" s="6" t="e">
        <f>_xlfn.SINGLE(IF(NSCHC!#REF!="","",NSCHC!#REF!))</f>
        <v>#REF!</v>
      </c>
      <c r="G1768" s="6" t="e">
        <f>_xlfn.SINGLE(IF(NSCHC!#REF!="","",NSCHC!#REF!))</f>
        <v>#REF!</v>
      </c>
      <c r="H1768" s="6" t="s">
        <v>1930</v>
      </c>
    </row>
    <row r="1769" spans="1:8" x14ac:dyDescent="0.35">
      <c r="A1769" s="6" t="s">
        <v>1767</v>
      </c>
      <c r="B1769" s="6" t="str">
        <f t="shared" si="53"/>
        <v/>
      </c>
      <c r="C1769" s="6" t="e">
        <f>(IF(MID(Table1[[#This Row],[Question]],10,2)="SU",MID(Table1[[#This Row],[Question]],10,6),""))</f>
        <v>#REF!</v>
      </c>
      <c r="D1769" s="6" t="e">
        <f>NSCHC!#REF!</f>
        <v>#REF!</v>
      </c>
      <c r="E1769" s="10" t="e">
        <f>Table1[[#This Row],[QNUM]]&amp;Table1[[#This Row],[SUBQNUM]]</f>
        <v>#REF!</v>
      </c>
      <c r="F1769" s="6" t="e">
        <f>_xlfn.SINGLE(IF(NSCHC!#REF!="","",NSCHC!#REF!))</f>
        <v>#REF!</v>
      </c>
      <c r="G1769" s="6" t="e">
        <f>_xlfn.SINGLE(IF(NSCHC!#REF!="","",NSCHC!#REF!))</f>
        <v>#REF!</v>
      </c>
      <c r="H1769" s="6" t="s">
        <v>1930</v>
      </c>
    </row>
    <row r="1770" spans="1:8" x14ac:dyDescent="0.35">
      <c r="A1770" s="6" t="s">
        <v>1767</v>
      </c>
      <c r="B1770" s="6" t="str">
        <f t="shared" si="53"/>
        <v/>
      </c>
      <c r="C1770" s="6" t="e">
        <f>(IF(MID(Table1[[#This Row],[Question]],10,2)="SU",MID(Table1[[#This Row],[Question]],10,6),""))</f>
        <v>#REF!</v>
      </c>
      <c r="D1770" s="6" t="e">
        <f>NSCHC!#REF!</f>
        <v>#REF!</v>
      </c>
      <c r="E1770" s="10" t="e">
        <f>Table1[[#This Row],[QNUM]]&amp;Table1[[#This Row],[SUBQNUM]]</f>
        <v>#REF!</v>
      </c>
      <c r="F1770" s="6" t="e">
        <f>_xlfn.SINGLE(IF(NSCHC!#REF!="","",NSCHC!#REF!))</f>
        <v>#REF!</v>
      </c>
      <c r="G1770" s="6" t="e">
        <f>_xlfn.SINGLE(IF(NSCHC!#REF!="","",NSCHC!#REF!))</f>
        <v>#REF!</v>
      </c>
      <c r="H1770" s="6" t="s">
        <v>1930</v>
      </c>
    </row>
    <row r="1771" spans="1:8" x14ac:dyDescent="0.35">
      <c r="A1771" s="6" t="s">
        <v>1767</v>
      </c>
      <c r="B1771" s="6" t="str">
        <f t="shared" si="53"/>
        <v/>
      </c>
      <c r="C1771" s="6" t="e">
        <f>(IF(MID(Table1[[#This Row],[Question]],10,2)="SU",MID(Table1[[#This Row],[Question]],10,6),""))</f>
        <v>#REF!</v>
      </c>
      <c r="D1771" s="6" t="e">
        <f>NSCHC!#REF!</f>
        <v>#REF!</v>
      </c>
      <c r="E1771" s="10" t="e">
        <f>Table1[[#This Row],[QNUM]]&amp;Table1[[#This Row],[SUBQNUM]]</f>
        <v>#REF!</v>
      </c>
      <c r="F1771" s="6" t="e">
        <f>_xlfn.SINGLE(IF(NSCHC!#REF!="","",NSCHC!#REF!))</f>
        <v>#REF!</v>
      </c>
      <c r="G1771" s="6" t="e">
        <f>_xlfn.SINGLE(IF(NSCHC!#REF!="","",NSCHC!#REF!))</f>
        <v>#REF!</v>
      </c>
      <c r="H1771" s="6" t="s">
        <v>1930</v>
      </c>
    </row>
    <row r="1772" spans="1:8" x14ac:dyDescent="0.35">
      <c r="A1772" s="6" t="s">
        <v>1767</v>
      </c>
      <c r="B1772" s="6" t="str">
        <f t="shared" si="53"/>
        <v/>
      </c>
      <c r="C1772" s="6" t="e">
        <f>(IF(MID(Table1[[#This Row],[Question]],10,2)="SU",MID(Table1[[#This Row],[Question]],10,6),""))</f>
        <v>#REF!</v>
      </c>
      <c r="D1772" s="6" t="e">
        <f>NSCHC!#REF!</f>
        <v>#REF!</v>
      </c>
      <c r="E1772" s="10" t="e">
        <f>Table1[[#This Row],[QNUM]]&amp;Table1[[#This Row],[SUBQNUM]]</f>
        <v>#REF!</v>
      </c>
      <c r="F1772" s="6" t="e">
        <f>_xlfn.SINGLE(IF(NSCHC!#REF!="","",NSCHC!#REF!))</f>
        <v>#REF!</v>
      </c>
      <c r="G1772" s="6" t="e">
        <f>_xlfn.SINGLE(IF(NSCHC!#REF!="","",NSCHC!#REF!))</f>
        <v>#REF!</v>
      </c>
      <c r="H1772" s="6" t="s">
        <v>1930</v>
      </c>
    </row>
    <row r="1773" spans="1:8" x14ac:dyDescent="0.35">
      <c r="A1773" s="6" t="s">
        <v>1767</v>
      </c>
      <c r="B1773" s="6" t="str">
        <f t="shared" si="53"/>
        <v/>
      </c>
      <c r="C1773" s="6" t="e">
        <f>(IF(MID(Table1[[#This Row],[Question]],10,2)="SU",MID(Table1[[#This Row],[Question]],10,6),""))</f>
        <v>#REF!</v>
      </c>
      <c r="D1773" s="6" t="e">
        <f>NSCHC!#REF!</f>
        <v>#REF!</v>
      </c>
      <c r="E1773" s="10" t="e">
        <f>Table1[[#This Row],[QNUM]]&amp;Table1[[#This Row],[SUBQNUM]]</f>
        <v>#REF!</v>
      </c>
      <c r="F1773" s="6" t="e">
        <f>_xlfn.SINGLE(IF(NSCHC!#REF!="","",NSCHC!#REF!))</f>
        <v>#REF!</v>
      </c>
      <c r="G1773" s="6" t="e">
        <f>_xlfn.SINGLE(IF(NSCHC!#REF!="","",NSCHC!#REF!))</f>
        <v>#REF!</v>
      </c>
      <c r="H1773" s="6" t="s">
        <v>1930</v>
      </c>
    </row>
    <row r="1774" spans="1:8" x14ac:dyDescent="0.35">
      <c r="A1774" s="6" t="s">
        <v>1767</v>
      </c>
      <c r="B1774" s="6" t="str">
        <f t="shared" si="53"/>
        <v/>
      </c>
      <c r="C1774" s="6" t="e">
        <f>(IF(MID(Table1[[#This Row],[Question]],10,2)="SU",MID(Table1[[#This Row],[Question]],10,6),""))</f>
        <v>#REF!</v>
      </c>
      <c r="D1774" s="6" t="e">
        <f>NSCHC!#REF!</f>
        <v>#REF!</v>
      </c>
      <c r="E1774" s="10" t="e">
        <f>Table1[[#This Row],[QNUM]]&amp;Table1[[#This Row],[SUBQNUM]]</f>
        <v>#REF!</v>
      </c>
      <c r="F1774" s="6" t="e">
        <f>_xlfn.SINGLE(IF(NSCHC!#REF!="","",NSCHC!#REF!))</f>
        <v>#REF!</v>
      </c>
      <c r="G1774" s="6" t="e">
        <f>_xlfn.SINGLE(IF(NSCHC!#REF!="","",NSCHC!#REF!))</f>
        <v>#REF!</v>
      </c>
      <c r="H1774" s="6" t="s">
        <v>1930</v>
      </c>
    </row>
    <row r="1775" spans="1:8" x14ac:dyDescent="0.35">
      <c r="A1775" s="6" t="s">
        <v>1767</v>
      </c>
      <c r="B1775" s="6" t="str">
        <f t="shared" si="53"/>
        <v/>
      </c>
      <c r="C1775" s="6" t="e">
        <f>(IF(MID(Table1[[#This Row],[Question]],10,2)="SU",MID(Table1[[#This Row],[Question]],10,6),""))</f>
        <v>#REF!</v>
      </c>
      <c r="D1775" s="6" t="e">
        <f>NSCHC!#REF!</f>
        <v>#REF!</v>
      </c>
      <c r="E1775" s="10" t="e">
        <f>Table1[[#This Row],[QNUM]]&amp;Table1[[#This Row],[SUBQNUM]]</f>
        <v>#REF!</v>
      </c>
      <c r="F1775" s="6" t="e">
        <f>_xlfn.SINGLE(IF(NSCHC!#REF!="","",NSCHC!#REF!))</f>
        <v>#REF!</v>
      </c>
      <c r="G1775" s="6" t="e">
        <f>_xlfn.SINGLE(IF(NSCHC!#REF!="","",NSCHC!#REF!))</f>
        <v>#REF!</v>
      </c>
      <c r="H1775" s="6" t="s">
        <v>1930</v>
      </c>
    </row>
    <row r="1776" spans="1:8" x14ac:dyDescent="0.35">
      <c r="A1776" s="6" t="s">
        <v>1767</v>
      </c>
      <c r="B1776" s="6" t="str">
        <f t="shared" si="53"/>
        <v/>
      </c>
      <c r="C1776" s="6" t="e">
        <f>(IF(MID(Table1[[#This Row],[Question]],10,2)="SU",MID(Table1[[#This Row],[Question]],10,6),""))</f>
        <v>#REF!</v>
      </c>
      <c r="D1776" s="6" t="e">
        <f>NSCHC!#REF!</f>
        <v>#REF!</v>
      </c>
      <c r="E1776" s="10" t="e">
        <f>Table1[[#This Row],[QNUM]]&amp;Table1[[#This Row],[SUBQNUM]]</f>
        <v>#REF!</v>
      </c>
      <c r="F1776" s="6" t="e">
        <f>_xlfn.SINGLE(IF(NSCHC!#REF!="","",NSCHC!#REF!))</f>
        <v>#REF!</v>
      </c>
      <c r="G1776" s="6" t="e">
        <f>_xlfn.SINGLE(IF(NSCHC!#REF!="","",NSCHC!#REF!))</f>
        <v>#REF!</v>
      </c>
      <c r="H1776" s="6" t="s">
        <v>1930</v>
      </c>
    </row>
    <row r="1777" spans="1:8" x14ac:dyDescent="0.35">
      <c r="A1777" s="6" t="s">
        <v>1767</v>
      </c>
      <c r="B1777" s="6" t="str">
        <f t="shared" si="53"/>
        <v/>
      </c>
      <c r="C1777" s="6" t="e">
        <f>(IF(MID(Table1[[#This Row],[Question]],10,2)="SU",MID(Table1[[#This Row],[Question]],10,6),""))</f>
        <v>#REF!</v>
      </c>
      <c r="D1777" s="6" t="e">
        <f>NSCHC!#REF!</f>
        <v>#REF!</v>
      </c>
      <c r="E1777" s="10" t="e">
        <f>Table1[[#This Row],[QNUM]]&amp;Table1[[#This Row],[SUBQNUM]]</f>
        <v>#REF!</v>
      </c>
      <c r="F1777" s="6" t="e">
        <f>_xlfn.SINGLE(IF(NSCHC!#REF!="","",NSCHC!#REF!))</f>
        <v>#REF!</v>
      </c>
      <c r="G1777" s="6" t="e">
        <f>_xlfn.SINGLE(IF(NSCHC!#REF!="","",NSCHC!#REF!))</f>
        <v>#REF!</v>
      </c>
      <c r="H1777" s="6" t="s">
        <v>1930</v>
      </c>
    </row>
    <row r="1778" spans="1:8" x14ac:dyDescent="0.35">
      <c r="A1778" s="6" t="s">
        <v>1767</v>
      </c>
      <c r="B1778" s="6" t="str">
        <f t="shared" si="53"/>
        <v/>
      </c>
      <c r="C1778" s="6" t="e">
        <f>(IF(MID(Table1[[#This Row],[Question]],10,2)="SU",MID(Table1[[#This Row],[Question]],10,6),""))</f>
        <v>#REF!</v>
      </c>
      <c r="D1778" s="6" t="e">
        <f>NSCHC!#REF!</f>
        <v>#REF!</v>
      </c>
      <c r="E1778" s="10" t="e">
        <f>Table1[[#This Row],[QNUM]]&amp;Table1[[#This Row],[SUBQNUM]]</f>
        <v>#REF!</v>
      </c>
      <c r="F1778" s="6" t="e">
        <f>_xlfn.SINGLE(IF(NSCHC!#REF!="","",NSCHC!#REF!))</f>
        <v>#REF!</v>
      </c>
      <c r="G1778" s="6" t="e">
        <f>_xlfn.SINGLE(IF(NSCHC!#REF!="","",NSCHC!#REF!))</f>
        <v>#REF!</v>
      </c>
      <c r="H1778" s="6" t="s">
        <v>1930</v>
      </c>
    </row>
    <row r="1779" spans="1:8" x14ac:dyDescent="0.35">
      <c r="A1779" s="6" t="s">
        <v>1767</v>
      </c>
      <c r="B1779" s="6" t="str">
        <f t="shared" si="53"/>
        <v/>
      </c>
      <c r="C1779" s="6" t="e">
        <f>(IF(MID(Table1[[#This Row],[Question]],10,2)="SU",MID(Table1[[#This Row],[Question]],10,6),""))</f>
        <v>#REF!</v>
      </c>
      <c r="D1779" s="6" t="e">
        <f>NSCHC!#REF!</f>
        <v>#REF!</v>
      </c>
      <c r="E1779" s="10" t="e">
        <f>Table1[[#This Row],[QNUM]]&amp;Table1[[#This Row],[SUBQNUM]]</f>
        <v>#REF!</v>
      </c>
      <c r="F1779" s="6" t="e">
        <f>_xlfn.SINGLE(IF(NSCHC!#REF!="","",NSCHC!#REF!))</f>
        <v>#REF!</v>
      </c>
      <c r="G1779" s="6" t="e">
        <f>_xlfn.SINGLE(IF(NSCHC!#REF!="","",NSCHC!#REF!))</f>
        <v>#REF!</v>
      </c>
      <c r="H1779" s="6" t="s">
        <v>1930</v>
      </c>
    </row>
    <row r="1780" spans="1:8" x14ac:dyDescent="0.35">
      <c r="A1780" s="6" t="s">
        <v>1767</v>
      </c>
      <c r="B1780" s="6" t="str">
        <f t="shared" si="53"/>
        <v/>
      </c>
      <c r="C1780" s="6" t="e">
        <f>(IF(MID(Table1[[#This Row],[Question]],10,2)="SU",MID(Table1[[#This Row],[Question]],10,6),""))</f>
        <v>#REF!</v>
      </c>
      <c r="D1780" s="6" t="e">
        <f>NSCHC!#REF!</f>
        <v>#REF!</v>
      </c>
      <c r="E1780" s="10" t="e">
        <f>Table1[[#This Row],[QNUM]]&amp;Table1[[#This Row],[SUBQNUM]]</f>
        <v>#REF!</v>
      </c>
      <c r="F1780" s="6" t="e">
        <f>_xlfn.SINGLE(IF(NSCHC!#REF!="","",NSCHC!#REF!))</f>
        <v>#REF!</v>
      </c>
      <c r="G1780" s="6" t="e">
        <f>_xlfn.SINGLE(IF(NSCHC!#REF!="","",NSCHC!#REF!))</f>
        <v>#REF!</v>
      </c>
      <c r="H1780" s="6" t="s">
        <v>1930</v>
      </c>
    </row>
    <row r="1781" spans="1:8" x14ac:dyDescent="0.35">
      <c r="A1781" s="6" t="s">
        <v>1767</v>
      </c>
      <c r="B1781" s="6" t="str">
        <f>B1738&amp;TRIM(Table1[[#This Row],[Question]])</f>
        <v>09.03.01Notes:</v>
      </c>
      <c r="C1781" s="6" t="str">
        <f>(IF(MID(Table1[[#This Row],[Question]],10,2)="SU",MID(Table1[[#This Row],[Question]],10,6),""))</f>
        <v/>
      </c>
      <c r="D1781" s="6" t="str">
        <f>NSCHC!$A63</f>
        <v>Notes:</v>
      </c>
      <c r="E1781" s="10" t="str">
        <f>Table1[[#This Row],[QNUM]]&amp;Table1[[#This Row],[SUBQNUM]]</f>
        <v>09.03.01Notes:</v>
      </c>
      <c r="F1781" s="6" t="str">
        <f>_xlfn.SINGLE(IF(NSCHC!$B63="","",NSCHC!$B63))</f>
        <v/>
      </c>
      <c r="G1781" s="6" t="str">
        <f>_xlfn.SINGLE(IF(NSCHC!$C63="","",NSCHC!$C63))</f>
        <v/>
      </c>
      <c r="H1781" s="6" t="s">
        <v>1930</v>
      </c>
    </row>
    <row r="1782" spans="1:8" x14ac:dyDescent="0.35">
      <c r="A1782" s="6" t="s">
        <v>1767</v>
      </c>
      <c r="B1782" s="6" t="str">
        <f>B1738&amp;Table1[[#This Row],[Question]]</f>
        <v>09.03.01Recommendations for Improvement:</v>
      </c>
      <c r="C1782" s="6" t="str">
        <f>(IF(MID(Table1[[#This Row],[Question]],10,2)="SU",MID(Table1[[#This Row],[Question]],10,6),""))</f>
        <v/>
      </c>
      <c r="D1782" s="6" t="str">
        <f>NSCHC!$A64</f>
        <v>Recommendations for Improvement:</v>
      </c>
      <c r="E1782" s="10" t="str">
        <f>Table1[[#This Row],[QNUM]]&amp;Table1[[#This Row],[SUBQNUM]]</f>
        <v>09.03.01Recommendations for Improvement:</v>
      </c>
      <c r="F1782" s="6" t="str">
        <f>_xlfn.SINGLE(IF(NSCHC!$B64="","",NSCHC!$B64))</f>
        <v/>
      </c>
      <c r="G1782" s="6" t="str">
        <f>_xlfn.SINGLE(IF(NSCHC!$C64="","",NSCHC!$C64))</f>
        <v/>
      </c>
      <c r="H1782" s="6" t="s">
        <v>1930</v>
      </c>
    </row>
    <row r="1783" spans="1:8" x14ac:dyDescent="0.35">
      <c r="A1783" s="6" t="s">
        <v>1767</v>
      </c>
      <c r="B1783" s="6" t="str">
        <f t="shared" si="53"/>
        <v/>
      </c>
      <c r="C1783" s="6" t="str">
        <f>(IF(MID(Table1[[#This Row],[Question]],10,2)="SU",MID(Table1[[#This Row],[Question]],10,6),""))</f>
        <v/>
      </c>
      <c r="D1783" s="6" t="str">
        <f>NSCHC!$A65</f>
        <v>Additional Monitoring Comments</v>
      </c>
      <c r="E1783" s="10" t="str">
        <f>Table1[[#This Row],[QNUM]]&amp;Table1[[#This Row],[SUBQNUM]]</f>
        <v/>
      </c>
      <c r="F1783" s="6" t="str">
        <f>_xlfn.SINGLE(IF(NSCHC!$B65="","",NSCHC!$B65))</f>
        <v/>
      </c>
      <c r="G1783" s="6" t="str">
        <f>_xlfn.SINGLE(IF(NSCHC!$C65="","",NSCHC!$C65))</f>
        <v/>
      </c>
      <c r="H1783" s="6" t="s">
        <v>1930</v>
      </c>
    </row>
    <row r="1784" spans="1:8" x14ac:dyDescent="0.35">
      <c r="A1784" s="6" t="s">
        <v>1767</v>
      </c>
      <c r="B1784" s="6" t="str">
        <f t="shared" si="53"/>
        <v>0</v>
      </c>
      <c r="C1784" s="6" t="str">
        <f>(IF(MID(Table1[[#This Row],[Question]],10,2)="SU",MID(Table1[[#This Row],[Question]],10,6),""))</f>
        <v/>
      </c>
      <c r="D1784" s="6">
        <f>NSCHC!$A66</f>
        <v>0</v>
      </c>
      <c r="E1784" s="10" t="str">
        <f>Table1[[#This Row],[QNUM]]&amp;Table1[[#This Row],[SUBQNUM]]</f>
        <v>0</v>
      </c>
      <c r="F1784" s="6" t="str">
        <f>_xlfn.SINGLE(IF(NSCHC!$B66="","",NSCHC!$B66))</f>
        <v/>
      </c>
      <c r="G1784" s="6" t="str">
        <f>_xlfn.SINGLE(IF(NSCHC!$C66="","",NSCHC!$C66))</f>
        <v/>
      </c>
      <c r="H1784" s="6" t="s">
        <v>1930</v>
      </c>
    </row>
    <row r="1785" spans="1:8" x14ac:dyDescent="0.35">
      <c r="A1785" s="6" t="s">
        <v>1767</v>
      </c>
      <c r="B1785" s="6" t="str">
        <f t="shared" si="53"/>
        <v>0</v>
      </c>
      <c r="C1785" s="6" t="str">
        <f>(IF(MID(Table1[[#This Row],[Question]],10,2)="SU",MID(Table1[[#This Row],[Question]],10,6),""))</f>
        <v/>
      </c>
      <c r="D1785" s="6">
        <f>NSCHC!$A67</f>
        <v>0</v>
      </c>
      <c r="E1785" s="10" t="str">
        <f>Table1[[#This Row],[QNUM]]&amp;Table1[[#This Row],[SUBQNUM]]</f>
        <v>0</v>
      </c>
      <c r="F1785" s="6" t="str">
        <f>_xlfn.SINGLE(IF(NSCHC!$B67="","",NSCHC!$B67))</f>
        <v/>
      </c>
      <c r="G1785" s="6" t="str">
        <f>_xlfn.SINGLE(IF(NSCHC!$C67="","",NSCHC!$C67))</f>
        <v/>
      </c>
      <c r="H1785" s="6" t="s">
        <v>1930</v>
      </c>
    </row>
    <row r="1786" spans="1:8" x14ac:dyDescent="0.35">
      <c r="A1786" s="6" t="s">
        <v>1767</v>
      </c>
      <c r="B1786" s="6" t="str">
        <f t="shared" si="53"/>
        <v>0</v>
      </c>
      <c r="C1786" s="6" t="str">
        <f>(IF(MID(Table1[[#This Row],[Question]],10,2)="SU",MID(Table1[[#This Row],[Question]],10,6),""))</f>
        <v/>
      </c>
      <c r="D1786" s="6">
        <f>NSCHC!$A68</f>
        <v>0</v>
      </c>
      <c r="E1786" s="10" t="str">
        <f>Table1[[#This Row],[QNUM]]&amp;Table1[[#This Row],[SUBQNUM]]</f>
        <v>0</v>
      </c>
      <c r="F1786" s="6" t="str">
        <f>_xlfn.SINGLE(IF(NSCHC!$B68="","",NSCHC!$B68))</f>
        <v/>
      </c>
      <c r="G1786" s="6" t="str">
        <f>_xlfn.SINGLE(IF(NSCHC!$C68="","",NSCHC!$C68))</f>
        <v/>
      </c>
      <c r="H1786" s="6" t="s">
        <v>1930</v>
      </c>
    </row>
    <row r="1787" spans="1:8" x14ac:dyDescent="0.35">
      <c r="A1787" s="6" t="s">
        <v>1767</v>
      </c>
      <c r="B1787" s="6" t="str">
        <f t="shared" si="53"/>
        <v>0</v>
      </c>
      <c r="C1787" s="6" t="str">
        <f>(IF(MID(Table1[[#This Row],[Question]],10,2)="SU",MID(Table1[[#This Row],[Question]],10,6),""))</f>
        <v/>
      </c>
      <c r="D1787" s="6">
        <f>NSCHC!$A69</f>
        <v>0</v>
      </c>
      <c r="E1787" s="10" t="str">
        <f>Table1[[#This Row],[QNUM]]&amp;Table1[[#This Row],[SUBQNUM]]</f>
        <v>0</v>
      </c>
      <c r="F1787" s="6" t="str">
        <f>_xlfn.SINGLE(IF(NSCHC!$B69="","",NSCHC!$B69))</f>
        <v/>
      </c>
      <c r="G1787" s="6" t="str">
        <f>_xlfn.SINGLE(IF(NSCHC!$C69="","",NSCHC!$C69))</f>
        <v/>
      </c>
      <c r="H1787" s="6" t="s">
        <v>1930</v>
      </c>
    </row>
    <row r="1788" spans="1:8" x14ac:dyDescent="0.35">
      <c r="A1788" s="6" t="s">
        <v>1767</v>
      </c>
      <c r="B1788" s="6" t="str">
        <f t="shared" si="53"/>
        <v>0</v>
      </c>
      <c r="C1788" s="6" t="str">
        <f>(IF(MID(Table1[[#This Row],[Question]],10,2)="SU",MID(Table1[[#This Row],[Question]],10,6),""))</f>
        <v/>
      </c>
      <c r="D1788" s="6">
        <f>NSCHC!$A70</f>
        <v>0</v>
      </c>
      <c r="E1788" s="10" t="str">
        <f>Table1[[#This Row],[QNUM]]&amp;Table1[[#This Row],[SUBQNUM]]</f>
        <v>0</v>
      </c>
      <c r="F1788" s="6" t="str">
        <f>_xlfn.SINGLE(IF(NSCHC!$B70="","",NSCHC!$B70))</f>
        <v/>
      </c>
      <c r="G1788" s="6" t="str">
        <f>_xlfn.SINGLE(IF(NSCHC!$C70="","",NSCHC!$C70))</f>
        <v/>
      </c>
      <c r="H1788" s="6" t="s">
        <v>1930</v>
      </c>
    </row>
    <row r="1789" spans="1:8" x14ac:dyDescent="0.35">
      <c r="A1789" s="6" t="s">
        <v>1767</v>
      </c>
      <c r="B1789" s="6" t="str">
        <f t="shared" si="53"/>
        <v>0</v>
      </c>
      <c r="C1789" s="6" t="str">
        <f>(IF(MID(Table1[[#This Row],[Question]],10,2)="SU",MID(Table1[[#This Row],[Question]],10,6),""))</f>
        <v/>
      </c>
      <c r="D1789" s="6">
        <f>NSCHC!$A71</f>
        <v>0</v>
      </c>
      <c r="E1789" s="10" t="str">
        <f>Table1[[#This Row],[QNUM]]&amp;Table1[[#This Row],[SUBQNUM]]</f>
        <v>0</v>
      </c>
      <c r="F1789" s="6" t="str">
        <f>_xlfn.SINGLE(IF(NSCHC!$B71="","",NSCHC!$B71))</f>
        <v/>
      </c>
      <c r="G1789" s="6" t="str">
        <f>_xlfn.SINGLE(IF(NSCHC!$C71="","",NSCHC!$C71))</f>
        <v/>
      </c>
      <c r="H1789" s="6" t="s">
        <v>1930</v>
      </c>
    </row>
    <row r="1790" spans="1:8" x14ac:dyDescent="0.35">
      <c r="A1790" s="6" t="s">
        <v>1767</v>
      </c>
      <c r="B1790" s="6" t="str">
        <f t="shared" ref="B1790:B1804" si="54">TRIM(IF(ISNUMBER(LEFT(D1790,1)*1),LEFT(D1790,9),""))</f>
        <v>0</v>
      </c>
      <c r="C1790" s="6" t="str">
        <f>(IF(MID(Table1[[#This Row],[Question]],10,2)="SU",MID(Table1[[#This Row],[Question]],10,6),""))</f>
        <v/>
      </c>
      <c r="D1790" s="6">
        <f>NSCHC!$A72</f>
        <v>0</v>
      </c>
      <c r="E1790" s="10" t="str">
        <f>Table1[[#This Row],[QNUM]]&amp;Table1[[#This Row],[SUBQNUM]]</f>
        <v>0</v>
      </c>
      <c r="F1790" s="6" t="str">
        <f>_xlfn.SINGLE(IF(NSCHC!$B72="","",NSCHC!$B72))</f>
        <v/>
      </c>
      <c r="G1790" s="6" t="str">
        <f>_xlfn.SINGLE(IF(NSCHC!$C72="","",NSCHC!$C72))</f>
        <v/>
      </c>
      <c r="H1790" s="6" t="s">
        <v>1930</v>
      </c>
    </row>
    <row r="1791" spans="1:8" x14ac:dyDescent="0.35">
      <c r="A1791" s="6" t="s">
        <v>1767</v>
      </c>
      <c r="B1791" s="6" t="str">
        <f t="shared" si="54"/>
        <v>0</v>
      </c>
      <c r="C1791" s="6" t="str">
        <f>(IF(MID(Table1[[#This Row],[Question]],10,2)="SU",MID(Table1[[#This Row],[Question]],10,6),""))</f>
        <v/>
      </c>
      <c r="D1791" s="6">
        <f>NSCHC!$A73</f>
        <v>0</v>
      </c>
      <c r="E1791" s="10" t="str">
        <f>Table1[[#This Row],[QNUM]]&amp;Table1[[#This Row],[SUBQNUM]]</f>
        <v>0</v>
      </c>
      <c r="F1791" s="6" t="str">
        <f>_xlfn.SINGLE(IF(NSCHC!$B73="","",NSCHC!$B73))</f>
        <v/>
      </c>
      <c r="G1791" s="6" t="str">
        <f>_xlfn.SINGLE(IF(NSCHC!$C73="","",NSCHC!$C73))</f>
        <v/>
      </c>
      <c r="H1791" s="6" t="s">
        <v>1930</v>
      </c>
    </row>
    <row r="1792" spans="1:8" x14ac:dyDescent="0.35">
      <c r="A1792" s="6" t="s">
        <v>1767</v>
      </c>
      <c r="B1792" s="6" t="str">
        <f t="shared" si="54"/>
        <v>0</v>
      </c>
      <c r="C1792" s="6" t="str">
        <f>(IF(MID(Table1[[#This Row],[Question]],10,2)="SU",MID(Table1[[#This Row],[Question]],10,6),""))</f>
        <v/>
      </c>
      <c r="D1792" s="6">
        <f>NSCHC!$A74</f>
        <v>0</v>
      </c>
      <c r="E1792" s="10" t="str">
        <f>Table1[[#This Row],[QNUM]]&amp;Table1[[#This Row],[SUBQNUM]]</f>
        <v>0</v>
      </c>
      <c r="F1792" s="6" t="str">
        <f>_xlfn.SINGLE(IF(NSCHC!$B74="","",NSCHC!$B74))</f>
        <v/>
      </c>
      <c r="G1792" s="6" t="str">
        <f>_xlfn.SINGLE(IF(NSCHC!$C74="","",NSCHC!$C74))</f>
        <v/>
      </c>
      <c r="H1792" s="6" t="s">
        <v>1930</v>
      </c>
    </row>
    <row r="1793" spans="1:8" x14ac:dyDescent="0.35">
      <c r="A1793" s="6" t="s">
        <v>1767</v>
      </c>
      <c r="B1793" s="6" t="str">
        <f t="shared" si="54"/>
        <v>0</v>
      </c>
      <c r="C1793" s="6" t="str">
        <f>(IF(MID(Table1[[#This Row],[Question]],10,2)="SU",MID(Table1[[#This Row],[Question]],10,6),""))</f>
        <v/>
      </c>
      <c r="D1793" s="6">
        <f>NSCHC!$A75</f>
        <v>0</v>
      </c>
      <c r="E1793" s="10" t="str">
        <f>Table1[[#This Row],[QNUM]]&amp;Table1[[#This Row],[SUBQNUM]]</f>
        <v>0</v>
      </c>
      <c r="F1793" s="6" t="str">
        <f>_xlfn.SINGLE(IF(NSCHC!$B75="","",NSCHC!$B75))</f>
        <v/>
      </c>
      <c r="G1793" s="6" t="str">
        <f>_xlfn.SINGLE(IF(NSCHC!$C75="","",NSCHC!$C75))</f>
        <v/>
      </c>
      <c r="H1793" s="6" t="s">
        <v>1930</v>
      </c>
    </row>
    <row r="1794" spans="1:8" x14ac:dyDescent="0.35">
      <c r="A1794" s="6" t="s">
        <v>1767</v>
      </c>
      <c r="B1794" s="6" t="str">
        <f t="shared" si="54"/>
        <v>0</v>
      </c>
      <c r="C1794" s="6" t="str">
        <f>(IF(MID(Table1[[#This Row],[Question]],10,2)="SU",MID(Table1[[#This Row],[Question]],10,6),""))</f>
        <v/>
      </c>
      <c r="D1794" s="6">
        <f>NSCHC!$A76</f>
        <v>0</v>
      </c>
      <c r="E1794" s="10" t="str">
        <f>Table1[[#This Row],[QNUM]]&amp;Table1[[#This Row],[SUBQNUM]]</f>
        <v>0</v>
      </c>
      <c r="F1794" s="6" t="str">
        <f>_xlfn.SINGLE(IF(NSCHC!$B76="","",NSCHC!$B76))</f>
        <v/>
      </c>
      <c r="G1794" s="6" t="str">
        <f>_xlfn.SINGLE(IF(NSCHC!$C76="","",NSCHC!$C76))</f>
        <v/>
      </c>
      <c r="H1794" s="6" t="s">
        <v>1930</v>
      </c>
    </row>
    <row r="1795" spans="1:8" x14ac:dyDescent="0.35">
      <c r="A1795" s="6" t="s">
        <v>1767</v>
      </c>
      <c r="B1795" s="6" t="str">
        <f t="shared" si="54"/>
        <v>0</v>
      </c>
      <c r="C1795" s="6" t="str">
        <f>(IF(MID(Table1[[#This Row],[Question]],10,2)="SU",MID(Table1[[#This Row],[Question]],10,6),""))</f>
        <v/>
      </c>
      <c r="D1795" s="6">
        <f>NSCHC!$A77</f>
        <v>0</v>
      </c>
      <c r="E1795" s="10" t="str">
        <f>Table1[[#This Row],[QNUM]]&amp;Table1[[#This Row],[SUBQNUM]]</f>
        <v>0</v>
      </c>
      <c r="F1795" s="6" t="str">
        <f>_xlfn.SINGLE(IF(NSCHC!$B77="","",NSCHC!$B77))</f>
        <v/>
      </c>
      <c r="G1795" s="6" t="str">
        <f>_xlfn.SINGLE(IF(NSCHC!$C77="","",NSCHC!$C77))</f>
        <v/>
      </c>
      <c r="H1795" s="6" t="s">
        <v>1930</v>
      </c>
    </row>
    <row r="1796" spans="1:8" x14ac:dyDescent="0.35">
      <c r="A1796" s="6" t="s">
        <v>1767</v>
      </c>
      <c r="B1796" s="6" t="str">
        <f t="shared" si="54"/>
        <v>0</v>
      </c>
      <c r="C1796" s="6" t="str">
        <f>(IF(MID(Table1[[#This Row],[Question]],10,2)="SU",MID(Table1[[#This Row],[Question]],10,6),""))</f>
        <v/>
      </c>
      <c r="D1796" s="6">
        <f>NSCHC!$A78</f>
        <v>0</v>
      </c>
      <c r="E1796" s="10" t="str">
        <f>Table1[[#This Row],[QNUM]]&amp;Table1[[#This Row],[SUBQNUM]]</f>
        <v>0</v>
      </c>
      <c r="F1796" s="6" t="str">
        <f>_xlfn.SINGLE(IF(NSCHC!$B78="","",NSCHC!$B78))</f>
        <v/>
      </c>
      <c r="G1796" s="6" t="str">
        <f>_xlfn.SINGLE(IF(NSCHC!$C78="","",NSCHC!$C78))</f>
        <v/>
      </c>
      <c r="H1796" s="6" t="s">
        <v>1930</v>
      </c>
    </row>
    <row r="1797" spans="1:8" x14ac:dyDescent="0.35">
      <c r="A1797" s="6" t="s">
        <v>1767</v>
      </c>
      <c r="B1797" s="6" t="str">
        <f t="shared" si="54"/>
        <v>0</v>
      </c>
      <c r="C1797" s="6" t="str">
        <f>(IF(MID(Table1[[#This Row],[Question]],10,2)="SU",MID(Table1[[#This Row],[Question]],10,6),""))</f>
        <v/>
      </c>
      <c r="D1797" s="6">
        <f>NSCHC!$A79</f>
        <v>0</v>
      </c>
      <c r="E1797" s="10" t="str">
        <f>Table1[[#This Row],[QNUM]]&amp;Table1[[#This Row],[SUBQNUM]]</f>
        <v>0</v>
      </c>
      <c r="F1797" s="6" t="str">
        <f>_xlfn.SINGLE(IF(NSCHC!$B79="","",NSCHC!$B79))</f>
        <v/>
      </c>
      <c r="G1797" s="6" t="str">
        <f>_xlfn.SINGLE(IF(NSCHC!$C79="","",NSCHC!$C79))</f>
        <v/>
      </c>
      <c r="H1797" s="6" t="s">
        <v>1930</v>
      </c>
    </row>
    <row r="1798" spans="1:8" x14ac:dyDescent="0.35">
      <c r="A1798" s="6" t="s">
        <v>1767</v>
      </c>
      <c r="B1798" s="6" t="str">
        <f t="shared" si="54"/>
        <v>0</v>
      </c>
      <c r="C1798" s="6" t="str">
        <f>(IF(MID(Table1[[#This Row],[Question]],10,2)="SU",MID(Table1[[#This Row],[Question]],10,6),""))</f>
        <v/>
      </c>
      <c r="D1798" s="6">
        <f>NSCHC!$A80</f>
        <v>0</v>
      </c>
      <c r="E1798" s="10" t="str">
        <f>Table1[[#This Row],[QNUM]]&amp;Table1[[#This Row],[SUBQNUM]]</f>
        <v>0</v>
      </c>
      <c r="F1798" s="6" t="str">
        <f>_xlfn.SINGLE(IF(NSCHC!$B80="","",NSCHC!$B80))</f>
        <v/>
      </c>
      <c r="G1798" s="6" t="str">
        <f>_xlfn.SINGLE(IF(NSCHC!$C80="","",NSCHC!$C80))</f>
        <v/>
      </c>
      <c r="H1798" s="6" t="s">
        <v>1930</v>
      </c>
    </row>
    <row r="1799" spans="1:8" x14ac:dyDescent="0.35">
      <c r="A1799" s="6" t="s">
        <v>1767</v>
      </c>
      <c r="B1799" s="6" t="str">
        <f t="shared" si="54"/>
        <v>0</v>
      </c>
      <c r="C1799" s="6" t="str">
        <f>(IF(MID(Table1[[#This Row],[Question]],10,2)="SU",MID(Table1[[#This Row],[Question]],10,6),""))</f>
        <v/>
      </c>
      <c r="D1799" s="6">
        <f>NSCHC!$A81</f>
        <v>0</v>
      </c>
      <c r="E1799" s="10" t="str">
        <f>Table1[[#This Row],[QNUM]]&amp;Table1[[#This Row],[SUBQNUM]]</f>
        <v>0</v>
      </c>
      <c r="F1799" s="6" t="str">
        <f>_xlfn.SINGLE(IF(NSCHC!$B81="","",NSCHC!$B81))</f>
        <v/>
      </c>
      <c r="G1799" s="6" t="str">
        <f>_xlfn.SINGLE(IF(NSCHC!$C81="","",NSCHC!$C81))</f>
        <v/>
      </c>
      <c r="H1799" s="6" t="s">
        <v>1930</v>
      </c>
    </row>
    <row r="1800" spans="1:8" x14ac:dyDescent="0.35">
      <c r="A1800" s="6" t="s">
        <v>1767</v>
      </c>
      <c r="B1800" s="6" t="str">
        <f t="shared" si="54"/>
        <v>0</v>
      </c>
      <c r="C1800" s="6" t="str">
        <f>(IF(MID(Table1[[#This Row],[Question]],10,2)="SU",MID(Table1[[#This Row],[Question]],10,6),""))</f>
        <v/>
      </c>
      <c r="D1800" s="6">
        <f>NSCHC!$A82</f>
        <v>0</v>
      </c>
      <c r="E1800" s="10" t="str">
        <f>Table1[[#This Row],[QNUM]]&amp;Table1[[#This Row],[SUBQNUM]]</f>
        <v>0</v>
      </c>
      <c r="F1800" s="6" t="str">
        <f>_xlfn.SINGLE(IF(NSCHC!$B82="","",NSCHC!$B82))</f>
        <v/>
      </c>
      <c r="G1800" s="6" t="str">
        <f>_xlfn.SINGLE(IF(NSCHC!$C82="","",NSCHC!$C82))</f>
        <v/>
      </c>
      <c r="H1800" s="6" t="s">
        <v>1930</v>
      </c>
    </row>
    <row r="1801" spans="1:8" x14ac:dyDescent="0.35">
      <c r="A1801" s="6" t="s">
        <v>1767</v>
      </c>
      <c r="B1801" s="6" t="str">
        <f t="shared" si="54"/>
        <v>0</v>
      </c>
      <c r="C1801" s="6" t="str">
        <f>(IF(MID(Table1[[#This Row],[Question]],10,2)="SU",MID(Table1[[#This Row],[Question]],10,6),""))</f>
        <v/>
      </c>
      <c r="D1801" s="6">
        <f>NSCHC!$A83</f>
        <v>0</v>
      </c>
      <c r="E1801" s="10" t="str">
        <f>Table1[[#This Row],[QNUM]]&amp;Table1[[#This Row],[SUBQNUM]]</f>
        <v>0</v>
      </c>
      <c r="F1801" s="6" t="str">
        <f>_xlfn.SINGLE(IF(NSCHC!$B83="","",NSCHC!$B83))</f>
        <v/>
      </c>
      <c r="G1801" s="6" t="str">
        <f>_xlfn.SINGLE(IF(NSCHC!$C83="","",NSCHC!$C83))</f>
        <v/>
      </c>
      <c r="H1801" s="6" t="s">
        <v>1930</v>
      </c>
    </row>
    <row r="1802" spans="1:8" x14ac:dyDescent="0.35">
      <c r="A1802" s="6" t="s">
        <v>1767</v>
      </c>
      <c r="B1802" s="6" t="str">
        <f t="shared" si="54"/>
        <v>0</v>
      </c>
      <c r="C1802" s="6" t="str">
        <f>(IF(MID(Table1[[#This Row],[Question]],10,2)="SU",MID(Table1[[#This Row],[Question]],10,6),""))</f>
        <v/>
      </c>
      <c r="D1802" s="6">
        <f>NSCHC!$A84</f>
        <v>0</v>
      </c>
      <c r="E1802" s="10" t="str">
        <f>Table1[[#This Row],[QNUM]]&amp;Table1[[#This Row],[SUBQNUM]]</f>
        <v>0</v>
      </c>
      <c r="F1802" s="6" t="str">
        <f>_xlfn.SINGLE(IF(NSCHC!$B84="","",NSCHC!$B84))</f>
        <v/>
      </c>
      <c r="G1802" s="6" t="str">
        <f>_xlfn.SINGLE(IF(NSCHC!$C84="","",NSCHC!$C84))</f>
        <v/>
      </c>
      <c r="H1802" s="6" t="s">
        <v>1930</v>
      </c>
    </row>
    <row r="1803" spans="1:8" x14ac:dyDescent="0.35">
      <c r="A1803" s="6" t="s">
        <v>1767</v>
      </c>
      <c r="B1803" s="6" t="str">
        <f t="shared" si="54"/>
        <v>0</v>
      </c>
      <c r="C1803" s="6" t="str">
        <f>(IF(MID(Table1[[#This Row],[Question]],10,2)="SU",MID(Table1[[#This Row],[Question]],10,6),""))</f>
        <v/>
      </c>
      <c r="D1803" s="6">
        <f>NSCHC!$A85</f>
        <v>0</v>
      </c>
      <c r="E1803" s="10" t="str">
        <f>Table1[[#This Row],[QNUM]]&amp;Table1[[#This Row],[SUBQNUM]]</f>
        <v>0</v>
      </c>
      <c r="F1803" s="6" t="str">
        <f>_xlfn.SINGLE(IF(NSCHC!$B85="","",NSCHC!$B85))</f>
        <v/>
      </c>
      <c r="G1803" s="6" t="str">
        <f>_xlfn.SINGLE(IF(NSCHC!$C85="","",NSCHC!$C85))</f>
        <v/>
      </c>
      <c r="H1803" s="6" t="s">
        <v>1930</v>
      </c>
    </row>
    <row r="1804" spans="1:8" x14ac:dyDescent="0.35">
      <c r="A1804" s="6" t="s">
        <v>1767</v>
      </c>
      <c r="B1804" s="6" t="str">
        <f t="shared" si="54"/>
        <v>0</v>
      </c>
      <c r="C1804" s="6" t="str">
        <f>(IF(MID(Table1[[#This Row],[Question]],10,2)="SU",MID(Table1[[#This Row],[Question]],10,6),""))</f>
        <v/>
      </c>
      <c r="D1804" s="6">
        <f>NSCHC!$A86</f>
        <v>0</v>
      </c>
      <c r="E1804" s="10" t="str">
        <f>Table1[[#This Row],[QNUM]]&amp;Table1[[#This Row],[SUBQNUM]]</f>
        <v>0</v>
      </c>
      <c r="F1804" s="6" t="str">
        <f>_xlfn.SINGLE(IF(NSCHC!$B86="","",NSCHC!$B86))</f>
        <v/>
      </c>
      <c r="G1804" s="6" t="str">
        <f>_xlfn.SINGLE(IF(NSCHC!$C86="","",NSCHC!$C86))</f>
        <v/>
      </c>
      <c r="H1804" s="6" t="s">
        <v>1930</v>
      </c>
    </row>
    <row r="1805" spans="1:8" x14ac:dyDescent="0.35">
      <c r="A1805" s="6" t="s">
        <v>19</v>
      </c>
      <c r="B1805" s="10" t="str">
        <f t="shared" ref="B1805:B1831" si="55">TRIM(IF(ISNUMBER(LEFT(D1805,1)*1),LEFT(D1805,9),""))</f>
        <v>13.01.01</v>
      </c>
      <c r="C1805" s="10" t="str">
        <f>(IF(MID(Table1[[#This Row],[Question]],10,2)="SU",MID(Table1[[#This Row],[Question]],10,6),""))</f>
        <v/>
      </c>
      <c r="D1805" s="6" t="str">
        <f>'Commission Operations'!A7</f>
        <v>13.01.01</v>
      </c>
      <c r="E1805" s="10" t="str">
        <f>Table1[[#This Row],[QNUM]]&amp;Table1[[#This Row],[SUBQNUM]]</f>
        <v>13.01.01</v>
      </c>
      <c r="F1805" s="10" t="str">
        <f>IF('Commission Operations'!$B7="","",'Commission Operations'!$B7)</f>
        <v>Does the Commission have current, completed subrecipient agreements on file for the sampled subrecipients?</v>
      </c>
      <c r="G1805" s="10" t="str">
        <f>IF('Commission Operations'!$C7="","",'Commission Operations'!$C7)</f>
        <v/>
      </c>
      <c r="H1805" s="10"/>
    </row>
    <row r="1806" spans="1:8" x14ac:dyDescent="0.35">
      <c r="A1806" s="6" t="s">
        <v>19</v>
      </c>
      <c r="B1806" s="6" t="str">
        <f>B1805&amp;TRIM(Table1[[#This Row],[Question]])</f>
        <v>13.01.01References:</v>
      </c>
      <c r="C1806" s="6" t="str">
        <f>(IF(MID(Table1[[#This Row],[Question]],10,2)="SU",MID(Table1[[#This Row],[Question]],10,6),""))</f>
        <v/>
      </c>
      <c r="D1806" s="6" t="str">
        <f>'Commission Operations'!A8</f>
        <v>References:</v>
      </c>
      <c r="E1806" s="6" t="str">
        <f>Table1[[#This Row],[QNUM]]&amp;Table1[[#This Row],[SUBQNUM]]</f>
        <v>13.01.01References:</v>
      </c>
      <c r="F1806" s="10" t="str">
        <f>IF('Commission Operations'!$B8="","",'Commission Operations'!$B8)</f>
        <v xml:space="preserve">2 CFR §200.332   </v>
      </c>
      <c r="G1806" s="10" t="str">
        <f>IF('Commission Operations'!$C8="","",'Commission Operations'!$C8)</f>
        <v/>
      </c>
      <c r="H180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07" spans="1:8" x14ac:dyDescent="0.35">
      <c r="A1807" s="6" t="s">
        <v>19</v>
      </c>
      <c r="B1807" s="6" t="str">
        <f>B1805&amp;Table1[[#This Row],[Question]]</f>
        <v>13.01.01Notes:</v>
      </c>
      <c r="C1807" s="6" t="str">
        <f>(IF(MID(Table1[[#This Row],[Question]],10,2)="SU",MID(Table1[[#This Row],[Question]],10,6),""))</f>
        <v/>
      </c>
      <c r="D1807" s="6" t="str">
        <f>'Commission Operations'!A9</f>
        <v>Notes:</v>
      </c>
      <c r="E1807" s="6" t="str">
        <f>Table1[[#This Row],[QNUM]]&amp;Table1[[#This Row],[SUBQNUM]]</f>
        <v>13.01.01Notes:</v>
      </c>
      <c r="F1807" s="10" t="str">
        <f>IF('Commission Operations'!$B9="","",'Commission Operations'!$B9)</f>
        <v/>
      </c>
      <c r="G1807" s="10" t="str">
        <f>IF('Commission Operations'!$C9="","",'Commission Operations'!$C9)</f>
        <v/>
      </c>
      <c r="H180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08" spans="1:8" x14ac:dyDescent="0.35">
      <c r="A1808" s="6" t="s">
        <v>19</v>
      </c>
      <c r="B1808" s="6" t="str">
        <f>B1805&amp;Table1[[#This Row],[Question]]</f>
        <v>13.01.01Recommendations for Improvement:</v>
      </c>
      <c r="C1808" s="6" t="str">
        <f>(IF(MID(Table1[[#This Row],[Question]],10,2)="SU",MID(Table1[[#This Row],[Question]],10,6),""))</f>
        <v/>
      </c>
      <c r="D1808" s="6" t="str">
        <f>'Commission Operations'!A10</f>
        <v>Recommendations for Improvement:</v>
      </c>
      <c r="E1808" s="6" t="str">
        <f>Table1[[#This Row],[QNUM]]&amp;Table1[[#This Row],[SUBQNUM]]</f>
        <v>13.01.01Recommendations for Improvement:</v>
      </c>
      <c r="F1808" s="10" t="str">
        <f>IF('Commission Operations'!$B10="","",'Commission Operations'!$B10)</f>
        <v/>
      </c>
      <c r="G1808" s="10" t="str">
        <f>IF('Commission Operations'!$C10="","",'Commission Operations'!$C10)</f>
        <v/>
      </c>
      <c r="H180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09" spans="1:8" x14ac:dyDescent="0.35">
      <c r="A1809" s="6" t="s">
        <v>19</v>
      </c>
      <c r="B1809" s="10" t="str">
        <f t="shared" si="55"/>
        <v>13.01.02</v>
      </c>
      <c r="C1809" s="6" t="str">
        <f>(IF(MID(Table1[[#This Row],[Question]],10,2)="SU",MID(Table1[[#This Row],[Question]],10,6),""))</f>
        <v/>
      </c>
      <c r="D1809" s="6" t="str">
        <f>'Commission Operations'!A11</f>
        <v>13.01.02</v>
      </c>
      <c r="E1809" s="6" t="str">
        <f>Table1[[#This Row],[QNUM]]&amp;Table1[[#This Row],[SUBQNUM]]</f>
        <v>13.01.02</v>
      </c>
      <c r="F1809" s="10" t="str">
        <f>IF('Commission Operations'!$B11="","",'Commission Operations'!$B11)</f>
        <v xml:space="preserve">Does the agreement contain all required elements listed below?
</v>
      </c>
      <c r="G1809" s="10" t="str">
        <f>IF('Commission Operations'!$C11="","",'Commission Operations'!$C11)</f>
        <v/>
      </c>
      <c r="H180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10" spans="1:8" x14ac:dyDescent="0.35">
      <c r="A1810" s="6" t="s">
        <v>19</v>
      </c>
      <c r="B1810" s="10" t="str">
        <f t="shared" si="55"/>
        <v>13.01.02</v>
      </c>
      <c r="C1810" s="6" t="str">
        <f>(IF(MID(Table1[[#This Row],[Question]],10,2)="SU",MID(Table1[[#This Row],[Question]],10,6),""))</f>
        <v>SUBQ1</v>
      </c>
      <c r="D1810" s="9" t="str">
        <f>B1809&amp;" SUBQ1"</f>
        <v>13.01.02 SUBQ1</v>
      </c>
      <c r="E1810" s="6" t="str">
        <f>Table1[[#This Row],[QNUM]]&amp;Table1[[#This Row],[SUBQNUM]]</f>
        <v>13.01.02SUBQ1</v>
      </c>
      <c r="F1810" s="10" t="str">
        <f>IF('Commission Operations'!$B12="","",'Commission Operations'!$B12)</f>
        <v xml:space="preserve">• Federal award identification </v>
      </c>
      <c r="G1810" s="10" t="str">
        <f>IF('Commission Operations'!$C12="","",'Commission Operations'!$C12)</f>
        <v/>
      </c>
      <c r="H181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11" spans="1:8" x14ac:dyDescent="0.35">
      <c r="A1811" s="6" t="s">
        <v>19</v>
      </c>
      <c r="B1811" s="10" t="str">
        <f t="shared" si="55"/>
        <v>13.01.02</v>
      </c>
      <c r="C1811" s="6" t="str">
        <f>(IF(MID(Table1[[#This Row],[Question]],10,2)="SU",MID(Table1[[#This Row],[Question]],10,6),""))</f>
        <v>SUBQ2</v>
      </c>
      <c r="D1811" s="9" t="str">
        <f>B$1809&amp;" SUBQ2"</f>
        <v>13.01.02 SUBQ2</v>
      </c>
      <c r="E1811" s="6" t="str">
        <f>Table1[[#This Row],[QNUM]]&amp;Table1[[#This Row],[SUBQNUM]]</f>
        <v>13.01.02SUBQ2</v>
      </c>
      <c r="F1811" s="10" t="str">
        <f>IF('Commission Operations'!$B13="","",'Commission Operations'!$B13)</f>
        <v xml:space="preserve">• Subrecipient name (which must match the name associated with its unique entity identifier); </v>
      </c>
      <c r="G1811" s="10" t="str">
        <f>IF('Commission Operations'!$C13="","",'Commission Operations'!$C13)</f>
        <v/>
      </c>
      <c r="H181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12" spans="1:8" x14ac:dyDescent="0.35">
      <c r="A1812" s="6" t="s">
        <v>19</v>
      </c>
      <c r="B1812" s="10" t="str">
        <f t="shared" si="55"/>
        <v>13.01.02</v>
      </c>
      <c r="C1812" s="6" t="str">
        <f>(IF(MID(Table1[[#This Row],[Question]],10,2)="SU",MID(Table1[[#This Row],[Question]],10,6),""))</f>
        <v>SUBQ3</v>
      </c>
      <c r="D1812" s="9" t="str">
        <f>B$1809&amp;" SUBQ3"</f>
        <v>13.01.02 SUBQ3</v>
      </c>
      <c r="E1812" s="6" t="str">
        <f>Table1[[#This Row],[QNUM]]&amp;Table1[[#This Row],[SUBQNUM]]</f>
        <v>13.01.02SUBQ3</v>
      </c>
      <c r="F1812" s="10" t="str">
        <f>IF('Commission Operations'!$B14="","",'Commission Operations'!$B14)</f>
        <v xml:space="preserve">• Subaward Period of Performance Start and End Date; </v>
      </c>
      <c r="G1812" s="10" t="str">
        <f>IF('Commission Operations'!$C14="","",'Commission Operations'!$C14)</f>
        <v/>
      </c>
      <c r="H181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13" spans="1:8" x14ac:dyDescent="0.35">
      <c r="A1813" s="6" t="s">
        <v>19</v>
      </c>
      <c r="B1813" s="10" t="str">
        <f t="shared" si="55"/>
        <v>13.01.02</v>
      </c>
      <c r="C1813" s="6" t="str">
        <f>(IF(MID(Table1[[#This Row],[Question]],10,2)="SU",MID(Table1[[#This Row],[Question]],10,6),""))</f>
        <v>SUBQ4</v>
      </c>
      <c r="D1813" s="9" t="str">
        <f>B$1809&amp;" SUBQ4"</f>
        <v>13.01.02 SUBQ4</v>
      </c>
      <c r="E1813" s="6" t="str">
        <f>Table1[[#This Row],[QNUM]]&amp;Table1[[#This Row],[SUBQNUM]]</f>
        <v>13.01.02SUBQ4</v>
      </c>
      <c r="F1813" s="10" t="str">
        <f>IF('Commission Operations'!$B15="","",'Commission Operations'!$B15)</f>
        <v>• Subaward Budget Period Start and End Date (if different from performance period)</v>
      </c>
      <c r="G1813" s="10" t="str">
        <f>IF('Commission Operations'!$C15="","",'Commission Operations'!$C15)</f>
        <v/>
      </c>
      <c r="H181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14" spans="1:8" x14ac:dyDescent="0.35">
      <c r="A1814" s="6" t="s">
        <v>19</v>
      </c>
      <c r="B1814" s="10" t="str">
        <f t="shared" si="55"/>
        <v>13.01.02</v>
      </c>
      <c r="C1814" s="6" t="str">
        <f>(IF(MID(Table1[[#This Row],[Question]],10,2)="SU",MID(Table1[[#This Row],[Question]],10,6),""))</f>
        <v>SUBQ5</v>
      </c>
      <c r="D1814" s="9" t="str">
        <f>B$1809&amp;" SUBQ5"</f>
        <v>13.01.02 SUBQ5</v>
      </c>
      <c r="E1814" s="6" t="str">
        <f>Table1[[#This Row],[QNUM]]&amp;Table1[[#This Row],[SUBQNUM]]</f>
        <v>13.01.02SUBQ5</v>
      </c>
      <c r="F1814" s="10" t="str">
        <f>IF('Commission Operations'!$B16="","",'Commission Operations'!$B16)</f>
        <v>• Total amount of federal funds obligated and committed to the subrecipient by the pass-through entity including the current financial obligation</v>
      </c>
      <c r="G1814" s="10" t="str">
        <f>IF('Commission Operations'!$C16="","",'Commission Operations'!$C16)</f>
        <v/>
      </c>
      <c r="H181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15" spans="1:8" x14ac:dyDescent="0.35">
      <c r="A1815" s="6" t="s">
        <v>19</v>
      </c>
      <c r="B1815" s="10" t="str">
        <f t="shared" si="55"/>
        <v>13.01.02</v>
      </c>
      <c r="C1815" s="6" t="str">
        <f>(IF(MID(Table1[[#This Row],[Question]],10,2)="SU",MID(Table1[[#This Row],[Question]],10,6),""))</f>
        <v>SUBQ6</v>
      </c>
      <c r="D1815" s="9" t="str">
        <f>B$1809&amp;" SUBQ6"</f>
        <v>13.01.02 SUBQ6</v>
      </c>
      <c r="E1815" s="6" t="str">
        <f>Table1[[#This Row],[QNUM]]&amp;Table1[[#This Row],[SUBQNUM]]</f>
        <v>13.01.02SUBQ6</v>
      </c>
      <c r="F1815" s="10" t="str">
        <f>IF('Commission Operations'!$B17="","",'Commission Operations'!$B17)</f>
        <v>•	 Federal award project description, as required to be responsive to the Federal Funding Accountability and Transparency Act (FFATA)</v>
      </c>
      <c r="G1815" s="10" t="str">
        <f>IF('Commission Operations'!$C17="","",'Commission Operations'!$C17)</f>
        <v/>
      </c>
      <c r="H181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16" spans="1:8" x14ac:dyDescent="0.35">
      <c r="A1816" s="6" t="s">
        <v>19</v>
      </c>
      <c r="B1816" s="10" t="str">
        <f t="shared" si="55"/>
        <v>13.01.02</v>
      </c>
      <c r="C1816" s="6" t="str">
        <f>(IF(MID(Table1[[#This Row],[Question]],10,2)="SU",MID(Table1[[#This Row],[Question]],10,6),""))</f>
        <v>SUBQ7</v>
      </c>
      <c r="D1816" s="9" t="str">
        <f>B$1809&amp;" SUBQ7"</f>
        <v>13.01.02 SUBQ7</v>
      </c>
      <c r="E1816" s="6" t="str">
        <f>Table1[[#This Row],[QNUM]]&amp;Table1[[#This Row],[SUBQNUM]]</f>
        <v>13.01.02SUBQ7</v>
      </c>
      <c r="F1816" s="10" t="str">
        <f>IF('Commission Operations'!$B18="","",'Commission Operations'!$B18)</f>
        <v>•	 Name of Federal awarding agency, pass-through entity, and contact information for awarding official of the Pass-through entity</v>
      </c>
      <c r="G1816" s="10" t="str">
        <f>IF('Commission Operations'!$C18="","",'Commission Operations'!$C18)</f>
        <v/>
      </c>
      <c r="H181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17" spans="1:8" x14ac:dyDescent="0.35">
      <c r="A1817" s="6" t="s">
        <v>19</v>
      </c>
      <c r="B1817" s="10" t="str">
        <f t="shared" si="55"/>
        <v>13.01.02</v>
      </c>
      <c r="C1817" s="6" t="str">
        <f>(IF(MID(Table1[[#This Row],[Question]],10,2)="SU",MID(Table1[[#This Row],[Question]],10,6),""))</f>
        <v>SUBQ8</v>
      </c>
      <c r="D1817" s="9" t="str">
        <f>B$1809&amp;" SUBQ8"</f>
        <v>13.01.02 SUBQ8</v>
      </c>
      <c r="E1817" s="6" t="str">
        <f>Table1[[#This Row],[QNUM]]&amp;Table1[[#This Row],[SUBQNUM]]</f>
        <v>13.01.02SUBQ8</v>
      </c>
      <c r="F1817" s="10" t="str">
        <f>IF('Commission Operations'!$B19="","",'Commission Operations'!$B19)</f>
        <v>• Indirect cost rate for the Federal award (including if the de minimis rate is charged) per  § 200.414</v>
      </c>
      <c r="G1817" s="10" t="str">
        <f>IF('Commission Operations'!$C19="","",'Commission Operations'!$C19)</f>
        <v/>
      </c>
      <c r="H181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18" spans="1:8" x14ac:dyDescent="0.35">
      <c r="A1818" s="6" t="s">
        <v>19</v>
      </c>
      <c r="B1818" s="10" t="str">
        <f t="shared" si="55"/>
        <v>13.01.02</v>
      </c>
      <c r="C1818" s="6" t="str">
        <f>(IF(MID(Table1[[#This Row],[Question]],10,2)="SU",MID(Table1[[#This Row],[Question]],10,6),""))</f>
        <v>SUBQ9</v>
      </c>
      <c r="D1818" s="9" t="str">
        <f>B$1809&amp;" SUBQ9"</f>
        <v>13.01.02 SUBQ9</v>
      </c>
      <c r="E1818" s="6" t="str">
        <f>Table1[[#This Row],[QNUM]]&amp;Table1[[#This Row],[SUBQNUM]]</f>
        <v>13.01.02SUBQ9</v>
      </c>
      <c r="F1818" s="10" t="str">
        <f>IF('Commission Operations'!$B20="","",'Commission Operations'!$B20)</f>
        <v xml:space="preserve">• Description of requirements imposed by the pass-through entity on the subrecipient so that the award is used in accordance with Federal statutes, regulations and the T&amp;C's of the Federal award; </v>
      </c>
      <c r="G1818" s="10" t="str">
        <f>IF('Commission Operations'!$C20="","",'Commission Operations'!$C20)</f>
        <v/>
      </c>
      <c r="H181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19" spans="1:8" x14ac:dyDescent="0.35">
      <c r="A1819" s="6" t="s">
        <v>19</v>
      </c>
      <c r="B1819" s="10" t="str">
        <f t="shared" si="55"/>
        <v>13.01.02</v>
      </c>
      <c r="C1819" s="6" t="str">
        <f>(IF(MID(Table1[[#This Row],[Question]],10,2)="SU",MID(Table1[[#This Row],[Question]],10,6),""))</f>
        <v>SUBQ10</v>
      </c>
      <c r="D1819" s="9" t="str">
        <f>B$1809&amp;" SUBQ10"</f>
        <v>13.01.02 SUBQ10</v>
      </c>
      <c r="E1819" s="6" t="str">
        <f>Table1[[#This Row],[QNUM]]&amp;Table1[[#This Row],[SUBQNUM]]</f>
        <v>13.01.02SUBQ10</v>
      </c>
      <c r="F1819" s="10" t="str">
        <f>IF('Commission Operations'!$B21="","",'Commission Operations'!$B21)</f>
        <v xml:space="preserve">• The approved federally recognized indirect cost rate negotiated between the subrecipient and the Federal Government. If no approved rate exists, the pass-through entity must determine the appropriate rate in collaboration with the subrecipient </v>
      </c>
      <c r="G1819" s="10" t="str">
        <f>IF('Commission Operations'!$C21="","",'Commission Operations'!$C21)</f>
        <v/>
      </c>
      <c r="H181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20" spans="1:8" x14ac:dyDescent="0.35">
      <c r="A1820" s="6" t="s">
        <v>19</v>
      </c>
      <c r="B1820" s="10" t="str">
        <f t="shared" si="55"/>
        <v>13.01.02</v>
      </c>
      <c r="C1820" s="6" t="str">
        <f>(IF(MID(Table1[[#This Row],[Question]],10,2)="SU",MID(Table1[[#This Row],[Question]],10,6),""))</f>
        <v>SUBQ11</v>
      </c>
      <c r="D1820" s="9" t="str">
        <f>B$1809&amp;" SUBQ11"</f>
        <v>13.01.02 SUBQ11</v>
      </c>
      <c r="E1820" s="6" t="str">
        <f>Table1[[#This Row],[QNUM]]&amp;Table1[[#This Row],[SUBQNUM]]</f>
        <v>13.01.02SUBQ11</v>
      </c>
      <c r="F1820" s="10" t="str">
        <f>IF('Commission Operations'!$B22="","",'Commission Operations'!$B22)</f>
        <v>• Description of the requirement that the subrecipient permit the pass-through entity and auditors to have access to the subrecipient's records and financial statements as necessary for the pass-through entity to meet the requirements of this part</v>
      </c>
      <c r="G1820" s="10" t="str">
        <f>IF('Commission Operations'!$C22="","",'Commission Operations'!$C22)</f>
        <v/>
      </c>
      <c r="H182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21" spans="1:8" x14ac:dyDescent="0.35">
      <c r="A1821" s="6" t="s">
        <v>19</v>
      </c>
      <c r="B1821" s="10" t="str">
        <f t="shared" si="55"/>
        <v>13.01.02</v>
      </c>
      <c r="C1821" s="6" t="str">
        <f>(IF(MID(Table1[[#This Row],[Question]],10,2)="SU",MID(Table1[[#This Row],[Question]],10,6),""))</f>
        <v>SUBQ12</v>
      </c>
      <c r="D1821" s="9" t="str">
        <f>B$1809&amp;" SUBQ12"</f>
        <v>13.01.02 SUBQ12</v>
      </c>
      <c r="E1821" s="6" t="str">
        <f>Table1[[#This Row],[QNUM]]&amp;Table1[[#This Row],[SUBQNUM]]</f>
        <v>13.01.02SUBQ12</v>
      </c>
      <c r="F1821" s="10" t="str">
        <f>IF('Commission Operations'!$B23="","",'Commission Operations'!$B23)</f>
        <v>• Description of the appropriate terms and conditions concerning closeout of the subaward (or if not explicitly listed in agreement, is the instruction clearly listed elsewhere? MO should identify the documentation where this is found, if not in agreement)</v>
      </c>
      <c r="G1821" s="10" t="str">
        <f>IF('Commission Operations'!$C23="","",'Commission Operations'!$C23)</f>
        <v/>
      </c>
      <c r="H182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22" spans="1:8" x14ac:dyDescent="0.35">
      <c r="A1822" s="6" t="s">
        <v>19</v>
      </c>
      <c r="B1822" s="6" t="str">
        <f>B1809&amp;Table1[[#This Row],[Question]]</f>
        <v>13.01.02References:</v>
      </c>
      <c r="C1822" s="6" t="str">
        <f>(IF(MID(Table1[[#This Row],[Question]],10,2)="SU",MID(Table1[[#This Row],[Question]],10,6),""))</f>
        <v/>
      </c>
      <c r="D1822" s="6" t="str">
        <f>'Commission Operations'!A24</f>
        <v>References:</v>
      </c>
      <c r="E1822" s="6" t="str">
        <f>Table1[[#This Row],[QNUM]]&amp;Table1[[#This Row],[SUBQNUM]]</f>
        <v>13.01.02References:</v>
      </c>
      <c r="F1822" s="10" t="str">
        <f>IF('Commission Operations'!$B24="","",'Commission Operations'!$B24)</f>
        <v>2 CFR §200.332 (a), 2 CFR §200.344</v>
      </c>
      <c r="G1822" s="10" t="str">
        <f>IF('Commission Operations'!$C24="","",'Commission Operations'!$C24)</f>
        <v/>
      </c>
      <c r="H182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23" spans="1:8" x14ac:dyDescent="0.35">
      <c r="A1823" s="6" t="s">
        <v>19</v>
      </c>
      <c r="B1823" s="6" t="str">
        <f>B1809&amp;Table1[[#This Row],[Question]]</f>
        <v>13.01.02Notes:</v>
      </c>
      <c r="C1823" s="6" t="str">
        <f>(IF(MID(Table1[[#This Row],[Question]],10,2)="SU",MID(Table1[[#This Row],[Question]],10,6),""))</f>
        <v/>
      </c>
      <c r="D1823" s="6" t="str">
        <f>'Commission Operations'!A25</f>
        <v>Notes:</v>
      </c>
      <c r="E1823" s="6" t="str">
        <f>Table1[[#This Row],[QNUM]]&amp;Table1[[#This Row],[SUBQNUM]]</f>
        <v>13.01.02Notes:</v>
      </c>
      <c r="F1823" s="10" t="str">
        <f>IF('Commission Operations'!$B25="","",'Commission Operations'!$B25)</f>
        <v/>
      </c>
      <c r="G1823" s="10" t="str">
        <f>IF('Commission Operations'!$C25="","",'Commission Operations'!$C25)</f>
        <v/>
      </c>
      <c r="H182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24" spans="1:8" x14ac:dyDescent="0.35">
      <c r="A1824" s="6" t="s">
        <v>19</v>
      </c>
      <c r="B1824" s="6" t="str">
        <f>B1809&amp;Table1[[#This Row],[Question]]</f>
        <v>13.01.02Recommendations for Improvement:</v>
      </c>
      <c r="C1824" s="6" t="str">
        <f>(IF(MID(Table1[[#This Row],[Question]],10,2)="SU",MID(Table1[[#This Row],[Question]],10,6),""))</f>
        <v/>
      </c>
      <c r="D1824" s="6" t="str">
        <f>'Commission Operations'!A26</f>
        <v>Recommendations for Improvement:</v>
      </c>
      <c r="E1824" s="6" t="str">
        <f>Table1[[#This Row],[QNUM]]&amp;Table1[[#This Row],[SUBQNUM]]</f>
        <v>13.01.02Recommendations for Improvement:</v>
      </c>
      <c r="F1824" s="10" t="str">
        <f>IF('Commission Operations'!$B26="","",'Commission Operations'!$B26)</f>
        <v/>
      </c>
      <c r="G1824" s="10" t="str">
        <f>IF('Commission Operations'!$C26="","",'Commission Operations'!$C26)</f>
        <v/>
      </c>
      <c r="H182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25" spans="1:8" x14ac:dyDescent="0.35">
      <c r="A1825" s="6" t="s">
        <v>19</v>
      </c>
      <c r="B1825" s="10" t="str">
        <f t="shared" si="55"/>
        <v>13.01.03</v>
      </c>
      <c r="C1825" s="6" t="str">
        <f>(IF(MID(Table1[[#This Row],[Question]],10,2)="SU",MID(Table1[[#This Row],[Question]],10,6),""))</f>
        <v/>
      </c>
      <c r="D1825" s="6" t="str">
        <f>'Commission Operations'!A27</f>
        <v>13.01.03</v>
      </c>
      <c r="E1825" s="6" t="str">
        <f>Table1[[#This Row],[QNUM]]&amp;Table1[[#This Row],[SUBQNUM]]</f>
        <v>13.01.03</v>
      </c>
      <c r="F1825" s="10" t="str">
        <f>IF('Commission Operations'!$B27="","",'Commission Operations'!$B27)</f>
        <v>Does the Commission assess each subrecipient's risk of noncompliance for the purpose of determining the appropriate subrecipient monitoring?</v>
      </c>
      <c r="G1825" s="10" t="str">
        <f>IF('Commission Operations'!$C27="","",'Commission Operations'!$C27)</f>
        <v/>
      </c>
      <c r="H182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26" spans="1:8" x14ac:dyDescent="0.35">
      <c r="A1826" s="6" t="s">
        <v>19</v>
      </c>
      <c r="B1826" s="10" t="str">
        <f t="shared" si="55"/>
        <v>13.01.03</v>
      </c>
      <c r="C1826" s="6" t="str">
        <f>(IF(MID(Table1[[#This Row],[Question]],10,2)="SU",MID(Table1[[#This Row],[Question]],10,6),""))</f>
        <v>SUBQ1</v>
      </c>
      <c r="D1826" s="9" t="str">
        <f>B1825&amp;" SUBQ1"</f>
        <v>13.01.03 SUBQ1</v>
      </c>
      <c r="E1826" s="6" t="str">
        <f>Table1[[#This Row],[QNUM]]&amp;Table1[[#This Row],[SUBQNUM]]</f>
        <v>13.01.03SUBQ1</v>
      </c>
      <c r="F1826" s="10" t="str">
        <f>IF('Commission Operations'!$B28="","",'Commission Operations'!$B28)</f>
        <v xml:space="preserve">Has the Commission completed risk assessment packages for the sampled subrecipients? </v>
      </c>
      <c r="G1826" s="10" t="str">
        <f>IF('Commission Operations'!$C28="","",'Commission Operations'!$C28)</f>
        <v/>
      </c>
      <c r="H182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27" spans="1:8" x14ac:dyDescent="0.35">
      <c r="A1827" s="6" t="s">
        <v>19</v>
      </c>
      <c r="B1827" s="10" t="str">
        <f t="shared" si="55"/>
        <v>13.01.03</v>
      </c>
      <c r="C1827" s="6" t="str">
        <f>(IF(MID(Table1[[#This Row],[Question]],10,2)="SU",MID(Table1[[#This Row],[Question]],10,6),""))</f>
        <v>SUBQ2</v>
      </c>
      <c r="D1827" s="9" t="str">
        <f>B1825&amp;" SUBQ2"</f>
        <v>13.01.03 SUBQ2</v>
      </c>
      <c r="E1827" s="6" t="str">
        <f>Table1[[#This Row],[QNUM]]&amp;Table1[[#This Row],[SUBQNUM]]</f>
        <v>13.01.03SUBQ2</v>
      </c>
      <c r="F1827" s="10" t="str">
        <f>IF('Commission Operations'!$B29="","",'Commission Operations'!$B29)</f>
        <v>Has the Commission identified a way to tailor monitoring for subrecipients based on their risk assessments?</v>
      </c>
      <c r="G1827" s="10" t="str">
        <f>IF('Commission Operations'!$C29="","",'Commission Operations'!$C29)</f>
        <v/>
      </c>
      <c r="H182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28" spans="1:8" x14ac:dyDescent="0.35">
      <c r="A1828" s="6" t="s">
        <v>19</v>
      </c>
      <c r="B1828" s="6" t="str">
        <f>B1825&amp;Table1[[#This Row],[Question]]</f>
        <v>13.01.03References:</v>
      </c>
      <c r="C1828" s="6" t="str">
        <f>(IF(MID(Table1[[#This Row],[Question]],10,2)="SU",MID(Table1[[#This Row],[Question]],10,6),""))</f>
        <v/>
      </c>
      <c r="D1828" s="6" t="str">
        <f>'Commission Operations'!A30</f>
        <v>References:</v>
      </c>
      <c r="E1828" s="6" t="str">
        <f>Table1[[#This Row],[QNUM]]&amp;Table1[[#This Row],[SUBQNUM]]</f>
        <v>13.01.03References:</v>
      </c>
      <c r="F1828" s="10" t="str">
        <f>IF('Commission Operations'!$B30="","",'Commission Operations'!$B30)</f>
        <v>2 CFR 200.332 (b)</v>
      </c>
      <c r="G1828" s="10" t="str">
        <f>IF('Commission Operations'!$C30="","",'Commission Operations'!$C30)</f>
        <v/>
      </c>
      <c r="H182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29" spans="1:8" x14ac:dyDescent="0.35">
      <c r="A1829" s="6" t="s">
        <v>19</v>
      </c>
      <c r="B1829" s="6" t="str">
        <f>B1825&amp;Table1[[#This Row],[Question]]</f>
        <v>13.01.03Notes:</v>
      </c>
      <c r="C1829" s="6" t="str">
        <f>(IF(MID(Table1[[#This Row],[Question]],10,2)="SU",MID(Table1[[#This Row],[Question]],10,6),""))</f>
        <v/>
      </c>
      <c r="D1829" s="6" t="str">
        <f>'Commission Operations'!A31</f>
        <v>Notes:</v>
      </c>
      <c r="E1829" s="6" t="str">
        <f>Table1[[#This Row],[QNUM]]&amp;Table1[[#This Row],[SUBQNUM]]</f>
        <v>13.01.03Notes:</v>
      </c>
      <c r="F1829" s="10" t="str">
        <f>IF('Commission Operations'!$B31="","",'Commission Operations'!$B31)</f>
        <v/>
      </c>
      <c r="G1829" s="10" t="str">
        <f>IF('Commission Operations'!$C31="","",'Commission Operations'!$C31)</f>
        <v/>
      </c>
      <c r="H182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30" spans="1:8" x14ac:dyDescent="0.35">
      <c r="A1830" s="6" t="s">
        <v>19</v>
      </c>
      <c r="B1830" s="6" t="str">
        <f>B1825&amp;Table1[[#This Row],[Question]]</f>
        <v>13.01.03Recommendations for Improvement:</v>
      </c>
      <c r="C1830" s="6" t="str">
        <f>(IF(MID(Table1[[#This Row],[Question]],10,2)="SU",MID(Table1[[#This Row],[Question]],10,6),""))</f>
        <v/>
      </c>
      <c r="D1830" s="6" t="str">
        <f>'Commission Operations'!A32</f>
        <v>Recommendations for Improvement:</v>
      </c>
      <c r="E1830" s="6" t="str">
        <f>Table1[[#This Row],[QNUM]]&amp;Table1[[#This Row],[SUBQNUM]]</f>
        <v>13.01.03Recommendations for Improvement:</v>
      </c>
      <c r="F1830" s="10" t="str">
        <f>IF('Commission Operations'!$B32="","",'Commission Operations'!$B32)</f>
        <v/>
      </c>
      <c r="G1830" s="10" t="str">
        <f>IF('Commission Operations'!$C32="","",'Commission Operations'!$C32)</f>
        <v/>
      </c>
      <c r="H183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31" spans="1:8" x14ac:dyDescent="0.35">
      <c r="A1831" s="6" t="s">
        <v>19</v>
      </c>
      <c r="B1831" s="10" t="str">
        <f t="shared" si="55"/>
        <v>13.01.04</v>
      </c>
      <c r="C1831" s="6" t="str">
        <f>(IF(MID(Table1[[#This Row],[Question]],10,2)="SU",MID(Table1[[#This Row],[Question]],10,6),""))</f>
        <v/>
      </c>
      <c r="D1831" s="6" t="str">
        <f>'Commission Operations'!A33</f>
        <v>13.01.04</v>
      </c>
      <c r="E1831" s="6" t="str">
        <f>Table1[[#This Row],[QNUM]]&amp;Table1[[#This Row],[SUBQNUM]]</f>
        <v>13.01.04</v>
      </c>
      <c r="F1831" s="10" t="str">
        <f>IF('Commission Operations'!$B33="","",'Commission Operations'!$B33)</f>
        <v>Is there evidence in the Commission's monitoring materials (monitoring policy, plan, packages, tools) that they monitor the following items and topics?</v>
      </c>
      <c r="G1831" s="10" t="str">
        <f>IF('Commission Operations'!$C33="","",'Commission Operations'!$C33)</f>
        <v/>
      </c>
      <c r="H183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32" spans="1:8" x14ac:dyDescent="0.35">
      <c r="A1832" s="6" t="s">
        <v>19</v>
      </c>
      <c r="B1832" s="10" t="str">
        <f t="shared" ref="B1832:B1835" si="56">TRIM(IF(ISNUMBER(LEFT(D1832,1)*1),LEFT(D1832,9),""))</f>
        <v>13.01.04</v>
      </c>
      <c r="C1832" s="6" t="str">
        <f>(IF(MID(Table1[[#This Row],[Question]],10,2)="SU",MID(Table1[[#This Row],[Question]],10,6),""))</f>
        <v>SUBQ1</v>
      </c>
      <c r="D1832" s="9" t="str">
        <f>B1831&amp;" SUBQ1"</f>
        <v>13.01.04 SUBQ1</v>
      </c>
      <c r="E1832" s="6" t="str">
        <f>Table1[[#This Row],[QNUM]]&amp;Table1[[#This Row],[SUBQNUM]]</f>
        <v>13.01.04SUBQ1</v>
      </c>
      <c r="F1832" s="10" t="str">
        <f>IF('Commission Operations'!$B34="","",'Commission Operations'!$B34)</f>
        <v>Required financial and performance reports (does the commission monitor for subrecipients' accuracy and validity in FFR data?)</v>
      </c>
      <c r="G1832" s="10" t="str">
        <f>IF('Commission Operations'!$C34="","",'Commission Operations'!$C34)</f>
        <v/>
      </c>
      <c r="H183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33" spans="1:8" x14ac:dyDescent="0.35">
      <c r="A1833" s="6" t="s">
        <v>19</v>
      </c>
      <c r="B1833" s="10" t="str">
        <f t="shared" si="56"/>
        <v>13.01.04</v>
      </c>
      <c r="C1833" s="6" t="str">
        <f>(IF(MID(Table1[[#This Row],[Question]],10,2)="SU",MID(Table1[[#This Row],[Question]],10,6),""))</f>
        <v>SUBQ2</v>
      </c>
      <c r="D1833" s="9" t="str">
        <f>B1831&amp;" SUBQ2"</f>
        <v>13.01.04 SUBQ2</v>
      </c>
      <c r="E1833" s="6" t="str">
        <f>Table1[[#This Row],[QNUM]]&amp;Table1[[#This Row],[SUBQNUM]]</f>
        <v>13.01.04SUBQ2</v>
      </c>
      <c r="F1833" s="10" t="str">
        <f>IF('Commission Operations'!$B35="","",'Commission Operations'!$B35)</f>
        <v>Subrecipients' resolution of any findings or issues uncovered during an audit, site visit, or by other means</v>
      </c>
      <c r="G1833" s="10" t="str">
        <f>IF('Commission Operations'!$C35="","",'Commission Operations'!$C35)</f>
        <v/>
      </c>
      <c r="H183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34" spans="1:8" x14ac:dyDescent="0.35">
      <c r="A1834" s="6" t="s">
        <v>19</v>
      </c>
      <c r="B1834" s="10" t="str">
        <f t="shared" si="56"/>
        <v>13.01.04</v>
      </c>
      <c r="C1834" s="6" t="str">
        <f>(IF(MID(Table1[[#This Row],[Question]],10,2)="SU",MID(Table1[[#This Row],[Question]],10,6),""))</f>
        <v>SUBQ3</v>
      </c>
      <c r="D1834" s="9" t="str">
        <f>B1833&amp;" SUBQ3"</f>
        <v>13.01.04 SUBQ3</v>
      </c>
      <c r="E1834" s="6" t="str">
        <f>Table1[[#This Row],[QNUM]]&amp;Table1[[#This Row],[SUBQNUM]]</f>
        <v>13.01.04SUBQ3</v>
      </c>
      <c r="F1834" s="10" t="str">
        <f>IF('Commission Operations'!$B36="","",'Commission Operations'!$B36)</f>
        <v>NSCHC records, if NSCHC's are conducted at the subrecipient level</v>
      </c>
      <c r="G1834" s="10" t="str">
        <f>IF('Commission Operations'!$C36="","",'Commission Operations'!$C36)</f>
        <v/>
      </c>
      <c r="H183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35" spans="1:8" x14ac:dyDescent="0.35">
      <c r="A1835" s="6" t="s">
        <v>19</v>
      </c>
      <c r="B1835" s="10" t="str">
        <f t="shared" si="56"/>
        <v>13.01.04</v>
      </c>
      <c r="C1835" s="6" t="str">
        <f>(IF(MID(Table1[[#This Row],[Question]],10,2)="SU",MID(Table1[[#This Row],[Question]],10,6),""))</f>
        <v>SUBQ4</v>
      </c>
      <c r="D1835" s="9" t="str">
        <f>B1833&amp;" SUBQ4"</f>
        <v>13.01.04 SUBQ4</v>
      </c>
      <c r="E1835" s="6" t="str">
        <f>Table1[[#This Row],[QNUM]]&amp;Table1[[#This Row],[SUBQNUM]]</f>
        <v>13.01.04SUBQ4</v>
      </c>
      <c r="F1835" s="10" t="str">
        <f>IF('Commission Operations'!$B37="","",'Commission Operations'!$B37)</f>
        <v>Expenditures (does the Commission regularly review source documentation for expenditures to ensure they are allowable, allocable, and reasonable?)</v>
      </c>
      <c r="G1835" s="10" t="str">
        <f>IF('Commission Operations'!$C37="","",'Commission Operations'!$C37)</f>
        <v/>
      </c>
      <c r="H183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36" spans="1:8" x14ac:dyDescent="0.35">
      <c r="A1836" s="6" t="s">
        <v>19</v>
      </c>
      <c r="B1836" s="6" t="str">
        <f>B1833&amp;Table1[[#This Row],[Question]]</f>
        <v>13.01.04References:</v>
      </c>
      <c r="C1836" s="6" t="str">
        <f>(IF(MID(Table1[[#This Row],[Question]],10,2)="SU",MID(Table1[[#This Row],[Question]],10,6),""))</f>
        <v/>
      </c>
      <c r="D1836" s="6" t="str">
        <f>'Commission Operations'!A38</f>
        <v>References:</v>
      </c>
      <c r="E1836" s="6" t="str">
        <f>Table1[[#This Row],[QNUM]]&amp;Table1[[#This Row],[SUBQNUM]]</f>
        <v>13.01.04References:</v>
      </c>
      <c r="F1836" s="10" t="str">
        <f>IF('Commission Operations'!$B38="","",'Commission Operations'!$B38)</f>
        <v xml:space="preserve">2 CFR 200.332(d) </v>
      </c>
      <c r="G1836" s="10" t="str">
        <f>IF('Commission Operations'!$C38="","",'Commission Operations'!$C38)</f>
        <v/>
      </c>
      <c r="H183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37" spans="1:8" x14ac:dyDescent="0.35">
      <c r="A1837" s="6" t="s">
        <v>19</v>
      </c>
      <c r="B1837" s="6" t="str">
        <f>B1833&amp;Table1[[#This Row],[Question]]</f>
        <v>13.01.04Notes:</v>
      </c>
      <c r="C1837" s="6" t="str">
        <f>(IF(MID(Table1[[#This Row],[Question]],10,2)="SU",MID(Table1[[#This Row],[Question]],10,6),""))</f>
        <v/>
      </c>
      <c r="D1837" s="6" t="str">
        <f>'Commission Operations'!A39</f>
        <v>Notes:</v>
      </c>
      <c r="E1837" s="6" t="str">
        <f>Table1[[#This Row],[QNUM]]&amp;Table1[[#This Row],[SUBQNUM]]</f>
        <v>13.01.04Notes:</v>
      </c>
      <c r="F1837" s="10" t="str">
        <f>IF('Commission Operations'!$B39="","",'Commission Operations'!$B39)</f>
        <v/>
      </c>
      <c r="G1837" s="10" t="str">
        <f>IF('Commission Operations'!$C39="","",'Commission Operations'!$C39)</f>
        <v/>
      </c>
      <c r="H183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38" spans="1:8" x14ac:dyDescent="0.35">
      <c r="A1838" s="6" t="s">
        <v>19</v>
      </c>
      <c r="B1838" s="6" t="str">
        <f>B1833&amp;Table1[[#This Row],[Question]]</f>
        <v>13.01.04Recommendations for Improvement:</v>
      </c>
      <c r="C1838" s="6" t="str">
        <f>(IF(MID(Table1[[#This Row],[Question]],10,2)="SU",MID(Table1[[#This Row],[Question]],10,6),""))</f>
        <v/>
      </c>
      <c r="D1838" s="6" t="str">
        <f>'Commission Operations'!A40</f>
        <v>Recommendations for Improvement:</v>
      </c>
      <c r="E1838" s="6" t="str">
        <f>Table1[[#This Row],[QNUM]]&amp;Table1[[#This Row],[SUBQNUM]]</f>
        <v>13.01.04Recommendations for Improvement:</v>
      </c>
      <c r="F1838" s="10" t="str">
        <f>IF('Commission Operations'!$B40="","",'Commission Operations'!$B40)</f>
        <v/>
      </c>
      <c r="G1838" s="10" t="str">
        <f>IF('Commission Operations'!$C40="","",'Commission Operations'!$C40)</f>
        <v/>
      </c>
      <c r="H183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39" spans="1:8" x14ac:dyDescent="0.35">
      <c r="A1839" s="6" t="s">
        <v>19</v>
      </c>
      <c r="B1839" s="10" t="str">
        <f t="shared" ref="B1839" si="57">TRIM(IF(ISNUMBER(LEFT(D1839,1)*1),LEFT(D1839,9),""))</f>
        <v>13.01.05</v>
      </c>
      <c r="C1839" s="6" t="str">
        <f>(IF(MID(Table1[[#This Row],[Question]],10,2)="SU",MID(Table1[[#This Row],[Question]],10,6),""))</f>
        <v/>
      </c>
      <c r="D1839" s="6" t="str">
        <f>'Commission Operations'!A41</f>
        <v>13.01.05</v>
      </c>
      <c r="E1839" s="6" t="str">
        <f>Table1[[#This Row],[QNUM]]&amp;Table1[[#This Row],[SUBQNUM]]</f>
        <v>13.01.05</v>
      </c>
      <c r="F1839" s="10" t="str">
        <f>IF('Commission Operations'!$B41="","",'Commission Operations'!$B41)</f>
        <v xml:space="preserve">Does the Commission track its subrecipients’ audit requirements? </v>
      </c>
      <c r="G1839" s="10" t="str">
        <f>IF('Commission Operations'!$C41="","",'Commission Operations'!$C41)</f>
        <v/>
      </c>
      <c r="H183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40" spans="1:8" x14ac:dyDescent="0.35">
      <c r="A1840" s="6" t="s">
        <v>19</v>
      </c>
      <c r="B1840" s="6" t="str">
        <f>B1839&amp;Table1[[#This Row],[Question]]</f>
        <v>13.01.05References:</v>
      </c>
      <c r="C1840" s="6" t="str">
        <f>(IF(MID(Table1[[#This Row],[Question]],10,2)="SU",MID(Table1[[#This Row],[Question]],10,6),""))</f>
        <v/>
      </c>
      <c r="D1840" s="6" t="str">
        <f>'Commission Operations'!A42</f>
        <v>References:</v>
      </c>
      <c r="E1840" s="6" t="str">
        <f>Table1[[#This Row],[QNUM]]&amp;Table1[[#This Row],[SUBQNUM]]</f>
        <v>13.01.05References:</v>
      </c>
      <c r="F1840" s="10" t="str">
        <f>IF('Commission Operations'!$B42="","",'Commission Operations'!$B42)</f>
        <v>2 CFR §200.332 (f), 2 CFR § 200.501(a)</v>
      </c>
      <c r="G1840" s="10" t="str">
        <f>IF('Commission Operations'!$C42="","",'Commission Operations'!$C42)</f>
        <v/>
      </c>
      <c r="H184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41" spans="1:8" x14ac:dyDescent="0.35">
      <c r="A1841" s="6" t="s">
        <v>19</v>
      </c>
      <c r="B1841" s="6" t="str">
        <f>B1839&amp;Table1[[#This Row],[Question]]</f>
        <v>13.01.05Notes:</v>
      </c>
      <c r="C1841" s="6" t="str">
        <f>(IF(MID(Table1[[#This Row],[Question]],10,2)="SU",MID(Table1[[#This Row],[Question]],10,6),""))</f>
        <v/>
      </c>
      <c r="D1841" s="6" t="str">
        <f>'Commission Operations'!A43</f>
        <v>Notes:</v>
      </c>
      <c r="E1841" s="6" t="str">
        <f>Table1[[#This Row],[QNUM]]&amp;Table1[[#This Row],[SUBQNUM]]</f>
        <v>13.01.05Notes:</v>
      </c>
      <c r="F1841" s="10" t="str">
        <f>IF('Commission Operations'!$B43="","",'Commission Operations'!$B43)</f>
        <v/>
      </c>
      <c r="G1841" s="10" t="str">
        <f>IF('Commission Operations'!$C43="","",'Commission Operations'!$C43)</f>
        <v/>
      </c>
      <c r="H184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42" spans="1:8" x14ac:dyDescent="0.35">
      <c r="A1842" s="6" t="s">
        <v>19</v>
      </c>
      <c r="B1842" s="6" t="str">
        <f>B1839&amp;Table1[[#This Row],[Question]]</f>
        <v>13.01.05Recommendations for Improvement:</v>
      </c>
      <c r="C1842" s="6" t="str">
        <f>(IF(MID(Table1[[#This Row],[Question]],10,2)="SU",MID(Table1[[#This Row],[Question]],10,6),""))</f>
        <v/>
      </c>
      <c r="D1842" s="6" t="str">
        <f>'Commission Operations'!A44</f>
        <v>Recommendations for Improvement:</v>
      </c>
      <c r="E1842" s="6" t="str">
        <f>Table1[[#This Row],[QNUM]]&amp;Table1[[#This Row],[SUBQNUM]]</f>
        <v>13.01.05Recommendations for Improvement:</v>
      </c>
      <c r="F1842" s="10" t="str">
        <f>IF('Commission Operations'!$B44="","",'Commission Operations'!$B44)</f>
        <v/>
      </c>
      <c r="G1842" s="10" t="str">
        <f>IF('Commission Operations'!$C44="","",'Commission Operations'!$C44)</f>
        <v/>
      </c>
      <c r="H184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43" spans="1:8" x14ac:dyDescent="0.35">
      <c r="A1843" s="6" t="s">
        <v>19</v>
      </c>
      <c r="B1843" s="10" t="str">
        <f t="shared" ref="B1843" si="58">TRIM(IF(ISNUMBER(LEFT(D1843,1)*1),LEFT(D1843,9),""))</f>
        <v>13.01.06</v>
      </c>
      <c r="C1843" s="6" t="str">
        <f>(IF(MID(Table1[[#This Row],[Question]],10,2)="SU",MID(Table1[[#This Row],[Question]],10,6),""))</f>
        <v/>
      </c>
      <c r="D1843" s="6" t="str">
        <f>'Commission Operations'!A45</f>
        <v>13.01.06</v>
      </c>
      <c r="E1843" s="6" t="str">
        <f>Table1[[#This Row],[QNUM]]&amp;Table1[[#This Row],[SUBQNUM]]</f>
        <v>13.01.06</v>
      </c>
      <c r="F1843" s="10" t="str">
        <f>IF('Commission Operations'!$B45="","",'Commission Operations'!$B45)</f>
        <v>If any subrecipients had any findings with financial implications in their audit or during the course of subrecipient monitoring by the Commission, did the Commission adjust its internal records to reflect the issue?</v>
      </c>
      <c r="G1843" s="10" t="str">
        <f>IF('Commission Operations'!$C45="","",'Commission Operations'!$C45)</f>
        <v/>
      </c>
      <c r="H184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44" spans="1:8" x14ac:dyDescent="0.35">
      <c r="A1844" s="6" t="s">
        <v>19</v>
      </c>
      <c r="B1844" s="6" t="str">
        <f>B1843&amp;Table1[[#This Row],[Question]]</f>
        <v>13.01.06References:</v>
      </c>
      <c r="C1844" s="6" t="str">
        <f>(IF(MID(Table1[[#This Row],[Question]],10,2)="SU",MID(Table1[[#This Row],[Question]],10,6),""))</f>
        <v/>
      </c>
      <c r="D1844" s="6" t="str">
        <f>'Commission Operations'!A46</f>
        <v>References:</v>
      </c>
      <c r="E1844" s="6" t="str">
        <f>Table1[[#This Row],[QNUM]]&amp;Table1[[#This Row],[SUBQNUM]]</f>
        <v>13.01.06References:</v>
      </c>
      <c r="F1844" s="10" t="str">
        <f>IF('Commission Operations'!$B46="","",'Commission Operations'!$B46)</f>
        <v xml:space="preserve">2 CFR 200.332(g) </v>
      </c>
      <c r="G1844" s="10" t="str">
        <f>IF('Commission Operations'!$C46="","",'Commission Operations'!$C46)</f>
        <v/>
      </c>
      <c r="H184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45" spans="1:8" x14ac:dyDescent="0.35">
      <c r="A1845" s="6" t="s">
        <v>19</v>
      </c>
      <c r="B1845" s="6" t="str">
        <f>B1843&amp;Table1[[#This Row],[Question]]</f>
        <v>13.01.06Notes:</v>
      </c>
      <c r="C1845" s="6" t="str">
        <f>(IF(MID(Table1[[#This Row],[Question]],10,2)="SU",MID(Table1[[#This Row],[Question]],10,6),""))</f>
        <v/>
      </c>
      <c r="D1845" s="6" t="str">
        <f>'Commission Operations'!A47</f>
        <v>Notes:</v>
      </c>
      <c r="E1845" s="6" t="str">
        <f>Table1[[#This Row],[QNUM]]&amp;Table1[[#This Row],[SUBQNUM]]</f>
        <v>13.01.06Notes:</v>
      </c>
      <c r="F1845" s="10" t="str">
        <f>IF('Commission Operations'!$B47="","",'Commission Operations'!$B47)</f>
        <v/>
      </c>
      <c r="G1845" s="10" t="str">
        <f>IF('Commission Operations'!$C47="","",'Commission Operations'!$C47)</f>
        <v/>
      </c>
      <c r="H184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46" spans="1:8" x14ac:dyDescent="0.35">
      <c r="A1846" s="6" t="s">
        <v>19</v>
      </c>
      <c r="B1846" s="6" t="str">
        <f>B1843&amp;Table1[[#This Row],[Question]]</f>
        <v>13.01.06Recommendations for Improvement:</v>
      </c>
      <c r="C1846" s="6" t="str">
        <f>(IF(MID(Table1[[#This Row],[Question]],10,2)="SU",MID(Table1[[#This Row],[Question]],10,6),""))</f>
        <v/>
      </c>
      <c r="D1846" s="6" t="str">
        <f>'Commission Operations'!A48</f>
        <v>Recommendations for Improvement:</v>
      </c>
      <c r="E1846" s="6" t="str">
        <f>Table1[[#This Row],[QNUM]]&amp;Table1[[#This Row],[SUBQNUM]]</f>
        <v>13.01.06Recommendations for Improvement:</v>
      </c>
      <c r="F1846" s="10" t="str">
        <f>IF('Commission Operations'!$B48="","",'Commission Operations'!$B48)</f>
        <v/>
      </c>
      <c r="G1846" s="10" t="str">
        <f>IF('Commission Operations'!$C48="","",'Commission Operations'!$C48)</f>
        <v/>
      </c>
      <c r="H184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47" spans="1:8" x14ac:dyDescent="0.35">
      <c r="A1847" s="6" t="s">
        <v>19</v>
      </c>
      <c r="B1847" s="10" t="str">
        <f t="shared" ref="B1847" si="59">TRIM(IF(ISNUMBER(LEFT(D1847,1)*1),LEFT(D1847,9),""))</f>
        <v>13.01.07</v>
      </c>
      <c r="C1847" s="6" t="str">
        <f>(IF(MID(Table1[[#This Row],[Question]],10,2)="SU",MID(Table1[[#This Row],[Question]],10,6),""))</f>
        <v/>
      </c>
      <c r="D1847" s="6" t="str">
        <f>'Commission Operations'!A49</f>
        <v>13.01.07</v>
      </c>
      <c r="E1847" s="6" t="str">
        <f>Table1[[#This Row],[QNUM]]&amp;Table1[[#This Row],[SUBQNUM]]</f>
        <v>13.01.07</v>
      </c>
      <c r="F1847" s="10" t="str">
        <f>IF('Commission Operations'!$B49="","",'Commission Operations'!$B49)</f>
        <v>Does the recipient make individual subawards in amounts greater than $30,000?</v>
      </c>
      <c r="G1847" s="10" t="str">
        <f>IF('Commission Operations'!$C49="","",'Commission Operations'!$C49)</f>
        <v/>
      </c>
      <c r="H184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48" spans="1:8" x14ac:dyDescent="0.35">
      <c r="A1848" s="6" t="s">
        <v>19</v>
      </c>
      <c r="B1848" s="6" t="str">
        <f>B1847&amp;Table1[[#This Row],[Question]]</f>
        <v>13.01.07References:</v>
      </c>
      <c r="C1848" s="6" t="str">
        <f>(IF(MID(Table1[[#This Row],[Question]],10,2)="SU",MID(Table1[[#This Row],[Question]],10,6),""))</f>
        <v/>
      </c>
      <c r="D1848" s="6" t="str">
        <f>'Commission Operations'!A50</f>
        <v>References:</v>
      </c>
      <c r="E1848" s="6" t="str">
        <f>Table1[[#This Row],[QNUM]]&amp;Table1[[#This Row],[SUBQNUM]]</f>
        <v>13.01.07References:</v>
      </c>
      <c r="F1848" s="10" t="str">
        <f>IF('Commission Operations'!$B50="","",'Commission Operations'!$B50)</f>
        <v xml:space="preserve">AmeriCorps General Terms and Conditions </v>
      </c>
      <c r="G1848" s="10" t="str">
        <f>IF('Commission Operations'!$C50="","",'Commission Operations'!$C50)</f>
        <v/>
      </c>
      <c r="H184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49" spans="1:8" x14ac:dyDescent="0.35">
      <c r="A1849" s="6" t="s">
        <v>19</v>
      </c>
      <c r="B1849" s="6" t="str">
        <f>B1847&amp;Table1[[#This Row],[Question]]</f>
        <v>13.01.07Notes:</v>
      </c>
      <c r="C1849" s="6" t="str">
        <f>(IF(MID(Table1[[#This Row],[Question]],10,2)="SU",MID(Table1[[#This Row],[Question]],10,6),""))</f>
        <v/>
      </c>
      <c r="D1849" s="6" t="str">
        <f>'Commission Operations'!A51</f>
        <v>Notes:</v>
      </c>
      <c r="E1849" s="6" t="str">
        <f>Table1[[#This Row],[QNUM]]&amp;Table1[[#This Row],[SUBQNUM]]</f>
        <v>13.01.07Notes:</v>
      </c>
      <c r="F1849" s="10" t="str">
        <f>IF('Commission Operations'!$B51="","",'Commission Operations'!$B51)</f>
        <v/>
      </c>
      <c r="G1849" s="10" t="str">
        <f>IF('Commission Operations'!$C51="","",'Commission Operations'!$C51)</f>
        <v/>
      </c>
      <c r="H184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50" spans="1:8" x14ac:dyDescent="0.35">
      <c r="A1850" s="6" t="s">
        <v>19</v>
      </c>
      <c r="B1850" s="6" t="str">
        <f>B1847&amp;Table1[[#This Row],[Question]]</f>
        <v>13.01.07Recommendations for Improvement:</v>
      </c>
      <c r="C1850" s="6" t="str">
        <f>(IF(MID(Table1[[#This Row],[Question]],10,2)="SU",MID(Table1[[#This Row],[Question]],10,6),""))</f>
        <v/>
      </c>
      <c r="D1850" s="6" t="str">
        <f>'Commission Operations'!A52</f>
        <v>Recommendations for Improvement:</v>
      </c>
      <c r="E1850" s="6" t="str">
        <f>Table1[[#This Row],[QNUM]]&amp;Table1[[#This Row],[SUBQNUM]]</f>
        <v>13.01.07Recommendations for Improvement:</v>
      </c>
      <c r="F1850" s="10" t="str">
        <f>IF('Commission Operations'!$B52="","",'Commission Operations'!$B52)</f>
        <v/>
      </c>
      <c r="G1850" s="10" t="str">
        <f>IF('Commission Operations'!$C52="","",'Commission Operations'!$C52)</f>
        <v/>
      </c>
      <c r="H185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51" spans="1:8" x14ac:dyDescent="0.35">
      <c r="A1851" s="6" t="s">
        <v>19</v>
      </c>
      <c r="B1851" s="10" t="str">
        <f t="shared" ref="B1851" si="60">TRIM(IF(ISNUMBER(LEFT(D1851,1)*1),LEFT(D1851,9),""))</f>
        <v>13.01.08</v>
      </c>
      <c r="C1851" s="6" t="str">
        <f>(IF(MID(Table1[[#This Row],[Question]],10,2)="SU",MID(Table1[[#This Row],[Question]],10,6),""))</f>
        <v/>
      </c>
      <c r="D1851" s="6" t="str">
        <f>'Commission Operations'!A53</f>
        <v>13.01.08</v>
      </c>
      <c r="E1851" s="6" t="str">
        <f>Table1[[#This Row],[QNUM]]&amp;Table1[[#This Row],[SUBQNUM]]</f>
        <v>13.01.08</v>
      </c>
      <c r="F1851" s="10" t="str">
        <f>IF('Commission Operations'!$B53="","",'Commission Operations'!$B53)</f>
        <v>If subawards are made in amounts greater or equal to $30,000, is each subaward reported through http//www.fsrs.gov?</v>
      </c>
      <c r="G1851" s="10" t="str">
        <f>IF('Commission Operations'!$C53="","",'Commission Operations'!$C53)</f>
        <v/>
      </c>
      <c r="H185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52" spans="1:8" x14ac:dyDescent="0.35">
      <c r="A1852" s="6" t="s">
        <v>19</v>
      </c>
      <c r="B1852" s="6" t="str">
        <f>B1851&amp;Table1[[#This Row],[Question]]</f>
        <v>13.01.08References:</v>
      </c>
      <c r="C1852" s="6" t="str">
        <f>(IF(MID(Table1[[#This Row],[Question]],10,2)="SU",MID(Table1[[#This Row],[Question]],10,6),""))</f>
        <v/>
      </c>
      <c r="D1852" s="6" t="str">
        <f>'Commission Operations'!A54</f>
        <v>References:</v>
      </c>
      <c r="E1852" s="6" t="str">
        <f>Table1[[#This Row],[QNUM]]&amp;Table1[[#This Row],[SUBQNUM]]</f>
        <v>13.01.08References:</v>
      </c>
      <c r="F1852" s="10" t="str">
        <f>IF('Commission Operations'!$B54="","",'Commission Operations'!$B54)</f>
        <v xml:space="preserve">AmeriCorps General Terms and Conditions </v>
      </c>
      <c r="G1852" s="10" t="str">
        <f>IF('Commission Operations'!$C54="","",'Commission Operations'!$C54)</f>
        <v/>
      </c>
      <c r="H185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53" spans="1:8" x14ac:dyDescent="0.35">
      <c r="A1853" s="6" t="s">
        <v>19</v>
      </c>
      <c r="B1853" s="6" t="str">
        <f>B1851&amp;Table1[[#This Row],[Question]]</f>
        <v>13.01.08Notes:</v>
      </c>
      <c r="C1853" s="6" t="str">
        <f>(IF(MID(Table1[[#This Row],[Question]],10,2)="SU",MID(Table1[[#This Row],[Question]],10,6),""))</f>
        <v/>
      </c>
      <c r="D1853" s="6" t="str">
        <f>'Commission Operations'!A55</f>
        <v>Notes:</v>
      </c>
      <c r="E1853" s="6" t="str">
        <f>Table1[[#This Row],[QNUM]]&amp;Table1[[#This Row],[SUBQNUM]]</f>
        <v>13.01.08Notes:</v>
      </c>
      <c r="F1853" s="10" t="str">
        <f>IF('Commission Operations'!$B55="","",'Commission Operations'!$B55)</f>
        <v/>
      </c>
      <c r="G1853" s="10" t="str">
        <f>IF('Commission Operations'!$C55="","",'Commission Operations'!$C55)</f>
        <v/>
      </c>
      <c r="H185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54" spans="1:8" x14ac:dyDescent="0.35">
      <c r="A1854" s="6" t="s">
        <v>19</v>
      </c>
      <c r="B1854" s="6" t="str">
        <f>B1851&amp;Table1[[#This Row],[Question]]</f>
        <v>13.01.08Recommendations for Improvement:</v>
      </c>
      <c r="C1854" s="6" t="str">
        <f>(IF(MID(Table1[[#This Row],[Question]],10,2)="SU",MID(Table1[[#This Row],[Question]],10,6),""))</f>
        <v/>
      </c>
      <c r="D1854" s="6" t="str">
        <f>'Commission Operations'!A56</f>
        <v>Recommendations for Improvement:</v>
      </c>
      <c r="E1854" s="6" t="str">
        <f>Table1[[#This Row],[QNUM]]&amp;Table1[[#This Row],[SUBQNUM]]</f>
        <v>13.01.08Recommendations for Improvement:</v>
      </c>
      <c r="F1854" s="10" t="str">
        <f>IF('Commission Operations'!$B56="","",'Commission Operations'!$B56)</f>
        <v/>
      </c>
      <c r="G1854" s="10" t="str">
        <f>IF('Commission Operations'!$C56="","",'Commission Operations'!$C56)</f>
        <v/>
      </c>
      <c r="H185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55" spans="1:8" x14ac:dyDescent="0.35">
      <c r="A1855" s="6" t="s">
        <v>19</v>
      </c>
      <c r="B1855" s="10" t="str">
        <f t="shared" ref="B1855:B1856" si="61">TRIM(IF(ISNUMBER(LEFT(D1855,1)*1),LEFT(D1855,9),""))</f>
        <v>13.02: Se</v>
      </c>
      <c r="C1855" s="6" t="str">
        <f>(IF(MID(Table1[[#This Row],[Question]],10,2)="SU",MID(Table1[[#This Row],[Question]],10,6),""))</f>
        <v/>
      </c>
      <c r="D1855" s="6" t="str">
        <f>'Commission Operations'!A57</f>
        <v>13.02: Selection and Post Award</v>
      </c>
      <c r="E1855" s="6" t="str">
        <f>Table1[[#This Row],[QNUM]]&amp;Table1[[#This Row],[SUBQNUM]]</f>
        <v>13.02: Se</v>
      </c>
      <c r="F1855" s="10" t="str">
        <f>IF('Commission Operations'!$B58="","",'Commission Operations'!$B58)</f>
        <v>Does the Commission administer a competitive process to select national service programs for funding?</v>
      </c>
      <c r="G1855" s="10" t="str">
        <f>IF('Commission Operations'!$C57="","",'Commission Operations'!$C57)</f>
        <v/>
      </c>
      <c r="H185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56" spans="1:8" x14ac:dyDescent="0.35">
      <c r="A1856" s="6" t="s">
        <v>19</v>
      </c>
      <c r="B1856" s="10" t="str">
        <f t="shared" si="61"/>
        <v>13.02.01</v>
      </c>
      <c r="C1856" s="6" t="str">
        <f>(IF(MID(Table1[[#This Row],[Question]],10,2)="SU",MID(Table1[[#This Row],[Question]],10,6),""))</f>
        <v/>
      </c>
      <c r="D1856" s="6" t="str">
        <f>'Commission Operations'!A58</f>
        <v>13.02.01</v>
      </c>
      <c r="E1856" s="6" t="str">
        <f>Table1[[#This Row],[QNUM]]&amp;Table1[[#This Row],[SUBQNUM]]</f>
        <v>13.02.01</v>
      </c>
      <c r="F1856" s="10" t="str">
        <f>IF('Commission Operations'!$B57="","",'Commission Operations'!$B57)</f>
        <v/>
      </c>
      <c r="G1856" s="10" t="str">
        <f>IF('Commission Operations'!$C58="","",'Commission Operations'!$C58)</f>
        <v/>
      </c>
      <c r="H185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57" spans="1:8" x14ac:dyDescent="0.35">
      <c r="A1857" s="6" t="s">
        <v>19</v>
      </c>
      <c r="B1857" s="6" t="str">
        <f>B1856&amp;Table1[[#This Row],[Question]]</f>
        <v>13.02.01References:</v>
      </c>
      <c r="C1857" s="6" t="str">
        <f>(IF(MID(Table1[[#This Row],[Question]],10,2)="SU",MID(Table1[[#This Row],[Question]],10,6),""))</f>
        <v/>
      </c>
      <c r="D1857" s="6" t="str">
        <f>'Commission Operations'!A59</f>
        <v>References:</v>
      </c>
      <c r="E1857" s="6" t="str">
        <f>Table1[[#This Row],[QNUM]]&amp;Table1[[#This Row],[SUBQNUM]]</f>
        <v>13.02.01References:</v>
      </c>
      <c r="F1857" s="10" t="str">
        <f>IF('Commission Operations'!$B59="","",'Commission Operations'!$B59)</f>
        <v xml:space="preserve">45 CFR 2550.80(b)(2) </v>
      </c>
      <c r="G1857" s="10" t="str">
        <f>IF('Commission Operations'!$C59="","",'Commission Operations'!$C59)</f>
        <v/>
      </c>
      <c r="H185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58" spans="1:8" x14ac:dyDescent="0.35">
      <c r="A1858" s="6" t="s">
        <v>19</v>
      </c>
      <c r="B1858" s="6" t="str">
        <f>B1856&amp;Table1[[#This Row],[Question]]</f>
        <v>13.02.01Notes:</v>
      </c>
      <c r="C1858" s="6" t="str">
        <f>(IF(MID(Table1[[#This Row],[Question]],10,2)="SU",MID(Table1[[#This Row],[Question]],10,6),""))</f>
        <v/>
      </c>
      <c r="D1858" s="6" t="str">
        <f>'Commission Operations'!A60</f>
        <v>Notes:</v>
      </c>
      <c r="E1858" s="6" t="str">
        <f>Table1[[#This Row],[QNUM]]&amp;Table1[[#This Row],[SUBQNUM]]</f>
        <v>13.02.01Notes:</v>
      </c>
      <c r="F1858" s="10" t="str">
        <f>IF('Commission Operations'!$B60="","",'Commission Operations'!$B60)</f>
        <v/>
      </c>
      <c r="G1858" s="10" t="str">
        <f>IF('Commission Operations'!$C60="","",'Commission Operations'!$C60)</f>
        <v/>
      </c>
      <c r="H185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59" spans="1:8" x14ac:dyDescent="0.35">
      <c r="A1859" s="6" t="s">
        <v>19</v>
      </c>
      <c r="B1859" s="6" t="str">
        <f>B1856&amp;Table1[[#This Row],[Question]]</f>
        <v>13.02.01Recommendations for Improvement:</v>
      </c>
      <c r="C1859" s="6" t="str">
        <f>(IF(MID(Table1[[#This Row],[Question]],10,2)="SU",MID(Table1[[#This Row],[Question]],10,6),""))</f>
        <v/>
      </c>
      <c r="D1859" s="6" t="str">
        <f>'Commission Operations'!A61</f>
        <v>Recommendations for Improvement:</v>
      </c>
      <c r="E1859" s="6" t="str">
        <f>Table1[[#This Row],[QNUM]]&amp;Table1[[#This Row],[SUBQNUM]]</f>
        <v>13.02.01Recommendations for Improvement:</v>
      </c>
      <c r="F1859" s="10" t="str">
        <f>IF('Commission Operations'!$B61="","",'Commission Operations'!$B61)</f>
        <v/>
      </c>
      <c r="G1859" s="10" t="str">
        <f>IF('Commission Operations'!$C61="","",'Commission Operations'!$C61)</f>
        <v/>
      </c>
      <c r="H185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60" spans="1:8" x14ac:dyDescent="0.35">
      <c r="A1860" s="6" t="s">
        <v>19</v>
      </c>
      <c r="B1860" s="10" t="str">
        <f t="shared" ref="B1860" si="62">TRIM(IF(ISNUMBER(LEFT(D1860,1)*1),LEFT(D1860,9),""))</f>
        <v>13.02.02</v>
      </c>
      <c r="C1860" s="6" t="str">
        <f>(IF(MID(Table1[[#This Row],[Question]],10,2)="SU",MID(Table1[[#This Row],[Question]],10,6),""))</f>
        <v/>
      </c>
      <c r="D1860" s="6" t="str">
        <f>'Commission Operations'!A62</f>
        <v>13.02.02</v>
      </c>
      <c r="E1860" s="6" t="str">
        <f>Table1[[#This Row],[QNUM]]&amp;Table1[[#This Row],[SUBQNUM]]</f>
        <v>13.02.02</v>
      </c>
      <c r="F1860" s="10" t="str">
        <f>IF('Commission Operations'!$B62="","",'Commission Operations'!$B62)</f>
        <v>Does the Commission use all the required criteria when selecting formula programs?</v>
      </c>
      <c r="G1860" s="10" t="str">
        <f>IF('Commission Operations'!$C62="","",'Commission Operations'!$C62)</f>
        <v/>
      </c>
      <c r="H186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61" spans="1:8" x14ac:dyDescent="0.35">
      <c r="A1861" s="6" t="s">
        <v>19</v>
      </c>
      <c r="B1861" s="10" t="str">
        <f t="shared" ref="B1861:B1864" si="63">TRIM(IF(ISNUMBER(LEFT(D1861,1)*1),LEFT(D1861,9),""))</f>
        <v>13.02.02</v>
      </c>
      <c r="C1861" s="6" t="str">
        <f>(IF(MID(Table1[[#This Row],[Question]],10,2)="SU",MID(Table1[[#This Row],[Question]],10,6),""))</f>
        <v>SUBQ1</v>
      </c>
      <c r="D1861" s="9" t="str">
        <f>B1860&amp;" SUBQ1"</f>
        <v>13.02.02 SUBQ1</v>
      </c>
      <c r="E1861" s="6" t="str">
        <f>Table1[[#This Row],[QNUM]]&amp;Table1[[#This Row],[SUBQNUM]]</f>
        <v>13.02.02SUBQ1</v>
      </c>
      <c r="F1861" s="10" t="str">
        <f>IF('Commission Operations'!$B63="","",'Commission Operations'!$B63)</f>
        <v>The quality of national service program proposed to be carried out directly by the applicant or supported by a grant from the applicant</v>
      </c>
      <c r="G1861" s="10" t="str">
        <f>IF('Commission Operations'!$C63="","",'Commission Operations'!$C63)</f>
        <v/>
      </c>
      <c r="H186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62" spans="1:8" x14ac:dyDescent="0.35">
      <c r="A1862" s="6" t="s">
        <v>19</v>
      </c>
      <c r="B1862" s="10" t="str">
        <f t="shared" si="63"/>
        <v>13.02.02</v>
      </c>
      <c r="C1862" s="6" t="str">
        <f>(IF(MID(Table1[[#This Row],[Question]],10,2)="SU",MID(Table1[[#This Row],[Question]],10,6),""))</f>
        <v>SUBQ2</v>
      </c>
      <c r="D1862" s="9" t="str">
        <f>B1860&amp;" SUBQ2"</f>
        <v>13.02.02 SUBQ2</v>
      </c>
      <c r="E1862" s="6" t="str">
        <f>Table1[[#This Row],[QNUM]]&amp;Table1[[#This Row],[SUBQNUM]]</f>
        <v>13.02.02SUBQ2</v>
      </c>
      <c r="F1862" s="10" t="str">
        <f>IF('Commission Operations'!$B64="","",'Commission Operations'!$B64)</f>
        <v>The sustainability of the national service program</v>
      </c>
      <c r="G1862" s="10" t="str">
        <f>IF('Commission Operations'!$C64="","",'Commission Operations'!$C64)</f>
        <v/>
      </c>
      <c r="H186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63" spans="1:8" x14ac:dyDescent="0.35">
      <c r="A1863" s="6" t="s">
        <v>19</v>
      </c>
      <c r="B1863" s="10" t="str">
        <f t="shared" si="63"/>
        <v>13.02.02</v>
      </c>
      <c r="C1863" s="6" t="str">
        <f>(IF(MID(Table1[[#This Row],[Question]],10,2)="SU",MID(Table1[[#This Row],[Question]],10,6),""))</f>
        <v>SUBQ3</v>
      </c>
      <c r="D1863" s="9" t="str">
        <f>B1862&amp;" SUBQ3"</f>
        <v>13.02.02 SUBQ3</v>
      </c>
      <c r="E1863" s="6" t="str">
        <f>Table1[[#This Row],[QNUM]]&amp;Table1[[#This Row],[SUBQNUM]]</f>
        <v>13.02.02SUBQ3</v>
      </c>
      <c r="F1863" s="10" t="str">
        <f>IF('Commission Operations'!$B65="","",'Commission Operations'!$B65)</f>
        <v>The quality of the leadership of the national service program, the past performance of the program, and the extent to which the program builds on existing programs</v>
      </c>
      <c r="G1863" s="10" t="str">
        <f>IF('Commission Operations'!$C65="","",'Commission Operations'!$C65)</f>
        <v/>
      </c>
      <c r="H186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64" spans="1:8" x14ac:dyDescent="0.35">
      <c r="A1864" s="6" t="s">
        <v>19</v>
      </c>
      <c r="B1864" s="10" t="str">
        <f t="shared" si="63"/>
        <v>13.02.02</v>
      </c>
      <c r="C1864" s="6" t="str">
        <f>(IF(MID(Table1[[#This Row],[Question]],10,2)="SU",MID(Table1[[#This Row],[Question]],10,6),""))</f>
        <v>SUBQ4</v>
      </c>
      <c r="D1864" s="9" t="str">
        <f>B1862&amp;" SUBQ4"</f>
        <v>13.02.02 SUBQ4</v>
      </c>
      <c r="E1864" s="6" t="str">
        <f>Table1[[#This Row],[QNUM]]&amp;Table1[[#This Row],[SUBQNUM]]</f>
        <v>13.02.02SUBQ4</v>
      </c>
      <c r="F1864" s="10" t="str">
        <f>IF('Commission Operations'!$B66="","",'Commission Operations'!$B66)</f>
        <v>The extent to which participants of the national service program are recruited from among residents of the communities in which projects are to be conducted, and the extent to which participants and community residents are involved in the design, leadership, and operation of the program</v>
      </c>
      <c r="G1864" s="10" t="str">
        <f>IF('Commission Operations'!$C66="","",'Commission Operations'!$C66)</f>
        <v/>
      </c>
      <c r="H186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65" spans="1:8" x14ac:dyDescent="0.35">
      <c r="A1865" s="6" t="s">
        <v>19</v>
      </c>
      <c r="B1865" s="10" t="str">
        <f t="shared" ref="B1865" si="64">TRIM(IF(ISNUMBER(LEFT(D1865,1)*1),LEFT(D1865,9),""))</f>
        <v>13.02.02</v>
      </c>
      <c r="C1865" s="6" t="str">
        <f>(IF(MID(Table1[[#This Row],[Question]],10,2)="SU",MID(Table1[[#This Row],[Question]],10,6),""))</f>
        <v>SUBQ5</v>
      </c>
      <c r="D1865" s="9" t="str">
        <f>B1863&amp;" SUBQ5"</f>
        <v>13.02.02 SUBQ5</v>
      </c>
      <c r="E1865" s="6" t="str">
        <f>Table1[[#This Row],[QNUM]]&amp;Table1[[#This Row],[SUBQNUM]]</f>
        <v>13.02.02SUBQ5</v>
      </c>
      <c r="F1865" s="10" t="str">
        <f>IF('Commission Operations'!$B67="","",'Commission Operations'!$B67)</f>
        <v>The extent to which projects would be conducted in distressed communities, specifically in one of the areas listed in 45 CFR 2522.450 (c)(1) through (5)</v>
      </c>
      <c r="G1865" s="10" t="str">
        <f>IF('Commission Operations'!$C67="","",'Commission Operations'!$C67)</f>
        <v/>
      </c>
      <c r="H186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66" spans="1:8" x14ac:dyDescent="0.35">
      <c r="A1866" s="6" t="s">
        <v>19</v>
      </c>
      <c r="B1866" s="6" t="str">
        <f>B1865&amp;Table1[[#This Row],[Question]]</f>
        <v>13.02.02References:</v>
      </c>
      <c r="C1866" s="6" t="str">
        <f>(IF(MID(Table1[[#This Row],[Question]],10,2)="SU",MID(Table1[[#This Row],[Question]],10,6),""))</f>
        <v/>
      </c>
      <c r="D1866" s="6" t="str">
        <f>'Commission Operations'!A68</f>
        <v>References:</v>
      </c>
      <c r="E1866" s="6" t="str">
        <f>Table1[[#This Row],[QNUM]]&amp;Table1[[#This Row],[SUBQNUM]]</f>
        <v>13.02.02References:</v>
      </c>
      <c r="F1866" s="10" t="str">
        <f>IF('Commission Operations'!$B68="","",'Commission Operations'!$B68)</f>
        <v xml:space="preserve">45 CFR 2522.475 </v>
      </c>
      <c r="G1866" s="10" t="str">
        <f>IF('Commission Operations'!$C68="","",'Commission Operations'!$C68)</f>
        <v/>
      </c>
      <c r="H186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67" spans="1:8" x14ac:dyDescent="0.35">
      <c r="A1867" s="6" t="s">
        <v>19</v>
      </c>
      <c r="B1867" s="6" t="str">
        <f>B1865&amp;Table1[[#This Row],[Question]]</f>
        <v>13.02.02Notes:</v>
      </c>
      <c r="C1867" s="6" t="str">
        <f>(IF(MID(Table1[[#This Row],[Question]],10,2)="SU",MID(Table1[[#This Row],[Question]],10,6),""))</f>
        <v/>
      </c>
      <c r="D1867" s="6" t="str">
        <f>'Commission Operations'!A69</f>
        <v>Notes:</v>
      </c>
      <c r="E1867" s="6" t="str">
        <f>Table1[[#This Row],[QNUM]]&amp;Table1[[#This Row],[SUBQNUM]]</f>
        <v>13.02.02Notes:</v>
      </c>
      <c r="F1867" s="10" t="str">
        <f>IF('Commission Operations'!$B69="","",'Commission Operations'!$B69)</f>
        <v/>
      </c>
      <c r="G1867" s="10" t="str">
        <f>IF('Commission Operations'!$C69="","",'Commission Operations'!$C69)</f>
        <v/>
      </c>
      <c r="H186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68" spans="1:8" x14ac:dyDescent="0.35">
      <c r="A1868" s="6" t="s">
        <v>19</v>
      </c>
      <c r="B1868" s="6" t="str">
        <f>B1865&amp;Table1[[#This Row],[Question]]</f>
        <v>13.02.02Recommendations for Improvement:</v>
      </c>
      <c r="C1868" s="6" t="str">
        <f>(IF(MID(Table1[[#This Row],[Question]],10,2)="SU",MID(Table1[[#This Row],[Question]],10,6),""))</f>
        <v/>
      </c>
      <c r="D1868" s="6" t="str">
        <f>'Commission Operations'!A70</f>
        <v>Recommendations for Improvement:</v>
      </c>
      <c r="E1868" s="6" t="str">
        <f>Table1[[#This Row],[QNUM]]&amp;Table1[[#This Row],[SUBQNUM]]</f>
        <v>13.02.02Recommendations for Improvement:</v>
      </c>
      <c r="F1868" s="10" t="str">
        <f>IF('Commission Operations'!$B70="","",'Commission Operations'!$B70)</f>
        <v/>
      </c>
      <c r="G1868" s="10" t="str">
        <f>IF('Commission Operations'!$C70="","",'Commission Operations'!$C70)</f>
        <v/>
      </c>
      <c r="H186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69" spans="1:8" x14ac:dyDescent="0.35">
      <c r="A1869" s="6" t="s">
        <v>19</v>
      </c>
      <c r="B1869" s="10" t="str">
        <f t="shared" ref="B1869" si="65">TRIM(IF(ISNUMBER(LEFT(D1869,1)*1),LEFT(D1869,9),""))</f>
        <v>13.02.03</v>
      </c>
      <c r="C1869" s="6" t="str">
        <f>(IF(MID(Table1[[#This Row],[Question]],10,2)="SU",MID(Table1[[#This Row],[Question]],10,6),""))</f>
        <v/>
      </c>
      <c r="D1869" s="6" t="str">
        <f>'Commission Operations'!A71</f>
        <v>13.02.03</v>
      </c>
      <c r="E1869" s="6" t="str">
        <f>Table1[[#This Row],[QNUM]]&amp;Table1[[#This Row],[SUBQNUM]]</f>
        <v>13.02.03</v>
      </c>
      <c r="F1869" s="10" t="str">
        <f>IF('Commission Operations'!$B71="","",'Commission Operations'!$B71)</f>
        <v>Does the Commission make a reasonable effort to fulfill its responsibility to develop mechanisms for recruitment and placement of people interested in participating in national service programs (as required by 45 CFR 2550.80 (h))?</v>
      </c>
      <c r="G1869" s="10" t="str">
        <f>IF('Commission Operations'!$C71="","",'Commission Operations'!$C71)</f>
        <v/>
      </c>
      <c r="H186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70" spans="1:8" x14ac:dyDescent="0.35">
      <c r="A1870" s="6" t="s">
        <v>19</v>
      </c>
      <c r="B1870" s="6" t="str">
        <f>B1869&amp;Table1[[#This Row],[Question]]</f>
        <v>13.02.03References:</v>
      </c>
      <c r="C1870" s="6" t="str">
        <f>(IF(MID(Table1[[#This Row],[Question]],10,2)="SU",MID(Table1[[#This Row],[Question]],10,6),""))</f>
        <v/>
      </c>
      <c r="D1870" s="6" t="str">
        <f>'Commission Operations'!A72</f>
        <v>References:</v>
      </c>
      <c r="E1870" s="6" t="str">
        <f>Table1[[#This Row],[QNUM]]&amp;Table1[[#This Row],[SUBQNUM]]</f>
        <v>13.02.03References:</v>
      </c>
      <c r="F1870" s="10" t="str">
        <f>IF('Commission Operations'!$B72="","",'Commission Operations'!$B72)</f>
        <v>45 CFR 2550.80 (h)</v>
      </c>
      <c r="G1870" s="10" t="str">
        <f>IF('Commission Operations'!$C72="","",'Commission Operations'!$C72)</f>
        <v/>
      </c>
      <c r="H187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71" spans="1:8" x14ac:dyDescent="0.35">
      <c r="A1871" s="6" t="s">
        <v>19</v>
      </c>
      <c r="B1871" s="6" t="str">
        <f>B1869&amp;Table1[[#This Row],[Question]]</f>
        <v>13.02.03Notes:</v>
      </c>
      <c r="C1871" s="6" t="str">
        <f>(IF(MID(Table1[[#This Row],[Question]],10,2)="SU",MID(Table1[[#This Row],[Question]],10,6),""))</f>
        <v/>
      </c>
      <c r="D1871" s="6" t="str">
        <f>'Commission Operations'!A73</f>
        <v>Notes:</v>
      </c>
      <c r="E1871" s="6" t="str">
        <f>Table1[[#This Row],[QNUM]]&amp;Table1[[#This Row],[SUBQNUM]]</f>
        <v>13.02.03Notes:</v>
      </c>
      <c r="F1871" s="10" t="str">
        <f>IF('Commission Operations'!$B73="","",'Commission Operations'!$B73)</f>
        <v/>
      </c>
      <c r="G1871" s="10" t="str">
        <f>IF('Commission Operations'!$C73="","",'Commission Operations'!$C73)</f>
        <v/>
      </c>
      <c r="H187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72" spans="1:8" x14ac:dyDescent="0.35">
      <c r="A1872" s="6" t="s">
        <v>19</v>
      </c>
      <c r="B1872" s="6" t="str">
        <f>B1869&amp;Table1[[#This Row],[Question]]</f>
        <v>13.02.03Recommendations for Improvement:</v>
      </c>
      <c r="C1872" s="6" t="str">
        <f>(IF(MID(Table1[[#This Row],[Question]],10,2)="SU",MID(Table1[[#This Row],[Question]],10,6),""))</f>
        <v/>
      </c>
      <c r="D1872" s="6" t="str">
        <f>'Commission Operations'!A74</f>
        <v>Recommendations for Improvement:</v>
      </c>
      <c r="E1872" s="6" t="str">
        <f>Table1[[#This Row],[QNUM]]&amp;Table1[[#This Row],[SUBQNUM]]</f>
        <v>13.02.03Recommendations for Improvement:</v>
      </c>
      <c r="F1872" s="10" t="str">
        <f>IF('Commission Operations'!$B74="","",'Commission Operations'!$B74)</f>
        <v/>
      </c>
      <c r="G1872" s="10" t="str">
        <f>IF('Commission Operations'!$C74="","",'Commission Operations'!$C74)</f>
        <v/>
      </c>
      <c r="H187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73" spans="1:8" x14ac:dyDescent="0.35">
      <c r="A1873" s="6" t="s">
        <v>19</v>
      </c>
      <c r="B1873" s="10" t="str">
        <f t="shared" ref="B1873" si="66">TRIM(IF(ISNUMBER(LEFT(D1873,1)*1),LEFT(D1873,9),""))</f>
        <v>13.02.04</v>
      </c>
      <c r="C1873" s="6" t="str">
        <f>(IF(MID(Table1[[#This Row],[Question]],10,2)="SU",MID(Table1[[#This Row],[Question]],10,6),""))</f>
        <v/>
      </c>
      <c r="D1873" s="6" t="str">
        <f>'Commission Operations'!A75</f>
        <v>13.02.04</v>
      </c>
      <c r="E1873" s="6" t="str">
        <f>Table1[[#This Row],[QNUM]]&amp;Table1[[#This Row],[SUBQNUM]]</f>
        <v>13.02.04</v>
      </c>
      <c r="F1873" s="10" t="str">
        <f>IF('Commission Operations'!$B75="","",'Commission Operations'!$B75)</f>
        <v xml:space="preserve">Does the Commission provide guidance to subrecipients around member supervision requirements -- in particular that each member is assigned a supervisor to provide consistent support? If yes, describe where this guidance is outlined. </v>
      </c>
      <c r="G1873" s="10" t="str">
        <f>IF('Commission Operations'!$C75="","",'Commission Operations'!$C75)</f>
        <v/>
      </c>
      <c r="H1873" s="6" t="str">
        <f>IFERROR(_xlfn.IFS(Table1[[#This Row],[Answer]]="Recommendation for Improvement",_xlfn.XLOOKUP(Table1[[#This Row],[QNUM]],SummaryResponses!$A$2:$A$251,SummaryResponses!$C$2:$C$251,""),Table1[[#This Row],[Answer]]="NO",_xlfn.XLOOKUP(Table1[[#This Row],[QNUM]],SummaryResponses!$A$2:$A$251,_xlfn.XLOOKUP(Table1[[#This Row],[SUBQNUM]],SummaryResponses!$D$1:$AE$1,SummaryResponses!$D$2:$AE$251),"")),"")</f>
        <v/>
      </c>
    </row>
    <row r="1874" spans="1:8" x14ac:dyDescent="0.35">
      <c r="A1874" s="6" t="s">
        <v>19</v>
      </c>
      <c r="B1874" s="6" t="str">
        <f>B1873&amp;Table1[[#This Row],[Question]]</f>
        <v>13.02.04References:</v>
      </c>
      <c r="C1874" s="6" t="str">
        <f>(IF(MID(Table1[[#This Row],[Question]],10,2)="SU",MID(Table1[[#This Row],[Question]],10,6),""))</f>
        <v/>
      </c>
      <c r="D1874" s="6" t="str">
        <f>'Commission Operations'!A76</f>
        <v>References:</v>
      </c>
      <c r="E1874" s="6" t="str">
        <f>Table1[[#This Row],[QNUM]]&amp;Table1[[#This Row],[SUBQNUM]]</f>
        <v>13.02.04References:</v>
      </c>
      <c r="F1874" s="10" t="str">
        <f>IF('Commission Operations'!$B76="","",'Commission Operations'!$B76)</f>
        <v xml:space="preserve">Grant-Specific Terms and Conditions section (V)(D) </v>
      </c>
      <c r="G1874" s="10" t="str">
        <f>IF('Commission Operations'!$C76="","",'Commission Operations'!$C76)</f>
        <v/>
      </c>
      <c r="H187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75" spans="1:8" x14ac:dyDescent="0.35">
      <c r="A1875" s="6" t="s">
        <v>19</v>
      </c>
      <c r="B1875" s="6" t="str">
        <f>B1873&amp;Table1[[#This Row],[Question]]</f>
        <v>13.02.04Notes:</v>
      </c>
      <c r="C1875" s="6" t="str">
        <f>(IF(MID(Table1[[#This Row],[Question]],10,2)="SU",MID(Table1[[#This Row],[Question]],10,6),""))</f>
        <v/>
      </c>
      <c r="D1875" s="6" t="str">
        <f>'Commission Operations'!A77</f>
        <v>Notes:</v>
      </c>
      <c r="E1875" s="6" t="str">
        <f>Table1[[#This Row],[QNUM]]&amp;Table1[[#This Row],[SUBQNUM]]</f>
        <v>13.02.04Notes:</v>
      </c>
      <c r="F1875" s="10" t="str">
        <f>IF('Commission Operations'!$B77="","",'Commission Operations'!$B77)</f>
        <v/>
      </c>
      <c r="G1875" s="10" t="str">
        <f>IF('Commission Operations'!$C77="","",'Commission Operations'!$C77)</f>
        <v/>
      </c>
      <c r="H187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76" spans="1:8" x14ac:dyDescent="0.35">
      <c r="A1876" s="6" t="s">
        <v>19</v>
      </c>
      <c r="B1876" s="6" t="str">
        <f>B1873&amp;Table1[[#This Row],[Question]]</f>
        <v>13.02.04Recommendations for Improvement:</v>
      </c>
      <c r="C1876" s="6" t="str">
        <f>(IF(MID(Table1[[#This Row],[Question]],10,2)="SU",MID(Table1[[#This Row],[Question]],10,6),""))</f>
        <v/>
      </c>
      <c r="D1876" s="6" t="str">
        <f>'Commission Operations'!A78</f>
        <v>Recommendations for Improvement:</v>
      </c>
      <c r="E1876" s="6" t="str">
        <f>Table1[[#This Row],[QNUM]]&amp;Table1[[#This Row],[SUBQNUM]]</f>
        <v>13.02.04Recommendations for Improvement:</v>
      </c>
      <c r="F1876" s="10" t="str">
        <f>IF('Commission Operations'!$B78="","",'Commission Operations'!$B78)</f>
        <v/>
      </c>
      <c r="G1876" s="10" t="str">
        <f>IF('Commission Operations'!$C78="","",'Commission Operations'!$C78)</f>
        <v/>
      </c>
      <c r="H187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77" spans="1:8" x14ac:dyDescent="0.35">
      <c r="A1877" s="6" t="s">
        <v>19</v>
      </c>
      <c r="B1877" s="10" t="str">
        <f t="shared" ref="B1877" si="67">TRIM(IF(ISNUMBER(LEFT(D1877,1)*1),LEFT(D1877,9),""))</f>
        <v>13.02.05</v>
      </c>
      <c r="C1877" s="6" t="str">
        <f>(IF(MID(Table1[[#This Row],[Question]],10,2)="SU",MID(Table1[[#This Row],[Question]],10,6),""))</f>
        <v/>
      </c>
      <c r="D1877" s="6" t="str">
        <f>'Commission Operations'!A79</f>
        <v>13.02.05</v>
      </c>
      <c r="E1877" s="6" t="str">
        <f>Table1[[#This Row],[QNUM]]&amp;Table1[[#This Row],[SUBQNUM]]</f>
        <v>13.02.05</v>
      </c>
      <c r="F1877" s="10" t="str">
        <f>IF('Commission Operations'!$B79="","",'Commission Operations'!$B79)</f>
        <v xml:space="preserve">Does the Commission ensure that supervisors of AmeriCorps members in the field complete training specific to overseeing AmeriCorps members? If yes, specify the documentation that supports the finding in the notes section. </v>
      </c>
      <c r="G1877" s="10" t="str">
        <f>IF('Commission Operations'!$C79="","",'Commission Operations'!$C79)</f>
        <v/>
      </c>
      <c r="H187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78" spans="1:8" x14ac:dyDescent="0.35">
      <c r="A1878" s="6" t="s">
        <v>19</v>
      </c>
      <c r="B1878" s="6" t="str">
        <f>B1877&amp;Table1[[#This Row],[Question]]</f>
        <v>13.02.05References:</v>
      </c>
      <c r="C1878" s="6" t="str">
        <f>(IF(MID(Table1[[#This Row],[Question]],10,2)="SU",MID(Table1[[#This Row],[Question]],10,6),""))</f>
        <v/>
      </c>
      <c r="D1878" s="6" t="str">
        <f>'Commission Operations'!A80</f>
        <v>References:</v>
      </c>
      <c r="E1878" s="6" t="str">
        <f>Table1[[#This Row],[QNUM]]&amp;Table1[[#This Row],[SUBQNUM]]</f>
        <v>13.02.05References:</v>
      </c>
      <c r="F1878" s="10" t="str">
        <f>IF('Commission Operations'!$B80="","",'Commission Operations'!$B80)</f>
        <v xml:space="preserve">Grant-Specific Terms and Conditions section (V)(D) </v>
      </c>
      <c r="G1878" s="10" t="str">
        <f>IF('Commission Operations'!$C80="","",'Commission Operations'!$C80)</f>
        <v/>
      </c>
      <c r="H187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79" spans="1:8" x14ac:dyDescent="0.35">
      <c r="A1879" s="6" t="s">
        <v>19</v>
      </c>
      <c r="B1879" s="6" t="str">
        <f>B1877&amp;Table1[[#This Row],[Question]]</f>
        <v>13.02.05Notes:</v>
      </c>
      <c r="C1879" s="6" t="str">
        <f>(IF(MID(Table1[[#This Row],[Question]],10,2)="SU",MID(Table1[[#This Row],[Question]],10,6),""))</f>
        <v/>
      </c>
      <c r="D1879" s="6" t="str">
        <f>'Commission Operations'!A81</f>
        <v>Notes:</v>
      </c>
      <c r="E1879" s="6" t="str">
        <f>Table1[[#This Row],[QNUM]]&amp;Table1[[#This Row],[SUBQNUM]]</f>
        <v>13.02.05Notes:</v>
      </c>
      <c r="F1879" s="10" t="str">
        <f>IF('Commission Operations'!$B81="","",'Commission Operations'!$B81)</f>
        <v/>
      </c>
      <c r="G1879" s="10" t="str">
        <f>IF('Commission Operations'!$C81="","",'Commission Operations'!$C81)</f>
        <v/>
      </c>
      <c r="H187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80" spans="1:8" x14ac:dyDescent="0.35">
      <c r="A1880" s="6" t="s">
        <v>19</v>
      </c>
      <c r="B1880" s="6" t="str">
        <f>B1877&amp;Table1[[#This Row],[Question]]</f>
        <v>13.02.05Recommendations for Improvement:</v>
      </c>
      <c r="C1880" s="6" t="str">
        <f>(IF(MID(Table1[[#This Row],[Question]],10,2)="SU",MID(Table1[[#This Row],[Question]],10,6),""))</f>
        <v/>
      </c>
      <c r="D1880" s="6" t="str">
        <f>'Commission Operations'!A82</f>
        <v>Recommendations for Improvement:</v>
      </c>
      <c r="E1880" s="6" t="str">
        <f>Table1[[#This Row],[QNUM]]&amp;Table1[[#This Row],[SUBQNUM]]</f>
        <v>13.02.05Recommendations for Improvement:</v>
      </c>
      <c r="F1880" s="10" t="str">
        <f>IF('Commission Operations'!$B82="","",'Commission Operations'!$B82)</f>
        <v/>
      </c>
      <c r="G1880" s="10" t="str">
        <f>IF('Commission Operations'!$C82="","",'Commission Operations'!$C82)</f>
        <v/>
      </c>
      <c r="H188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81" spans="1:8" x14ac:dyDescent="0.35">
      <c r="A1881" s="6" t="s">
        <v>19</v>
      </c>
      <c r="B1881" s="10" t="str">
        <f t="shared" ref="B1881" si="68">TRIM(IF(ISNUMBER(LEFT(D1881,1)*1),LEFT(D1881,9),""))</f>
        <v>13.02.06</v>
      </c>
      <c r="C1881" s="6" t="str">
        <f>(IF(MID(Table1[[#This Row],[Question]],10,2)="SU",MID(Table1[[#This Row],[Question]],10,6),""))</f>
        <v/>
      </c>
      <c r="D1881" s="6" t="str">
        <f>'Commission Operations'!A83</f>
        <v>13.02.06</v>
      </c>
      <c r="E1881" s="6" t="str">
        <f>Table1[[#This Row],[QNUM]]&amp;Table1[[#This Row],[SUBQNUM]]</f>
        <v>13.02.06</v>
      </c>
      <c r="F1881" s="10" t="str">
        <f>IF('Commission Operations'!$B83="","",'Commission Operations'!$B83)</f>
        <v xml:space="preserve">Does the Commission recognize AmeriCorps support by visually identifying projects as AmeriCorps (including some combination of, but not limited to logos, websites, social media, service gear and clothing) in accordance with AmeriCorps brand guidelines? </v>
      </c>
      <c r="G1881" s="10" t="str">
        <f>IF('Commission Operations'!$C83="","",'Commission Operations'!$C83)</f>
        <v/>
      </c>
      <c r="H188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82" spans="1:8" x14ac:dyDescent="0.35">
      <c r="A1882" s="6" t="s">
        <v>19</v>
      </c>
      <c r="B1882" s="6" t="str">
        <f>B1881&amp;Table1[[#This Row],[Question]]</f>
        <v>13.02.06References:</v>
      </c>
      <c r="C1882" s="6" t="str">
        <f>(IF(MID(Table1[[#This Row],[Question]],10,2)="SU",MID(Table1[[#This Row],[Question]],10,6),""))</f>
        <v/>
      </c>
      <c r="D1882" s="6" t="str">
        <f>'Commission Operations'!A84</f>
        <v>References:</v>
      </c>
      <c r="E1882" s="6" t="str">
        <f>Table1[[#This Row],[QNUM]]&amp;Table1[[#This Row],[SUBQNUM]]</f>
        <v>13.02.06References:</v>
      </c>
      <c r="F1882" s="10" t="str">
        <f>IF('Commission Operations'!$B84="","",'Commission Operations'!$B84)</f>
        <v>General Terms and Conditions – “Acknowledgment of Support” , Branding Guidelines</v>
      </c>
      <c r="G1882" s="10" t="str">
        <f>IF('Commission Operations'!$C84="","",'Commission Operations'!$C84)</f>
        <v/>
      </c>
      <c r="H188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83" spans="1:8" x14ac:dyDescent="0.35">
      <c r="A1883" s="6" t="s">
        <v>19</v>
      </c>
      <c r="B1883" s="6" t="str">
        <f>B1881&amp;Table1[[#This Row],[Question]]</f>
        <v>13.02.06Notes:</v>
      </c>
      <c r="C1883" s="6" t="str">
        <f>(IF(MID(Table1[[#This Row],[Question]],10,2)="SU",MID(Table1[[#This Row],[Question]],10,6),""))</f>
        <v/>
      </c>
      <c r="D1883" s="6" t="str">
        <f>'Commission Operations'!A85</f>
        <v>Notes:</v>
      </c>
      <c r="E1883" s="6" t="str">
        <f>Table1[[#This Row],[QNUM]]&amp;Table1[[#This Row],[SUBQNUM]]</f>
        <v>13.02.06Notes:</v>
      </c>
      <c r="F1883" s="10" t="str">
        <f>IF('Commission Operations'!$B85="","",'Commission Operations'!$B85)</f>
        <v/>
      </c>
      <c r="G1883" s="10" t="str">
        <f>IF('Commission Operations'!$C85="","",'Commission Operations'!$C85)</f>
        <v/>
      </c>
      <c r="H188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84" spans="1:8" x14ac:dyDescent="0.35">
      <c r="A1884" s="6" t="s">
        <v>19</v>
      </c>
      <c r="B1884" s="6" t="str">
        <f>B1881&amp;Table1[[#This Row],[Question]]</f>
        <v>13.02.06Recommendations for Improvement:</v>
      </c>
      <c r="C1884" s="6" t="str">
        <f>(IF(MID(Table1[[#This Row],[Question]],10,2)="SU",MID(Table1[[#This Row],[Question]],10,6),""))</f>
        <v/>
      </c>
      <c r="D1884" s="6" t="str">
        <f>'Commission Operations'!A86</f>
        <v>Recommendations for Improvement:</v>
      </c>
      <c r="E1884" s="6" t="str">
        <f>Table1[[#This Row],[QNUM]]&amp;Table1[[#This Row],[SUBQNUM]]</f>
        <v>13.02.06Recommendations for Improvement:</v>
      </c>
      <c r="F1884" s="10" t="str">
        <f>IF('Commission Operations'!$B86="","",'Commission Operations'!$B86)</f>
        <v/>
      </c>
      <c r="G1884" s="10" t="str">
        <f>IF('Commission Operations'!$C86="","",'Commission Operations'!$C86)</f>
        <v/>
      </c>
      <c r="H188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85" spans="1:8" x14ac:dyDescent="0.35">
      <c r="A1885" s="6" t="s">
        <v>19</v>
      </c>
      <c r="B1885" s="10" t="str">
        <f t="shared" ref="B1885:B1889" si="69">TRIM(IF(ISNUMBER(LEFT(D1885,1)*1),LEFT(D1885,9),""))</f>
        <v>13.03: Po</v>
      </c>
      <c r="C1885" s="6" t="str">
        <f>(IF(MID(Table1[[#This Row],[Question]],10,2)="SU",MID(Table1[[#This Row],[Question]],10,6),""))</f>
        <v/>
      </c>
      <c r="D1885" s="6" t="str">
        <f>'Commission Operations'!A87</f>
        <v>13.03: Portfolio Management</v>
      </c>
      <c r="E1885" s="6" t="str">
        <f>Table1[[#This Row],[QNUM]]&amp;Table1[[#This Row],[SUBQNUM]]</f>
        <v>13.03: Po</v>
      </c>
      <c r="F1885" s="10" t="str">
        <f>IF('Commission Operations'!$B87="","",'Commission Operations'!$B87)</f>
        <v/>
      </c>
      <c r="G1885" s="10" t="str">
        <f>IF('Commission Operations'!$C87="","",'Commission Operations'!$C87)</f>
        <v/>
      </c>
      <c r="H188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86" spans="1:8" x14ac:dyDescent="0.35">
      <c r="A1886" s="6" t="s">
        <v>19</v>
      </c>
      <c r="B1886" s="10" t="str">
        <f t="shared" si="69"/>
        <v>13.03.01</v>
      </c>
      <c r="C1886" s="6" t="str">
        <f>(IF(MID(Table1[[#This Row],[Question]],10,2)="SU",MID(Table1[[#This Row],[Question]],10,6),""))</f>
        <v/>
      </c>
      <c r="D1886" s="6" t="str">
        <f>'Commission Operations'!A88</f>
        <v>13.03.01</v>
      </c>
      <c r="E1886" s="6" t="str">
        <f>Table1[[#This Row],[QNUM]]&amp;Table1[[#This Row],[SUBQNUM]]</f>
        <v>13.03.01</v>
      </c>
      <c r="F1886" s="10" t="str">
        <f>IF('Commission Operations'!$B88="","",'Commission Operations'!$B88)</f>
        <v>Is there evidence of duplication, supplantation, or displacement within the Commission or its subgrantees, observable through document reviews or interviews?</v>
      </c>
      <c r="G1886" s="10" t="str">
        <f>IF('Commission Operations'!$C88="","",'Commission Operations'!$C88)</f>
        <v/>
      </c>
      <c r="H1886" s="6" t="str">
        <f>IFERROR(_xlfn.IFS(Table1[[#This Row],[Answer]]="NOT COMPLIANT",_xlfn.XLOOKUP(Table1[[#This Row],[QNUM]],SummaryResponses!$A$2:$A$251,SummaryResponses!$C$2:$C$251,""),Table1[[#This Row],[Answer]]="YES",_xlfn.XLOOKUP(Table1[[#This Row],[QNUM]],SummaryResponses!$A$2:$A$251,_xlfn.XLOOKUP(Table1[[#This Row],[SUBQNUM]],SummaryResponses!$D$1:$AE$1,SummaryResponses!$D$2:$AE$251),"")),"")</f>
        <v/>
      </c>
    </row>
    <row r="1887" spans="1:8" x14ac:dyDescent="0.35">
      <c r="A1887" s="6" t="s">
        <v>19</v>
      </c>
      <c r="B1887" s="10" t="str">
        <f t="shared" si="69"/>
        <v>13.03.01</v>
      </c>
      <c r="C1887" s="6" t="str">
        <f>(IF(MID(Table1[[#This Row],[Question]],10,2)="SU",MID(Table1[[#This Row],[Question]],10,6),""))</f>
        <v>SUBQ1</v>
      </c>
      <c r="D1887" s="9" t="str">
        <f>B1886&amp;" SUBQ1"</f>
        <v>13.03.01 SUBQ1</v>
      </c>
      <c r="E1887" s="6" t="str">
        <f>Table1[[#This Row],[QNUM]]&amp;Table1[[#This Row],[SUBQNUM]]</f>
        <v>13.03.01SUBQ1</v>
      </c>
      <c r="F1887" s="10" t="str">
        <f>IF('Commission Operations'!$B89="","",'Commission Operations'!$B89)</f>
        <v>Evidence of duplication?</v>
      </c>
      <c r="G1887" s="10" t="str">
        <f>IF('Commission Operations'!$C89="","",'Commission Operations'!$C89)</f>
        <v/>
      </c>
      <c r="H1887" s="6" t="str">
        <f>IFERROR(_xlfn.IFS(Table1[[#This Row],[Answer]]="NOT COMPLIANT",_xlfn.XLOOKUP(Table1[[#This Row],[QNUM]],SummaryResponses!$A$2:$A$251,SummaryResponses!$C$2:$C$251,""),Table1[[#This Row],[Answer]]="YES",_xlfn.XLOOKUP(Table1[[#This Row],[QNUM]],SummaryResponses!$A$2:$A$251,_xlfn.XLOOKUP(Table1[[#This Row],[SUBQNUM]],SummaryResponses!$D$1:$AE$1,SummaryResponses!$D$2:$AE$251),"")),"")</f>
        <v/>
      </c>
    </row>
    <row r="1888" spans="1:8" x14ac:dyDescent="0.35">
      <c r="A1888" s="6" t="s">
        <v>19</v>
      </c>
      <c r="B1888" s="10" t="str">
        <f t="shared" si="69"/>
        <v>13.03.01</v>
      </c>
      <c r="C1888" s="6" t="str">
        <f>(IF(MID(Table1[[#This Row],[Question]],10,2)="SU",MID(Table1[[#This Row],[Question]],10,6),""))</f>
        <v>SUBQ2</v>
      </c>
      <c r="D1888" s="9" t="str">
        <f>B1886&amp;" SUBQ2"</f>
        <v>13.03.01 SUBQ2</v>
      </c>
      <c r="E1888" s="6" t="str">
        <f>Table1[[#This Row],[QNUM]]&amp;Table1[[#This Row],[SUBQNUM]]</f>
        <v>13.03.01SUBQ2</v>
      </c>
      <c r="F1888" s="10" t="str">
        <f>IF('Commission Operations'!$B90="","",'Commission Operations'!$B90)</f>
        <v xml:space="preserve">Evidence of supplantation? </v>
      </c>
      <c r="G1888" s="10" t="str">
        <f>IF('Commission Operations'!$C90="","",'Commission Operations'!$C90)</f>
        <v/>
      </c>
      <c r="H1888" s="6" t="str">
        <f>IFERROR(_xlfn.IFS(Table1[[#This Row],[Answer]]="NOT COMPLIANT",_xlfn.XLOOKUP(Table1[[#This Row],[QNUM]],SummaryResponses!$A$2:$A$251,SummaryResponses!$C$2:$C$251,""),Table1[[#This Row],[Answer]]="YES",_xlfn.XLOOKUP(Table1[[#This Row],[QNUM]],SummaryResponses!$A$2:$A$251,_xlfn.XLOOKUP(Table1[[#This Row],[SUBQNUM]],SummaryResponses!$D$1:$AE$1,SummaryResponses!$D$2:$AE$251),"")),"")</f>
        <v/>
      </c>
    </row>
    <row r="1889" spans="1:8" x14ac:dyDescent="0.35">
      <c r="A1889" s="6" t="s">
        <v>19</v>
      </c>
      <c r="B1889" s="10" t="str">
        <f t="shared" si="69"/>
        <v>13.03.01</v>
      </c>
      <c r="C1889" s="6" t="str">
        <f>(IF(MID(Table1[[#This Row],[Question]],10,2)="SU",MID(Table1[[#This Row],[Question]],10,6),""))</f>
        <v>SUBQ3</v>
      </c>
      <c r="D1889" s="9" t="str">
        <f>B1888&amp;" SUBQ3"</f>
        <v>13.03.01 SUBQ3</v>
      </c>
      <c r="E1889" s="6" t="str">
        <f>Table1[[#This Row],[QNUM]]&amp;Table1[[#This Row],[SUBQNUM]]</f>
        <v>13.03.01SUBQ3</v>
      </c>
      <c r="F1889" s="10" t="str">
        <f>IF('Commission Operations'!$B91="","",'Commission Operations'!$B91)</f>
        <v xml:space="preserve">Evidence of displacement? </v>
      </c>
      <c r="G1889" s="10" t="str">
        <f>IF('Commission Operations'!$C91="","",'Commission Operations'!$C91)</f>
        <v/>
      </c>
      <c r="H1889" s="6" t="str">
        <f>IFERROR(_xlfn.IFS(Table1[[#This Row],[Answer]]="NOT COMPLIANT",_xlfn.XLOOKUP(Table1[[#This Row],[QNUM]],SummaryResponses!$A$2:$A$251,SummaryResponses!$C$2:$C$251,""),Table1[[#This Row],[Answer]]="YES",_xlfn.XLOOKUP(Table1[[#This Row],[QNUM]],SummaryResponses!$A$2:$A$251,_xlfn.XLOOKUP(Table1[[#This Row],[SUBQNUM]],SummaryResponses!$D$1:$AE$1,SummaryResponses!$D$2:$AE$251),"")),"")</f>
        <v/>
      </c>
    </row>
    <row r="1890" spans="1:8" x14ac:dyDescent="0.35">
      <c r="A1890" s="6" t="s">
        <v>19</v>
      </c>
      <c r="B1890" s="6" t="str">
        <f>B1889&amp;Table1[[#This Row],[Question]]</f>
        <v>13.03.01References:</v>
      </c>
      <c r="C1890" s="6" t="str">
        <f>(IF(MID(Table1[[#This Row],[Question]],10,2)="SU",MID(Table1[[#This Row],[Question]],10,6),""))</f>
        <v/>
      </c>
      <c r="D1890" s="6" t="str">
        <f>'Commission Operations'!A92</f>
        <v>References:</v>
      </c>
      <c r="E1890" s="6" t="str">
        <f>Table1[[#This Row],[QNUM]]&amp;Table1[[#This Row],[SUBQNUM]]</f>
        <v>13.03.01References:</v>
      </c>
      <c r="F1890" s="10" t="str">
        <f>IF('Commission Operations'!$B92="","",'Commission Operations'!$B92)</f>
        <v>45 CFR §2540.100 </v>
      </c>
      <c r="G1890" s="10" t="str">
        <f>IF('Commission Operations'!$C92="","",'Commission Operations'!$C92)</f>
        <v/>
      </c>
      <c r="H189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91" spans="1:8" x14ac:dyDescent="0.35">
      <c r="A1891" s="6" t="s">
        <v>19</v>
      </c>
      <c r="B1891" s="6" t="str">
        <f>B1889&amp;Table1[[#This Row],[Question]]</f>
        <v>13.03.01Notes:</v>
      </c>
      <c r="C1891" s="6" t="str">
        <f>(IF(MID(Table1[[#This Row],[Question]],10,2)="SU",MID(Table1[[#This Row],[Question]],10,6),""))</f>
        <v/>
      </c>
      <c r="D1891" s="6" t="str">
        <f>'Commission Operations'!A93</f>
        <v>Notes:</v>
      </c>
      <c r="E1891" s="6" t="str">
        <f>Table1[[#This Row],[QNUM]]&amp;Table1[[#This Row],[SUBQNUM]]</f>
        <v>13.03.01Notes:</v>
      </c>
      <c r="F1891" s="10" t="str">
        <f>IF('Commission Operations'!$B93="","",'Commission Operations'!$B93)</f>
        <v/>
      </c>
      <c r="G1891" s="10" t="str">
        <f>IF('Commission Operations'!$C93="","",'Commission Operations'!$C93)</f>
        <v/>
      </c>
      <c r="H189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92" spans="1:8" x14ac:dyDescent="0.35">
      <c r="A1892" s="6" t="s">
        <v>19</v>
      </c>
      <c r="B1892" s="6" t="str">
        <f>B1889&amp;Table1[[#This Row],[Question]]</f>
        <v>13.03.01Recommendations for Improvement:</v>
      </c>
      <c r="C1892" s="6" t="str">
        <f>(IF(MID(Table1[[#This Row],[Question]],10,2)="SU",MID(Table1[[#This Row],[Question]],10,6),""))</f>
        <v/>
      </c>
      <c r="D1892" s="6" t="str">
        <f>'Commission Operations'!A94</f>
        <v>Recommendations for Improvement:</v>
      </c>
      <c r="E1892" s="6" t="str">
        <f>Table1[[#This Row],[QNUM]]&amp;Table1[[#This Row],[SUBQNUM]]</f>
        <v>13.03.01Recommendations for Improvement:</v>
      </c>
      <c r="F1892" s="10" t="str">
        <f>IF('Commission Operations'!$B94="","",'Commission Operations'!$B94)</f>
        <v/>
      </c>
      <c r="G1892" s="10" t="str">
        <f>IF('Commission Operations'!$C94="","",'Commission Operations'!$C94)</f>
        <v/>
      </c>
      <c r="H189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93" spans="1:8" x14ac:dyDescent="0.35">
      <c r="A1893" s="6" t="s">
        <v>19</v>
      </c>
      <c r="B1893" s="10" t="str">
        <f t="shared" ref="B1893" si="70">TRIM(IF(ISNUMBER(LEFT(D1893,1)*1),LEFT(D1893,9),""))</f>
        <v>13.03.03</v>
      </c>
      <c r="C1893" s="6" t="str">
        <f>(IF(MID(Table1[[#This Row],[Question]],10,2)="SU",MID(Table1[[#This Row],[Question]],10,6),""))</f>
        <v/>
      </c>
      <c r="D1893" s="6" t="str">
        <f>'Commission Operations'!A95</f>
        <v>13.03.03</v>
      </c>
      <c r="E1893" s="6" t="str">
        <f>Table1[[#This Row],[QNUM]]&amp;Table1[[#This Row],[SUBQNUM]]</f>
        <v>13.03.03</v>
      </c>
      <c r="F1893" s="10" t="str">
        <f>IF('Commission Operations'!$B95="","",'Commission Operations'!$B95)</f>
        <v>Are all activities included in the sampled member position descriptions allowable?</v>
      </c>
      <c r="G1893" s="10" t="str">
        <f>IF('Commission Operations'!$C95="","",'Commission Operations'!$C95)</f>
        <v/>
      </c>
      <c r="H189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94" spans="1:8" x14ac:dyDescent="0.35">
      <c r="A1894" s="6" t="s">
        <v>19</v>
      </c>
      <c r="B1894" s="6" t="str">
        <f>B1893&amp;Table1[[#This Row],[Question]]</f>
        <v>13.03.03References:</v>
      </c>
      <c r="C1894" s="6" t="str">
        <f>(IF(MID(Table1[[#This Row],[Question]],10,2)="SU",MID(Table1[[#This Row],[Question]],10,6),""))</f>
        <v/>
      </c>
      <c r="D1894" s="6" t="str">
        <f>'Commission Operations'!A96</f>
        <v>References:</v>
      </c>
      <c r="E1894" s="6" t="str">
        <f>Table1[[#This Row],[QNUM]]&amp;Table1[[#This Row],[SUBQNUM]]</f>
        <v>13.03.03References:</v>
      </c>
      <c r="F1894" s="10" t="str">
        <f>IF('Commission Operations'!$B96="","",'Commission Operations'!$B96)</f>
        <v xml:space="preserve">45 CFR 2520.65, 45 CFR 2520.10 through 2520.30 </v>
      </c>
      <c r="G1894" s="10" t="str">
        <f>IF('Commission Operations'!$C96="","",'Commission Operations'!$C96)</f>
        <v/>
      </c>
      <c r="H189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95" spans="1:8" x14ac:dyDescent="0.35">
      <c r="A1895" s="6" t="s">
        <v>19</v>
      </c>
      <c r="B1895" s="6" t="str">
        <f>B1893&amp;Table1[[#This Row],[Question]]</f>
        <v>13.03.03Notes:</v>
      </c>
      <c r="C1895" s="6" t="str">
        <f>(IF(MID(Table1[[#This Row],[Question]],10,2)="SU",MID(Table1[[#This Row],[Question]],10,6),""))</f>
        <v/>
      </c>
      <c r="D1895" s="6" t="str">
        <f>'Commission Operations'!A97</f>
        <v>Notes:</v>
      </c>
      <c r="E1895" s="6" t="str">
        <f>Table1[[#This Row],[QNUM]]&amp;Table1[[#This Row],[SUBQNUM]]</f>
        <v>13.03.03Notes:</v>
      </c>
      <c r="F1895" s="10" t="str">
        <f>IF('Commission Operations'!$B97="","",'Commission Operations'!$B97)</f>
        <v/>
      </c>
      <c r="G1895" s="10" t="str">
        <f>IF('Commission Operations'!$C97="","",'Commission Operations'!$C97)</f>
        <v/>
      </c>
      <c r="H189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96" spans="1:8" x14ac:dyDescent="0.35">
      <c r="A1896" s="6" t="s">
        <v>19</v>
      </c>
      <c r="B1896" s="6" t="str">
        <f>B1893&amp;Table1[[#This Row],[Question]]</f>
        <v>13.03.03Recommendations for Improvement:</v>
      </c>
      <c r="C1896" s="6" t="str">
        <f>(IF(MID(Table1[[#This Row],[Question]],10,2)="SU",MID(Table1[[#This Row],[Question]],10,6),""))</f>
        <v/>
      </c>
      <c r="D1896" s="6" t="str">
        <f>'Commission Operations'!A98</f>
        <v>Recommendations for Improvement:</v>
      </c>
      <c r="E1896" s="6" t="str">
        <f>Table1[[#This Row],[QNUM]]&amp;Table1[[#This Row],[SUBQNUM]]</f>
        <v>13.03.03Recommendations for Improvement:</v>
      </c>
      <c r="F1896" s="10" t="str">
        <f>IF('Commission Operations'!$B98="","",'Commission Operations'!$B98)</f>
        <v/>
      </c>
      <c r="G1896" s="10" t="str">
        <f>IF('Commission Operations'!$C98="","",'Commission Operations'!$C98)</f>
        <v/>
      </c>
      <c r="H189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97" spans="1:8" x14ac:dyDescent="0.35">
      <c r="A1897" s="6" t="s">
        <v>19</v>
      </c>
      <c r="B1897" s="10" t="str">
        <f t="shared" ref="B1897" si="71">TRIM(IF(ISNUMBER(LEFT(D1897,1)*1),LEFT(D1897,9),""))</f>
        <v>13.03.04</v>
      </c>
      <c r="C1897" s="6" t="str">
        <f>(IF(MID(Table1[[#This Row],[Question]],10,2)="SU",MID(Table1[[#This Row],[Question]],10,6),""))</f>
        <v/>
      </c>
      <c r="D1897" s="6" t="str">
        <f>'Commission Operations'!A99</f>
        <v>13.03.04</v>
      </c>
      <c r="E1897" s="6" t="str">
        <f>Table1[[#This Row],[QNUM]]&amp;Table1[[#This Row],[SUBQNUM]]</f>
        <v>13.03.04</v>
      </c>
      <c r="F1897" s="10" t="str">
        <f>IF('Commission Operations'!$B99="","",'Commission Operations'!$B99)</f>
        <v>Do the service activities of the member align with the position description, based on member and supervisor interviews?</v>
      </c>
      <c r="G1897" s="10" t="str">
        <f>IF('Commission Operations'!$C99="","",'Commission Operations'!$C99)</f>
        <v/>
      </c>
      <c r="H189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98" spans="1:8" x14ac:dyDescent="0.35">
      <c r="A1898" s="6" t="s">
        <v>19</v>
      </c>
      <c r="B1898" s="6" t="str">
        <f>B1897&amp;Table1[[#This Row],[Question]]</f>
        <v>13.03.04References:</v>
      </c>
      <c r="C1898" s="6" t="str">
        <f>(IF(MID(Table1[[#This Row],[Question]],10,2)="SU",MID(Table1[[#This Row],[Question]],10,6),""))</f>
        <v/>
      </c>
      <c r="D1898" s="6" t="str">
        <f>'Commission Operations'!A100</f>
        <v>References:</v>
      </c>
      <c r="E1898" s="6" t="str">
        <f>Table1[[#This Row],[QNUM]]&amp;Table1[[#This Row],[SUBQNUM]]</f>
        <v>13.03.04References:</v>
      </c>
      <c r="F1898" s="10" t="str">
        <f>IF('Commission Operations'!$B100="","",'Commission Operations'!$B100)</f>
        <v xml:space="preserve">Grant-Specific Terms and Conditions (V)(A) </v>
      </c>
      <c r="G1898" s="10" t="str">
        <f>IF('Commission Operations'!$C100="","",'Commission Operations'!$C100)</f>
        <v/>
      </c>
      <c r="H189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899" spans="1:8" x14ac:dyDescent="0.35">
      <c r="A1899" s="6" t="s">
        <v>19</v>
      </c>
      <c r="B1899" s="6" t="str">
        <f>B1897&amp;Table1[[#This Row],[Question]]</f>
        <v>13.03.04Notes:</v>
      </c>
      <c r="C1899" s="6" t="str">
        <f>(IF(MID(Table1[[#This Row],[Question]],10,2)="SU",MID(Table1[[#This Row],[Question]],10,6),""))</f>
        <v/>
      </c>
      <c r="D1899" s="6" t="str">
        <f>'Commission Operations'!A101</f>
        <v>Notes:</v>
      </c>
      <c r="E1899" s="6" t="str">
        <f>Table1[[#This Row],[QNUM]]&amp;Table1[[#This Row],[SUBQNUM]]</f>
        <v>13.03.04Notes:</v>
      </c>
      <c r="F1899" s="10" t="str">
        <f>IF('Commission Operations'!$B101="","",'Commission Operations'!$B101)</f>
        <v/>
      </c>
      <c r="G1899" s="10" t="str">
        <f>IF('Commission Operations'!$C101="","",'Commission Operations'!$C101)</f>
        <v/>
      </c>
      <c r="H189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00" spans="1:8" x14ac:dyDescent="0.35">
      <c r="A1900" s="6" t="s">
        <v>19</v>
      </c>
      <c r="B1900" s="6" t="str">
        <f>B1897&amp;Table1[[#This Row],[Question]]</f>
        <v>13.03.04Recommendations for Improvement:</v>
      </c>
      <c r="C1900" s="6" t="str">
        <f>(IF(MID(Table1[[#This Row],[Question]],10,2)="SU",MID(Table1[[#This Row],[Question]],10,6),""))</f>
        <v/>
      </c>
      <c r="D1900" s="6" t="str">
        <f>'Commission Operations'!A102</f>
        <v>Recommendations for Improvement:</v>
      </c>
      <c r="E1900" s="6" t="str">
        <f>Table1[[#This Row],[QNUM]]&amp;Table1[[#This Row],[SUBQNUM]]</f>
        <v>13.03.04Recommendations for Improvement:</v>
      </c>
      <c r="F1900" s="10" t="str">
        <f>IF('Commission Operations'!$B102="","",'Commission Operations'!$B102)</f>
        <v/>
      </c>
      <c r="G1900" s="10" t="str">
        <f>IF('Commission Operations'!$C102="","",'Commission Operations'!$C102)</f>
        <v/>
      </c>
      <c r="H190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01" spans="1:8" x14ac:dyDescent="0.35">
      <c r="A1901" s="6" t="s">
        <v>19</v>
      </c>
      <c r="B1901" s="10" t="str">
        <f t="shared" ref="B1901" si="72">TRIM(IF(ISNUMBER(LEFT(D1901,1)*1),LEFT(D1901,9),""))</f>
        <v>13.03.05</v>
      </c>
      <c r="C1901" s="6" t="str">
        <f>(IF(MID(Table1[[#This Row],[Question]],10,2)="SU",MID(Table1[[#This Row],[Question]],10,6),""))</f>
        <v/>
      </c>
      <c r="D1901" s="6" t="str">
        <f>'Commission Operations'!A103</f>
        <v>13.03.05</v>
      </c>
      <c r="E1901" s="6" t="str">
        <f>Table1[[#This Row],[QNUM]]&amp;Table1[[#This Row],[SUBQNUM]]</f>
        <v>13.03.05</v>
      </c>
      <c r="F1901" s="10" t="str">
        <f>IF('Commission Operations'!$B103="","",'Commission Operations'!$B103)</f>
        <v>Is there a designated supervisor providing regular and consistent support and supervision for each member (based on member file documents and interviews)?</v>
      </c>
      <c r="G1901" s="10" t="str">
        <f>IF('Commission Operations'!$C103="","",'Commission Operations'!$C103)</f>
        <v/>
      </c>
      <c r="H190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02" spans="1:8" x14ac:dyDescent="0.35">
      <c r="A1902" s="6" t="s">
        <v>19</v>
      </c>
      <c r="B1902" s="6" t="str">
        <f>B1901&amp;Table1[[#This Row],[Question]]</f>
        <v>13.03.05References:</v>
      </c>
      <c r="C1902" s="6" t="str">
        <f>(IF(MID(Table1[[#This Row],[Question]],10,2)="SU",MID(Table1[[#This Row],[Question]],10,6),""))</f>
        <v/>
      </c>
      <c r="D1902" s="6" t="str">
        <f>'Commission Operations'!A104</f>
        <v>References:</v>
      </c>
      <c r="E1902" s="6" t="str">
        <f>Table1[[#This Row],[QNUM]]&amp;Table1[[#This Row],[SUBQNUM]]</f>
        <v>13.03.05References:</v>
      </c>
      <c r="F1902" s="10" t="str">
        <f>IF('Commission Operations'!$B104="","",'Commission Operations'!$B104)</f>
        <v xml:space="preserve">Grant-Specific Terms and Conditions (V)(A) </v>
      </c>
      <c r="G1902" s="10" t="str">
        <f>IF('Commission Operations'!$C104="","",'Commission Operations'!$C104)</f>
        <v/>
      </c>
      <c r="H190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03" spans="1:8" x14ac:dyDescent="0.35">
      <c r="A1903" s="6" t="s">
        <v>19</v>
      </c>
      <c r="B1903" s="6" t="str">
        <f>B1901&amp;Table1[[#This Row],[Question]]</f>
        <v>13.03.05Notes:</v>
      </c>
      <c r="C1903" s="6" t="str">
        <f>(IF(MID(Table1[[#This Row],[Question]],10,2)="SU",MID(Table1[[#This Row],[Question]],10,6),""))</f>
        <v/>
      </c>
      <c r="D1903" s="6" t="str">
        <f>'Commission Operations'!A105</f>
        <v>Notes:</v>
      </c>
      <c r="E1903" s="6" t="str">
        <f>Table1[[#This Row],[QNUM]]&amp;Table1[[#This Row],[SUBQNUM]]</f>
        <v>13.03.05Notes:</v>
      </c>
      <c r="F1903" s="10" t="str">
        <f>IF('Commission Operations'!$B105="","",'Commission Operations'!$B105)</f>
        <v/>
      </c>
      <c r="G1903" s="10" t="str">
        <f>IF('Commission Operations'!$C105="","",'Commission Operations'!$C105)</f>
        <v/>
      </c>
      <c r="H190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04" spans="1:8" x14ac:dyDescent="0.35">
      <c r="A1904" s="6" t="s">
        <v>19</v>
      </c>
      <c r="B1904" s="6" t="str">
        <f>B1901&amp;Table1[[#This Row],[Question]]</f>
        <v>13.03.05Recommendations for Improvement:</v>
      </c>
      <c r="C1904" s="6" t="str">
        <f>(IF(MID(Table1[[#This Row],[Question]],10,2)="SU",MID(Table1[[#This Row],[Question]],10,6),""))</f>
        <v/>
      </c>
      <c r="D1904" s="6" t="str">
        <f>'Commission Operations'!A106</f>
        <v>Recommendations for Improvement:</v>
      </c>
      <c r="E1904" s="6" t="str">
        <f>Table1[[#This Row],[QNUM]]&amp;Table1[[#This Row],[SUBQNUM]]</f>
        <v>13.03.05Recommendations for Improvement:</v>
      </c>
      <c r="F1904" s="10" t="str">
        <f>IF('Commission Operations'!$B106="","",'Commission Operations'!$B106)</f>
        <v/>
      </c>
      <c r="G1904" s="10" t="str">
        <f>IF('Commission Operations'!$C106="","",'Commission Operations'!$C106)</f>
        <v/>
      </c>
      <c r="H190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05" spans="1:8" x14ac:dyDescent="0.35">
      <c r="A1905" s="6" t="s">
        <v>19</v>
      </c>
      <c r="B1905" s="10" t="str">
        <f t="shared" ref="B1905:B1909" si="73">TRIM(IF(ISNUMBER(LEFT(D1905,1)*1),LEFT(D1905,9),""))</f>
        <v>13.03.06</v>
      </c>
      <c r="C1905" s="6" t="str">
        <f>(IF(MID(Table1[[#This Row],[Question]],10,2)="SU",MID(Table1[[#This Row],[Question]],10,6),""))</f>
        <v/>
      </c>
      <c r="D1905" s="6" t="str">
        <f>'Commission Operations'!A107</f>
        <v>13.03.06</v>
      </c>
      <c r="E1905" s="6" t="str">
        <f>Table1[[#This Row],[QNUM]]&amp;Table1[[#This Row],[SUBQNUM]]</f>
        <v>13.03.06</v>
      </c>
      <c r="F1905" s="10" t="str">
        <f>IF('Commission Operations'!$B107="","",'Commission Operations'!$B107)</f>
        <v xml:space="preserve">Does the Commission take reasonable steps to ensure PPR data are valid and accurate? </v>
      </c>
      <c r="G1905" s="10" t="str">
        <f>IF('Commission Operations'!$C107="","",'Commission Operations'!$C107)</f>
        <v/>
      </c>
      <c r="H190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06" spans="1:8" x14ac:dyDescent="0.35">
      <c r="A1906" s="6" t="s">
        <v>19</v>
      </c>
      <c r="B1906" s="10" t="str">
        <f t="shared" si="73"/>
        <v>13.03.06</v>
      </c>
      <c r="C1906" s="6" t="str">
        <f>(IF(MID(Table1[[#This Row],[Question]],10,2)="SU",MID(Table1[[#This Row],[Question]],10,6),""))</f>
        <v>SUBQ1</v>
      </c>
      <c r="D1906" s="9" t="str">
        <f>B1905&amp;" SUBQ1"</f>
        <v>13.03.06 SUBQ1</v>
      </c>
      <c r="E1906" s="6" t="str">
        <f>Table1[[#This Row],[QNUM]]&amp;Table1[[#This Row],[SUBQNUM]]</f>
        <v>13.03.06SUBQ1</v>
      </c>
      <c r="F1906" s="10" t="str">
        <f>IF('Commission Operations'!$B108="","",'Commission Operations'!$B108)</f>
        <v>Does the Commission provide tools to subrecipients to ensure accurate reporting?</v>
      </c>
      <c r="G1906" s="10" t="str">
        <f>IF('Commission Operations'!$C108="","",'Commission Operations'!$C108)</f>
        <v/>
      </c>
      <c r="H190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07" spans="1:8" x14ac:dyDescent="0.35">
      <c r="A1907" s="6" t="s">
        <v>19</v>
      </c>
      <c r="B1907" s="10" t="str">
        <f t="shared" si="73"/>
        <v>13.03.06</v>
      </c>
      <c r="C1907" s="6" t="str">
        <f>(IF(MID(Table1[[#This Row],[Question]],10,2)="SU",MID(Table1[[#This Row],[Question]],10,6),""))</f>
        <v>SUBQ2</v>
      </c>
      <c r="D1907" s="9" t="str">
        <f>B1905&amp;" SUBQ2"</f>
        <v>13.03.06 SUBQ2</v>
      </c>
      <c r="E1907" s="6" t="str">
        <f>Table1[[#This Row],[QNUM]]&amp;Table1[[#This Row],[SUBQNUM]]</f>
        <v>13.03.06SUBQ2</v>
      </c>
      <c r="F1907" s="10" t="str">
        <f>IF('Commission Operations'!$B109="","",'Commission Operations'!$B109)</f>
        <v>Does the Commission take reasonable steps to ensure subrecipient data are valid?</v>
      </c>
      <c r="G1907" s="10" t="str">
        <f>IF('Commission Operations'!$C109="","",'Commission Operations'!$C109)</f>
        <v/>
      </c>
      <c r="H190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08" spans="1:8" x14ac:dyDescent="0.35">
      <c r="A1908" s="6" t="s">
        <v>19</v>
      </c>
      <c r="B1908" s="10" t="str">
        <f t="shared" si="73"/>
        <v>13.03.06</v>
      </c>
      <c r="C1908" s="6" t="str">
        <f>(IF(MID(Table1[[#This Row],[Question]],10,2)="SU",MID(Table1[[#This Row],[Question]],10,6),""))</f>
        <v>SUBQ3</v>
      </c>
      <c r="D1908" s="9" t="str">
        <f>B1905&amp;" SUBQ3"</f>
        <v>13.03.06 SUBQ3</v>
      </c>
      <c r="E1908" s="6" t="str">
        <f>Table1[[#This Row],[QNUM]]&amp;Table1[[#This Row],[SUBQNUM]]</f>
        <v>13.03.06SUBQ3</v>
      </c>
      <c r="F1908" s="10" t="str">
        <f>IF('Commission Operations'!$B110="","",'Commission Operations'!$B110)</f>
        <v xml:space="preserve">Does the reported figure for the selected PM match the organization's internal records? (Is the data accurate?) </v>
      </c>
      <c r="G1908" s="10" t="str">
        <f>IF('Commission Operations'!$C110="","",'Commission Operations'!$C110)</f>
        <v/>
      </c>
      <c r="H190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09" spans="1:8" x14ac:dyDescent="0.35">
      <c r="A1909" s="6" t="s">
        <v>19</v>
      </c>
      <c r="B1909" s="10" t="str">
        <f t="shared" si="73"/>
        <v>13.03.06</v>
      </c>
      <c r="C1909" s="6" t="str">
        <f>(IF(MID(Table1[[#This Row],[Question]],10,2)="SU",MID(Table1[[#This Row],[Question]],10,6),""))</f>
        <v>SUBQ4</v>
      </c>
      <c r="D1909" s="9" t="str">
        <f>B1905&amp;" SUBQ4"</f>
        <v>13.03.06 SUBQ4</v>
      </c>
      <c r="E1909" s="6" t="str">
        <f>Table1[[#This Row],[QNUM]]&amp;Table1[[#This Row],[SUBQNUM]]</f>
        <v>13.03.06SUBQ4</v>
      </c>
      <c r="F1909" s="10" t="str">
        <f>IF('Commission Operations'!$B111="","",'Commission Operations'!$B111)</f>
        <v>Does the selected source documentation sample support the validity of the PM data reported in the PPR?</v>
      </c>
      <c r="G1909" s="10" t="str">
        <f>IF('Commission Operations'!$C111="","",'Commission Operations'!$C111)</f>
        <v/>
      </c>
      <c r="H190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10" spans="1:8" x14ac:dyDescent="0.35">
      <c r="A1910" s="6" t="s">
        <v>19</v>
      </c>
      <c r="B1910" s="6" t="str">
        <f>B1909&amp;Table1[[#This Row],[Question]]</f>
        <v>13.03.06References:</v>
      </c>
      <c r="C1910" s="6" t="str">
        <f>(IF(MID(Table1[[#This Row],[Question]],10,2)="SU",MID(Table1[[#This Row],[Question]],10,6),""))</f>
        <v/>
      </c>
      <c r="D1910" s="6" t="str">
        <f>'Commission Operations'!A112</f>
        <v>References:</v>
      </c>
      <c r="E1910" s="6" t="str">
        <f>Table1[[#This Row],[QNUM]]&amp;Table1[[#This Row],[SUBQNUM]]</f>
        <v>13.03.06References:</v>
      </c>
      <c r="F1910" s="10" t="str">
        <f>IF('Commission Operations'!$B112="","",'Commission Operations'!$B112)</f>
        <v xml:space="preserve">FY22 General Terms and Conditions B. Other Applicable Terms and Conditions, 2 CFR 200.301, AmeriCorps Performance Measures Instructions 2023  </v>
      </c>
      <c r="G1910" s="10" t="str">
        <f>IF('Commission Operations'!$C112="","",'Commission Operations'!$C112)</f>
        <v/>
      </c>
      <c r="H191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11" spans="1:8" x14ac:dyDescent="0.35">
      <c r="A1911" s="6" t="s">
        <v>19</v>
      </c>
      <c r="B1911" s="6" t="str">
        <f>B1909&amp;Table1[[#This Row],[Question]]</f>
        <v>13.03.06Notes:</v>
      </c>
      <c r="C1911" s="6" t="str">
        <f>(IF(MID(Table1[[#This Row],[Question]],10,2)="SU",MID(Table1[[#This Row],[Question]],10,6),""))</f>
        <v/>
      </c>
      <c r="D1911" s="6" t="str">
        <f>'Commission Operations'!A113</f>
        <v>Notes:</v>
      </c>
      <c r="E1911" s="6" t="str">
        <f>Table1[[#This Row],[QNUM]]&amp;Table1[[#This Row],[SUBQNUM]]</f>
        <v>13.03.06Notes:</v>
      </c>
      <c r="F1911" s="10" t="str">
        <f>IF('Commission Operations'!$B113="","",'Commission Operations'!$B113)</f>
        <v/>
      </c>
      <c r="G1911" s="10" t="str">
        <f>IF('Commission Operations'!$C113="","",'Commission Operations'!$C113)</f>
        <v/>
      </c>
      <c r="H191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12" spans="1:8" x14ac:dyDescent="0.35">
      <c r="A1912" s="6" t="s">
        <v>19</v>
      </c>
      <c r="B1912" s="6" t="str">
        <f>B1909&amp;Table1[[#This Row],[Question]]</f>
        <v>13.03.06Recommendations for Improvement:</v>
      </c>
      <c r="C1912" s="6" t="str">
        <f>(IF(MID(Table1[[#This Row],[Question]],10,2)="SU",MID(Table1[[#This Row],[Question]],10,6),""))</f>
        <v/>
      </c>
      <c r="D1912" s="6" t="str">
        <f>'Commission Operations'!A114</f>
        <v>Recommendations for Improvement:</v>
      </c>
      <c r="E1912" s="6" t="str">
        <f>Table1[[#This Row],[QNUM]]&amp;Table1[[#This Row],[SUBQNUM]]</f>
        <v>13.03.06Recommendations for Improvement:</v>
      </c>
      <c r="F1912" s="10" t="str">
        <f>IF('Commission Operations'!$B114="","",'Commission Operations'!$B114)</f>
        <v/>
      </c>
      <c r="G1912" s="10" t="str">
        <f>IF('Commission Operations'!$C114="","",'Commission Operations'!$C114)</f>
        <v/>
      </c>
      <c r="H191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13" spans="1:8" x14ac:dyDescent="0.35">
      <c r="A1913" s="6" t="s">
        <v>19</v>
      </c>
      <c r="B1913" s="10" t="str">
        <f t="shared" ref="B1913" si="74">TRIM(IF(ISNUMBER(LEFT(D1913,1)*1),LEFT(D1913,9),""))</f>
        <v>13.03.07</v>
      </c>
      <c r="C1913" s="6" t="str">
        <f>(IF(MID(Table1[[#This Row],[Question]],10,2)="SU",MID(Table1[[#This Row],[Question]],10,6),""))</f>
        <v/>
      </c>
      <c r="D1913" s="6" t="str">
        <f>'Commission Operations'!A115</f>
        <v>13.03.07</v>
      </c>
      <c r="E1913" s="6" t="str">
        <f>Table1[[#This Row],[QNUM]]&amp;Table1[[#This Row],[SUBQNUM]]</f>
        <v>13.03.07</v>
      </c>
      <c r="F1913" s="10" t="str">
        <f>IF('Commission Operations'!$B115="","",'Commission Operations'!$B115)</f>
        <v>Are members, site supervisors, and prime staff aware of prohibited activities?</v>
      </c>
      <c r="G1913" s="10" t="str">
        <f>IF('Commission Operations'!$C115="","",'Commission Operations'!$C115)</f>
        <v/>
      </c>
      <c r="H191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14" spans="1:8" x14ac:dyDescent="0.35">
      <c r="A1914" s="6" t="s">
        <v>19</v>
      </c>
      <c r="B1914" s="6" t="str">
        <f>B1913&amp;Table1[[#This Row],[Question]]</f>
        <v>13.03.07References:</v>
      </c>
      <c r="C1914" s="6" t="str">
        <f>(IF(MID(Table1[[#This Row],[Question]],10,2)="SU",MID(Table1[[#This Row],[Question]],10,6),""))</f>
        <v/>
      </c>
      <c r="D1914" s="6" t="str">
        <f>'Commission Operations'!A116</f>
        <v>References:</v>
      </c>
      <c r="E1914" s="6" t="str">
        <f>Table1[[#This Row],[QNUM]]&amp;Table1[[#This Row],[SUBQNUM]]</f>
        <v>13.03.07References:</v>
      </c>
      <c r="F1914" s="10" t="str">
        <f>IF('Commission Operations'!$B116="","",'Commission Operations'!$B116)</f>
        <v xml:space="preserve">45 CFR 2520.65 </v>
      </c>
      <c r="G1914" s="10" t="str">
        <f>IF('Commission Operations'!$C116="","",'Commission Operations'!$C116)</f>
        <v/>
      </c>
      <c r="H191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15" spans="1:8" x14ac:dyDescent="0.35">
      <c r="A1915" s="6" t="s">
        <v>19</v>
      </c>
      <c r="B1915" s="6" t="str">
        <f>B1913&amp;Table1[[#This Row],[Question]]</f>
        <v>13.03.07Notes:</v>
      </c>
      <c r="C1915" s="6" t="str">
        <f>(IF(MID(Table1[[#This Row],[Question]],10,2)="SU",MID(Table1[[#This Row],[Question]],10,6),""))</f>
        <v/>
      </c>
      <c r="D1915" s="6" t="str">
        <f>'Commission Operations'!A117</f>
        <v>Notes:</v>
      </c>
      <c r="E1915" s="6" t="str">
        <f>Table1[[#This Row],[QNUM]]&amp;Table1[[#This Row],[SUBQNUM]]</f>
        <v>13.03.07Notes:</v>
      </c>
      <c r="F1915" s="10" t="str">
        <f>IF('Commission Operations'!$B117="","",'Commission Operations'!$B117)</f>
        <v/>
      </c>
      <c r="G1915" s="10" t="str">
        <f>IF('Commission Operations'!$C117="","",'Commission Operations'!$C117)</f>
        <v/>
      </c>
      <c r="H1915"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16" spans="1:8" x14ac:dyDescent="0.35">
      <c r="A1916" s="6" t="s">
        <v>19</v>
      </c>
      <c r="B1916" s="6" t="str">
        <f>B1913&amp;Table1[[#This Row],[Question]]</f>
        <v>13.03.07Recommendations for Improvement:</v>
      </c>
      <c r="C1916" s="6" t="str">
        <f>(IF(MID(Table1[[#This Row],[Question]],10,2)="SU",MID(Table1[[#This Row],[Question]],10,6),""))</f>
        <v/>
      </c>
      <c r="D1916" s="6" t="str">
        <f>'Commission Operations'!A118</f>
        <v>Recommendations for Improvement:</v>
      </c>
      <c r="E1916" s="6" t="str">
        <f>Table1[[#This Row],[QNUM]]&amp;Table1[[#This Row],[SUBQNUM]]</f>
        <v>13.03.07Recommendations for Improvement:</v>
      </c>
      <c r="F1916" s="10" t="str">
        <f>IF('Commission Operations'!$B118="","",'Commission Operations'!$B118)</f>
        <v/>
      </c>
      <c r="G1916" s="10" t="str">
        <f>IF('Commission Operations'!$C118="","",'Commission Operations'!$C118)</f>
        <v/>
      </c>
      <c r="H1916"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17" spans="1:8" x14ac:dyDescent="0.35">
      <c r="A1917" s="6" t="s">
        <v>19</v>
      </c>
      <c r="B1917" s="10" t="str">
        <f t="shared" ref="B1917" si="75">TRIM(IF(ISNUMBER(LEFT(D1917,1)*1),LEFT(D1917,9),""))</f>
        <v>13.03.08</v>
      </c>
      <c r="C1917" s="6" t="str">
        <f>(IF(MID(Table1[[#This Row],[Question]],10,2)="SU",MID(Table1[[#This Row],[Question]],10,6),""))</f>
        <v/>
      </c>
      <c r="D1917" s="6" t="str">
        <f>'Commission Operations'!A119</f>
        <v>13.03.08</v>
      </c>
      <c r="E1917" s="6" t="str">
        <f>Table1[[#This Row],[QNUM]]&amp;Table1[[#This Row],[SUBQNUM]]</f>
        <v>13.03.08</v>
      </c>
      <c r="F1917" s="10" t="str">
        <f>IF('Commission Operations'!$B119="","",'Commission Operations'!$B119)</f>
        <v xml:space="preserve">Do interviews indicate that members, supervisors, and Commission staff do NOT engage in prohibited activities? </v>
      </c>
      <c r="G1917" s="10" t="str">
        <f>IF('Commission Operations'!$C119="","",'Commission Operations'!$C119)</f>
        <v/>
      </c>
      <c r="H1917"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18" spans="1:8" x14ac:dyDescent="0.35">
      <c r="A1918" s="6" t="s">
        <v>19</v>
      </c>
      <c r="B1918" s="6" t="str">
        <f>B1917&amp;Table1[[#This Row],[Question]]</f>
        <v>13.03.08References:</v>
      </c>
      <c r="C1918" s="6" t="str">
        <f>(IF(MID(Table1[[#This Row],[Question]],10,2)="SU",MID(Table1[[#This Row],[Question]],10,6),""))</f>
        <v/>
      </c>
      <c r="D1918" s="6" t="str">
        <f>'Commission Operations'!A120</f>
        <v>References:</v>
      </c>
      <c r="E1918" s="6" t="str">
        <f>Table1[[#This Row],[QNUM]]&amp;Table1[[#This Row],[SUBQNUM]]</f>
        <v>13.03.08References:</v>
      </c>
      <c r="F1918" s="10" t="str">
        <f>IF('Commission Operations'!$B120="","",'Commission Operations'!$B120)</f>
        <v xml:space="preserve">45 CFR 2520.65 </v>
      </c>
      <c r="G1918" s="10" t="str">
        <f>IF('Commission Operations'!$C120="","",'Commission Operations'!$C120)</f>
        <v/>
      </c>
      <c r="H1918"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19" spans="1:8" x14ac:dyDescent="0.35">
      <c r="A1919" s="6" t="s">
        <v>19</v>
      </c>
      <c r="B1919" s="6" t="str">
        <f>B1917&amp;Table1[[#This Row],[Question]]</f>
        <v>13.03.08Notes:</v>
      </c>
      <c r="C1919" s="6" t="str">
        <f>(IF(MID(Table1[[#This Row],[Question]],10,2)="SU",MID(Table1[[#This Row],[Question]],10,6),""))</f>
        <v/>
      </c>
      <c r="D1919" s="6" t="str">
        <f>'Commission Operations'!A121</f>
        <v>Notes:</v>
      </c>
      <c r="E1919" s="6" t="str">
        <f>Table1[[#This Row],[QNUM]]&amp;Table1[[#This Row],[SUBQNUM]]</f>
        <v>13.03.08Notes:</v>
      </c>
      <c r="F1919" s="10" t="str">
        <f>IF('Commission Operations'!$B121="","",'Commission Operations'!$B121)</f>
        <v/>
      </c>
      <c r="G1919" s="10" t="str">
        <f>IF('Commission Operations'!$C121="","",'Commission Operations'!$C121)</f>
        <v/>
      </c>
      <c r="H1919"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20" spans="1:8" x14ac:dyDescent="0.35">
      <c r="A1920" s="6" t="s">
        <v>19</v>
      </c>
      <c r="B1920" s="6" t="str">
        <f>B1917&amp;Table1[[#This Row],[Question]]</f>
        <v>13.03.08Recommendations for Improvement:</v>
      </c>
      <c r="C1920" s="6" t="str">
        <f>(IF(MID(Table1[[#This Row],[Question]],10,2)="SU",MID(Table1[[#This Row],[Question]],10,6),""))</f>
        <v/>
      </c>
      <c r="D1920" s="6" t="str">
        <f>'Commission Operations'!A122</f>
        <v>Recommendations for Improvement:</v>
      </c>
      <c r="E1920" s="6" t="str">
        <f>Table1[[#This Row],[QNUM]]&amp;Table1[[#This Row],[SUBQNUM]]</f>
        <v>13.03.08Recommendations for Improvement:</v>
      </c>
      <c r="F1920" s="10" t="str">
        <f>IF('Commission Operations'!$B122="","",'Commission Operations'!$B122)</f>
        <v/>
      </c>
      <c r="G1920" s="10" t="str">
        <f>IF('Commission Operations'!$C122="","",'Commission Operations'!$C122)</f>
        <v/>
      </c>
      <c r="H1920"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21" spans="1:8" x14ac:dyDescent="0.35">
      <c r="A1921" s="6" t="s">
        <v>19</v>
      </c>
      <c r="B1921" s="10" t="str">
        <f t="shared" ref="B1921" si="76">TRIM(IF(ISNUMBER(LEFT(D1921,1)*1),LEFT(D1921,9),""))</f>
        <v>13.03.08</v>
      </c>
      <c r="C1921" s="6" t="str">
        <f>(IF(MID(Table1[[#This Row],[Question]],10,2)="SU",MID(Table1[[#This Row],[Question]],10,6),""))</f>
        <v/>
      </c>
      <c r="D1921" s="6" t="str">
        <f>'Commission Operations'!A123</f>
        <v>13.03.08</v>
      </c>
      <c r="E1921" s="6" t="str">
        <f>Table1[[#This Row],[QNUM]]&amp;Table1[[#This Row],[SUBQNUM]]</f>
        <v>13.03.08</v>
      </c>
      <c r="F1921" s="10" t="str">
        <f>IF('Commission Operations'!$B123="","",'Commission Operations'!$B123)</f>
        <v xml:space="preserve">Do interviews indicate that members, supervisors, and Commission staff do NOT engage in prohibited activities? </v>
      </c>
      <c r="G1921" s="10" t="str">
        <f>IF('Commission Operations'!$C123="","",'Commission Operations'!$C123)</f>
        <v/>
      </c>
      <c r="H1921"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22" spans="1:8" x14ac:dyDescent="0.35">
      <c r="A1922" s="6" t="s">
        <v>19</v>
      </c>
      <c r="B1922" s="6" t="str">
        <f>B1921&amp;Table1[[#This Row],[Question]]</f>
        <v>13.03.08References:</v>
      </c>
      <c r="C1922" s="6" t="str">
        <f>(IF(MID(Table1[[#This Row],[Question]],10,2)="SU",MID(Table1[[#This Row],[Question]],10,6),""))</f>
        <v/>
      </c>
      <c r="D1922" s="6" t="str">
        <f>'Commission Operations'!A124</f>
        <v>References:</v>
      </c>
      <c r="E1922" s="6" t="str">
        <f>Table1[[#This Row],[QNUM]]&amp;Table1[[#This Row],[SUBQNUM]]</f>
        <v>13.03.08References:</v>
      </c>
      <c r="F1922" s="10" t="str">
        <f>IF('Commission Operations'!$B124="","",'Commission Operations'!$B124)</f>
        <v xml:space="preserve">45 CFR 2520.65 </v>
      </c>
      <c r="G1922" s="10" t="str">
        <f>IF('Commission Operations'!$C124="","",'Commission Operations'!$C124)</f>
        <v/>
      </c>
      <c r="H1922"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23" spans="1:8" x14ac:dyDescent="0.35">
      <c r="A1923" s="6" t="s">
        <v>19</v>
      </c>
      <c r="B1923" s="6" t="str">
        <f>B1921&amp;Table1[[#This Row],[Question]]</f>
        <v>13.03.08Notes:</v>
      </c>
      <c r="C1923" s="6" t="str">
        <f>(IF(MID(Table1[[#This Row],[Question]],10,2)="SU",MID(Table1[[#This Row],[Question]],10,6),""))</f>
        <v/>
      </c>
      <c r="D1923" s="6" t="str">
        <f>'Commission Operations'!A125</f>
        <v>Notes:</v>
      </c>
      <c r="E1923" s="6" t="str">
        <f>Table1[[#This Row],[QNUM]]&amp;Table1[[#This Row],[SUBQNUM]]</f>
        <v>13.03.08Notes:</v>
      </c>
      <c r="F1923" s="10" t="str">
        <f>IF('Commission Operations'!$B125="","",'Commission Operations'!$B125)</f>
        <v/>
      </c>
      <c r="G1923" s="10" t="str">
        <f>IF('Commission Operations'!$C125="","",'Commission Operations'!$C125)</f>
        <v/>
      </c>
      <c r="H1923"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24" spans="1:8" x14ac:dyDescent="0.35">
      <c r="A1924" s="6" t="s">
        <v>19</v>
      </c>
      <c r="B1924" s="6" t="str">
        <f>B1921&amp;Table1[[#This Row],[Question]]</f>
        <v>13.03.08Recommendations for Improvement:</v>
      </c>
      <c r="C1924" s="6" t="str">
        <f>(IF(MID(Table1[[#This Row],[Question]],10,2)="SU",MID(Table1[[#This Row],[Question]],10,6),""))</f>
        <v/>
      </c>
      <c r="D1924" s="6" t="str">
        <f>'Commission Operations'!A126</f>
        <v>Recommendations for Improvement:</v>
      </c>
      <c r="E1924" s="6" t="str">
        <f>Table1[[#This Row],[QNUM]]&amp;Table1[[#This Row],[SUBQNUM]]</f>
        <v>13.03.08Recommendations for Improvement:</v>
      </c>
      <c r="F1924" s="10" t="str">
        <f>IF('Commission Operations'!$B126="","",'Commission Operations'!$B126)</f>
        <v/>
      </c>
      <c r="G1924" s="10" t="str">
        <f>IF('Commission Operations'!$C126="","",'Commission Operations'!$C126)</f>
        <v/>
      </c>
      <c r="H1924" s="6"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25" spans="1:8" x14ac:dyDescent="0.35">
      <c r="A1925" s="6" t="s">
        <v>19</v>
      </c>
      <c r="B1925" s="10" t="str">
        <f t="shared" ref="B1925" si="77">TRIM(IF(ISNUMBER(LEFT(D1925,1)*1),LEFT(D1925,9),""))</f>
        <v>13.03.09</v>
      </c>
      <c r="C1925" s="6" t="str">
        <f>(IF(MID(Table1[[#This Row],[Question]],10,2)="SU",MID(Table1[[#This Row],[Question]],10,6),""))</f>
        <v/>
      </c>
      <c r="D1925" s="6" t="str">
        <f>'Commission Operations'!A127</f>
        <v>13.03.09</v>
      </c>
      <c r="E1925" s="6" t="str">
        <f>Table1[[#This Row],[QNUM]]&amp;Table1[[#This Row],[SUBQNUM]]</f>
        <v>13.03.09</v>
      </c>
      <c r="F1925" s="10" t="str">
        <f>IF('Commission Operations'!$B127="","",'Commission Operations'!$B127)</f>
        <v>Does the Commission provide written policies, guidance, and / or training to subrecipients regarding Prohibited Activities? Cite the document that supports the finding in the notes.</v>
      </c>
      <c r="G1925" s="10" t="str">
        <f>IF('Commission Operations'!$C127="","",'Commission Operations'!$C127)</f>
        <v/>
      </c>
      <c r="H1925" s="7" t="str">
        <f>IFERROR(_xlfn.IFS(Table1[[#This Row],[Answer]]="Recommendation for Improvement",_xlfn.XLOOKUP(Table1[[#This Row],[QNUM]],SummaryResponses!$A$2:$A$251,SummaryResponses!$C$2:$C$251,""),Table1[[#This Row],[Answer]]="NO",_xlfn.XLOOKUP(Table1[[#This Row],[QNUM]],SummaryResponses!$A$2:$A$251,_xlfn.XLOOKUP(Table1[[#This Row],[SUBQNUM]],SummaryResponses!$D$1:$AE$1,SummaryResponses!$D$2:$AE$251),"")),"")</f>
        <v/>
      </c>
    </row>
    <row r="1926" spans="1:8" x14ac:dyDescent="0.35">
      <c r="A1926" s="6" t="s">
        <v>19</v>
      </c>
      <c r="B1926" s="6" t="str">
        <f>B1925&amp;Table1[[#This Row],[Question]]</f>
        <v>13.03.09References:</v>
      </c>
      <c r="C1926" s="6" t="str">
        <f>(IF(MID(Table1[[#This Row],[Question]],10,2)="SU",MID(Table1[[#This Row],[Question]],10,6),""))</f>
        <v/>
      </c>
      <c r="D1926" s="6" t="str">
        <f>'Commission Operations'!A128</f>
        <v>References:</v>
      </c>
      <c r="E1926" s="6" t="str">
        <f>Table1[[#This Row],[QNUM]]&amp;Table1[[#This Row],[SUBQNUM]]</f>
        <v>13.03.09References:</v>
      </c>
      <c r="F1926" s="10" t="str">
        <f>IF('Commission Operations'!$B128="","",'Commission Operations'!$B128)</f>
        <v xml:space="preserve">45 CFR 2520.65 </v>
      </c>
      <c r="G1926" s="10" t="str">
        <f>IF('Commission Operations'!$C128="","",'Commission Operations'!$C128)</f>
        <v/>
      </c>
      <c r="H1926" s="7"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27" spans="1:8" x14ac:dyDescent="0.35">
      <c r="A1927" s="6" t="s">
        <v>19</v>
      </c>
      <c r="B1927" s="6" t="str">
        <f>B1925&amp;Table1[[#This Row],[Question]]</f>
        <v>13.03.09Notes:</v>
      </c>
      <c r="C1927" s="6" t="str">
        <f>(IF(MID(Table1[[#This Row],[Question]],10,2)="SU",MID(Table1[[#This Row],[Question]],10,6),""))</f>
        <v/>
      </c>
      <c r="D1927" s="6" t="str">
        <f>'Commission Operations'!A129</f>
        <v>Notes:</v>
      </c>
      <c r="E1927" s="6" t="str">
        <f>Table1[[#This Row],[QNUM]]&amp;Table1[[#This Row],[SUBQNUM]]</f>
        <v>13.03.09Notes:</v>
      </c>
      <c r="F1927" s="10" t="str">
        <f>IF('Commission Operations'!$B129="","",'Commission Operations'!$B129)</f>
        <v/>
      </c>
      <c r="G1927" s="10" t="str">
        <f>IF('Commission Operations'!$C129="","",'Commission Operations'!$C129)</f>
        <v/>
      </c>
      <c r="H1927" s="7"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28" spans="1:8" x14ac:dyDescent="0.35">
      <c r="A1928" s="6" t="s">
        <v>19</v>
      </c>
      <c r="B1928" s="6" t="str">
        <f>B1925&amp;Table1[[#This Row],[Question]]</f>
        <v>13.03.09Recommendations for Improvement:</v>
      </c>
      <c r="C1928" s="6" t="str">
        <f>(IF(MID(Table1[[#This Row],[Question]],10,2)="SU",MID(Table1[[#This Row],[Question]],10,6),""))</f>
        <v/>
      </c>
      <c r="D1928" s="6" t="str">
        <f>'Commission Operations'!A130</f>
        <v>Recommendations for Improvement:</v>
      </c>
      <c r="E1928" s="6" t="str">
        <f>Table1[[#This Row],[QNUM]]&amp;Table1[[#This Row],[SUBQNUM]]</f>
        <v>13.03.09Recommendations for Improvement:</v>
      </c>
      <c r="F1928" s="10" t="str">
        <f>IF('Commission Operations'!$B130="","",'Commission Operations'!$B130)</f>
        <v/>
      </c>
      <c r="G1928" s="10" t="str">
        <f>IF('Commission Operations'!$C130="","",'Commission Operations'!$C130)</f>
        <v/>
      </c>
      <c r="H1928" s="7"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29" spans="1:8" x14ac:dyDescent="0.35">
      <c r="A1929" s="6" t="s">
        <v>19</v>
      </c>
      <c r="B1929" s="10" t="str">
        <f t="shared" ref="B1929:B1934" si="78">TRIM(IF(ISNUMBER(LEFT(D1929,1)*1),LEFT(D1929,9),""))</f>
        <v>13.04: Po</v>
      </c>
      <c r="C1929" s="6" t="str">
        <f>(IF(MID(Table1[[#This Row],[Question]],10,2)="SU",MID(Table1[[#This Row],[Question]],10,6),""))</f>
        <v/>
      </c>
      <c r="D1929" s="6" t="str">
        <f>'Commission Operations'!A131</f>
        <v>13.04: Policies and Procedures</v>
      </c>
      <c r="E1929" s="6" t="str">
        <f>Table1[[#This Row],[QNUM]]&amp;Table1[[#This Row],[SUBQNUM]]</f>
        <v>13.04: Po</v>
      </c>
      <c r="F1929" s="10" t="str">
        <f>IF('Commission Operations'!$B131="","",'Commission Operations'!$B131)</f>
        <v/>
      </c>
      <c r="G1929" s="10" t="str">
        <f>IF('Commission Operations'!$C131="","",'Commission Operations'!$C131)</f>
        <v/>
      </c>
      <c r="H1929" s="7"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30" spans="1:8" ht="35" customHeight="1" x14ac:dyDescent="0.35">
      <c r="A1930" s="6" t="s">
        <v>19</v>
      </c>
      <c r="B1930" s="10" t="str">
        <f t="shared" si="78"/>
        <v>13.04.01</v>
      </c>
      <c r="C1930" s="6" t="str">
        <f>(IF(MID(Table1[[#This Row],[Question]],10,2)="SU",MID(Table1[[#This Row],[Question]],10,6),""))</f>
        <v/>
      </c>
      <c r="D1930" s="6" t="str">
        <f>'Commission Operations'!A132</f>
        <v>13.04.01</v>
      </c>
      <c r="E1930" s="6" t="str">
        <f>Table1[[#This Row],[QNUM]]&amp;Table1[[#This Row],[SUBQNUM]]</f>
        <v>13.04.01</v>
      </c>
      <c r="F1930" s="10" t="str">
        <f>IF('Commission Operations'!$B132="","",'Commission Operations'!$B132)</f>
        <v xml:space="preserve">Does the Commission maintain a set of policies that support internal controls in accordance with 2 CFR 200.303, in order to adequately oversee subrecipients? </v>
      </c>
      <c r="G1930" s="10" t="str">
        <f>IF('Commission Operations'!$C132="","",'Commission Operations'!$C132)</f>
        <v/>
      </c>
      <c r="H1930" s="7" t="str">
        <f>IFERROR(_xlfn.IFS(Table1[[#This Row],[Answer]]="Recommendation for Improvement",_xlfn.XLOOKUP(Table1[[#This Row],[QNUM]],SummaryResponses!$A$2:$A$251,SummaryResponses!$C$2:$C$251,""),Table1[[#This Row],[Answer]]="NO",_xlfn.XLOOKUP(Table1[[#This Row],[QNUM]],SummaryResponses!$A$2:$A$251,_xlfn.XLOOKUP(Table1[[#This Row],[SUBQNUM]],SummaryResponses!$D$1:$AE$1,SummaryResponses!$D$2:$AE$251),"")),"")</f>
        <v/>
      </c>
    </row>
    <row r="1931" spans="1:8" x14ac:dyDescent="0.35">
      <c r="A1931" s="6" t="s">
        <v>19</v>
      </c>
      <c r="B1931" s="10" t="str">
        <f t="shared" si="78"/>
        <v>13.04.01</v>
      </c>
      <c r="C1931" s="6" t="str">
        <f>(IF(MID(Table1[[#This Row],[Question]],10,2)="SU",MID(Table1[[#This Row],[Question]],10,6),""))</f>
        <v>SUBQ1</v>
      </c>
      <c r="D1931" s="9" t="str">
        <f>B1930&amp;" SUBQ1"</f>
        <v>13.04.01 SUBQ1</v>
      </c>
      <c r="E1931" s="6" t="str">
        <f>Table1[[#This Row],[QNUM]]&amp;Table1[[#This Row],[SUBQNUM]]</f>
        <v>13.04.01SUBQ1</v>
      </c>
      <c r="F1931" s="10" t="str">
        <f>IF('Commission Operations'!$B133="","",'Commission Operations'!$B133)</f>
        <v>Policy or procedure for evaluating subrecipients' risk of noncompliance and tailoring monitoring accordingly?</v>
      </c>
      <c r="G1931" s="10" t="str">
        <f>IF('Commission Operations'!$C133="","",'Commission Operations'!$C133)</f>
        <v/>
      </c>
      <c r="H1931" s="7"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32" spans="1:8" x14ac:dyDescent="0.35">
      <c r="A1932" s="6" t="s">
        <v>19</v>
      </c>
      <c r="B1932" s="10" t="str">
        <f t="shared" si="78"/>
        <v>13.04.01</v>
      </c>
      <c r="C1932" s="6" t="str">
        <f>(IF(MID(Table1[[#This Row],[Question]],10,2)="SU",MID(Table1[[#This Row],[Question]],10,6),""))</f>
        <v>SUBQ2</v>
      </c>
      <c r="D1932" s="9" t="str">
        <f>B1930&amp;" SUBQ2"</f>
        <v>13.04.01 SUBQ2</v>
      </c>
      <c r="E1932" s="6" t="str">
        <f>Table1[[#This Row],[QNUM]]&amp;Table1[[#This Row],[SUBQNUM]]</f>
        <v>13.04.01SUBQ2</v>
      </c>
      <c r="F1932" s="10" t="str">
        <f>IF('Commission Operations'!$B134="","",'Commission Operations'!$B134)</f>
        <v>Policy or procedure for monitoring subrecipients to ensure compliance with AmeriCorps and grant regulations?</v>
      </c>
      <c r="G1932" s="10" t="str">
        <f>IF('Commission Operations'!$C134="","",'Commission Operations'!$C134)</f>
        <v/>
      </c>
      <c r="H1932" s="7"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33" spans="1:8" x14ac:dyDescent="0.35">
      <c r="A1933" s="6" t="s">
        <v>19</v>
      </c>
      <c r="B1933" s="10" t="str">
        <f t="shared" si="78"/>
        <v>13.04.01</v>
      </c>
      <c r="C1933" s="6" t="str">
        <f>(IF(MID(Table1[[#This Row],[Question]],10,2)="SU",MID(Table1[[#This Row],[Question]],10,6),""))</f>
        <v>SUBQ3</v>
      </c>
      <c r="D1933" s="9" t="str">
        <f>B1930&amp;" SUBQ3"</f>
        <v>13.04.01 SUBQ3</v>
      </c>
      <c r="E1933" s="6" t="str">
        <f>Table1[[#This Row],[QNUM]]&amp;Table1[[#This Row],[SUBQNUM]]</f>
        <v>13.04.01SUBQ3</v>
      </c>
      <c r="F1933" s="10" t="str">
        <f>IF('Commission Operations'!$B135="","",'Commission Operations'!$B135)</f>
        <v>Policy or procedure outlining possible enforcement actions for instances of noncompliance?</v>
      </c>
      <c r="G1933" s="10" t="str">
        <f>IF('Commission Operations'!$C135="","",'Commission Operations'!$C135)</f>
        <v/>
      </c>
      <c r="H1933" s="7"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34" spans="1:8" x14ac:dyDescent="0.35">
      <c r="A1934" s="6" t="s">
        <v>19</v>
      </c>
      <c r="B1934" s="10" t="str">
        <f t="shared" si="78"/>
        <v>13.04.01</v>
      </c>
      <c r="C1934" s="6" t="str">
        <f>(IF(MID(Table1[[#This Row],[Question]],10,2)="SU",MID(Table1[[#This Row],[Question]],10,6),""))</f>
        <v>SUBQ4</v>
      </c>
      <c r="D1934" s="9" t="str">
        <f>B1930&amp;" SUBQ4"</f>
        <v>13.04.01 SUBQ4</v>
      </c>
      <c r="E1934" s="6" t="str">
        <f>Table1[[#This Row],[QNUM]]&amp;Table1[[#This Row],[SUBQNUM]]</f>
        <v>13.04.01SUBQ4</v>
      </c>
      <c r="F1934" s="10" t="str">
        <f>IF('Commission Operations'!$B136="","",'Commission Operations'!$B136)</f>
        <v>A practice for considering specific conditions (according to their notice of funding, application review process, risk assessment policy / procedure, subrecipient agreement, or other document)?</v>
      </c>
      <c r="G1934" s="10" t="str">
        <f>IF('Commission Operations'!$C136="","",'Commission Operations'!$C136)</f>
        <v/>
      </c>
      <c r="H1934" s="7"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35" spans="1:8" x14ac:dyDescent="0.35">
      <c r="A1935" s="6" t="s">
        <v>19</v>
      </c>
      <c r="B1935" s="10" t="str">
        <f t="shared" ref="B1935" si="79">TRIM(IF(ISNUMBER(LEFT(D1935,1)*1),LEFT(D1935,9),""))</f>
        <v>13.04.01</v>
      </c>
      <c r="C1935" s="6" t="str">
        <f>(IF(MID(Table1[[#This Row],[Question]],10,2)="SU",MID(Table1[[#This Row],[Question]],10,6),""))</f>
        <v>SUBQ5</v>
      </c>
      <c r="D1935" s="9" t="str">
        <f>B1930&amp;" SUBQ5"</f>
        <v>13.04.01 SUBQ5</v>
      </c>
      <c r="E1935" s="6" t="str">
        <f>Table1[[#This Row],[QNUM]]&amp;Table1[[#This Row],[SUBQNUM]]</f>
        <v>13.04.01SUBQ5</v>
      </c>
      <c r="F1935" s="10" t="str">
        <f>IF('Commission Operations'!$B137="","",'Commission Operations'!$B137)</f>
        <v xml:space="preserve">Adequate policies or procedures, and / or training materials to subgrantees regarding tracking member hours? Adequate materials will be easily accessible, and inform subrecipients of the need to track training and fundraising hours. </v>
      </c>
      <c r="G1935" s="10" t="str">
        <f>IF('Commission Operations'!$C137="","",'Commission Operations'!$C137)</f>
        <v/>
      </c>
      <c r="H1935" s="7"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36" spans="1:8" x14ac:dyDescent="0.35">
      <c r="A1936" s="6" t="s">
        <v>19</v>
      </c>
      <c r="B1936" s="6" t="str">
        <f>B1934&amp;Table1[[#This Row],[Question]]</f>
        <v>13.04.01References:</v>
      </c>
      <c r="C1936" s="6" t="str">
        <f>(IF(MID(Table1[[#This Row],[Question]],10,2)="SU",MID(Table1[[#This Row],[Question]],10,6),""))</f>
        <v/>
      </c>
      <c r="D1936" s="6" t="str">
        <f>'Commission Operations'!A138</f>
        <v>References:</v>
      </c>
      <c r="E1936" s="6" t="str">
        <f>Table1[[#This Row],[QNUM]]&amp;Table1[[#This Row],[SUBQNUM]]</f>
        <v>13.04.01References:</v>
      </c>
      <c r="F1936" s="10" t="str">
        <f>IF('Commission Operations'!$B138="","",'Commission Operations'!$B138)</f>
        <v>2 CFR 200.303</v>
      </c>
      <c r="G1936" s="10" t="str">
        <f>IF('Commission Operations'!$C138="","",'Commission Operations'!$C138)</f>
        <v/>
      </c>
      <c r="H1936" s="7"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37" spans="1:8" x14ac:dyDescent="0.35">
      <c r="A1937" s="6" t="s">
        <v>19</v>
      </c>
      <c r="B1937" s="6" t="str">
        <f>B1934&amp;Table1[[#This Row],[Question]]</f>
        <v>13.04.01Notes:</v>
      </c>
      <c r="C1937" s="6" t="str">
        <f>(IF(MID(Table1[[#This Row],[Question]],10,2)="SU",MID(Table1[[#This Row],[Question]],10,6),""))</f>
        <v/>
      </c>
      <c r="D1937" s="6" t="str">
        <f>'Commission Operations'!A139</f>
        <v>Notes:</v>
      </c>
      <c r="E1937" s="6" t="str">
        <f>Table1[[#This Row],[QNUM]]&amp;Table1[[#This Row],[SUBQNUM]]</f>
        <v>13.04.01Notes:</v>
      </c>
      <c r="F1937" s="10" t="str">
        <f>IF('Commission Operations'!$B139="","",'Commission Operations'!$B139)</f>
        <v/>
      </c>
      <c r="G1937" s="10" t="str">
        <f>IF('Commission Operations'!$C139="","",'Commission Operations'!$C139)</f>
        <v/>
      </c>
      <c r="H1937" s="7"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38" spans="1:8" x14ac:dyDescent="0.35">
      <c r="A1938" s="6" t="s">
        <v>19</v>
      </c>
      <c r="B1938" s="6" t="str">
        <f>B1935&amp;Table1[[#This Row],[Question]]</f>
        <v>13.04.01Recommendations for Improvement:</v>
      </c>
      <c r="C1938" s="6" t="str">
        <f>(IF(MID(Table1[[#This Row],[Question]],10,2)="SU",MID(Table1[[#This Row],[Question]],10,6),""))</f>
        <v/>
      </c>
      <c r="D1938" s="6" t="str">
        <f>'Commission Operations'!A140</f>
        <v>Recommendations for Improvement:</v>
      </c>
      <c r="E1938" s="6" t="str">
        <f>Table1[[#This Row],[QNUM]]&amp;Table1[[#This Row],[SUBQNUM]]</f>
        <v>13.04.01Recommendations for Improvement:</v>
      </c>
      <c r="F1938" s="10" t="str">
        <f>IF('Commission Operations'!$B140="","",'Commission Operations'!$B140)</f>
        <v/>
      </c>
      <c r="G1938" s="10" t="str">
        <f>IF('Commission Operations'!$C140="","",'Commission Operations'!$C140)</f>
        <v/>
      </c>
      <c r="H1938" s="7" t="str">
        <f>IFERROR(_xlfn.IFS(Table1[[#This Row],[Answer]]="NOT COMPLIANT",_xlfn.XLOOKUP(Table1[[#This Row],[QNUM]],SummaryResponses!$A$2:$A$251,SummaryResponses!$C$2:$C$251,""),Table1[[#This Row],[Answer]]="NO",_xlfn.XLOOKUP(Table1[[#This Row],[QNUM]],SummaryResponses!$A$2:$A$251,_xlfn.XLOOKUP(Table1[[#This Row],[SUBQNUM]],SummaryResponses!$D$1:$AE$1,SummaryResponses!$D$2:$AE$251),"")),"")</f>
        <v/>
      </c>
    </row>
    <row r="1939" spans="1:8" x14ac:dyDescent="0.35">
      <c r="B1939" s="10" t="str">
        <f t="shared" ref="B1939:B1957" si="80">TRIM(IF(ISNUMBER(LEFT(D1939,1)*1),LEFT(D1939,9),""))</f>
        <v/>
      </c>
      <c r="C1939" s="10" t="str">
        <f>(IF(MID(Table1[[#This Row],[Question]],10,2)="SU",MID(Table1[[#This Row],[Question]],10,6),""))</f>
        <v/>
      </c>
      <c r="E1939" s="10" t="str">
        <f>Table1[[#This Row],[QNUM]]&amp;Table1[[#This Row],[SUBQNUM]]</f>
        <v/>
      </c>
      <c r="F1939" s="10" t="str">
        <f>IF(FOFA!$B1944="","",FOFA!$B1944)</f>
        <v/>
      </c>
      <c r="H1939" s="10"/>
    </row>
    <row r="1940" spans="1:8" x14ac:dyDescent="0.35">
      <c r="B1940" s="10" t="str">
        <f t="shared" si="80"/>
        <v/>
      </c>
      <c r="C1940" s="10" t="str">
        <f>(IF(MID(Table1[[#This Row],[Question]],10,2)="SU",MID(Table1[[#This Row],[Question]],10,6),""))</f>
        <v/>
      </c>
      <c r="E1940" s="10" t="str">
        <f>Table1[[#This Row],[QNUM]]&amp;Table1[[#This Row],[SUBQNUM]]</f>
        <v/>
      </c>
      <c r="F1940" s="10" t="str">
        <f>IF(FOFA!$B1945="","",FOFA!$B1945)</f>
        <v/>
      </c>
      <c r="H1940" s="10"/>
    </row>
    <row r="1941" spans="1:8" x14ac:dyDescent="0.35">
      <c r="B1941" s="10" t="str">
        <f t="shared" si="80"/>
        <v/>
      </c>
      <c r="C1941" s="10" t="str">
        <f>(IF(MID(Table1[[#This Row],[Question]],10,2)="SU",MID(Table1[[#This Row],[Question]],10,6),""))</f>
        <v/>
      </c>
      <c r="E1941" s="10" t="str">
        <f>Table1[[#This Row],[QNUM]]&amp;Table1[[#This Row],[SUBQNUM]]</f>
        <v/>
      </c>
      <c r="F1941" s="10" t="str">
        <f>IF(FOFA!$B1946="","",FOFA!$B1946)</f>
        <v/>
      </c>
      <c r="H1941" s="10"/>
    </row>
    <row r="1942" spans="1:8" x14ac:dyDescent="0.35">
      <c r="B1942" s="10" t="str">
        <f t="shared" si="80"/>
        <v/>
      </c>
      <c r="C1942" s="10" t="str">
        <f>(IF(MID(Table1[[#This Row],[Question]],10,2)="SU",MID(Table1[[#This Row],[Question]],10,6),""))</f>
        <v/>
      </c>
      <c r="E1942" s="10" t="str">
        <f>Table1[[#This Row],[QNUM]]&amp;Table1[[#This Row],[SUBQNUM]]</f>
        <v/>
      </c>
      <c r="F1942" s="10" t="str">
        <f>IF(FOFA!$B1947="","",FOFA!$B1947)</f>
        <v/>
      </c>
      <c r="H1942" s="10"/>
    </row>
    <row r="1943" spans="1:8" x14ac:dyDescent="0.35">
      <c r="B1943" s="10" t="str">
        <f t="shared" si="80"/>
        <v/>
      </c>
      <c r="C1943" s="10" t="str">
        <f>(IF(MID(Table1[[#This Row],[Question]],10,2)="SU",MID(Table1[[#This Row],[Question]],10,6),""))</f>
        <v/>
      </c>
      <c r="E1943" s="10" t="str">
        <f>Table1[[#This Row],[QNUM]]&amp;Table1[[#This Row],[SUBQNUM]]</f>
        <v/>
      </c>
      <c r="F1943" s="10" t="str">
        <f>IF(FOFA!$B1948="","",FOFA!$B1948)</f>
        <v/>
      </c>
      <c r="H1943" s="10"/>
    </row>
    <row r="1944" spans="1:8" x14ac:dyDescent="0.35">
      <c r="B1944" s="10" t="str">
        <f t="shared" si="80"/>
        <v/>
      </c>
      <c r="C1944" s="10" t="str">
        <f>(IF(MID(Table1[[#This Row],[Question]],10,2)="SU",MID(Table1[[#This Row],[Question]],10,6),""))</f>
        <v/>
      </c>
      <c r="E1944" s="10" t="str">
        <f>Table1[[#This Row],[QNUM]]&amp;Table1[[#This Row],[SUBQNUM]]</f>
        <v/>
      </c>
      <c r="F1944" s="10" t="str">
        <f>IF(FOFA!$B1949="","",FOFA!$B1949)</f>
        <v/>
      </c>
      <c r="H1944" s="10"/>
    </row>
    <row r="1945" spans="1:8" x14ac:dyDescent="0.35">
      <c r="B1945" s="10" t="str">
        <f t="shared" si="80"/>
        <v/>
      </c>
      <c r="C1945" s="10" t="str">
        <f>(IF(MID(Table1[[#This Row],[Question]],10,2)="SU",MID(Table1[[#This Row],[Question]],10,6),""))</f>
        <v/>
      </c>
      <c r="E1945" s="10" t="str">
        <f>Table1[[#This Row],[QNUM]]&amp;Table1[[#This Row],[SUBQNUM]]</f>
        <v/>
      </c>
      <c r="F1945" s="10" t="str">
        <f>IF(FOFA!$B1950="","",FOFA!$B1950)</f>
        <v/>
      </c>
      <c r="H1945" s="10"/>
    </row>
    <row r="1946" spans="1:8" x14ac:dyDescent="0.35">
      <c r="B1946" s="10" t="str">
        <f t="shared" si="80"/>
        <v/>
      </c>
      <c r="C1946" s="10" t="str">
        <f>(IF(MID(Table1[[#This Row],[Question]],10,2)="SU",MID(Table1[[#This Row],[Question]],10,6),""))</f>
        <v/>
      </c>
      <c r="E1946" s="10" t="str">
        <f>Table1[[#This Row],[QNUM]]&amp;Table1[[#This Row],[SUBQNUM]]</f>
        <v/>
      </c>
      <c r="F1946" s="10" t="str">
        <f>IF(FOFA!$B1951="","",FOFA!$B1951)</f>
        <v/>
      </c>
      <c r="H1946" s="10"/>
    </row>
    <row r="1947" spans="1:8" x14ac:dyDescent="0.35">
      <c r="B1947" s="10" t="str">
        <f t="shared" si="80"/>
        <v/>
      </c>
      <c r="C1947" s="10" t="str">
        <f>(IF(MID(Table1[[#This Row],[Question]],10,2)="SU",MID(Table1[[#This Row],[Question]],10,6),""))</f>
        <v/>
      </c>
      <c r="E1947" s="10" t="str">
        <f>Table1[[#This Row],[QNUM]]&amp;Table1[[#This Row],[SUBQNUM]]</f>
        <v/>
      </c>
      <c r="F1947" s="10" t="str">
        <f>IF(FOFA!$B1952="","",FOFA!$B1952)</f>
        <v/>
      </c>
      <c r="H1947" s="10"/>
    </row>
    <row r="1948" spans="1:8" x14ac:dyDescent="0.35">
      <c r="B1948" s="10" t="str">
        <f t="shared" si="80"/>
        <v/>
      </c>
      <c r="C1948" s="10" t="str">
        <f>(IF(MID(Table1[[#This Row],[Question]],10,2)="SU",MID(Table1[[#This Row],[Question]],10,6),""))</f>
        <v/>
      </c>
      <c r="E1948" s="10" t="str">
        <f>Table1[[#This Row],[QNUM]]&amp;Table1[[#This Row],[SUBQNUM]]</f>
        <v/>
      </c>
      <c r="F1948" s="10" t="str">
        <f>IF(FOFA!$B1953="","",FOFA!$B1953)</f>
        <v/>
      </c>
      <c r="H1948" s="10"/>
    </row>
    <row r="1949" spans="1:8" x14ac:dyDescent="0.35">
      <c r="B1949" s="10" t="str">
        <f t="shared" si="80"/>
        <v/>
      </c>
      <c r="C1949" s="10" t="str">
        <f>(IF(MID(Table1[[#This Row],[Question]],10,2)="SU",MID(Table1[[#This Row],[Question]],10,6),""))</f>
        <v/>
      </c>
      <c r="E1949" s="10" t="str">
        <f>Table1[[#This Row],[QNUM]]&amp;Table1[[#This Row],[SUBQNUM]]</f>
        <v/>
      </c>
      <c r="F1949" s="10" t="str">
        <f>IF(FOFA!$B1954="","",FOFA!$B1954)</f>
        <v/>
      </c>
      <c r="H1949" s="10"/>
    </row>
    <row r="1950" spans="1:8" x14ac:dyDescent="0.35">
      <c r="B1950" s="10" t="str">
        <f t="shared" si="80"/>
        <v/>
      </c>
      <c r="C1950" s="10" t="str">
        <f>(IF(MID(Table1[[#This Row],[Question]],10,2)="SU",MID(Table1[[#This Row],[Question]],10,6),""))</f>
        <v/>
      </c>
      <c r="E1950" s="10" t="str">
        <f>Table1[[#This Row],[QNUM]]&amp;Table1[[#This Row],[SUBQNUM]]</f>
        <v/>
      </c>
      <c r="F1950" s="10" t="str">
        <f>IF(FOFA!$B1955="","",FOFA!$B1955)</f>
        <v/>
      </c>
      <c r="H1950" s="10"/>
    </row>
    <row r="1951" spans="1:8" x14ac:dyDescent="0.35">
      <c r="B1951" s="10" t="str">
        <f t="shared" si="80"/>
        <v/>
      </c>
      <c r="C1951" s="10" t="str">
        <f>(IF(MID(Table1[[#This Row],[Question]],10,2)="SU",MID(Table1[[#This Row],[Question]],10,6),""))</f>
        <v/>
      </c>
      <c r="E1951" s="10" t="str">
        <f>Table1[[#This Row],[QNUM]]&amp;Table1[[#This Row],[SUBQNUM]]</f>
        <v/>
      </c>
      <c r="F1951" s="10" t="str">
        <f>IF(FOFA!$B1956="","",FOFA!$B1956)</f>
        <v/>
      </c>
      <c r="H1951" s="10"/>
    </row>
    <row r="1952" spans="1:8" x14ac:dyDescent="0.35">
      <c r="B1952" s="10" t="str">
        <f t="shared" si="80"/>
        <v/>
      </c>
      <c r="C1952" s="10" t="str">
        <f>(IF(MID(Table1[[#This Row],[Question]],10,2)="SU",MID(Table1[[#This Row],[Question]],10,6),""))</f>
        <v/>
      </c>
      <c r="E1952" s="10" t="str">
        <f>Table1[[#This Row],[QNUM]]&amp;Table1[[#This Row],[SUBQNUM]]</f>
        <v/>
      </c>
      <c r="F1952" s="10" t="str">
        <f>IF(FOFA!$B1957="","",FOFA!$B1957)</f>
        <v/>
      </c>
      <c r="H1952" s="10"/>
    </row>
    <row r="1953" spans="2:8" x14ac:dyDescent="0.35">
      <c r="B1953" s="10" t="str">
        <f t="shared" si="80"/>
        <v/>
      </c>
      <c r="C1953" s="10" t="str">
        <f>(IF(MID(Table1[[#This Row],[Question]],10,2)="SU",MID(Table1[[#This Row],[Question]],10,6),""))</f>
        <v/>
      </c>
      <c r="E1953" s="10" t="str">
        <f>Table1[[#This Row],[QNUM]]&amp;Table1[[#This Row],[SUBQNUM]]</f>
        <v/>
      </c>
      <c r="F1953" s="10" t="str">
        <f>IF(FOFA!$B1958="","",FOFA!$B1958)</f>
        <v/>
      </c>
      <c r="H1953" s="10"/>
    </row>
    <row r="1954" spans="2:8" x14ac:dyDescent="0.35">
      <c r="B1954" s="10" t="str">
        <f t="shared" si="80"/>
        <v/>
      </c>
      <c r="C1954" s="10" t="str">
        <f>(IF(MID(Table1[[#This Row],[Question]],10,2)="SU",MID(Table1[[#This Row],[Question]],10,6),""))</f>
        <v/>
      </c>
      <c r="E1954" s="10" t="str">
        <f>Table1[[#This Row],[QNUM]]&amp;Table1[[#This Row],[SUBQNUM]]</f>
        <v/>
      </c>
      <c r="F1954" s="10" t="str">
        <f>IF(FOFA!$B1959="","",FOFA!$B1959)</f>
        <v/>
      </c>
      <c r="H1954" s="10"/>
    </row>
    <row r="1955" spans="2:8" x14ac:dyDescent="0.35">
      <c r="B1955" s="10" t="str">
        <f t="shared" si="80"/>
        <v/>
      </c>
      <c r="C1955" s="10" t="str">
        <f>(IF(MID(Table1[[#This Row],[Question]],10,2)="SU",MID(Table1[[#This Row],[Question]],10,6),""))</f>
        <v/>
      </c>
      <c r="E1955" s="10" t="str">
        <f>Table1[[#This Row],[QNUM]]&amp;Table1[[#This Row],[SUBQNUM]]</f>
        <v/>
      </c>
      <c r="F1955" s="10" t="str">
        <f>IF(FOFA!$B1960="","",FOFA!$B1960)</f>
        <v/>
      </c>
      <c r="H1955" s="10"/>
    </row>
    <row r="1956" spans="2:8" x14ac:dyDescent="0.35">
      <c r="B1956" s="10" t="str">
        <f t="shared" si="80"/>
        <v/>
      </c>
      <c r="C1956" s="10" t="str">
        <f>(IF(MID(Table1[[#This Row],[Question]],10,2)="SU",MID(Table1[[#This Row],[Question]],10,6),""))</f>
        <v/>
      </c>
      <c r="E1956" s="10" t="str">
        <f>Table1[[#This Row],[QNUM]]&amp;Table1[[#This Row],[SUBQNUM]]</f>
        <v/>
      </c>
      <c r="F1956" s="10" t="str">
        <f>IF(FOFA!$B1961="","",FOFA!$B1961)</f>
        <v/>
      </c>
      <c r="H1956" s="10"/>
    </row>
    <row r="1957" spans="2:8" x14ac:dyDescent="0.35">
      <c r="B1957" s="10" t="str">
        <f t="shared" si="80"/>
        <v/>
      </c>
      <c r="C1957" s="10" t="str">
        <f>(IF(MID(Table1[[#This Row],[Question]],10,2)="SU",MID(Table1[[#This Row],[Question]],10,6),""))</f>
        <v/>
      </c>
      <c r="E1957" s="10" t="str">
        <f>Table1[[#This Row],[QNUM]]&amp;Table1[[#This Row],[SUBQNUM]]</f>
        <v/>
      </c>
      <c r="F1957" s="10" t="str">
        <f>IF(FOFA!$B1962="","",FOFA!$B1962)</f>
        <v/>
      </c>
      <c r="H1957" s="10"/>
    </row>
    <row r="1958" spans="2:8" x14ac:dyDescent="0.35">
      <c r="B1958" s="10" t="str">
        <f t="shared" ref="B1958:B1989" si="81">TRIM(IF(ISNUMBER(LEFT(D1958,1)*1),LEFT(D1958,9),""))</f>
        <v/>
      </c>
      <c r="C1958" s="10" t="str">
        <f>(IF(MID(Table1[[#This Row],[Question]],10,2)="SU",MID(Table1[[#This Row],[Question]],10,6),""))</f>
        <v/>
      </c>
      <c r="E1958" s="10" t="str">
        <f>Table1[[#This Row],[QNUM]]&amp;Table1[[#This Row],[SUBQNUM]]</f>
        <v/>
      </c>
      <c r="F1958" s="10" t="str">
        <f>IF(FOFA!$B1963="","",FOFA!$B1963)</f>
        <v/>
      </c>
      <c r="H1958" s="10"/>
    </row>
    <row r="1959" spans="2:8" x14ac:dyDescent="0.35">
      <c r="B1959" s="10" t="str">
        <f t="shared" si="81"/>
        <v/>
      </c>
      <c r="C1959" s="10" t="str">
        <f>(IF(MID(Table1[[#This Row],[Question]],10,2)="SU",MID(Table1[[#This Row],[Question]],10,6),""))</f>
        <v/>
      </c>
      <c r="E1959" s="10" t="str">
        <f>Table1[[#This Row],[QNUM]]&amp;Table1[[#This Row],[SUBQNUM]]</f>
        <v/>
      </c>
      <c r="F1959" s="10" t="str">
        <f>IF(FOFA!$B1964="","",FOFA!$B1964)</f>
        <v/>
      </c>
      <c r="H1959" s="10"/>
    </row>
    <row r="1960" spans="2:8" x14ac:dyDescent="0.35">
      <c r="B1960" s="10" t="str">
        <f t="shared" si="81"/>
        <v/>
      </c>
      <c r="C1960" s="10" t="str">
        <f>(IF(MID(Table1[[#This Row],[Question]],10,2)="SU",MID(Table1[[#This Row],[Question]],10,6),""))</f>
        <v/>
      </c>
      <c r="E1960" s="10" t="str">
        <f>Table1[[#This Row],[QNUM]]&amp;Table1[[#This Row],[SUBQNUM]]</f>
        <v/>
      </c>
      <c r="F1960" s="10" t="str">
        <f>IF(FOFA!$B1965="","",FOFA!$B1965)</f>
        <v/>
      </c>
      <c r="H1960" s="10"/>
    </row>
    <row r="1961" spans="2:8" x14ac:dyDescent="0.35">
      <c r="B1961" s="10" t="str">
        <f t="shared" si="81"/>
        <v/>
      </c>
      <c r="C1961" s="10" t="str">
        <f>(IF(MID(Table1[[#This Row],[Question]],10,2)="SU",MID(Table1[[#This Row],[Question]],10,6),""))</f>
        <v/>
      </c>
      <c r="E1961" s="10" t="str">
        <f>Table1[[#This Row],[QNUM]]&amp;Table1[[#This Row],[SUBQNUM]]</f>
        <v/>
      </c>
      <c r="F1961" s="10" t="str">
        <f>IF(FOFA!$B1966="","",FOFA!$B1966)</f>
        <v/>
      </c>
      <c r="H1961" s="10"/>
    </row>
    <row r="1962" spans="2:8" x14ac:dyDescent="0.35">
      <c r="B1962" s="10" t="str">
        <f t="shared" si="81"/>
        <v/>
      </c>
      <c r="C1962" s="10" t="str">
        <f>(IF(MID(Table1[[#This Row],[Question]],10,2)="SU",MID(Table1[[#This Row],[Question]],10,6),""))</f>
        <v/>
      </c>
      <c r="E1962" s="10" t="str">
        <f>Table1[[#This Row],[QNUM]]&amp;Table1[[#This Row],[SUBQNUM]]</f>
        <v/>
      </c>
      <c r="F1962" s="10" t="str">
        <f>IF(FOFA!$B1967="","",FOFA!$B1967)</f>
        <v/>
      </c>
      <c r="H1962" s="10"/>
    </row>
    <row r="1963" spans="2:8" x14ac:dyDescent="0.35">
      <c r="B1963" s="10" t="str">
        <f t="shared" si="81"/>
        <v/>
      </c>
      <c r="C1963" s="10" t="str">
        <f>(IF(MID(Table1[[#This Row],[Question]],10,2)="SU",MID(Table1[[#This Row],[Question]],10,6),""))</f>
        <v/>
      </c>
      <c r="E1963" s="10" t="str">
        <f>Table1[[#This Row],[QNUM]]&amp;Table1[[#This Row],[SUBQNUM]]</f>
        <v/>
      </c>
      <c r="F1963" s="10" t="str">
        <f>IF(FOFA!$B1968="","",FOFA!$B1968)</f>
        <v/>
      </c>
      <c r="H1963" s="10"/>
    </row>
    <row r="1964" spans="2:8" x14ac:dyDescent="0.35">
      <c r="B1964" s="10" t="str">
        <f t="shared" si="81"/>
        <v/>
      </c>
      <c r="C1964" s="10" t="str">
        <f>(IF(MID(Table1[[#This Row],[Question]],10,2)="SU",MID(Table1[[#This Row],[Question]],10,6),""))</f>
        <v/>
      </c>
      <c r="E1964" s="10" t="str">
        <f>Table1[[#This Row],[QNUM]]&amp;Table1[[#This Row],[SUBQNUM]]</f>
        <v/>
      </c>
      <c r="F1964" s="10" t="str">
        <f>IF(FOFA!$B1969="","",FOFA!$B1969)</f>
        <v/>
      </c>
      <c r="H1964" s="10"/>
    </row>
    <row r="1965" spans="2:8" x14ac:dyDescent="0.35">
      <c r="B1965" s="10" t="str">
        <f t="shared" si="81"/>
        <v/>
      </c>
      <c r="C1965" s="10" t="str">
        <f>(IF(MID(Table1[[#This Row],[Question]],10,2)="SU",MID(Table1[[#This Row],[Question]],10,6),""))</f>
        <v/>
      </c>
      <c r="E1965" s="10" t="str">
        <f>Table1[[#This Row],[QNUM]]&amp;Table1[[#This Row],[SUBQNUM]]</f>
        <v/>
      </c>
      <c r="F1965" s="10" t="str">
        <f>IF(FOFA!$B1970="","",FOFA!$B1970)</f>
        <v/>
      </c>
      <c r="H1965" s="10"/>
    </row>
    <row r="1966" spans="2:8" x14ac:dyDescent="0.35">
      <c r="B1966" s="10" t="str">
        <f t="shared" si="81"/>
        <v/>
      </c>
      <c r="C1966" s="10" t="str">
        <f>(IF(MID(Table1[[#This Row],[Question]],10,2)="SU",MID(Table1[[#This Row],[Question]],10,6),""))</f>
        <v/>
      </c>
      <c r="E1966" s="10" t="str">
        <f>Table1[[#This Row],[QNUM]]&amp;Table1[[#This Row],[SUBQNUM]]</f>
        <v/>
      </c>
      <c r="F1966" s="10" t="str">
        <f>IF(FOFA!$B1971="","",FOFA!$B1971)</f>
        <v/>
      </c>
      <c r="H1966" s="10"/>
    </row>
    <row r="1967" spans="2:8" x14ac:dyDescent="0.35">
      <c r="B1967" s="10" t="str">
        <f t="shared" si="81"/>
        <v/>
      </c>
      <c r="C1967" s="10" t="str">
        <f>(IF(MID(Table1[[#This Row],[Question]],10,2)="SU",MID(Table1[[#This Row],[Question]],10,6),""))</f>
        <v/>
      </c>
      <c r="E1967" s="10" t="str">
        <f>Table1[[#This Row],[QNUM]]&amp;Table1[[#This Row],[SUBQNUM]]</f>
        <v/>
      </c>
      <c r="F1967" s="10" t="str">
        <f>IF(FOFA!$B1972="","",FOFA!$B1972)</f>
        <v/>
      </c>
      <c r="H1967" s="10"/>
    </row>
    <row r="1968" spans="2:8" x14ac:dyDescent="0.35">
      <c r="B1968" s="10" t="str">
        <f t="shared" si="81"/>
        <v/>
      </c>
      <c r="C1968" s="10" t="str">
        <f>(IF(MID(Table1[[#This Row],[Question]],10,2)="SU",MID(Table1[[#This Row],[Question]],10,6),""))</f>
        <v/>
      </c>
      <c r="E1968" s="10" t="str">
        <f>Table1[[#This Row],[QNUM]]&amp;Table1[[#This Row],[SUBQNUM]]</f>
        <v/>
      </c>
      <c r="F1968" s="10" t="str">
        <f>IF(FOFA!$B1973="","",FOFA!$B1973)</f>
        <v/>
      </c>
      <c r="H1968" s="10"/>
    </row>
    <row r="1969" spans="2:8" x14ac:dyDescent="0.35">
      <c r="B1969" s="10" t="str">
        <f t="shared" si="81"/>
        <v/>
      </c>
      <c r="C1969" s="10" t="str">
        <f>(IF(MID(Table1[[#This Row],[Question]],10,2)="SU",MID(Table1[[#This Row],[Question]],10,6),""))</f>
        <v/>
      </c>
      <c r="E1969" s="10" t="str">
        <f>Table1[[#This Row],[QNUM]]&amp;Table1[[#This Row],[SUBQNUM]]</f>
        <v/>
      </c>
      <c r="F1969" s="10" t="str">
        <f>IF(FOFA!$B1974="","",FOFA!$B1974)</f>
        <v/>
      </c>
      <c r="H1969" s="10"/>
    </row>
    <row r="1970" spans="2:8" x14ac:dyDescent="0.35">
      <c r="B1970" s="10" t="str">
        <f t="shared" si="81"/>
        <v/>
      </c>
      <c r="C1970" s="10" t="str">
        <f>(IF(MID(Table1[[#This Row],[Question]],10,2)="SU",MID(Table1[[#This Row],[Question]],10,6),""))</f>
        <v/>
      </c>
      <c r="E1970" s="10" t="str">
        <f>Table1[[#This Row],[QNUM]]&amp;Table1[[#This Row],[SUBQNUM]]</f>
        <v/>
      </c>
      <c r="F1970" s="10" t="str">
        <f>IF(FOFA!$B1975="","",FOFA!$B1975)</f>
        <v/>
      </c>
      <c r="H1970" s="10"/>
    </row>
    <row r="1971" spans="2:8" x14ac:dyDescent="0.35">
      <c r="B1971" s="10" t="str">
        <f t="shared" si="81"/>
        <v/>
      </c>
      <c r="C1971" s="10" t="str">
        <f>(IF(MID(Table1[[#This Row],[Question]],10,2)="SU",MID(Table1[[#This Row],[Question]],10,6),""))</f>
        <v/>
      </c>
      <c r="E1971" s="10" t="str">
        <f>Table1[[#This Row],[QNUM]]&amp;Table1[[#This Row],[SUBQNUM]]</f>
        <v/>
      </c>
      <c r="F1971" s="10" t="str">
        <f>IF(FOFA!$B1976="","",FOFA!$B1976)</f>
        <v/>
      </c>
      <c r="H1971" s="10"/>
    </row>
    <row r="1972" spans="2:8" x14ac:dyDescent="0.35">
      <c r="B1972" s="10" t="str">
        <f t="shared" si="81"/>
        <v/>
      </c>
      <c r="C1972" s="10" t="str">
        <f>(IF(MID(Table1[[#This Row],[Question]],10,2)="SU",MID(Table1[[#This Row],[Question]],10,6),""))</f>
        <v/>
      </c>
      <c r="E1972" s="10" t="str">
        <f>Table1[[#This Row],[QNUM]]&amp;Table1[[#This Row],[SUBQNUM]]</f>
        <v/>
      </c>
      <c r="F1972" s="10" t="str">
        <f>IF(FOFA!$B1977="","",FOFA!$B1977)</f>
        <v/>
      </c>
      <c r="H1972" s="10"/>
    </row>
    <row r="1973" spans="2:8" x14ac:dyDescent="0.35">
      <c r="B1973" s="10" t="str">
        <f t="shared" si="81"/>
        <v/>
      </c>
      <c r="C1973" s="10" t="str">
        <f>(IF(MID(Table1[[#This Row],[Question]],10,2)="SU",MID(Table1[[#This Row],[Question]],10,6),""))</f>
        <v/>
      </c>
      <c r="E1973" s="10" t="str">
        <f>Table1[[#This Row],[QNUM]]&amp;Table1[[#This Row],[SUBQNUM]]</f>
        <v/>
      </c>
      <c r="F1973" s="10" t="str">
        <f>IF(FOFA!$B1978="","",FOFA!$B1978)</f>
        <v/>
      </c>
      <c r="H1973" s="10"/>
    </row>
    <row r="1974" spans="2:8" x14ac:dyDescent="0.35">
      <c r="B1974" s="10" t="str">
        <f t="shared" si="81"/>
        <v/>
      </c>
      <c r="C1974" s="10" t="str">
        <f>(IF(MID(Table1[[#This Row],[Question]],10,2)="SU",MID(Table1[[#This Row],[Question]],10,6),""))</f>
        <v/>
      </c>
      <c r="E1974" s="10" t="str">
        <f>Table1[[#This Row],[QNUM]]&amp;Table1[[#This Row],[SUBQNUM]]</f>
        <v/>
      </c>
      <c r="F1974" s="10" t="str">
        <f>IF(FOFA!$B1979="","",FOFA!$B1979)</f>
        <v/>
      </c>
      <c r="H1974" s="10"/>
    </row>
    <row r="1975" spans="2:8" x14ac:dyDescent="0.35">
      <c r="B1975" s="10" t="str">
        <f t="shared" si="81"/>
        <v/>
      </c>
      <c r="C1975" s="10" t="str">
        <f>(IF(MID(Table1[[#This Row],[Question]],10,2)="SU",MID(Table1[[#This Row],[Question]],10,6),""))</f>
        <v/>
      </c>
      <c r="E1975" s="10" t="str">
        <f>Table1[[#This Row],[QNUM]]&amp;Table1[[#This Row],[SUBQNUM]]</f>
        <v/>
      </c>
      <c r="F1975" s="10" t="str">
        <f>IF(FOFA!$B1980="","",FOFA!$B1980)</f>
        <v/>
      </c>
      <c r="H1975" s="10"/>
    </row>
    <row r="1976" spans="2:8" x14ac:dyDescent="0.35">
      <c r="B1976" s="10" t="str">
        <f t="shared" si="81"/>
        <v/>
      </c>
      <c r="C1976" s="10" t="str">
        <f>(IF(MID(Table1[[#This Row],[Question]],10,2)="SU",MID(Table1[[#This Row],[Question]],10,6),""))</f>
        <v/>
      </c>
      <c r="E1976" s="10" t="str">
        <f>Table1[[#This Row],[QNUM]]&amp;Table1[[#This Row],[SUBQNUM]]</f>
        <v/>
      </c>
      <c r="F1976" s="10" t="str">
        <f>IF(FOFA!$B1981="","",FOFA!$B1981)</f>
        <v/>
      </c>
      <c r="H1976" s="10"/>
    </row>
    <row r="1977" spans="2:8" x14ac:dyDescent="0.35">
      <c r="B1977" s="10" t="str">
        <f t="shared" si="81"/>
        <v/>
      </c>
      <c r="C1977" s="10" t="str">
        <f>(IF(MID(Table1[[#This Row],[Question]],10,2)="SU",MID(Table1[[#This Row],[Question]],10,6),""))</f>
        <v/>
      </c>
      <c r="E1977" s="10" t="str">
        <f>Table1[[#This Row],[QNUM]]&amp;Table1[[#This Row],[SUBQNUM]]</f>
        <v/>
      </c>
      <c r="F1977" s="10" t="str">
        <f>IF(FOFA!$B1982="","",FOFA!$B1982)</f>
        <v/>
      </c>
      <c r="H1977" s="10"/>
    </row>
    <row r="1978" spans="2:8" x14ac:dyDescent="0.35">
      <c r="B1978" s="10" t="str">
        <f t="shared" si="81"/>
        <v/>
      </c>
      <c r="C1978" s="10" t="str">
        <f>(IF(MID(Table1[[#This Row],[Question]],10,2)="SU",MID(Table1[[#This Row],[Question]],10,6),""))</f>
        <v/>
      </c>
      <c r="E1978" s="10" t="str">
        <f>Table1[[#This Row],[QNUM]]&amp;Table1[[#This Row],[SUBQNUM]]</f>
        <v/>
      </c>
      <c r="F1978" s="10" t="str">
        <f>IF(FOFA!$B1983="","",FOFA!$B1983)</f>
        <v/>
      </c>
      <c r="H1978" s="10"/>
    </row>
    <row r="1979" spans="2:8" x14ac:dyDescent="0.35">
      <c r="B1979" s="10" t="str">
        <f t="shared" si="81"/>
        <v/>
      </c>
      <c r="C1979" s="10" t="str">
        <f>(IF(MID(Table1[[#This Row],[Question]],10,2)="SU",MID(Table1[[#This Row],[Question]],10,6),""))</f>
        <v/>
      </c>
      <c r="E1979" s="10" t="str">
        <f>Table1[[#This Row],[QNUM]]&amp;Table1[[#This Row],[SUBQNUM]]</f>
        <v/>
      </c>
      <c r="F1979" s="10" t="str">
        <f>IF(FOFA!$B1984="","",FOFA!$B1984)</f>
        <v/>
      </c>
      <c r="H1979" s="10"/>
    </row>
    <row r="1980" spans="2:8" x14ac:dyDescent="0.35">
      <c r="B1980" s="10" t="str">
        <f t="shared" si="81"/>
        <v/>
      </c>
      <c r="C1980" s="10" t="str">
        <f>(IF(MID(Table1[[#This Row],[Question]],10,2)="SU",MID(Table1[[#This Row],[Question]],10,6),""))</f>
        <v/>
      </c>
      <c r="E1980" s="10" t="str">
        <f>Table1[[#This Row],[QNUM]]&amp;Table1[[#This Row],[SUBQNUM]]</f>
        <v/>
      </c>
      <c r="F1980" s="10" t="str">
        <f>IF(FOFA!$B1985="","",FOFA!$B1985)</f>
        <v/>
      </c>
      <c r="H1980" s="10"/>
    </row>
    <row r="1981" spans="2:8" x14ac:dyDescent="0.35">
      <c r="B1981" s="10" t="str">
        <f t="shared" si="81"/>
        <v/>
      </c>
      <c r="C1981" s="10" t="str">
        <f>(IF(MID(Table1[[#This Row],[Question]],10,2)="SU",MID(Table1[[#This Row],[Question]],10,6),""))</f>
        <v/>
      </c>
      <c r="E1981" s="10" t="str">
        <f>Table1[[#This Row],[QNUM]]&amp;Table1[[#This Row],[SUBQNUM]]</f>
        <v/>
      </c>
      <c r="F1981" s="10" t="str">
        <f>IF(FOFA!$B1986="","",FOFA!$B1986)</f>
        <v/>
      </c>
      <c r="H1981" s="10"/>
    </row>
    <row r="1982" spans="2:8" x14ac:dyDescent="0.35">
      <c r="B1982" s="10" t="str">
        <f t="shared" si="81"/>
        <v/>
      </c>
      <c r="C1982" s="10" t="str">
        <f>(IF(MID(Table1[[#This Row],[Question]],10,2)="SU",MID(Table1[[#This Row],[Question]],10,6),""))</f>
        <v/>
      </c>
      <c r="E1982" s="10" t="str">
        <f>Table1[[#This Row],[QNUM]]&amp;Table1[[#This Row],[SUBQNUM]]</f>
        <v/>
      </c>
      <c r="F1982" s="10" t="str">
        <f>IF(FOFA!$B1987="","",FOFA!$B1987)</f>
        <v/>
      </c>
      <c r="H1982" s="10"/>
    </row>
    <row r="1983" spans="2:8" x14ac:dyDescent="0.35">
      <c r="B1983" s="10" t="str">
        <f t="shared" si="81"/>
        <v/>
      </c>
      <c r="C1983" s="10" t="str">
        <f>(IF(MID(Table1[[#This Row],[Question]],10,2)="SU",MID(Table1[[#This Row],[Question]],10,6),""))</f>
        <v/>
      </c>
      <c r="E1983" s="10" t="str">
        <f>Table1[[#This Row],[QNUM]]&amp;Table1[[#This Row],[SUBQNUM]]</f>
        <v/>
      </c>
      <c r="F1983" s="10" t="str">
        <f>IF(FOFA!$B1988="","",FOFA!$B1988)</f>
        <v/>
      </c>
      <c r="H1983" s="10"/>
    </row>
    <row r="1984" spans="2:8" x14ac:dyDescent="0.35">
      <c r="B1984" s="10" t="str">
        <f t="shared" si="81"/>
        <v/>
      </c>
      <c r="C1984" s="10" t="str">
        <f>(IF(MID(Table1[[#This Row],[Question]],10,2)="SU",MID(Table1[[#This Row],[Question]],10,6),""))</f>
        <v/>
      </c>
      <c r="E1984" s="10" t="str">
        <f>Table1[[#This Row],[QNUM]]&amp;Table1[[#This Row],[SUBQNUM]]</f>
        <v/>
      </c>
      <c r="F1984" s="10" t="str">
        <f>IF(FOFA!$B1989="","",FOFA!$B1989)</f>
        <v/>
      </c>
      <c r="H1984" s="10"/>
    </row>
    <row r="1985" spans="2:8" x14ac:dyDescent="0.35">
      <c r="B1985" s="10" t="str">
        <f t="shared" si="81"/>
        <v/>
      </c>
      <c r="C1985" s="10" t="str">
        <f>(IF(MID(Table1[[#This Row],[Question]],10,2)="SU",MID(Table1[[#This Row],[Question]],10,6),""))</f>
        <v/>
      </c>
      <c r="E1985" s="10" t="str">
        <f>Table1[[#This Row],[QNUM]]&amp;Table1[[#This Row],[SUBQNUM]]</f>
        <v/>
      </c>
      <c r="F1985" s="10" t="str">
        <f>IF(FOFA!$B1990="","",FOFA!$B1990)</f>
        <v/>
      </c>
      <c r="H1985" s="10"/>
    </row>
    <row r="1986" spans="2:8" x14ac:dyDescent="0.35">
      <c r="B1986" s="10" t="str">
        <f t="shared" si="81"/>
        <v/>
      </c>
      <c r="C1986" s="10" t="str">
        <f>(IF(MID(Table1[[#This Row],[Question]],10,2)="SU",MID(Table1[[#This Row],[Question]],10,6),""))</f>
        <v/>
      </c>
      <c r="E1986" s="10" t="str">
        <f>Table1[[#This Row],[QNUM]]&amp;Table1[[#This Row],[SUBQNUM]]</f>
        <v/>
      </c>
      <c r="F1986" s="10" t="str">
        <f>IF(FOFA!$B1991="","",FOFA!$B1991)</f>
        <v/>
      </c>
      <c r="H1986" s="10"/>
    </row>
    <row r="1987" spans="2:8" x14ac:dyDescent="0.35">
      <c r="B1987" s="10" t="str">
        <f t="shared" si="81"/>
        <v/>
      </c>
      <c r="C1987" s="10" t="str">
        <f>(IF(MID(Table1[[#This Row],[Question]],10,2)="SU",MID(Table1[[#This Row],[Question]],10,6),""))</f>
        <v/>
      </c>
      <c r="E1987" s="10" t="str">
        <f>Table1[[#This Row],[QNUM]]&amp;Table1[[#This Row],[SUBQNUM]]</f>
        <v/>
      </c>
      <c r="F1987" s="10" t="str">
        <f>IF(FOFA!$B1992="","",FOFA!$B1992)</f>
        <v/>
      </c>
      <c r="H1987" s="10"/>
    </row>
    <row r="1988" spans="2:8" x14ac:dyDescent="0.35">
      <c r="B1988" s="10" t="str">
        <f t="shared" si="81"/>
        <v/>
      </c>
      <c r="C1988" s="10" t="str">
        <f>(IF(MID(Table1[[#This Row],[Question]],10,2)="SU",MID(Table1[[#This Row],[Question]],10,6),""))</f>
        <v/>
      </c>
      <c r="E1988" s="10" t="str">
        <f>Table1[[#This Row],[QNUM]]&amp;Table1[[#This Row],[SUBQNUM]]</f>
        <v/>
      </c>
      <c r="F1988" s="10" t="str">
        <f>IF(FOFA!$B1993="","",FOFA!$B1993)</f>
        <v/>
      </c>
      <c r="H1988" s="10"/>
    </row>
    <row r="1989" spans="2:8" x14ac:dyDescent="0.35">
      <c r="B1989" s="10" t="str">
        <f t="shared" si="81"/>
        <v/>
      </c>
      <c r="C1989" s="10" t="str">
        <f>(IF(MID(Table1[[#This Row],[Question]],10,2)="SU",MID(Table1[[#This Row],[Question]],10,6),""))</f>
        <v/>
      </c>
      <c r="E1989" s="10" t="str">
        <f>Table1[[#This Row],[QNUM]]&amp;Table1[[#This Row],[SUBQNUM]]</f>
        <v/>
      </c>
      <c r="F1989" s="10" t="str">
        <f>IF(FOFA!$B1994="","",FOFA!$B1994)</f>
        <v/>
      </c>
      <c r="H1989" s="10"/>
    </row>
    <row r="1990" spans="2:8" x14ac:dyDescent="0.35">
      <c r="B1990" s="10" t="str">
        <f t="shared" ref="B1990:B2021" si="82">TRIM(IF(ISNUMBER(LEFT(D1990,1)*1),LEFT(D1990,9),""))</f>
        <v/>
      </c>
      <c r="C1990" s="10" t="str">
        <f>(IF(MID(Table1[[#This Row],[Question]],10,2)="SU",MID(Table1[[#This Row],[Question]],10,6),""))</f>
        <v/>
      </c>
      <c r="E1990" s="10" t="str">
        <f>Table1[[#This Row],[QNUM]]&amp;Table1[[#This Row],[SUBQNUM]]</f>
        <v/>
      </c>
      <c r="F1990" s="10" t="str">
        <f>IF(FOFA!$B1995="","",FOFA!$B1995)</f>
        <v/>
      </c>
      <c r="H1990" s="10"/>
    </row>
    <row r="1991" spans="2:8" x14ac:dyDescent="0.35">
      <c r="B1991" s="10" t="str">
        <f t="shared" si="82"/>
        <v/>
      </c>
      <c r="C1991" s="10" t="str">
        <f>(IF(MID(Table1[[#This Row],[Question]],10,2)="SU",MID(Table1[[#This Row],[Question]],10,6),""))</f>
        <v/>
      </c>
      <c r="E1991" s="10" t="str">
        <f>Table1[[#This Row],[QNUM]]&amp;Table1[[#This Row],[SUBQNUM]]</f>
        <v/>
      </c>
      <c r="F1991" s="10" t="str">
        <f>IF(FOFA!$B1996="","",FOFA!$B1996)</f>
        <v/>
      </c>
      <c r="H1991" s="10"/>
    </row>
    <row r="1992" spans="2:8" x14ac:dyDescent="0.35">
      <c r="B1992" s="10" t="str">
        <f t="shared" si="82"/>
        <v/>
      </c>
      <c r="C1992" s="10" t="str">
        <f>(IF(MID(Table1[[#This Row],[Question]],10,2)="SU",MID(Table1[[#This Row],[Question]],10,6),""))</f>
        <v/>
      </c>
      <c r="E1992" s="10" t="str">
        <f>Table1[[#This Row],[QNUM]]&amp;Table1[[#This Row],[SUBQNUM]]</f>
        <v/>
      </c>
      <c r="F1992" s="10" t="str">
        <f>IF(FOFA!$B1997="","",FOFA!$B1997)</f>
        <v/>
      </c>
      <c r="H1992" s="10"/>
    </row>
    <row r="1993" spans="2:8" x14ac:dyDescent="0.35">
      <c r="B1993" s="10" t="str">
        <f t="shared" si="82"/>
        <v/>
      </c>
      <c r="C1993" s="10" t="str">
        <f>(IF(MID(Table1[[#This Row],[Question]],10,2)="SU",MID(Table1[[#This Row],[Question]],10,6),""))</f>
        <v/>
      </c>
      <c r="E1993" s="10" t="str">
        <f>Table1[[#This Row],[QNUM]]&amp;Table1[[#This Row],[SUBQNUM]]</f>
        <v/>
      </c>
      <c r="F1993" s="10" t="str">
        <f>IF(FOFA!$B1998="","",FOFA!$B1998)</f>
        <v/>
      </c>
      <c r="H1993" s="10"/>
    </row>
    <row r="1994" spans="2:8" x14ac:dyDescent="0.35">
      <c r="B1994" s="10" t="str">
        <f t="shared" si="82"/>
        <v/>
      </c>
      <c r="C1994" s="10" t="str">
        <f>(IF(MID(Table1[[#This Row],[Question]],10,2)="SU",MID(Table1[[#This Row],[Question]],10,6),""))</f>
        <v/>
      </c>
      <c r="E1994" s="10" t="str">
        <f>Table1[[#This Row],[QNUM]]&amp;Table1[[#This Row],[SUBQNUM]]</f>
        <v/>
      </c>
      <c r="F1994" s="10" t="str">
        <f>IF(FOFA!$B1999="","",FOFA!$B1999)</f>
        <v/>
      </c>
      <c r="H1994" s="10"/>
    </row>
    <row r="1995" spans="2:8" x14ac:dyDescent="0.35">
      <c r="B1995" s="10" t="str">
        <f t="shared" si="82"/>
        <v/>
      </c>
      <c r="C1995" s="10" t="str">
        <f>(IF(MID(Table1[[#This Row],[Question]],10,2)="SU",MID(Table1[[#This Row],[Question]],10,6),""))</f>
        <v/>
      </c>
      <c r="E1995" s="10" t="str">
        <f>Table1[[#This Row],[QNUM]]&amp;Table1[[#This Row],[SUBQNUM]]</f>
        <v/>
      </c>
      <c r="F1995" s="10" t="str">
        <f>IF(FOFA!$B2000="","",FOFA!$B2000)</f>
        <v/>
      </c>
      <c r="H1995" s="10"/>
    </row>
    <row r="1996" spans="2:8" x14ac:dyDescent="0.35">
      <c r="B1996" s="10" t="str">
        <f t="shared" si="82"/>
        <v/>
      </c>
      <c r="C1996" s="10" t="str">
        <f>(IF(MID(Table1[[#This Row],[Question]],10,2)="SU",MID(Table1[[#This Row],[Question]],10,6),""))</f>
        <v/>
      </c>
      <c r="E1996" s="10" t="str">
        <f>Table1[[#This Row],[QNUM]]&amp;Table1[[#This Row],[SUBQNUM]]</f>
        <v/>
      </c>
      <c r="F1996" s="10" t="str">
        <f>IF(FOFA!$B2001="","",FOFA!$B2001)</f>
        <v/>
      </c>
      <c r="H1996" s="10"/>
    </row>
    <row r="1997" spans="2:8" x14ac:dyDescent="0.35">
      <c r="B1997" s="10" t="str">
        <f t="shared" si="82"/>
        <v/>
      </c>
      <c r="C1997" s="10" t="str">
        <f>(IF(MID(Table1[[#This Row],[Question]],10,2)="SU",MID(Table1[[#This Row],[Question]],10,6),""))</f>
        <v/>
      </c>
      <c r="E1997" s="10" t="str">
        <f>Table1[[#This Row],[QNUM]]&amp;Table1[[#This Row],[SUBQNUM]]</f>
        <v/>
      </c>
      <c r="F1997" s="10" t="str">
        <f>IF(FOFA!$B2002="","",FOFA!$B2002)</f>
        <v/>
      </c>
      <c r="H1997" s="10"/>
    </row>
    <row r="1998" spans="2:8" x14ac:dyDescent="0.35">
      <c r="B1998" s="10" t="str">
        <f t="shared" si="82"/>
        <v/>
      </c>
      <c r="C1998" s="10" t="str">
        <f>(IF(MID(Table1[[#This Row],[Question]],10,2)="SU",MID(Table1[[#This Row],[Question]],10,6),""))</f>
        <v/>
      </c>
      <c r="E1998" s="10" t="str">
        <f>Table1[[#This Row],[QNUM]]&amp;Table1[[#This Row],[SUBQNUM]]</f>
        <v/>
      </c>
      <c r="F1998" s="10" t="str">
        <f>IF(FOFA!$B2003="","",FOFA!$B2003)</f>
        <v/>
      </c>
      <c r="H1998" s="10"/>
    </row>
    <row r="1999" spans="2:8" x14ac:dyDescent="0.35">
      <c r="B1999" s="10" t="str">
        <f t="shared" si="82"/>
        <v/>
      </c>
      <c r="C1999" s="10" t="str">
        <f>(IF(MID(Table1[[#This Row],[Question]],10,2)="SU",MID(Table1[[#This Row],[Question]],10,6),""))</f>
        <v/>
      </c>
      <c r="E1999" s="10" t="str">
        <f>Table1[[#This Row],[QNUM]]&amp;Table1[[#This Row],[SUBQNUM]]</f>
        <v/>
      </c>
      <c r="F1999" s="10" t="str">
        <f>IF(FOFA!$B2004="","",FOFA!$B2004)</f>
        <v/>
      </c>
      <c r="H1999" s="10"/>
    </row>
    <row r="2000" spans="2:8" x14ac:dyDescent="0.35">
      <c r="B2000" s="10" t="str">
        <f t="shared" si="82"/>
        <v/>
      </c>
      <c r="C2000" s="10" t="str">
        <f>(IF(MID(Table1[[#This Row],[Question]],10,2)="SU",MID(Table1[[#This Row],[Question]],10,6),""))</f>
        <v/>
      </c>
      <c r="E2000" s="10" t="str">
        <f>Table1[[#This Row],[QNUM]]&amp;Table1[[#This Row],[SUBQNUM]]</f>
        <v/>
      </c>
      <c r="F2000" s="10" t="str">
        <f>IF(FOFA!$B2005="","",FOFA!$B2005)</f>
        <v/>
      </c>
      <c r="H2000" s="10"/>
    </row>
    <row r="2001" spans="2:8" x14ac:dyDescent="0.35">
      <c r="B2001" s="10" t="str">
        <f t="shared" si="82"/>
        <v/>
      </c>
      <c r="C2001" s="10" t="str">
        <f>(IF(MID(Table1[[#This Row],[Question]],10,2)="SU",MID(Table1[[#This Row],[Question]],10,6),""))</f>
        <v/>
      </c>
      <c r="E2001" s="10" t="str">
        <f>Table1[[#This Row],[QNUM]]&amp;Table1[[#This Row],[SUBQNUM]]</f>
        <v/>
      </c>
      <c r="F2001" s="10" t="str">
        <f>IF(FOFA!$B2006="","",FOFA!$B2006)</f>
        <v/>
      </c>
      <c r="H2001" s="10"/>
    </row>
    <row r="2002" spans="2:8" x14ac:dyDescent="0.35">
      <c r="B2002" s="10" t="str">
        <f t="shared" si="82"/>
        <v/>
      </c>
      <c r="C2002" s="10" t="str">
        <f>(IF(MID(Table1[[#This Row],[Question]],10,2)="SU",MID(Table1[[#This Row],[Question]],10,6),""))</f>
        <v/>
      </c>
      <c r="E2002" s="10" t="str">
        <f>Table1[[#This Row],[QNUM]]&amp;Table1[[#This Row],[SUBQNUM]]</f>
        <v/>
      </c>
      <c r="F2002" s="10" t="str">
        <f>IF(FOFA!$B2007="","",FOFA!$B2007)</f>
        <v/>
      </c>
      <c r="H2002" s="10"/>
    </row>
    <row r="2003" spans="2:8" x14ac:dyDescent="0.35">
      <c r="B2003" s="10" t="str">
        <f t="shared" si="82"/>
        <v/>
      </c>
      <c r="C2003" s="10" t="str">
        <f>(IF(MID(Table1[[#This Row],[Question]],10,2)="SU",MID(Table1[[#This Row],[Question]],10,6),""))</f>
        <v/>
      </c>
      <c r="E2003" s="10" t="str">
        <f>Table1[[#This Row],[QNUM]]&amp;Table1[[#This Row],[SUBQNUM]]</f>
        <v/>
      </c>
      <c r="F2003" s="10" t="str">
        <f>IF(FOFA!$B2008="","",FOFA!$B2008)</f>
        <v/>
      </c>
      <c r="H2003" s="10"/>
    </row>
    <row r="2004" spans="2:8" x14ac:dyDescent="0.35">
      <c r="B2004" s="10" t="str">
        <f t="shared" si="82"/>
        <v/>
      </c>
      <c r="C2004" s="10" t="str">
        <f>(IF(MID(Table1[[#This Row],[Question]],10,2)="SU",MID(Table1[[#This Row],[Question]],10,6),""))</f>
        <v/>
      </c>
      <c r="E2004" s="10" t="str">
        <f>Table1[[#This Row],[QNUM]]&amp;Table1[[#This Row],[SUBQNUM]]</f>
        <v/>
      </c>
      <c r="F2004" s="10" t="str">
        <f>IF(FOFA!$B2009="","",FOFA!$B2009)</f>
        <v/>
      </c>
      <c r="H2004" s="10"/>
    </row>
    <row r="2005" spans="2:8" x14ac:dyDescent="0.35">
      <c r="B2005" s="10" t="str">
        <f t="shared" si="82"/>
        <v/>
      </c>
      <c r="C2005" s="10" t="str">
        <f>(IF(MID(Table1[[#This Row],[Question]],10,2)="SU",MID(Table1[[#This Row],[Question]],10,6),""))</f>
        <v/>
      </c>
      <c r="E2005" s="10" t="str">
        <f>Table1[[#This Row],[QNUM]]&amp;Table1[[#This Row],[SUBQNUM]]</f>
        <v/>
      </c>
      <c r="F2005" s="10" t="str">
        <f>IF(FOFA!$B2010="","",FOFA!$B2010)</f>
        <v/>
      </c>
      <c r="H2005" s="10"/>
    </row>
    <row r="2006" spans="2:8" x14ac:dyDescent="0.35">
      <c r="B2006" s="10" t="str">
        <f t="shared" si="82"/>
        <v/>
      </c>
      <c r="C2006" s="10" t="str">
        <f>(IF(MID(Table1[[#This Row],[Question]],10,2)="SU",MID(Table1[[#This Row],[Question]],10,6),""))</f>
        <v/>
      </c>
      <c r="E2006" s="10" t="str">
        <f>Table1[[#This Row],[QNUM]]&amp;Table1[[#This Row],[SUBQNUM]]</f>
        <v/>
      </c>
      <c r="F2006" s="10" t="str">
        <f>IF(FOFA!$B2011="","",FOFA!$B2011)</f>
        <v/>
      </c>
      <c r="H2006" s="10"/>
    </row>
    <row r="2007" spans="2:8" x14ac:dyDescent="0.35">
      <c r="B2007" s="10" t="str">
        <f t="shared" si="82"/>
        <v/>
      </c>
      <c r="C2007" s="10" t="str">
        <f>(IF(MID(Table1[[#This Row],[Question]],10,2)="SU",MID(Table1[[#This Row],[Question]],10,6),""))</f>
        <v/>
      </c>
      <c r="E2007" s="10" t="str">
        <f>Table1[[#This Row],[QNUM]]&amp;Table1[[#This Row],[SUBQNUM]]</f>
        <v/>
      </c>
      <c r="F2007" s="10" t="str">
        <f>IF(FOFA!$B2012="","",FOFA!$B2012)</f>
        <v/>
      </c>
      <c r="H2007" s="10"/>
    </row>
    <row r="2008" spans="2:8" x14ac:dyDescent="0.35">
      <c r="B2008" s="10" t="str">
        <f t="shared" si="82"/>
        <v/>
      </c>
      <c r="C2008" s="10" t="str">
        <f>(IF(MID(Table1[[#This Row],[Question]],10,2)="SU",MID(Table1[[#This Row],[Question]],10,6),""))</f>
        <v/>
      </c>
      <c r="E2008" s="10" t="str">
        <f>Table1[[#This Row],[QNUM]]&amp;Table1[[#This Row],[SUBQNUM]]</f>
        <v/>
      </c>
      <c r="F2008" s="10" t="str">
        <f>IF(FOFA!$B2013="","",FOFA!$B2013)</f>
        <v/>
      </c>
      <c r="H2008" s="10"/>
    </row>
    <row r="2009" spans="2:8" x14ac:dyDescent="0.35">
      <c r="B2009" s="10" t="str">
        <f t="shared" si="82"/>
        <v/>
      </c>
      <c r="C2009" s="10" t="str">
        <f>(IF(MID(Table1[[#This Row],[Question]],10,2)="SU",MID(Table1[[#This Row],[Question]],10,6),""))</f>
        <v/>
      </c>
      <c r="E2009" s="10" t="str">
        <f>Table1[[#This Row],[QNUM]]&amp;Table1[[#This Row],[SUBQNUM]]</f>
        <v/>
      </c>
      <c r="F2009" s="10" t="str">
        <f>IF(FOFA!$B2014="","",FOFA!$B2014)</f>
        <v/>
      </c>
      <c r="H2009" s="10"/>
    </row>
    <row r="2010" spans="2:8" x14ac:dyDescent="0.35">
      <c r="B2010" s="10" t="str">
        <f t="shared" si="82"/>
        <v/>
      </c>
      <c r="C2010" s="10" t="str">
        <f>(IF(MID(Table1[[#This Row],[Question]],10,2)="SU",MID(Table1[[#This Row],[Question]],10,6),""))</f>
        <v/>
      </c>
      <c r="E2010" s="10" t="str">
        <f>Table1[[#This Row],[QNUM]]&amp;Table1[[#This Row],[SUBQNUM]]</f>
        <v/>
      </c>
      <c r="F2010" s="10" t="str">
        <f>IF(FOFA!$B2015="","",FOFA!$B2015)</f>
        <v/>
      </c>
      <c r="H2010" s="10"/>
    </row>
    <row r="2011" spans="2:8" x14ac:dyDescent="0.35">
      <c r="B2011" s="10" t="str">
        <f t="shared" si="82"/>
        <v/>
      </c>
      <c r="C2011" s="10" t="str">
        <f>(IF(MID(Table1[[#This Row],[Question]],10,2)="SU",MID(Table1[[#This Row],[Question]],10,6),""))</f>
        <v/>
      </c>
      <c r="E2011" s="10" t="str">
        <f>Table1[[#This Row],[QNUM]]&amp;Table1[[#This Row],[SUBQNUM]]</f>
        <v/>
      </c>
      <c r="F2011" s="10" t="str">
        <f>IF(FOFA!$B2016="","",FOFA!$B2016)</f>
        <v/>
      </c>
      <c r="H2011" s="10"/>
    </row>
    <row r="2012" spans="2:8" x14ac:dyDescent="0.35">
      <c r="B2012" s="10" t="str">
        <f t="shared" si="82"/>
        <v/>
      </c>
      <c r="C2012" s="10" t="str">
        <f>(IF(MID(Table1[[#This Row],[Question]],10,2)="SU",MID(Table1[[#This Row],[Question]],10,6),""))</f>
        <v/>
      </c>
      <c r="E2012" s="10" t="str">
        <f>Table1[[#This Row],[QNUM]]&amp;Table1[[#This Row],[SUBQNUM]]</f>
        <v/>
      </c>
      <c r="F2012" s="10" t="str">
        <f>IF(FOFA!$B2017="","",FOFA!$B2017)</f>
        <v/>
      </c>
      <c r="H2012" s="10"/>
    </row>
    <row r="2013" spans="2:8" x14ac:dyDescent="0.35">
      <c r="B2013" s="10" t="str">
        <f t="shared" si="82"/>
        <v/>
      </c>
      <c r="C2013" s="10" t="str">
        <f>(IF(MID(Table1[[#This Row],[Question]],10,2)="SU",MID(Table1[[#This Row],[Question]],10,6),""))</f>
        <v/>
      </c>
      <c r="E2013" s="10" t="str">
        <f>Table1[[#This Row],[QNUM]]&amp;Table1[[#This Row],[SUBQNUM]]</f>
        <v/>
      </c>
      <c r="F2013" s="10" t="str">
        <f>IF(FOFA!$B2018="","",FOFA!$B2018)</f>
        <v/>
      </c>
      <c r="H2013" s="10"/>
    </row>
    <row r="2014" spans="2:8" x14ac:dyDescent="0.35">
      <c r="B2014" s="10" t="str">
        <f t="shared" si="82"/>
        <v/>
      </c>
      <c r="C2014" s="10" t="str">
        <f>(IF(MID(Table1[[#This Row],[Question]],10,2)="SU",MID(Table1[[#This Row],[Question]],10,6),""))</f>
        <v/>
      </c>
      <c r="E2014" s="10" t="str">
        <f>Table1[[#This Row],[QNUM]]&amp;Table1[[#This Row],[SUBQNUM]]</f>
        <v/>
      </c>
      <c r="F2014" s="10" t="str">
        <f>IF(FOFA!$B2019="","",FOFA!$B2019)</f>
        <v/>
      </c>
      <c r="H2014" s="10"/>
    </row>
    <row r="2015" spans="2:8" x14ac:dyDescent="0.35">
      <c r="B2015" s="10" t="str">
        <f t="shared" si="82"/>
        <v/>
      </c>
      <c r="C2015" s="10" t="str">
        <f>(IF(MID(Table1[[#This Row],[Question]],10,2)="SU",MID(Table1[[#This Row],[Question]],10,6),""))</f>
        <v/>
      </c>
      <c r="E2015" s="10" t="str">
        <f>Table1[[#This Row],[QNUM]]&amp;Table1[[#This Row],[SUBQNUM]]</f>
        <v/>
      </c>
      <c r="F2015" s="10" t="str">
        <f>IF(FOFA!$B2020="","",FOFA!$B2020)</f>
        <v/>
      </c>
      <c r="H2015" s="10"/>
    </row>
    <row r="2016" spans="2:8" x14ac:dyDescent="0.35">
      <c r="B2016" s="10" t="str">
        <f t="shared" si="82"/>
        <v/>
      </c>
      <c r="C2016" s="10" t="str">
        <f>(IF(MID(Table1[[#This Row],[Question]],10,2)="SU",MID(Table1[[#This Row],[Question]],10,6),""))</f>
        <v/>
      </c>
      <c r="E2016" s="10" t="str">
        <f>Table1[[#This Row],[QNUM]]&amp;Table1[[#This Row],[SUBQNUM]]</f>
        <v/>
      </c>
      <c r="F2016" s="10" t="str">
        <f>IF(FOFA!$B2021="","",FOFA!$B2021)</f>
        <v/>
      </c>
      <c r="H2016" s="10"/>
    </row>
    <row r="2017" spans="2:8" x14ac:dyDescent="0.35">
      <c r="B2017" s="10" t="str">
        <f t="shared" si="82"/>
        <v/>
      </c>
      <c r="C2017" s="10" t="str">
        <f>(IF(MID(Table1[[#This Row],[Question]],10,2)="SU",MID(Table1[[#This Row],[Question]],10,6),""))</f>
        <v/>
      </c>
      <c r="E2017" s="10" t="str">
        <f>Table1[[#This Row],[QNUM]]&amp;Table1[[#This Row],[SUBQNUM]]</f>
        <v/>
      </c>
      <c r="F2017" s="10" t="str">
        <f>IF(FOFA!$B2022="","",FOFA!$B2022)</f>
        <v/>
      </c>
      <c r="H2017" s="10"/>
    </row>
    <row r="2018" spans="2:8" x14ac:dyDescent="0.35">
      <c r="B2018" s="10" t="str">
        <f t="shared" si="82"/>
        <v/>
      </c>
      <c r="C2018" s="10" t="str">
        <f>(IF(MID(Table1[[#This Row],[Question]],10,2)="SU",MID(Table1[[#This Row],[Question]],10,6),""))</f>
        <v/>
      </c>
      <c r="E2018" s="10" t="str">
        <f>Table1[[#This Row],[QNUM]]&amp;Table1[[#This Row],[SUBQNUM]]</f>
        <v/>
      </c>
      <c r="F2018" s="10" t="str">
        <f>IF(FOFA!$B2023="","",FOFA!$B2023)</f>
        <v/>
      </c>
      <c r="H2018" s="10"/>
    </row>
    <row r="2019" spans="2:8" x14ac:dyDescent="0.35">
      <c r="B2019" s="10" t="str">
        <f t="shared" si="82"/>
        <v/>
      </c>
      <c r="C2019" s="10" t="str">
        <f>(IF(MID(Table1[[#This Row],[Question]],10,2)="SU",MID(Table1[[#This Row],[Question]],10,6),""))</f>
        <v/>
      </c>
      <c r="E2019" s="10" t="str">
        <f>Table1[[#This Row],[QNUM]]&amp;Table1[[#This Row],[SUBQNUM]]</f>
        <v/>
      </c>
      <c r="F2019" s="10" t="str">
        <f>IF(FOFA!$B2024="","",FOFA!$B2024)</f>
        <v/>
      </c>
      <c r="H2019" s="10"/>
    </row>
    <row r="2020" spans="2:8" x14ac:dyDescent="0.35">
      <c r="B2020" s="10" t="str">
        <f t="shared" si="82"/>
        <v/>
      </c>
      <c r="C2020" s="10" t="str">
        <f>(IF(MID(Table1[[#This Row],[Question]],10,2)="SU",MID(Table1[[#This Row],[Question]],10,6),""))</f>
        <v/>
      </c>
      <c r="E2020" s="10" t="str">
        <f>Table1[[#This Row],[QNUM]]&amp;Table1[[#This Row],[SUBQNUM]]</f>
        <v/>
      </c>
      <c r="F2020" s="10" t="str">
        <f>IF(FOFA!$B2025="","",FOFA!$B2025)</f>
        <v/>
      </c>
      <c r="H2020" s="10"/>
    </row>
    <row r="2021" spans="2:8" x14ac:dyDescent="0.35">
      <c r="B2021" s="10" t="str">
        <f t="shared" si="82"/>
        <v/>
      </c>
      <c r="C2021" s="10" t="str">
        <f>(IF(MID(Table1[[#This Row],[Question]],10,2)="SU",MID(Table1[[#This Row],[Question]],10,6),""))</f>
        <v/>
      </c>
      <c r="E2021" s="10" t="str">
        <f>Table1[[#This Row],[QNUM]]&amp;Table1[[#This Row],[SUBQNUM]]</f>
        <v/>
      </c>
      <c r="F2021" s="10" t="str">
        <f>IF(FOFA!$B2026="","",FOFA!$B2026)</f>
        <v/>
      </c>
      <c r="H2021" s="10"/>
    </row>
    <row r="2022" spans="2:8" x14ac:dyDescent="0.35">
      <c r="B2022" s="10" t="str">
        <f t="shared" ref="B2022:B2053" si="83">TRIM(IF(ISNUMBER(LEFT(D2022,1)*1),LEFT(D2022,9),""))</f>
        <v/>
      </c>
      <c r="C2022" s="10" t="str">
        <f>(IF(MID(Table1[[#This Row],[Question]],10,2)="SU",MID(Table1[[#This Row],[Question]],10,6),""))</f>
        <v/>
      </c>
      <c r="E2022" s="10" t="str">
        <f>Table1[[#This Row],[QNUM]]&amp;Table1[[#This Row],[SUBQNUM]]</f>
        <v/>
      </c>
      <c r="F2022" s="10" t="str">
        <f>IF(FOFA!$B2027="","",FOFA!$B2027)</f>
        <v/>
      </c>
      <c r="H2022" s="10"/>
    </row>
    <row r="2023" spans="2:8" x14ac:dyDescent="0.35">
      <c r="B2023" s="10" t="str">
        <f t="shared" si="83"/>
        <v/>
      </c>
      <c r="C2023" s="10" t="str">
        <f>(IF(MID(Table1[[#This Row],[Question]],10,2)="SU",MID(Table1[[#This Row],[Question]],10,6),""))</f>
        <v/>
      </c>
      <c r="E2023" s="10" t="str">
        <f>Table1[[#This Row],[QNUM]]&amp;Table1[[#This Row],[SUBQNUM]]</f>
        <v/>
      </c>
      <c r="F2023" s="10" t="str">
        <f>IF(FOFA!$B2028="","",FOFA!$B2028)</f>
        <v/>
      </c>
      <c r="H2023" s="10"/>
    </row>
    <row r="2024" spans="2:8" x14ac:dyDescent="0.35">
      <c r="B2024" s="10" t="str">
        <f t="shared" si="83"/>
        <v/>
      </c>
      <c r="C2024" s="10" t="str">
        <f>(IF(MID(Table1[[#This Row],[Question]],10,2)="SU",MID(Table1[[#This Row],[Question]],10,6),""))</f>
        <v/>
      </c>
      <c r="E2024" s="10" t="str">
        <f>Table1[[#This Row],[QNUM]]&amp;Table1[[#This Row],[SUBQNUM]]</f>
        <v/>
      </c>
      <c r="F2024" s="10" t="str">
        <f>IF(FOFA!$B2029="","",FOFA!$B2029)</f>
        <v/>
      </c>
      <c r="H2024" s="10"/>
    </row>
    <row r="2025" spans="2:8" x14ac:dyDescent="0.35">
      <c r="B2025" s="10" t="str">
        <f t="shared" si="83"/>
        <v/>
      </c>
      <c r="C2025" s="10" t="str">
        <f>(IF(MID(Table1[[#This Row],[Question]],10,2)="SU",MID(Table1[[#This Row],[Question]],10,6),""))</f>
        <v/>
      </c>
      <c r="E2025" s="10" t="str">
        <f>Table1[[#This Row],[QNUM]]&amp;Table1[[#This Row],[SUBQNUM]]</f>
        <v/>
      </c>
      <c r="F2025" s="10" t="str">
        <f>IF(FOFA!$B2030="","",FOFA!$B2030)</f>
        <v/>
      </c>
      <c r="H2025" s="10"/>
    </row>
    <row r="2026" spans="2:8" x14ac:dyDescent="0.35">
      <c r="B2026" s="10" t="str">
        <f t="shared" si="83"/>
        <v/>
      </c>
      <c r="C2026" s="10" t="str">
        <f>(IF(MID(Table1[[#This Row],[Question]],10,2)="SU",MID(Table1[[#This Row],[Question]],10,6),""))</f>
        <v/>
      </c>
      <c r="E2026" s="10" t="str">
        <f>Table1[[#This Row],[QNUM]]&amp;Table1[[#This Row],[SUBQNUM]]</f>
        <v/>
      </c>
      <c r="F2026" s="10" t="str">
        <f>IF(FOFA!$B2031="","",FOFA!$B2031)</f>
        <v/>
      </c>
      <c r="H2026" s="10"/>
    </row>
    <row r="2027" spans="2:8" x14ac:dyDescent="0.35">
      <c r="B2027" s="10" t="str">
        <f t="shared" si="83"/>
        <v/>
      </c>
      <c r="C2027" s="10" t="str">
        <f>(IF(MID(Table1[[#This Row],[Question]],10,2)="SU",MID(Table1[[#This Row],[Question]],10,6),""))</f>
        <v/>
      </c>
      <c r="E2027" s="10" t="str">
        <f>Table1[[#This Row],[QNUM]]&amp;Table1[[#This Row],[SUBQNUM]]</f>
        <v/>
      </c>
      <c r="F2027" s="10" t="str">
        <f>IF(FOFA!$B2032="","",FOFA!$B2032)</f>
        <v/>
      </c>
      <c r="H2027" s="10"/>
    </row>
    <row r="2028" spans="2:8" x14ac:dyDescent="0.35">
      <c r="B2028" s="10" t="str">
        <f t="shared" si="83"/>
        <v/>
      </c>
      <c r="C2028" s="10" t="str">
        <f>(IF(MID(Table1[[#This Row],[Question]],10,2)="SU",MID(Table1[[#This Row],[Question]],10,6),""))</f>
        <v/>
      </c>
      <c r="E2028" s="10" t="str">
        <f>Table1[[#This Row],[QNUM]]&amp;Table1[[#This Row],[SUBQNUM]]</f>
        <v/>
      </c>
      <c r="F2028" s="10" t="str">
        <f>IF(FOFA!$B2033="","",FOFA!$B2033)</f>
        <v/>
      </c>
      <c r="H2028" s="10"/>
    </row>
    <row r="2029" spans="2:8" x14ac:dyDescent="0.35">
      <c r="B2029" s="10" t="str">
        <f t="shared" si="83"/>
        <v/>
      </c>
      <c r="C2029" s="10" t="str">
        <f>(IF(MID(Table1[[#This Row],[Question]],10,2)="SU",MID(Table1[[#This Row],[Question]],10,6),""))</f>
        <v/>
      </c>
      <c r="E2029" s="10" t="str">
        <f>Table1[[#This Row],[QNUM]]&amp;Table1[[#This Row],[SUBQNUM]]</f>
        <v/>
      </c>
      <c r="F2029" s="10" t="str">
        <f>IF(FOFA!$B2034="","",FOFA!$B2034)</f>
        <v/>
      </c>
      <c r="H2029" s="10"/>
    </row>
    <row r="2030" spans="2:8" x14ac:dyDescent="0.35">
      <c r="B2030" s="10" t="str">
        <f t="shared" si="83"/>
        <v/>
      </c>
      <c r="C2030" s="10" t="str">
        <f>(IF(MID(Table1[[#This Row],[Question]],10,2)="SU",MID(Table1[[#This Row],[Question]],10,6),""))</f>
        <v/>
      </c>
      <c r="E2030" s="10" t="str">
        <f>Table1[[#This Row],[QNUM]]&amp;Table1[[#This Row],[SUBQNUM]]</f>
        <v/>
      </c>
      <c r="F2030" s="10" t="str">
        <f>IF(FOFA!$B2035="","",FOFA!$B2035)</f>
        <v/>
      </c>
      <c r="H2030" s="10"/>
    </row>
    <row r="2031" spans="2:8" x14ac:dyDescent="0.35">
      <c r="B2031" s="10" t="str">
        <f t="shared" si="83"/>
        <v/>
      </c>
      <c r="C2031" s="10" t="str">
        <f>(IF(MID(Table1[[#This Row],[Question]],10,2)="SU",MID(Table1[[#This Row],[Question]],10,6),""))</f>
        <v/>
      </c>
      <c r="E2031" s="10" t="str">
        <f>Table1[[#This Row],[QNUM]]&amp;Table1[[#This Row],[SUBQNUM]]</f>
        <v/>
      </c>
      <c r="F2031" s="10" t="str">
        <f>IF(FOFA!$B2036="","",FOFA!$B2036)</f>
        <v/>
      </c>
      <c r="H2031" s="10"/>
    </row>
    <row r="2032" spans="2:8" x14ac:dyDescent="0.35">
      <c r="B2032" s="10" t="str">
        <f t="shared" si="83"/>
        <v/>
      </c>
      <c r="C2032" s="10" t="str">
        <f>(IF(MID(Table1[[#This Row],[Question]],10,2)="SU",MID(Table1[[#This Row],[Question]],10,6),""))</f>
        <v/>
      </c>
      <c r="E2032" s="10" t="str">
        <f>Table1[[#This Row],[QNUM]]&amp;Table1[[#This Row],[SUBQNUM]]</f>
        <v/>
      </c>
      <c r="F2032" s="10" t="str">
        <f>IF(FOFA!$B2037="","",FOFA!$B2037)</f>
        <v/>
      </c>
      <c r="H2032" s="10"/>
    </row>
    <row r="2033" spans="2:8" x14ac:dyDescent="0.35">
      <c r="B2033" s="10" t="str">
        <f t="shared" si="83"/>
        <v/>
      </c>
      <c r="C2033" s="10" t="str">
        <f>(IF(MID(Table1[[#This Row],[Question]],10,2)="SU",MID(Table1[[#This Row],[Question]],10,6),""))</f>
        <v/>
      </c>
      <c r="E2033" s="10" t="str">
        <f>Table1[[#This Row],[QNUM]]&amp;Table1[[#This Row],[SUBQNUM]]</f>
        <v/>
      </c>
      <c r="F2033" s="10" t="str">
        <f>IF(FOFA!$B2038="","",FOFA!$B2038)</f>
        <v/>
      </c>
      <c r="H2033" s="10"/>
    </row>
    <row r="2034" spans="2:8" x14ac:dyDescent="0.35">
      <c r="B2034" s="10" t="str">
        <f t="shared" si="83"/>
        <v/>
      </c>
      <c r="C2034" s="10" t="str">
        <f>(IF(MID(Table1[[#This Row],[Question]],10,2)="SU",MID(Table1[[#This Row],[Question]],10,6),""))</f>
        <v/>
      </c>
      <c r="E2034" s="10" t="str">
        <f>Table1[[#This Row],[QNUM]]&amp;Table1[[#This Row],[SUBQNUM]]</f>
        <v/>
      </c>
      <c r="F2034" s="10" t="str">
        <f>IF(FOFA!$B2039="","",FOFA!$B2039)</f>
        <v/>
      </c>
      <c r="H2034" s="10"/>
    </row>
    <row r="2035" spans="2:8" x14ac:dyDescent="0.35">
      <c r="B2035" s="10" t="str">
        <f t="shared" si="83"/>
        <v/>
      </c>
      <c r="C2035" s="10" t="str">
        <f>(IF(MID(Table1[[#This Row],[Question]],10,2)="SU",MID(Table1[[#This Row],[Question]],10,6),""))</f>
        <v/>
      </c>
      <c r="E2035" s="10" t="str">
        <f>Table1[[#This Row],[QNUM]]&amp;Table1[[#This Row],[SUBQNUM]]</f>
        <v/>
      </c>
      <c r="F2035" s="10" t="str">
        <f>IF(FOFA!$B2040="","",FOFA!$B2040)</f>
        <v/>
      </c>
      <c r="H2035" s="10"/>
    </row>
    <row r="2036" spans="2:8" x14ac:dyDescent="0.35">
      <c r="B2036" s="10" t="str">
        <f t="shared" si="83"/>
        <v/>
      </c>
      <c r="C2036" s="10" t="str">
        <f>(IF(MID(Table1[[#This Row],[Question]],10,2)="SU",MID(Table1[[#This Row],[Question]],10,6),""))</f>
        <v/>
      </c>
      <c r="E2036" s="10" t="str">
        <f>Table1[[#This Row],[QNUM]]&amp;Table1[[#This Row],[SUBQNUM]]</f>
        <v/>
      </c>
      <c r="F2036" s="10" t="str">
        <f>IF(FOFA!$B2041="","",FOFA!$B2041)</f>
        <v/>
      </c>
      <c r="H2036" s="10"/>
    </row>
    <row r="2037" spans="2:8" x14ac:dyDescent="0.35">
      <c r="B2037" s="10" t="str">
        <f t="shared" si="83"/>
        <v/>
      </c>
      <c r="C2037" s="10" t="str">
        <f>(IF(MID(Table1[[#This Row],[Question]],10,2)="SU",MID(Table1[[#This Row],[Question]],10,6),""))</f>
        <v/>
      </c>
      <c r="E2037" s="10" t="str">
        <f>Table1[[#This Row],[QNUM]]&amp;Table1[[#This Row],[SUBQNUM]]</f>
        <v/>
      </c>
      <c r="F2037" s="10" t="str">
        <f>IF(FOFA!$B2042="","",FOFA!$B2042)</f>
        <v/>
      </c>
      <c r="H2037" s="10"/>
    </row>
    <row r="2038" spans="2:8" x14ac:dyDescent="0.35">
      <c r="B2038" s="10" t="str">
        <f t="shared" si="83"/>
        <v/>
      </c>
      <c r="C2038" s="10" t="str">
        <f>(IF(MID(Table1[[#This Row],[Question]],10,2)="SU",MID(Table1[[#This Row],[Question]],10,6),""))</f>
        <v/>
      </c>
      <c r="E2038" s="10" t="str">
        <f>Table1[[#This Row],[QNUM]]&amp;Table1[[#This Row],[SUBQNUM]]</f>
        <v/>
      </c>
      <c r="F2038" s="10" t="str">
        <f>IF(FOFA!$B2043="","",FOFA!$B2043)</f>
        <v/>
      </c>
      <c r="H2038" s="10"/>
    </row>
    <row r="2039" spans="2:8" x14ac:dyDescent="0.35">
      <c r="B2039" s="10" t="str">
        <f t="shared" si="83"/>
        <v/>
      </c>
      <c r="C2039" s="10" t="str">
        <f>(IF(MID(Table1[[#This Row],[Question]],10,2)="SU",MID(Table1[[#This Row],[Question]],10,6),""))</f>
        <v/>
      </c>
      <c r="E2039" s="10" t="str">
        <f>Table1[[#This Row],[QNUM]]&amp;Table1[[#This Row],[SUBQNUM]]</f>
        <v/>
      </c>
      <c r="F2039" s="10" t="str">
        <f>IF(FOFA!$B2044="","",FOFA!$B2044)</f>
        <v/>
      </c>
      <c r="H2039" s="10"/>
    </row>
    <row r="2040" spans="2:8" x14ac:dyDescent="0.35">
      <c r="B2040" s="10" t="str">
        <f t="shared" si="83"/>
        <v/>
      </c>
      <c r="C2040" s="10" t="str">
        <f>(IF(MID(Table1[[#This Row],[Question]],10,2)="SU",MID(Table1[[#This Row],[Question]],10,6),""))</f>
        <v/>
      </c>
      <c r="E2040" s="10" t="str">
        <f>Table1[[#This Row],[QNUM]]&amp;Table1[[#This Row],[SUBQNUM]]</f>
        <v/>
      </c>
      <c r="F2040" s="10" t="str">
        <f>IF(FOFA!$B2045="","",FOFA!$B2045)</f>
        <v/>
      </c>
      <c r="H2040" s="10"/>
    </row>
    <row r="2041" spans="2:8" x14ac:dyDescent="0.35">
      <c r="B2041" s="10" t="str">
        <f t="shared" si="83"/>
        <v/>
      </c>
      <c r="C2041" s="10" t="str">
        <f>(IF(MID(Table1[[#This Row],[Question]],10,2)="SU",MID(Table1[[#This Row],[Question]],10,6),""))</f>
        <v/>
      </c>
      <c r="E2041" s="10" t="str">
        <f>Table1[[#This Row],[QNUM]]&amp;Table1[[#This Row],[SUBQNUM]]</f>
        <v/>
      </c>
      <c r="F2041" s="10" t="str">
        <f>IF(FOFA!$B2046="","",FOFA!$B2046)</f>
        <v/>
      </c>
      <c r="H2041" s="10"/>
    </row>
    <row r="2042" spans="2:8" x14ac:dyDescent="0.35">
      <c r="B2042" s="10" t="str">
        <f t="shared" si="83"/>
        <v/>
      </c>
      <c r="C2042" s="10" t="str">
        <f>(IF(MID(Table1[[#This Row],[Question]],10,2)="SU",MID(Table1[[#This Row],[Question]],10,6),""))</f>
        <v/>
      </c>
      <c r="E2042" s="10" t="str">
        <f>Table1[[#This Row],[QNUM]]&amp;Table1[[#This Row],[SUBQNUM]]</f>
        <v/>
      </c>
      <c r="F2042" s="10" t="str">
        <f>IF(FOFA!$B2047="","",FOFA!$B2047)</f>
        <v/>
      </c>
      <c r="H2042" s="10"/>
    </row>
    <row r="2043" spans="2:8" x14ac:dyDescent="0.35">
      <c r="B2043" s="10" t="str">
        <f t="shared" si="83"/>
        <v/>
      </c>
      <c r="C2043" s="10" t="str">
        <f>(IF(MID(Table1[[#This Row],[Question]],10,2)="SU",MID(Table1[[#This Row],[Question]],10,6),""))</f>
        <v/>
      </c>
      <c r="E2043" s="10" t="str">
        <f>Table1[[#This Row],[QNUM]]&amp;Table1[[#This Row],[SUBQNUM]]</f>
        <v/>
      </c>
      <c r="F2043" s="10" t="str">
        <f>IF(FOFA!$B2048="","",FOFA!$B2048)</f>
        <v/>
      </c>
      <c r="H2043" s="10"/>
    </row>
    <row r="2044" spans="2:8" x14ac:dyDescent="0.35">
      <c r="B2044" s="10" t="str">
        <f t="shared" si="83"/>
        <v/>
      </c>
      <c r="C2044" s="10" t="str">
        <f>(IF(MID(Table1[[#This Row],[Question]],10,2)="SU",MID(Table1[[#This Row],[Question]],10,6),""))</f>
        <v/>
      </c>
      <c r="E2044" s="10" t="str">
        <f>Table1[[#This Row],[QNUM]]&amp;Table1[[#This Row],[SUBQNUM]]</f>
        <v/>
      </c>
      <c r="F2044" s="10" t="str">
        <f>IF(FOFA!$B2049="","",FOFA!$B2049)</f>
        <v/>
      </c>
      <c r="H2044" s="10"/>
    </row>
    <row r="2045" spans="2:8" x14ac:dyDescent="0.35">
      <c r="B2045" s="10" t="str">
        <f t="shared" si="83"/>
        <v/>
      </c>
      <c r="C2045" s="10" t="str">
        <f>(IF(MID(Table1[[#This Row],[Question]],10,2)="SU",MID(Table1[[#This Row],[Question]],10,6),""))</f>
        <v/>
      </c>
      <c r="E2045" s="10" t="str">
        <f>Table1[[#This Row],[QNUM]]&amp;Table1[[#This Row],[SUBQNUM]]</f>
        <v/>
      </c>
      <c r="F2045" s="10" t="str">
        <f>IF(FOFA!$B2050="","",FOFA!$B2050)</f>
        <v/>
      </c>
      <c r="H2045" s="10"/>
    </row>
    <row r="2046" spans="2:8" x14ac:dyDescent="0.35">
      <c r="B2046" s="10" t="str">
        <f t="shared" si="83"/>
        <v/>
      </c>
      <c r="C2046" s="10" t="str">
        <f>(IF(MID(Table1[[#This Row],[Question]],10,2)="SU",MID(Table1[[#This Row],[Question]],10,6),""))</f>
        <v/>
      </c>
      <c r="E2046" s="10" t="str">
        <f>Table1[[#This Row],[QNUM]]&amp;Table1[[#This Row],[SUBQNUM]]</f>
        <v/>
      </c>
      <c r="F2046" s="10" t="str">
        <f>IF(FOFA!$B2051="","",FOFA!$B2051)</f>
        <v/>
      </c>
      <c r="H2046" s="10"/>
    </row>
    <row r="2047" spans="2:8" x14ac:dyDescent="0.35">
      <c r="B2047" s="10" t="str">
        <f t="shared" si="83"/>
        <v/>
      </c>
      <c r="C2047" s="10" t="str">
        <f>(IF(MID(Table1[[#This Row],[Question]],10,2)="SU",MID(Table1[[#This Row],[Question]],10,6),""))</f>
        <v/>
      </c>
      <c r="E2047" s="10" t="str">
        <f>Table1[[#This Row],[QNUM]]&amp;Table1[[#This Row],[SUBQNUM]]</f>
        <v/>
      </c>
      <c r="F2047" s="10" t="str">
        <f>IF(FOFA!$B2052="","",FOFA!$B2052)</f>
        <v/>
      </c>
      <c r="H2047" s="10"/>
    </row>
    <row r="2048" spans="2:8" x14ac:dyDescent="0.35">
      <c r="B2048" s="10" t="str">
        <f t="shared" si="83"/>
        <v/>
      </c>
      <c r="C2048" s="10" t="str">
        <f>(IF(MID(Table1[[#This Row],[Question]],10,2)="SU",MID(Table1[[#This Row],[Question]],10,6),""))</f>
        <v/>
      </c>
      <c r="E2048" s="10" t="str">
        <f>Table1[[#This Row],[QNUM]]&amp;Table1[[#This Row],[SUBQNUM]]</f>
        <v/>
      </c>
      <c r="F2048" s="10" t="str">
        <f>IF(FOFA!$B2053="","",FOFA!$B2053)</f>
        <v/>
      </c>
      <c r="H2048" s="10"/>
    </row>
    <row r="2049" spans="2:8" x14ac:dyDescent="0.35">
      <c r="B2049" s="10" t="str">
        <f t="shared" si="83"/>
        <v/>
      </c>
      <c r="C2049" s="10" t="str">
        <f>(IF(MID(Table1[[#This Row],[Question]],10,2)="SU",MID(Table1[[#This Row],[Question]],10,6),""))</f>
        <v/>
      </c>
      <c r="E2049" s="10" t="str">
        <f>Table1[[#This Row],[QNUM]]&amp;Table1[[#This Row],[SUBQNUM]]</f>
        <v/>
      </c>
      <c r="F2049" s="10" t="str">
        <f>IF(FOFA!$B2054="","",FOFA!$B2054)</f>
        <v/>
      </c>
      <c r="H2049" s="10"/>
    </row>
    <row r="2050" spans="2:8" x14ac:dyDescent="0.35">
      <c r="B2050" s="10" t="str">
        <f t="shared" si="83"/>
        <v/>
      </c>
      <c r="C2050" s="10" t="str">
        <f>(IF(MID(Table1[[#This Row],[Question]],10,2)="SU",MID(Table1[[#This Row],[Question]],10,6),""))</f>
        <v/>
      </c>
      <c r="E2050" s="10" t="str">
        <f>Table1[[#This Row],[QNUM]]&amp;Table1[[#This Row],[SUBQNUM]]</f>
        <v/>
      </c>
      <c r="F2050" s="10" t="str">
        <f>IF(FOFA!$B2055="","",FOFA!$B2055)</f>
        <v/>
      </c>
      <c r="H2050" s="10"/>
    </row>
    <row r="2051" spans="2:8" x14ac:dyDescent="0.35">
      <c r="B2051" s="10" t="str">
        <f t="shared" si="83"/>
        <v/>
      </c>
      <c r="C2051" s="10" t="str">
        <f>(IF(MID(Table1[[#This Row],[Question]],10,2)="SU",MID(Table1[[#This Row],[Question]],10,6),""))</f>
        <v/>
      </c>
      <c r="E2051" s="10" t="str">
        <f>Table1[[#This Row],[QNUM]]&amp;Table1[[#This Row],[SUBQNUM]]</f>
        <v/>
      </c>
      <c r="F2051" s="10" t="str">
        <f>IF(FOFA!$B2056="","",FOFA!$B2056)</f>
        <v/>
      </c>
      <c r="H2051" s="10"/>
    </row>
    <row r="2052" spans="2:8" x14ac:dyDescent="0.35">
      <c r="B2052" s="10" t="str">
        <f t="shared" si="83"/>
        <v/>
      </c>
      <c r="C2052" s="10" t="str">
        <f>(IF(MID(Table1[[#This Row],[Question]],10,2)="SU",MID(Table1[[#This Row],[Question]],10,6),""))</f>
        <v/>
      </c>
      <c r="E2052" s="10" t="str">
        <f>Table1[[#This Row],[QNUM]]&amp;Table1[[#This Row],[SUBQNUM]]</f>
        <v/>
      </c>
      <c r="F2052" s="10" t="str">
        <f>IF(FOFA!$B2057="","",FOFA!$B2057)</f>
        <v/>
      </c>
      <c r="H2052" s="10"/>
    </row>
    <row r="2053" spans="2:8" x14ac:dyDescent="0.35">
      <c r="B2053" s="10" t="str">
        <f t="shared" si="83"/>
        <v/>
      </c>
      <c r="C2053" s="10" t="str">
        <f>(IF(MID(Table1[[#This Row],[Question]],10,2)="SU",MID(Table1[[#This Row],[Question]],10,6),""))</f>
        <v/>
      </c>
      <c r="E2053" s="10" t="str">
        <f>Table1[[#This Row],[QNUM]]&amp;Table1[[#This Row],[SUBQNUM]]</f>
        <v/>
      </c>
      <c r="F2053" s="10" t="str">
        <f>IF(FOFA!$B2058="","",FOFA!$B2058)</f>
        <v/>
      </c>
      <c r="H2053" s="10"/>
    </row>
    <row r="2054" spans="2:8" x14ac:dyDescent="0.35">
      <c r="B2054" s="10" t="str">
        <f t="shared" ref="B2054:B2090" si="84">TRIM(IF(ISNUMBER(LEFT(D2054,1)*1),LEFT(D2054,9),""))</f>
        <v/>
      </c>
      <c r="C2054" s="10" t="str">
        <f>(IF(MID(Table1[[#This Row],[Question]],10,2)="SU",MID(Table1[[#This Row],[Question]],10,6),""))</f>
        <v/>
      </c>
      <c r="E2054" s="10" t="str">
        <f>Table1[[#This Row],[QNUM]]&amp;Table1[[#This Row],[SUBQNUM]]</f>
        <v/>
      </c>
      <c r="F2054" s="10" t="str">
        <f>IF(FOFA!$B2059="","",FOFA!$B2059)</f>
        <v/>
      </c>
      <c r="H2054" s="10"/>
    </row>
    <row r="2055" spans="2:8" x14ac:dyDescent="0.35">
      <c r="B2055" s="10" t="str">
        <f t="shared" si="84"/>
        <v/>
      </c>
      <c r="C2055" s="10" t="str">
        <f>(IF(MID(Table1[[#This Row],[Question]],10,2)="SU",MID(Table1[[#This Row],[Question]],10,6),""))</f>
        <v/>
      </c>
      <c r="E2055" s="10" t="str">
        <f>Table1[[#This Row],[QNUM]]&amp;Table1[[#This Row],[SUBQNUM]]</f>
        <v/>
      </c>
      <c r="F2055" s="10" t="str">
        <f>IF(FOFA!$B2060="","",FOFA!$B2060)</f>
        <v/>
      </c>
      <c r="H2055" s="10"/>
    </row>
    <row r="2056" spans="2:8" x14ac:dyDescent="0.35">
      <c r="B2056" s="10" t="str">
        <f t="shared" si="84"/>
        <v/>
      </c>
      <c r="C2056" s="10" t="str">
        <f>(IF(MID(Table1[[#This Row],[Question]],10,2)="SU",MID(Table1[[#This Row],[Question]],10,6),""))</f>
        <v/>
      </c>
      <c r="E2056" s="10" t="str">
        <f>Table1[[#This Row],[QNUM]]&amp;Table1[[#This Row],[SUBQNUM]]</f>
        <v/>
      </c>
      <c r="F2056" s="10" t="str">
        <f>IF(FOFA!$B2061="","",FOFA!$B2061)</f>
        <v/>
      </c>
      <c r="H2056" s="10"/>
    </row>
    <row r="2057" spans="2:8" x14ac:dyDescent="0.35">
      <c r="B2057" s="10" t="str">
        <f t="shared" si="84"/>
        <v/>
      </c>
      <c r="C2057" s="10" t="str">
        <f>(IF(MID(Table1[[#This Row],[Question]],10,2)="SU",MID(Table1[[#This Row],[Question]],10,6),""))</f>
        <v/>
      </c>
      <c r="E2057" s="10" t="str">
        <f>Table1[[#This Row],[QNUM]]&amp;Table1[[#This Row],[SUBQNUM]]</f>
        <v/>
      </c>
      <c r="F2057" s="10" t="str">
        <f>IF(FOFA!$B2062="","",FOFA!$B2062)</f>
        <v/>
      </c>
      <c r="H2057" s="10"/>
    </row>
    <row r="2058" spans="2:8" x14ac:dyDescent="0.35">
      <c r="B2058" s="10" t="str">
        <f t="shared" si="84"/>
        <v/>
      </c>
      <c r="C2058" s="10" t="str">
        <f>(IF(MID(Table1[[#This Row],[Question]],10,2)="SU",MID(Table1[[#This Row],[Question]],10,6),""))</f>
        <v/>
      </c>
      <c r="E2058" s="10" t="str">
        <f>Table1[[#This Row],[QNUM]]&amp;Table1[[#This Row],[SUBQNUM]]</f>
        <v/>
      </c>
      <c r="F2058" s="10" t="str">
        <f>IF(FOFA!$B2063="","",FOFA!$B2063)</f>
        <v/>
      </c>
      <c r="H2058" s="10"/>
    </row>
    <row r="2059" spans="2:8" x14ac:dyDescent="0.35">
      <c r="B2059" s="10" t="str">
        <f t="shared" si="84"/>
        <v/>
      </c>
      <c r="C2059" s="10" t="str">
        <f>(IF(MID(Table1[[#This Row],[Question]],10,2)="SU",MID(Table1[[#This Row],[Question]],10,6),""))</f>
        <v/>
      </c>
      <c r="E2059" s="10" t="str">
        <f>Table1[[#This Row],[QNUM]]&amp;Table1[[#This Row],[SUBQNUM]]</f>
        <v/>
      </c>
      <c r="F2059" s="10" t="str">
        <f>IF(FOFA!$B2064="","",FOFA!$B2064)</f>
        <v/>
      </c>
      <c r="H2059" s="10"/>
    </row>
    <row r="2060" spans="2:8" x14ac:dyDescent="0.35">
      <c r="B2060" s="10" t="str">
        <f t="shared" si="84"/>
        <v/>
      </c>
      <c r="C2060" s="10" t="str">
        <f>(IF(MID(Table1[[#This Row],[Question]],10,2)="SU",MID(Table1[[#This Row],[Question]],10,6),""))</f>
        <v/>
      </c>
      <c r="E2060" s="10" t="str">
        <f>Table1[[#This Row],[QNUM]]&amp;Table1[[#This Row],[SUBQNUM]]</f>
        <v/>
      </c>
      <c r="F2060" s="10" t="str">
        <f>IF(FOFA!$B2065="","",FOFA!$B2065)</f>
        <v/>
      </c>
      <c r="H2060" s="10"/>
    </row>
    <row r="2061" spans="2:8" x14ac:dyDescent="0.35">
      <c r="B2061" s="10" t="str">
        <f t="shared" si="84"/>
        <v/>
      </c>
      <c r="C2061" s="10" t="str">
        <f>(IF(MID(Table1[[#This Row],[Question]],10,2)="SU",MID(Table1[[#This Row],[Question]],10,6),""))</f>
        <v/>
      </c>
      <c r="E2061" s="10" t="str">
        <f>Table1[[#This Row],[QNUM]]&amp;Table1[[#This Row],[SUBQNUM]]</f>
        <v/>
      </c>
      <c r="F2061" s="10" t="str">
        <f>IF(FOFA!$B2066="","",FOFA!$B2066)</f>
        <v/>
      </c>
      <c r="H2061" s="10"/>
    </row>
    <row r="2062" spans="2:8" x14ac:dyDescent="0.35">
      <c r="B2062" s="10" t="str">
        <f t="shared" si="84"/>
        <v/>
      </c>
      <c r="C2062" s="10" t="str">
        <f>(IF(MID(Table1[[#This Row],[Question]],10,2)="SU",MID(Table1[[#This Row],[Question]],10,6),""))</f>
        <v/>
      </c>
      <c r="E2062" s="10" t="str">
        <f>Table1[[#This Row],[QNUM]]&amp;Table1[[#This Row],[SUBQNUM]]</f>
        <v/>
      </c>
      <c r="F2062" s="10" t="str">
        <f>IF(FOFA!$B2067="","",FOFA!$B2067)</f>
        <v/>
      </c>
      <c r="H2062" s="10"/>
    </row>
    <row r="2063" spans="2:8" x14ac:dyDescent="0.35">
      <c r="B2063" s="10" t="str">
        <f t="shared" si="84"/>
        <v/>
      </c>
      <c r="C2063" s="10" t="str">
        <f>(IF(MID(Table1[[#This Row],[Question]],10,2)="SU",MID(Table1[[#This Row],[Question]],10,6),""))</f>
        <v/>
      </c>
      <c r="E2063" s="10" t="str">
        <f>Table1[[#This Row],[QNUM]]&amp;Table1[[#This Row],[SUBQNUM]]</f>
        <v/>
      </c>
      <c r="F2063" s="10" t="str">
        <f>IF(FOFA!$B2068="","",FOFA!$B2068)</f>
        <v/>
      </c>
      <c r="H2063" s="10"/>
    </row>
    <row r="2064" spans="2:8" x14ac:dyDescent="0.35">
      <c r="B2064" s="10" t="str">
        <f t="shared" si="84"/>
        <v/>
      </c>
      <c r="C2064" s="10" t="str">
        <f>(IF(MID(Table1[[#This Row],[Question]],10,2)="SU",MID(Table1[[#This Row],[Question]],10,6),""))</f>
        <v/>
      </c>
      <c r="E2064" s="10" t="str">
        <f>Table1[[#This Row],[QNUM]]&amp;Table1[[#This Row],[SUBQNUM]]</f>
        <v/>
      </c>
      <c r="F2064" s="10" t="str">
        <f>IF(FOFA!$B2069="","",FOFA!$B2069)</f>
        <v/>
      </c>
      <c r="H2064" s="10"/>
    </row>
    <row r="2065" spans="2:8" x14ac:dyDescent="0.35">
      <c r="B2065" s="10" t="str">
        <f t="shared" si="84"/>
        <v/>
      </c>
      <c r="C2065" s="10" t="str">
        <f>(IF(MID(Table1[[#This Row],[Question]],10,2)="SU",MID(Table1[[#This Row],[Question]],10,6),""))</f>
        <v/>
      </c>
      <c r="E2065" s="10" t="str">
        <f>Table1[[#This Row],[QNUM]]&amp;Table1[[#This Row],[SUBQNUM]]</f>
        <v/>
      </c>
      <c r="F2065" s="10" t="str">
        <f>IF(FOFA!$B2070="","",FOFA!$B2070)</f>
        <v/>
      </c>
      <c r="H2065" s="10"/>
    </row>
    <row r="2066" spans="2:8" x14ac:dyDescent="0.35">
      <c r="B2066" s="10" t="str">
        <f t="shared" si="84"/>
        <v/>
      </c>
      <c r="C2066" s="10" t="str">
        <f>(IF(MID(Table1[[#This Row],[Question]],10,2)="SU",MID(Table1[[#This Row],[Question]],10,6),""))</f>
        <v/>
      </c>
      <c r="E2066" s="10" t="str">
        <f>Table1[[#This Row],[QNUM]]&amp;Table1[[#This Row],[SUBQNUM]]</f>
        <v/>
      </c>
      <c r="F2066" s="10" t="str">
        <f>IF(FOFA!$B2071="","",FOFA!$B2071)</f>
        <v/>
      </c>
      <c r="H2066" s="10"/>
    </row>
    <row r="2067" spans="2:8" x14ac:dyDescent="0.35">
      <c r="B2067" s="10" t="str">
        <f t="shared" si="84"/>
        <v/>
      </c>
      <c r="C2067" s="10" t="str">
        <f>(IF(MID(Table1[[#This Row],[Question]],10,2)="SU",MID(Table1[[#This Row],[Question]],10,6),""))</f>
        <v/>
      </c>
      <c r="E2067" s="10" t="str">
        <f>Table1[[#This Row],[QNUM]]&amp;Table1[[#This Row],[SUBQNUM]]</f>
        <v/>
      </c>
      <c r="F2067" s="10" t="str">
        <f>IF(FOFA!$B2072="","",FOFA!$B2072)</f>
        <v/>
      </c>
      <c r="H2067" s="10"/>
    </row>
    <row r="2068" spans="2:8" x14ac:dyDescent="0.35">
      <c r="B2068" s="10" t="str">
        <f t="shared" si="84"/>
        <v/>
      </c>
      <c r="C2068" s="10" t="str">
        <f>(IF(MID(Table1[[#This Row],[Question]],10,2)="SU",MID(Table1[[#This Row],[Question]],10,6),""))</f>
        <v/>
      </c>
      <c r="E2068" s="10" t="str">
        <f>Table1[[#This Row],[QNUM]]&amp;Table1[[#This Row],[SUBQNUM]]</f>
        <v/>
      </c>
      <c r="F2068" s="10" t="str">
        <f>IF(FOFA!$B2073="","",FOFA!$B2073)</f>
        <v/>
      </c>
      <c r="H2068" s="10"/>
    </row>
    <row r="2069" spans="2:8" x14ac:dyDescent="0.35">
      <c r="B2069" s="10" t="str">
        <f t="shared" si="84"/>
        <v/>
      </c>
      <c r="C2069" s="10" t="str">
        <f>(IF(MID(Table1[[#This Row],[Question]],10,2)="SU",MID(Table1[[#This Row],[Question]],10,6),""))</f>
        <v/>
      </c>
      <c r="E2069" s="10" t="str">
        <f>Table1[[#This Row],[QNUM]]&amp;Table1[[#This Row],[SUBQNUM]]</f>
        <v/>
      </c>
      <c r="F2069" s="10" t="str">
        <f>IF(FOFA!$B2074="","",FOFA!$B2074)</f>
        <v/>
      </c>
      <c r="H2069" s="10"/>
    </row>
    <row r="2070" spans="2:8" x14ac:dyDescent="0.35">
      <c r="B2070" s="10" t="str">
        <f t="shared" si="84"/>
        <v/>
      </c>
      <c r="C2070" s="10" t="str">
        <f>(IF(MID(Table1[[#This Row],[Question]],10,2)="SU",MID(Table1[[#This Row],[Question]],10,6),""))</f>
        <v/>
      </c>
      <c r="E2070" s="10" t="str">
        <f>Table1[[#This Row],[QNUM]]&amp;Table1[[#This Row],[SUBQNUM]]</f>
        <v/>
      </c>
      <c r="F2070" s="10" t="str">
        <f>IF(FOFA!$B2075="","",FOFA!$B2075)</f>
        <v/>
      </c>
      <c r="H2070" s="10"/>
    </row>
    <row r="2071" spans="2:8" x14ac:dyDescent="0.35">
      <c r="B2071" s="10" t="str">
        <f t="shared" si="84"/>
        <v/>
      </c>
      <c r="C2071" s="10" t="str">
        <f>(IF(MID(Table1[[#This Row],[Question]],10,2)="SU",MID(Table1[[#This Row],[Question]],10,6),""))</f>
        <v/>
      </c>
      <c r="E2071" s="10" t="str">
        <f>Table1[[#This Row],[QNUM]]&amp;Table1[[#This Row],[SUBQNUM]]</f>
        <v/>
      </c>
      <c r="F2071" s="10" t="str">
        <f>IF(FOFA!$B2076="","",FOFA!$B2076)</f>
        <v/>
      </c>
      <c r="H2071" s="10"/>
    </row>
    <row r="2072" spans="2:8" x14ac:dyDescent="0.35">
      <c r="B2072" s="10" t="str">
        <f t="shared" si="84"/>
        <v/>
      </c>
      <c r="C2072" s="10" t="str">
        <f>(IF(MID(Table1[[#This Row],[Question]],10,2)="SU",MID(Table1[[#This Row],[Question]],10,6),""))</f>
        <v/>
      </c>
      <c r="E2072" s="10" t="str">
        <f>Table1[[#This Row],[QNUM]]&amp;Table1[[#This Row],[SUBQNUM]]</f>
        <v/>
      </c>
      <c r="F2072" s="10" t="str">
        <f>IF(FOFA!$B2077="","",FOFA!$B2077)</f>
        <v/>
      </c>
      <c r="H2072" s="10"/>
    </row>
    <row r="2073" spans="2:8" x14ac:dyDescent="0.35">
      <c r="B2073" s="10" t="str">
        <f t="shared" si="84"/>
        <v/>
      </c>
      <c r="C2073" s="10" t="str">
        <f>(IF(MID(Table1[[#This Row],[Question]],10,2)="SU",MID(Table1[[#This Row],[Question]],10,6),""))</f>
        <v/>
      </c>
      <c r="E2073" s="10" t="str">
        <f>Table1[[#This Row],[QNUM]]&amp;Table1[[#This Row],[SUBQNUM]]</f>
        <v/>
      </c>
      <c r="F2073" s="10" t="str">
        <f>IF(FOFA!$B2078="","",FOFA!$B2078)</f>
        <v/>
      </c>
      <c r="H2073" s="10"/>
    </row>
    <row r="2074" spans="2:8" x14ac:dyDescent="0.35">
      <c r="B2074" s="10" t="str">
        <f t="shared" si="84"/>
        <v/>
      </c>
      <c r="C2074" s="10" t="str">
        <f>(IF(MID(Table1[[#This Row],[Question]],10,2)="SU",MID(Table1[[#This Row],[Question]],10,6),""))</f>
        <v/>
      </c>
      <c r="E2074" s="10" t="str">
        <f>Table1[[#This Row],[QNUM]]&amp;Table1[[#This Row],[SUBQNUM]]</f>
        <v/>
      </c>
      <c r="F2074" s="10" t="str">
        <f>IF(FOFA!$B2079="","",FOFA!$B2079)</f>
        <v/>
      </c>
      <c r="H2074" s="10"/>
    </row>
    <row r="2075" spans="2:8" x14ac:dyDescent="0.35">
      <c r="B2075" s="10" t="str">
        <f t="shared" si="84"/>
        <v/>
      </c>
      <c r="C2075" s="10" t="str">
        <f>(IF(MID(Table1[[#This Row],[Question]],10,2)="SU",MID(Table1[[#This Row],[Question]],10,6),""))</f>
        <v/>
      </c>
      <c r="E2075" s="10" t="str">
        <f>Table1[[#This Row],[QNUM]]&amp;Table1[[#This Row],[SUBQNUM]]</f>
        <v/>
      </c>
      <c r="F2075" s="10" t="str">
        <f>IF(FOFA!$B2080="","",FOFA!$B2080)</f>
        <v/>
      </c>
      <c r="H2075" s="10"/>
    </row>
    <row r="2076" spans="2:8" x14ac:dyDescent="0.35">
      <c r="B2076" s="10" t="str">
        <f t="shared" si="84"/>
        <v/>
      </c>
      <c r="C2076" s="10" t="str">
        <f>(IF(MID(Table1[[#This Row],[Question]],10,2)="SU",MID(Table1[[#This Row],[Question]],10,6),""))</f>
        <v/>
      </c>
      <c r="E2076" s="10" t="str">
        <f>Table1[[#This Row],[QNUM]]&amp;Table1[[#This Row],[SUBQNUM]]</f>
        <v/>
      </c>
      <c r="F2076" s="10" t="str">
        <f>IF(FOFA!$B2081="","",FOFA!$B2081)</f>
        <v/>
      </c>
      <c r="H2076" s="10"/>
    </row>
    <row r="2077" spans="2:8" x14ac:dyDescent="0.35">
      <c r="B2077" s="10" t="str">
        <f t="shared" si="84"/>
        <v/>
      </c>
      <c r="C2077" s="10" t="str">
        <f>(IF(MID(Table1[[#This Row],[Question]],10,2)="SU",MID(Table1[[#This Row],[Question]],10,6),""))</f>
        <v/>
      </c>
      <c r="E2077" s="10" t="str">
        <f>Table1[[#This Row],[QNUM]]&amp;Table1[[#This Row],[SUBQNUM]]</f>
        <v/>
      </c>
      <c r="F2077" s="10" t="str">
        <f>IF(FOFA!$B2082="","",FOFA!$B2082)</f>
        <v/>
      </c>
      <c r="H2077" s="10"/>
    </row>
    <row r="2078" spans="2:8" x14ac:dyDescent="0.35">
      <c r="B2078" s="10" t="str">
        <f t="shared" si="84"/>
        <v/>
      </c>
      <c r="C2078" s="10" t="str">
        <f>(IF(MID(Table1[[#This Row],[Question]],10,2)="SU",MID(Table1[[#This Row],[Question]],10,6),""))</f>
        <v/>
      </c>
      <c r="E2078" s="10" t="str">
        <f>Table1[[#This Row],[QNUM]]&amp;Table1[[#This Row],[SUBQNUM]]</f>
        <v/>
      </c>
      <c r="F2078" s="10" t="str">
        <f>IF(FOFA!$B2083="","",FOFA!$B2083)</f>
        <v/>
      </c>
      <c r="H2078" s="10"/>
    </row>
    <row r="2079" spans="2:8" x14ac:dyDescent="0.35">
      <c r="B2079" s="10" t="str">
        <f t="shared" si="84"/>
        <v/>
      </c>
      <c r="C2079" s="10" t="str">
        <f>(IF(MID(Table1[[#This Row],[Question]],10,2)="SU",MID(Table1[[#This Row],[Question]],10,6),""))</f>
        <v/>
      </c>
      <c r="E2079" s="10" t="str">
        <f>Table1[[#This Row],[QNUM]]&amp;Table1[[#This Row],[SUBQNUM]]</f>
        <v/>
      </c>
      <c r="F2079" s="10" t="str">
        <f>IF(FOFA!$B2084="","",FOFA!$B2084)</f>
        <v/>
      </c>
      <c r="H2079" s="10"/>
    </row>
    <row r="2080" spans="2:8" x14ac:dyDescent="0.35">
      <c r="B2080" s="10" t="str">
        <f t="shared" si="84"/>
        <v/>
      </c>
      <c r="C2080" s="10" t="str">
        <f>(IF(MID(Table1[[#This Row],[Question]],10,2)="SU",MID(Table1[[#This Row],[Question]],10,6),""))</f>
        <v/>
      </c>
      <c r="E2080" s="10" t="str">
        <f>Table1[[#This Row],[QNUM]]&amp;Table1[[#This Row],[SUBQNUM]]</f>
        <v/>
      </c>
      <c r="F2080" s="10" t="str">
        <f>IF(FOFA!$B2085="","",FOFA!$B2085)</f>
        <v/>
      </c>
      <c r="H2080" s="10"/>
    </row>
    <row r="2081" spans="2:8" x14ac:dyDescent="0.35">
      <c r="B2081" s="10" t="str">
        <f t="shared" si="84"/>
        <v/>
      </c>
      <c r="C2081" s="10" t="str">
        <f>(IF(MID(Table1[[#This Row],[Question]],10,2)="SU",MID(Table1[[#This Row],[Question]],10,6),""))</f>
        <v/>
      </c>
      <c r="E2081" s="10" t="str">
        <f>Table1[[#This Row],[QNUM]]&amp;Table1[[#This Row],[SUBQNUM]]</f>
        <v/>
      </c>
      <c r="F2081" s="10" t="str">
        <f>IF(FOFA!$B2086="","",FOFA!$B2086)</f>
        <v/>
      </c>
      <c r="H2081" s="10"/>
    </row>
    <row r="2082" spans="2:8" x14ac:dyDescent="0.35">
      <c r="B2082" s="10" t="str">
        <f t="shared" si="84"/>
        <v/>
      </c>
      <c r="C2082" s="10" t="str">
        <f>(IF(MID(Table1[[#This Row],[Question]],10,2)="SU",MID(Table1[[#This Row],[Question]],10,6),""))</f>
        <v/>
      </c>
      <c r="E2082" s="10" t="str">
        <f>Table1[[#This Row],[QNUM]]&amp;Table1[[#This Row],[SUBQNUM]]</f>
        <v/>
      </c>
      <c r="F2082" s="10" t="str">
        <f>IF(FOFA!$B2087="","",FOFA!$B2087)</f>
        <v/>
      </c>
      <c r="H2082" s="10"/>
    </row>
    <row r="2083" spans="2:8" x14ac:dyDescent="0.35">
      <c r="B2083" s="10" t="str">
        <f t="shared" si="84"/>
        <v/>
      </c>
      <c r="C2083" s="10" t="str">
        <f>(IF(MID(Table1[[#This Row],[Question]],10,2)="SU",MID(Table1[[#This Row],[Question]],10,6),""))</f>
        <v/>
      </c>
      <c r="E2083" s="10" t="str">
        <f>Table1[[#This Row],[QNUM]]&amp;Table1[[#This Row],[SUBQNUM]]</f>
        <v/>
      </c>
      <c r="F2083" s="10" t="str">
        <f>IF(FOFA!$B2088="","",FOFA!$B2088)</f>
        <v/>
      </c>
      <c r="H2083" s="10"/>
    </row>
    <row r="2084" spans="2:8" x14ac:dyDescent="0.35">
      <c r="B2084" s="10" t="str">
        <f t="shared" si="84"/>
        <v/>
      </c>
      <c r="C2084" s="10" t="str">
        <f>(IF(MID(Table1[[#This Row],[Question]],10,2)="SU",MID(Table1[[#This Row],[Question]],10,6),""))</f>
        <v/>
      </c>
      <c r="E2084" s="10" t="str">
        <f>Table1[[#This Row],[QNUM]]&amp;Table1[[#This Row],[SUBQNUM]]</f>
        <v/>
      </c>
      <c r="F2084" s="10" t="str">
        <f>IF(FOFA!$B2089="","",FOFA!$B2089)</f>
        <v/>
      </c>
      <c r="H2084" s="10"/>
    </row>
    <row r="2085" spans="2:8" x14ac:dyDescent="0.35">
      <c r="B2085" s="10" t="str">
        <f t="shared" si="84"/>
        <v/>
      </c>
      <c r="C2085" s="10" t="str">
        <f>(IF(MID(Table1[[#This Row],[Question]],10,2)="SU",MID(Table1[[#This Row],[Question]],10,6),""))</f>
        <v/>
      </c>
      <c r="E2085" s="10" t="str">
        <f>Table1[[#This Row],[QNUM]]&amp;Table1[[#This Row],[SUBQNUM]]</f>
        <v/>
      </c>
      <c r="F2085" s="10" t="str">
        <f>IF(FOFA!$B2090="","",FOFA!$B2090)</f>
        <v/>
      </c>
      <c r="H2085" s="10"/>
    </row>
    <row r="2086" spans="2:8" x14ac:dyDescent="0.35">
      <c r="B2086" s="10" t="str">
        <f t="shared" si="84"/>
        <v/>
      </c>
      <c r="C2086" s="10" t="str">
        <f>(IF(MID(Table1[[#This Row],[Question]],10,2)="SU",MID(Table1[[#This Row],[Question]],10,6),""))</f>
        <v/>
      </c>
      <c r="E2086" s="10" t="str">
        <f>Table1[[#This Row],[QNUM]]&amp;Table1[[#This Row],[SUBQNUM]]</f>
        <v/>
      </c>
      <c r="F2086" s="10" t="str">
        <f>IF(FOFA!$B2091="","",FOFA!$B2091)</f>
        <v/>
      </c>
      <c r="H2086" s="10"/>
    </row>
    <row r="2087" spans="2:8" x14ac:dyDescent="0.35">
      <c r="B2087" s="10" t="str">
        <f t="shared" si="84"/>
        <v/>
      </c>
      <c r="C2087" s="10" t="str">
        <f>(IF(MID(Table1[[#This Row],[Question]],10,2)="SU",MID(Table1[[#This Row],[Question]],10,6),""))</f>
        <v/>
      </c>
      <c r="E2087" s="10" t="str">
        <f>Table1[[#This Row],[QNUM]]&amp;Table1[[#This Row],[SUBQNUM]]</f>
        <v/>
      </c>
      <c r="F2087" s="10" t="str">
        <f>IF(FOFA!$B2092="","",FOFA!$B2092)</f>
        <v/>
      </c>
      <c r="H2087" s="10"/>
    </row>
    <row r="2088" spans="2:8" x14ac:dyDescent="0.35">
      <c r="B2088" s="10" t="str">
        <f t="shared" si="84"/>
        <v/>
      </c>
      <c r="C2088" s="10" t="str">
        <f>(IF(MID(Table1[[#This Row],[Question]],10,2)="SU",MID(Table1[[#This Row],[Question]],10,6),""))</f>
        <v/>
      </c>
      <c r="E2088" s="10" t="str">
        <f>Table1[[#This Row],[QNUM]]&amp;Table1[[#This Row],[SUBQNUM]]</f>
        <v/>
      </c>
      <c r="F2088" s="10" t="str">
        <f>IF(FOFA!$B2093="","",FOFA!$B2093)</f>
        <v/>
      </c>
      <c r="H2088" s="10"/>
    </row>
    <row r="2089" spans="2:8" x14ac:dyDescent="0.35">
      <c r="B2089" s="10" t="str">
        <f t="shared" si="84"/>
        <v/>
      </c>
      <c r="C2089" s="10" t="str">
        <f>(IF(MID(Table1[[#This Row],[Question]],10,2)="SU",MID(Table1[[#This Row],[Question]],10,6),""))</f>
        <v/>
      </c>
      <c r="E2089" s="10" t="str">
        <f>Table1[[#This Row],[QNUM]]&amp;Table1[[#This Row],[SUBQNUM]]</f>
        <v/>
      </c>
      <c r="F2089" s="10" t="str">
        <f>IF(FOFA!$B2094="","",FOFA!$B2094)</f>
        <v/>
      </c>
      <c r="H2089" s="10"/>
    </row>
    <row r="2090" spans="2:8" x14ac:dyDescent="0.35">
      <c r="B2090" s="10" t="str">
        <f t="shared" si="84"/>
        <v/>
      </c>
      <c r="C2090" s="10" t="str">
        <f>(IF(MID(Table1[[#This Row],[Question]],10,2)="SU",MID(Table1[[#This Row],[Question]],10,6),""))</f>
        <v/>
      </c>
      <c r="E2090" s="10" t="str">
        <f>Table1[[#This Row],[QNUM]]&amp;Table1[[#This Row],[SUBQNUM]]</f>
        <v/>
      </c>
      <c r="F2090" s="10" t="str">
        <f>IF(FOFA!$B2095="","",FOFA!$B2095)</f>
        <v/>
      </c>
      <c r="H2090" s="10"/>
    </row>
  </sheetData>
  <pageMargins left="0.7" right="0.7" top="0.75" bottom="0.75" header="0.3" footer="0.3"/>
  <pageSetup orientation="portrait" r:id="rId1"/>
  <ignoredErrors>
    <ignoredError sqref="B5:B6" calculatedColumn="1"/>
  </ignoredErrors>
  <tableParts count="2">
    <tablePart r:id="rId2"/>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2C0C6-2B7C-44E6-BB71-33A8CD8E6BE7}">
  <sheetPr codeName="Sheet16"/>
  <dimension ref="A1:U94"/>
  <sheetViews>
    <sheetView zoomScaleNormal="100" workbookViewId="0">
      <selection sqref="A1:XFD1048576"/>
    </sheetView>
  </sheetViews>
  <sheetFormatPr defaultColWidth="0" defaultRowHeight="14.5" zeroHeight="1" x14ac:dyDescent="0.35"/>
  <cols>
    <col min="1" max="21" width="8.90625" style="6" customWidth="1"/>
    <col min="22" max="16384" width="8.90625" style="6" hidden="1"/>
  </cols>
  <sheetData>
    <row r="1" x14ac:dyDescent="0.35"/>
    <row r="2" x14ac:dyDescent="0.35"/>
    <row r="3" x14ac:dyDescent="0.35"/>
    <row r="4" x14ac:dyDescent="0.35"/>
    <row r="5" x14ac:dyDescent="0.35"/>
    <row r="6" x14ac:dyDescent="0.35"/>
    <row r="7" x14ac:dyDescent="0.35"/>
    <row r="8" x14ac:dyDescent="0.35"/>
    <row r="9" x14ac:dyDescent="0.35"/>
    <row r="10" x14ac:dyDescent="0.35"/>
    <row r="11" x14ac:dyDescent="0.35"/>
    <row r="12" x14ac:dyDescent="0.35"/>
    <row r="13" x14ac:dyDescent="0.35"/>
    <row r="14" x14ac:dyDescent="0.35"/>
    <row r="15" x14ac:dyDescent="0.35"/>
    <row r="16" x14ac:dyDescent="0.35"/>
    <row r="17" x14ac:dyDescent="0.35"/>
    <row r="18" x14ac:dyDescent="0.35"/>
    <row r="19" x14ac:dyDescent="0.35"/>
    <row r="20" x14ac:dyDescent="0.35"/>
    <row r="21" x14ac:dyDescent="0.35"/>
    <row r="22" x14ac:dyDescent="0.35"/>
    <row r="23" x14ac:dyDescent="0.35"/>
    <row r="24" x14ac:dyDescent="0.35"/>
    <row r="25" x14ac:dyDescent="0.35"/>
    <row r="26" x14ac:dyDescent="0.35"/>
    <row r="27" x14ac:dyDescent="0.35"/>
    <row r="28" x14ac:dyDescent="0.35"/>
    <row r="29" x14ac:dyDescent="0.35"/>
    <row r="30" x14ac:dyDescent="0.35"/>
    <row r="31" x14ac:dyDescent="0.35"/>
    <row r="32"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row r="68" x14ac:dyDescent="0.35"/>
    <row r="69" x14ac:dyDescent="0.35"/>
    <row r="70" x14ac:dyDescent="0.35"/>
    <row r="71" x14ac:dyDescent="0.35"/>
    <row r="72" x14ac:dyDescent="0.35"/>
    <row r="73" x14ac:dyDescent="0.35"/>
    <row r="74" x14ac:dyDescent="0.35"/>
    <row r="75" x14ac:dyDescent="0.35"/>
    <row r="76" x14ac:dyDescent="0.35"/>
    <row r="77" x14ac:dyDescent="0.35"/>
    <row r="78" x14ac:dyDescent="0.35"/>
    <row r="79" x14ac:dyDescent="0.35"/>
    <row r="80"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50582-2F95-49E7-9E32-DE4FFA982D71}">
  <sheetPr codeName="Sheet19">
    <tabColor theme="4" tint="0.79998168889431442"/>
  </sheetPr>
  <dimension ref="A1:D85"/>
  <sheetViews>
    <sheetView topLeftCell="A84" zoomScaleNormal="100" workbookViewId="0">
      <selection activeCell="C48" sqref="C48:C57"/>
    </sheetView>
  </sheetViews>
  <sheetFormatPr defaultColWidth="0" defaultRowHeight="14.5" zeroHeight="1" x14ac:dyDescent="0.35"/>
  <cols>
    <col min="1" max="1" width="20.6328125" style="6" customWidth="1"/>
    <col min="2" max="2" width="92.6328125" style="6" customWidth="1"/>
    <col min="3" max="3" width="15.6328125" style="6" customWidth="1"/>
    <col min="4" max="4" width="8.90625" style="6" customWidth="1"/>
    <col min="5" max="16384" width="8.90625" style="6" hidden="1"/>
  </cols>
  <sheetData>
    <row r="1" spans="1:4" ht="26" x14ac:dyDescent="0.35">
      <c r="A1" s="142" t="s">
        <v>95</v>
      </c>
      <c r="B1" s="143"/>
      <c r="C1" s="144"/>
      <c r="D1" s="5"/>
    </row>
    <row r="2" spans="1:4" ht="15.65" customHeight="1" x14ac:dyDescent="0.35">
      <c r="A2" s="145"/>
      <c r="B2" s="145"/>
      <c r="C2" s="145"/>
      <c r="D2" s="5"/>
    </row>
    <row r="3" spans="1:4" ht="15.65" customHeight="1" x14ac:dyDescent="0.35">
      <c r="A3" s="8"/>
      <c r="B3" s="8"/>
      <c r="C3" s="8"/>
      <c r="D3" s="5"/>
    </row>
    <row r="4" spans="1:4" ht="25.4" customHeight="1" x14ac:dyDescent="0.35">
      <c r="A4" s="146" t="s">
        <v>96</v>
      </c>
      <c r="B4" s="147"/>
      <c r="C4" s="148"/>
      <c r="D4" s="5"/>
    </row>
    <row r="5" spans="1:4" ht="46.4" customHeight="1" x14ac:dyDescent="0.35">
      <c r="A5" s="149" t="s">
        <v>20</v>
      </c>
      <c r="B5" s="150"/>
      <c r="C5" s="151"/>
      <c r="D5" s="5"/>
    </row>
    <row r="6" spans="1:4" ht="25.4" customHeight="1" x14ac:dyDescent="0.35">
      <c r="A6" s="139" t="s">
        <v>97</v>
      </c>
      <c r="B6" s="140"/>
      <c r="C6" s="141"/>
      <c r="D6" s="5"/>
    </row>
    <row r="7" spans="1:4" s="20" customFormat="1" ht="47.9" customHeight="1" x14ac:dyDescent="0.35">
      <c r="A7" s="22" t="s">
        <v>98</v>
      </c>
      <c r="B7" s="17" t="str">
        <f>IF(_xlfn.XLOOKUP(A7, WH_Aggregte!$E$1:$E$317, WH_Aggregte!$D$1:$D$317, "", 0)= "", "",_xlfn.XLOOKUP(A7, WH_Aggregte!$E$1:$E$317, WH_Aggregte!$D$1:$D$317, "", 0))</f>
        <v>Does the commission have a three-year, comprehensive national and community service plan and establishment of state priorities that is consistent with AmeriCorps' broad goals of meeting human, educational, environmental, and public safety needs?</v>
      </c>
      <c r="C7" s="152"/>
      <c r="D7" s="19"/>
    </row>
    <row r="8" spans="1:4" s="20" customFormat="1" ht="24.65" customHeight="1" x14ac:dyDescent="0.35">
      <c r="A8" s="22" t="s">
        <v>23</v>
      </c>
      <c r="B8" s="17" t="str">
        <f>IF(_xlfn.XLOOKUP(A7, WH_Aggregte!$E$1:$E$317, WH_Aggregte!$J$1:$J$317, "", 0)= "", "",_xlfn.XLOOKUP(A7, WH_Aggregte!$E$1:$E$317, WH_Aggregte!$J$1:$J$317, "", 0))</f>
        <v>45 CFR § 2550.80</v>
      </c>
      <c r="C8" s="152"/>
      <c r="D8" s="19"/>
    </row>
    <row r="9" spans="1:4" s="20" customFormat="1" ht="50.15" customHeight="1" x14ac:dyDescent="0.35">
      <c r="A9" s="87" t="s">
        <v>24</v>
      </c>
      <c r="B9" s="137"/>
      <c r="C9" s="138"/>
      <c r="D9" s="19"/>
    </row>
    <row r="10" spans="1:4" s="20" customFormat="1" ht="50.15" customHeight="1" x14ac:dyDescent="0.35">
      <c r="A10" s="22" t="s">
        <v>25</v>
      </c>
      <c r="B10" s="137"/>
      <c r="C10" s="138"/>
      <c r="D10" s="19"/>
    </row>
    <row r="11" spans="1:4" s="20" customFormat="1" ht="46.4" customHeight="1" x14ac:dyDescent="0.35">
      <c r="A11" s="153" t="s">
        <v>99</v>
      </c>
      <c r="B11" s="17" t="s">
        <v>100</v>
      </c>
      <c r="C11" s="18" t="str">
        <f>IF(OR(C12="",C13="",C14="",C15="",C16="",C17="",C18="",C19="",C20=""),"",IF(OR(C12="No",C13="No",C14="No",C15="No",C16="No",C17="No",C18="No",C19="No",C20="No"),"Not 'NEW GRANTEE'!C26Compliant",IF(OR(C12="Yes",C13="Yes",C14="Yes",C15="Yes",C16="Yes",C17="Yes",C18="Yes",C19="Yes",C20="Yes",C12="N/A",C13="N/A",C14="N/A",C15="N/A",C16="N/A",C17="N/A",C18="N/A",C19="N/A",C20="N/A"),"Compliant")))</f>
        <v/>
      </c>
      <c r="D11" s="19"/>
    </row>
    <row r="12" spans="1:4" s="20" customFormat="1" ht="20.149999999999999" customHeight="1" x14ac:dyDescent="0.35">
      <c r="A12" s="154"/>
      <c r="B12" s="28" t="s">
        <v>101</v>
      </c>
      <c r="C12" s="21"/>
      <c r="D12" s="19"/>
    </row>
    <row r="13" spans="1:4" s="20" customFormat="1" ht="33" customHeight="1" x14ac:dyDescent="0.35">
      <c r="A13" s="154"/>
      <c r="B13" s="28" t="s">
        <v>102</v>
      </c>
      <c r="C13" s="21"/>
      <c r="D13" s="19"/>
    </row>
    <row r="14" spans="1:4" s="20" customFormat="1" ht="32.15" customHeight="1" x14ac:dyDescent="0.35">
      <c r="A14" s="154"/>
      <c r="B14" s="28" t="s">
        <v>103</v>
      </c>
      <c r="C14" s="21"/>
      <c r="D14" s="19"/>
    </row>
    <row r="15" spans="1:4" s="20" customFormat="1" ht="32.15" customHeight="1" x14ac:dyDescent="0.35">
      <c r="A15" s="154"/>
      <c r="B15" s="28" t="s">
        <v>104</v>
      </c>
      <c r="C15" s="21"/>
      <c r="D15" s="19"/>
    </row>
    <row r="16" spans="1:4" s="20" customFormat="1" ht="30.65" customHeight="1" x14ac:dyDescent="0.35">
      <c r="A16" s="154"/>
      <c r="B16" s="28" t="s">
        <v>105</v>
      </c>
      <c r="C16" s="21"/>
      <c r="D16" s="19"/>
    </row>
    <row r="17" spans="1:4" s="20" customFormat="1" ht="28.4" customHeight="1" x14ac:dyDescent="0.35">
      <c r="A17" s="154"/>
      <c r="B17" s="28" t="s">
        <v>106</v>
      </c>
      <c r="C17" s="21"/>
      <c r="D17" s="19"/>
    </row>
    <row r="18" spans="1:4" s="20" customFormat="1" ht="30.65" customHeight="1" x14ac:dyDescent="0.35">
      <c r="A18" s="154"/>
      <c r="B18" s="28" t="s">
        <v>107</v>
      </c>
      <c r="C18" s="21"/>
      <c r="D18" s="19"/>
    </row>
    <row r="19" spans="1:4" s="20" customFormat="1" ht="31.4" customHeight="1" x14ac:dyDescent="0.35">
      <c r="A19" s="154"/>
      <c r="B19" s="28" t="s">
        <v>108</v>
      </c>
      <c r="C19" s="21"/>
      <c r="D19" s="19"/>
    </row>
    <row r="20" spans="1:4" s="20" customFormat="1" ht="20.149999999999999" customHeight="1" x14ac:dyDescent="0.35">
      <c r="A20" s="155"/>
      <c r="B20" s="28" t="s">
        <v>109</v>
      </c>
      <c r="C20" s="21"/>
      <c r="D20" s="19"/>
    </row>
    <row r="21" spans="1:4" s="20" customFormat="1" ht="21.65" customHeight="1" x14ac:dyDescent="0.35">
      <c r="A21" s="22" t="s">
        <v>23</v>
      </c>
      <c r="B21" s="156" t="str">
        <f>IF(_xlfn.XLOOKUP(A11, WH_Aggregte!$E$1:$E$317, WH_Aggregte!$J$1:$J$317, "", 0)= "", "",_xlfn.XLOOKUP(A11, WH_Aggregte!$E$1:$E$317, WH_Aggregte!$J$1:$J$317, "", 0))</f>
        <v>45 CFR § 2550.80 (a)</v>
      </c>
      <c r="C21" s="157"/>
      <c r="D21" s="19"/>
    </row>
    <row r="22" spans="1:4" s="20" customFormat="1" ht="50.15" customHeight="1" x14ac:dyDescent="0.35">
      <c r="A22" s="87" t="s">
        <v>24</v>
      </c>
      <c r="B22" s="137"/>
      <c r="C22" s="138"/>
      <c r="D22" s="19"/>
    </row>
    <row r="23" spans="1:4" s="20" customFormat="1" ht="50.15" customHeight="1" x14ac:dyDescent="0.35">
      <c r="A23" s="22" t="s">
        <v>25</v>
      </c>
      <c r="B23" s="137"/>
      <c r="C23" s="138"/>
      <c r="D23" s="19"/>
    </row>
    <row r="24" spans="1:4" s="20" customFormat="1" ht="25.4" customHeight="1" x14ac:dyDescent="0.35">
      <c r="A24" s="22" t="s">
        <v>110</v>
      </c>
      <c r="B24" s="17" t="str">
        <f>IF(_xlfn.XLOOKUP(A24, WH_Aggregte!$E$1:$E$317, WH_Aggregte!$D$1:$D$317, "", 0)= "", "",_xlfn.XLOOKUP(A24, WH_Aggregte!$E$1:$E$317, WH_Aggregte!$D$1:$D$317, "", 0))</f>
        <v xml:space="preserve">Does the commission have a Supplemental State Service Plan for adults age 55 or older? _x000D_
_x000D_
_x000D_
</v>
      </c>
      <c r="C24" s="152"/>
      <c r="D24" s="19"/>
    </row>
    <row r="25" spans="1:4" s="20" customFormat="1" ht="25.4" customHeight="1" x14ac:dyDescent="0.35">
      <c r="A25" s="22" t="s">
        <v>23</v>
      </c>
      <c r="B25" s="17" t="str">
        <f>IF(_xlfn.XLOOKUP(A24, WH_Aggregte!$E$1:$E$317, WH_Aggregte!$J$1:$J$317, "", 0)= "", "",_xlfn.XLOOKUP(A24, WH_Aggregte!$E$1:$E$317, WH_Aggregte!$J$1:$J$317, "", 0))</f>
        <v>45 CFR 2550.80(m)</v>
      </c>
      <c r="C25" s="152"/>
      <c r="D25" s="19"/>
    </row>
    <row r="26" spans="1:4" s="20" customFormat="1" ht="50.15" customHeight="1" x14ac:dyDescent="0.35">
      <c r="A26" s="87" t="s">
        <v>24</v>
      </c>
      <c r="B26" s="137"/>
      <c r="C26" s="138"/>
      <c r="D26" s="19"/>
    </row>
    <row r="27" spans="1:4" s="20" customFormat="1" ht="50.15" customHeight="1" x14ac:dyDescent="0.35">
      <c r="A27" s="22" t="s">
        <v>25</v>
      </c>
      <c r="B27" s="137"/>
      <c r="C27" s="138"/>
      <c r="D27" s="19"/>
    </row>
    <row r="28" spans="1:4" s="20" customFormat="1" ht="21" customHeight="1" x14ac:dyDescent="0.35">
      <c r="A28" s="153" t="s">
        <v>111</v>
      </c>
      <c r="B28" s="17" t="s">
        <v>112</v>
      </c>
      <c r="C28" s="18" t="str">
        <f>IF(OR(C29="",C30="",C31="",C32="",C33="",C34="",C35=""),"",IF(OR(C29="No",C30="No",C31="No",C32="No",C33="No",C34="No",C35="No"),"Not Compliant",IF(OR(C29="Yes",C30="Yes",C31="Yes",C32="Yes",C33="Yes",C34="Yes",C35="Yes",C29="N/A",C30="N/A",C31="N/A",C32="N/A",C33="N/A",C34="N/A",C35="N/A"),"Compliant")))</f>
        <v/>
      </c>
      <c r="D28" s="19"/>
    </row>
    <row r="29" spans="1:4" s="20" customFormat="1" ht="32.9" customHeight="1" x14ac:dyDescent="0.35">
      <c r="A29" s="154"/>
      <c r="B29" s="28" t="s">
        <v>113</v>
      </c>
      <c r="C29" s="21"/>
      <c r="D29" s="19"/>
    </row>
    <row r="30" spans="1:4" s="20" customFormat="1" ht="47.15" customHeight="1" x14ac:dyDescent="0.35">
      <c r="A30" s="154"/>
      <c r="B30" s="28" t="s">
        <v>114</v>
      </c>
      <c r="C30" s="21"/>
      <c r="D30" s="19"/>
    </row>
    <row r="31" spans="1:4" s="20" customFormat="1" ht="47.9" customHeight="1" x14ac:dyDescent="0.35">
      <c r="A31" s="154"/>
      <c r="B31" s="28" t="s">
        <v>115</v>
      </c>
      <c r="C31" s="21"/>
      <c r="D31" s="19"/>
    </row>
    <row r="32" spans="1:4" s="20" customFormat="1" ht="30.65" customHeight="1" x14ac:dyDescent="0.35">
      <c r="A32" s="154"/>
      <c r="B32" s="28" t="s">
        <v>116</v>
      </c>
      <c r="C32" s="21"/>
      <c r="D32" s="19"/>
    </row>
    <row r="33" spans="1:4" s="20" customFormat="1" ht="27.65" customHeight="1" x14ac:dyDescent="0.35">
      <c r="A33" s="154"/>
      <c r="B33" s="28" t="s">
        <v>117</v>
      </c>
      <c r="C33" s="21"/>
      <c r="D33" s="19"/>
    </row>
    <row r="34" spans="1:4" s="20" customFormat="1" ht="32.9" customHeight="1" x14ac:dyDescent="0.35">
      <c r="A34" s="154"/>
      <c r="B34" s="28" t="s">
        <v>118</v>
      </c>
      <c r="C34" s="21"/>
      <c r="D34" s="19"/>
    </row>
    <row r="35" spans="1:4" s="20" customFormat="1" ht="20.149999999999999" customHeight="1" x14ac:dyDescent="0.35">
      <c r="A35" s="155"/>
      <c r="B35" s="28" t="s">
        <v>119</v>
      </c>
      <c r="C35" s="21"/>
      <c r="D35" s="19"/>
    </row>
    <row r="36" spans="1:4" s="20" customFormat="1" ht="19.399999999999999" customHeight="1" x14ac:dyDescent="0.35">
      <c r="A36" s="22" t="s">
        <v>23</v>
      </c>
      <c r="B36" s="156" t="str">
        <f>IF(_xlfn.XLOOKUP(A28, WH_Aggregte!$E$1:$E$317, WH_Aggregte!$J$1:$J$317, "", 0)= "", "",_xlfn.XLOOKUP(A28, WH_Aggregte!$E$1:$E$317, WH_Aggregte!$J$1:$J$317, "", 0))</f>
        <v>45 CFR 2550.80(m)</v>
      </c>
      <c r="C36" s="157"/>
      <c r="D36" s="19"/>
    </row>
    <row r="37" spans="1:4" s="20" customFormat="1" ht="50.15" customHeight="1" x14ac:dyDescent="0.35">
      <c r="A37" s="87" t="s">
        <v>24</v>
      </c>
      <c r="B37" s="137"/>
      <c r="C37" s="138"/>
      <c r="D37" s="19"/>
    </row>
    <row r="38" spans="1:4" s="20" customFormat="1" ht="50.15" customHeight="1" x14ac:dyDescent="0.35">
      <c r="A38" s="22" t="s">
        <v>25</v>
      </c>
      <c r="B38" s="137"/>
      <c r="C38" s="138"/>
      <c r="D38" s="19"/>
    </row>
    <row r="39" spans="1:4" s="20" customFormat="1" ht="38.15" customHeight="1" x14ac:dyDescent="0.35">
      <c r="A39" s="153" t="s">
        <v>120</v>
      </c>
      <c r="B39" s="17" t="s">
        <v>121</v>
      </c>
      <c r="C39" s="18" t="str">
        <f>IF(OR(C40="",C41="",C42="",C43="",C44="",C45="",C46="",C47=""),"",IF(OR(C40="No",C41="No",C42="No",C43="No",C44="No",C45="No",C46="No",C47="No"),"Not Compliant",IF(OR(C40="Yes",C41="Yes",C42="Yes",C43="Yes",C44="Yes",C45="Yes",C46="Yes",C47="Yes",C40="N/A",C41="N/A",C42="N/A",C43="N/A",C44="N/A",C45="N/A",C46="N/A",C47="N/A"),"Compliant")))</f>
        <v/>
      </c>
      <c r="D39" s="19"/>
    </row>
    <row r="40" spans="1:4" s="20" customFormat="1" ht="20.149999999999999" customHeight="1" x14ac:dyDescent="0.35">
      <c r="A40" s="154"/>
      <c r="B40" s="28" t="s">
        <v>122</v>
      </c>
      <c r="C40" s="21"/>
      <c r="D40" s="19"/>
    </row>
    <row r="41" spans="1:4" s="20" customFormat="1" ht="20.149999999999999" customHeight="1" x14ac:dyDescent="0.35">
      <c r="A41" s="154"/>
      <c r="B41" s="28" t="s">
        <v>123</v>
      </c>
      <c r="C41" s="21"/>
      <c r="D41" s="19"/>
    </row>
    <row r="42" spans="1:4" s="20" customFormat="1" ht="20.149999999999999" customHeight="1" x14ac:dyDescent="0.35">
      <c r="A42" s="154"/>
      <c r="B42" s="28" t="s">
        <v>124</v>
      </c>
      <c r="C42" s="21"/>
      <c r="D42" s="19"/>
    </row>
    <row r="43" spans="1:4" s="20" customFormat="1" ht="32.15" customHeight="1" x14ac:dyDescent="0.35">
      <c r="A43" s="154"/>
      <c r="B43" s="28" t="s">
        <v>125</v>
      </c>
      <c r="C43" s="21"/>
      <c r="D43" s="19"/>
    </row>
    <row r="44" spans="1:4" s="20" customFormat="1" ht="34.5" customHeight="1" x14ac:dyDescent="0.35">
      <c r="A44" s="154"/>
      <c r="B44" s="28" t="s">
        <v>126</v>
      </c>
      <c r="C44" s="21"/>
      <c r="D44" s="19"/>
    </row>
    <row r="45" spans="1:4" s="20" customFormat="1" ht="31.5" customHeight="1" x14ac:dyDescent="0.35">
      <c r="A45" s="154"/>
      <c r="B45" s="28" t="s">
        <v>127</v>
      </c>
      <c r="C45" s="21"/>
      <c r="D45" s="19"/>
    </row>
    <row r="46" spans="1:4" s="20" customFormat="1" ht="20.149999999999999" customHeight="1" x14ac:dyDescent="0.35">
      <c r="A46" s="154"/>
      <c r="B46" s="28" t="s">
        <v>128</v>
      </c>
      <c r="C46" s="21"/>
      <c r="D46" s="19"/>
    </row>
    <row r="47" spans="1:4" s="20" customFormat="1" ht="20.149999999999999" customHeight="1" x14ac:dyDescent="0.35">
      <c r="A47" s="154"/>
      <c r="B47" s="23" t="s">
        <v>129</v>
      </c>
      <c r="C47" s="18" t="str">
        <f>IF(OR(C48="",C49="",C50="",C51="",C52="",C53="",C54="",C55="",C56="",C57=""),"",IF(OR(C48="No",C49="No",C50="No",C51="No",C52="No",C53="No",C54="No",C55="No",C56="No",C57="No"),"No",IF(OR(C48="Yes",C49="Yes",C50="Yes",C51="Yes",C52="Yes",C53="Yes",C54="Yes",C55="Yes",C56="Yes",C57="Yes",C48="N/A",C49="N/A",C50="N/A",C51="N/A",C52="N/A",C53="N/A",C54="N/A",C55="N/A",C56="N/A",C57="N/A"),"Yes")))</f>
        <v/>
      </c>
      <c r="D47" s="19"/>
    </row>
    <row r="48" spans="1:4" s="20" customFormat="1" ht="20.149999999999999" customHeight="1" x14ac:dyDescent="0.35">
      <c r="A48" s="154"/>
      <c r="B48" s="28" t="s">
        <v>130</v>
      </c>
      <c r="C48" s="21"/>
      <c r="D48" s="19"/>
    </row>
    <row r="49" spans="1:4" s="20" customFormat="1" ht="20.149999999999999" customHeight="1" x14ac:dyDescent="0.35">
      <c r="A49" s="154"/>
      <c r="B49" s="28" t="s">
        <v>131</v>
      </c>
      <c r="C49" s="21"/>
      <c r="D49" s="19"/>
    </row>
    <row r="50" spans="1:4" s="20" customFormat="1" ht="20.149999999999999" customHeight="1" x14ac:dyDescent="0.35">
      <c r="A50" s="154"/>
      <c r="B50" s="28" t="s">
        <v>132</v>
      </c>
      <c r="C50" s="21"/>
      <c r="D50" s="19"/>
    </row>
    <row r="51" spans="1:4" s="20" customFormat="1" ht="20.149999999999999" customHeight="1" x14ac:dyDescent="0.35">
      <c r="A51" s="154"/>
      <c r="B51" s="28" t="s">
        <v>133</v>
      </c>
      <c r="C51" s="21"/>
      <c r="D51" s="19"/>
    </row>
    <row r="52" spans="1:4" s="20" customFormat="1" ht="20.149999999999999" customHeight="1" x14ac:dyDescent="0.35">
      <c r="A52" s="154"/>
      <c r="B52" s="28" t="s">
        <v>134</v>
      </c>
      <c r="C52" s="21"/>
      <c r="D52" s="19"/>
    </row>
    <row r="53" spans="1:4" s="20" customFormat="1" ht="35.15" customHeight="1" x14ac:dyDescent="0.35">
      <c r="A53" s="154"/>
      <c r="B53" s="28" t="s">
        <v>135</v>
      </c>
      <c r="C53" s="21"/>
      <c r="D53" s="19"/>
    </row>
    <row r="54" spans="1:4" s="20" customFormat="1" ht="20.149999999999999" customHeight="1" x14ac:dyDescent="0.35">
      <c r="A54" s="154"/>
      <c r="B54" s="28" t="s">
        <v>136</v>
      </c>
      <c r="C54" s="21"/>
      <c r="D54" s="19"/>
    </row>
    <row r="55" spans="1:4" s="20" customFormat="1" ht="31.4" customHeight="1" x14ac:dyDescent="0.35">
      <c r="A55" s="154"/>
      <c r="B55" s="28" t="s">
        <v>137</v>
      </c>
      <c r="C55" s="21"/>
      <c r="D55" s="19"/>
    </row>
    <row r="56" spans="1:4" s="20" customFormat="1" ht="32.15" customHeight="1" x14ac:dyDescent="0.35">
      <c r="A56" s="154"/>
      <c r="B56" s="28" t="s">
        <v>138</v>
      </c>
      <c r="C56" s="21"/>
      <c r="D56" s="19"/>
    </row>
    <row r="57" spans="1:4" s="20" customFormat="1" ht="20.149999999999999" customHeight="1" x14ac:dyDescent="0.35">
      <c r="A57" s="155"/>
      <c r="B57" s="28" t="s">
        <v>139</v>
      </c>
      <c r="C57" s="21"/>
      <c r="D57" s="19"/>
    </row>
    <row r="58" spans="1:4" s="20" customFormat="1" ht="24" customHeight="1" x14ac:dyDescent="0.35">
      <c r="A58" s="22" t="s">
        <v>23</v>
      </c>
      <c r="B58" s="156" t="str">
        <f>IF(_xlfn.XLOOKUP(A39, WH_Aggregte!$E$1:$E$317, WH_Aggregte!$J$1:$J$317, "", 0)= "", "",_xlfn.XLOOKUP(A39, WH_Aggregte!$E$1:$E$317, WH_Aggregte!$J$1:$J$317, "", 0))</f>
        <v>45 CFR 2550.50(a-e), 45 CFR 2550.60</v>
      </c>
      <c r="C58" s="157"/>
      <c r="D58" s="19"/>
    </row>
    <row r="59" spans="1:4" s="20" customFormat="1" ht="50.15" customHeight="1" x14ac:dyDescent="0.35">
      <c r="A59" s="87" t="s">
        <v>24</v>
      </c>
      <c r="B59" s="137"/>
      <c r="C59" s="138"/>
      <c r="D59" s="19"/>
    </row>
    <row r="60" spans="1:4" s="20" customFormat="1" ht="50.15" customHeight="1" x14ac:dyDescent="0.35">
      <c r="A60" s="22" t="s">
        <v>25</v>
      </c>
      <c r="B60" s="137"/>
      <c r="C60" s="138"/>
      <c r="D60" s="19"/>
    </row>
    <row r="61" spans="1:4" s="20" customFormat="1" ht="33.65" customHeight="1" x14ac:dyDescent="0.35">
      <c r="A61" s="153" t="s">
        <v>140</v>
      </c>
      <c r="B61" s="17" t="s">
        <v>141</v>
      </c>
      <c r="C61" s="18" t="str">
        <f>IF(OR(C62="",C63="",C64="",C65="",C66="",C67=""),"",IF(OR(C62="No",C63="No",C64="No",C65="No",C66="No",C67="No"),"Not Compliant",IF(OR(C62="Yes",C63="Yes",C64="Yes",C65="Yes",C66="Yes",C67="Yes",C62="N/A",C63="N/A",C64="N/A",C65="N/A",C66="N/A",C67="N/A"),"Compliant")))</f>
        <v/>
      </c>
      <c r="D61" s="19"/>
    </row>
    <row r="62" spans="1:4" s="20" customFormat="1" ht="30" customHeight="1" x14ac:dyDescent="0.35">
      <c r="A62" s="154"/>
      <c r="B62" s="28" t="s">
        <v>142</v>
      </c>
      <c r="C62" s="21"/>
      <c r="D62" s="19"/>
    </row>
    <row r="63" spans="1:4" s="20" customFormat="1" ht="20.149999999999999" customHeight="1" x14ac:dyDescent="0.35">
      <c r="A63" s="154"/>
      <c r="B63" s="28" t="s">
        <v>143</v>
      </c>
      <c r="C63" s="21"/>
      <c r="D63" s="19"/>
    </row>
    <row r="64" spans="1:4" s="20" customFormat="1" ht="19.5" customHeight="1" x14ac:dyDescent="0.35">
      <c r="A64" s="154"/>
      <c r="B64" s="28" t="s">
        <v>144</v>
      </c>
      <c r="C64" s="21"/>
      <c r="D64" s="19"/>
    </row>
    <row r="65" spans="1:4" s="20" customFormat="1" ht="20.149999999999999" customHeight="1" x14ac:dyDescent="0.35">
      <c r="A65" s="154"/>
      <c r="B65" s="28" t="s">
        <v>145</v>
      </c>
      <c r="C65" s="21"/>
      <c r="D65" s="19"/>
    </row>
    <row r="66" spans="1:4" s="20" customFormat="1" ht="28.5" customHeight="1" x14ac:dyDescent="0.35">
      <c r="A66" s="154"/>
      <c r="B66" s="28" t="s">
        <v>146</v>
      </c>
      <c r="C66" s="21"/>
      <c r="D66" s="19"/>
    </row>
    <row r="67" spans="1:4" s="20" customFormat="1" ht="28.5" customHeight="1" x14ac:dyDescent="0.35">
      <c r="A67" s="155"/>
      <c r="B67" s="28" t="s">
        <v>147</v>
      </c>
      <c r="C67" s="21"/>
      <c r="D67" s="19"/>
    </row>
    <row r="68" spans="1:4" s="20" customFormat="1" ht="25.4" customHeight="1" x14ac:dyDescent="0.35">
      <c r="A68" s="22" t="s">
        <v>23</v>
      </c>
      <c r="B68" s="156" t="str">
        <f>IF(_xlfn.XLOOKUP(A61, WH_Aggregte!$E$1:$E$317, WH_Aggregte!$J$1:$J$317, "", 0)= "", "",_xlfn.XLOOKUP(A61, WH_Aggregte!$E$1:$E$317, WH_Aggregte!$J$1:$J$317, "", 0))</f>
        <v>45 CFR 2550.80</v>
      </c>
      <c r="C68" s="157"/>
      <c r="D68" s="19"/>
    </row>
    <row r="69" spans="1:4" s="26" customFormat="1" ht="50.15" customHeight="1" x14ac:dyDescent="0.35">
      <c r="A69" s="24" t="s">
        <v>24</v>
      </c>
      <c r="B69" s="137"/>
      <c r="C69" s="138"/>
      <c r="D69" s="25"/>
    </row>
    <row r="70" spans="1:4" s="26" customFormat="1" ht="50.15" customHeight="1" x14ac:dyDescent="0.35">
      <c r="A70" s="27" t="s">
        <v>25</v>
      </c>
      <c r="B70" s="137"/>
      <c r="C70" s="138"/>
      <c r="D70" s="25"/>
    </row>
    <row r="71" spans="1:4" s="20" customFormat="1" ht="21.65" customHeight="1" x14ac:dyDescent="0.35">
      <c r="A71" s="153" t="s">
        <v>148</v>
      </c>
      <c r="B71" s="17" t="s">
        <v>149</v>
      </c>
      <c r="C71" s="18" t="str">
        <f>IF(OR(C72="",C73="",C74="",C75="",C76="",C77="",C78=""),"",IF(OR(C72="No",C73="No",C74="No",C75="No",C76="No",C77="No",C78="No"),"Not Compliant",IF(OR(C72="Yes",C73="Yes",C74="Yes",C75="Yes",C76="Yes",C77="Yes",C78="Yes",C72="N/A",C73="N/A",C74="N/A",C75="N/A",C76="N/A",C77="N/A",C78="N/A"),"Compliant")))</f>
        <v/>
      </c>
      <c r="D71" s="19"/>
    </row>
    <row r="72" spans="1:4" s="20" customFormat="1" ht="32.25" customHeight="1" x14ac:dyDescent="0.35">
      <c r="A72" s="154"/>
      <c r="B72" s="28" t="s">
        <v>150</v>
      </c>
      <c r="C72" s="21"/>
      <c r="D72" s="19"/>
    </row>
    <row r="73" spans="1:4" s="20" customFormat="1" ht="20.149999999999999" customHeight="1" x14ac:dyDescent="0.35">
      <c r="A73" s="154"/>
      <c r="B73" s="28" t="s">
        <v>151</v>
      </c>
      <c r="C73" s="21"/>
      <c r="D73" s="19"/>
    </row>
    <row r="74" spans="1:4" s="20" customFormat="1" ht="20.149999999999999" customHeight="1" x14ac:dyDescent="0.35">
      <c r="A74" s="154"/>
      <c r="B74" s="28" t="s">
        <v>152</v>
      </c>
      <c r="C74" s="21"/>
      <c r="D74" s="19"/>
    </row>
    <row r="75" spans="1:4" s="20" customFormat="1" ht="32.25" customHeight="1" x14ac:dyDescent="0.35">
      <c r="A75" s="154"/>
      <c r="B75" s="28" t="s">
        <v>153</v>
      </c>
      <c r="C75" s="21"/>
      <c r="D75" s="19"/>
    </row>
    <row r="76" spans="1:4" s="20" customFormat="1" ht="48.75" customHeight="1" x14ac:dyDescent="0.35">
      <c r="A76" s="154"/>
      <c r="B76" s="28" t="s">
        <v>154</v>
      </c>
      <c r="C76" s="21"/>
      <c r="D76" s="19"/>
    </row>
    <row r="77" spans="1:4" s="20" customFormat="1" ht="30" customHeight="1" x14ac:dyDescent="0.35">
      <c r="A77" s="154"/>
      <c r="B77" s="28" t="s">
        <v>155</v>
      </c>
      <c r="C77" s="21"/>
      <c r="D77" s="19"/>
    </row>
    <row r="78" spans="1:4" s="20" customFormat="1" ht="20.149999999999999" customHeight="1" x14ac:dyDescent="0.35">
      <c r="A78" s="155"/>
      <c r="B78" s="28" t="s">
        <v>156</v>
      </c>
      <c r="C78" s="21"/>
      <c r="D78" s="19"/>
    </row>
    <row r="79" spans="1:4" s="20" customFormat="1" ht="27" customHeight="1" x14ac:dyDescent="0.35">
      <c r="A79" s="22" t="s">
        <v>23</v>
      </c>
      <c r="B79" s="156" t="str">
        <f>IF(_xlfn.XLOOKUP(A71, WH_Aggregte!$E$1:$E$317, WH_Aggregte!$J$1:$J$317, "", 0)= "", "",_xlfn.XLOOKUP(A71, WH_Aggregte!$E$1:$E$317, WH_Aggregte!$J$1:$J$317, "", 0))</f>
        <v>45 CFR § 2522.475</v>
      </c>
      <c r="C79" s="157"/>
      <c r="D79" s="19"/>
    </row>
    <row r="80" spans="1:4" s="20" customFormat="1" ht="50.15" customHeight="1" x14ac:dyDescent="0.35">
      <c r="A80" s="87" t="s">
        <v>24</v>
      </c>
      <c r="B80" s="137"/>
      <c r="C80" s="138"/>
      <c r="D80" s="19"/>
    </row>
    <row r="81" spans="1:4" s="20" customFormat="1" ht="50.15" customHeight="1" x14ac:dyDescent="0.35">
      <c r="A81" s="22" t="s">
        <v>25</v>
      </c>
      <c r="B81" s="137"/>
      <c r="C81" s="138"/>
      <c r="D81" s="19"/>
    </row>
    <row r="82" spans="1:4" ht="25.4" customHeight="1" x14ac:dyDescent="0.35">
      <c r="A82" s="158" t="s">
        <v>93</v>
      </c>
      <c r="B82" s="158"/>
      <c r="C82" s="158"/>
      <c r="D82" s="5"/>
    </row>
    <row r="83" spans="1:4" ht="105" customHeight="1" x14ac:dyDescent="0.35">
      <c r="A83" s="159"/>
      <c r="B83" s="159"/>
      <c r="C83" s="159"/>
      <c r="D83" s="5"/>
    </row>
    <row r="84" spans="1:4" x14ac:dyDescent="0.35">
      <c r="A84" s="5"/>
      <c r="B84" s="5"/>
      <c r="C84" s="5"/>
      <c r="D84" s="5"/>
    </row>
    <row r="85" spans="1:4" ht="29" hidden="1" x14ac:dyDescent="0.35">
      <c r="C85" s="7" t="s">
        <v>94</v>
      </c>
    </row>
  </sheetData>
  <mergeCells count="33">
    <mergeCell ref="A61:A67"/>
    <mergeCell ref="A71:A78"/>
    <mergeCell ref="B60:C60"/>
    <mergeCell ref="A82:C82"/>
    <mergeCell ref="A83:C83"/>
    <mergeCell ref="B69:C69"/>
    <mergeCell ref="B70:C70"/>
    <mergeCell ref="B80:C80"/>
    <mergeCell ref="B81:C81"/>
    <mergeCell ref="B79:C79"/>
    <mergeCell ref="B10:C10"/>
    <mergeCell ref="B59:C59"/>
    <mergeCell ref="B68:C68"/>
    <mergeCell ref="A11:A20"/>
    <mergeCell ref="B21:C21"/>
    <mergeCell ref="A28:A35"/>
    <mergeCell ref="B36:C36"/>
    <mergeCell ref="A39:A57"/>
    <mergeCell ref="B22:C22"/>
    <mergeCell ref="B23:C23"/>
    <mergeCell ref="C24:C25"/>
    <mergeCell ref="B26:C26"/>
    <mergeCell ref="B27:C27"/>
    <mergeCell ref="B37:C37"/>
    <mergeCell ref="B38:C38"/>
    <mergeCell ref="B58:C58"/>
    <mergeCell ref="A1:C1"/>
    <mergeCell ref="A2:C2"/>
    <mergeCell ref="A6:C6"/>
    <mergeCell ref="C7:C8"/>
    <mergeCell ref="B9:C9"/>
    <mergeCell ref="A4:C4"/>
    <mergeCell ref="A5:C5"/>
  </mergeCells>
  <dataValidations count="2">
    <dataValidation type="list" allowBlank="1" showInputMessage="1" showErrorMessage="1" sqref="C7:C8 C24:C25" xr:uid="{C22B6389-1A0A-44B4-B350-46AF59BD4F25}">
      <formula1>"Compliant, Not Compliant, N/A"</formula1>
    </dataValidation>
    <dataValidation type="list" allowBlank="1" showInputMessage="1" showErrorMessage="1" sqref="C72:C78 C29:C35 C40:C46 C12:C20 C62:C67 C48:C57" xr:uid="{45293B45-C17C-4704-8F15-EC4FAC63F4DE}">
      <formula1>"Yes, No, N/A"</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85D74-2031-4D16-9678-760F640032D4}">
  <sheetPr codeName="Sheet18">
    <tabColor theme="4" tint="0.79998168889431442"/>
  </sheetPr>
  <dimension ref="A1:D121"/>
  <sheetViews>
    <sheetView topLeftCell="A12" zoomScaleNormal="100" workbookViewId="0">
      <selection activeCell="C11" sqref="C11:C12"/>
    </sheetView>
  </sheetViews>
  <sheetFormatPr defaultColWidth="0" defaultRowHeight="14.5" zeroHeight="1" x14ac:dyDescent="0.35"/>
  <cols>
    <col min="1" max="1" width="20.6328125" style="6" customWidth="1"/>
    <col min="2" max="2" width="92.6328125" style="6" customWidth="1"/>
    <col min="3" max="3" width="15.6328125" style="6" customWidth="1"/>
    <col min="4" max="4" width="8.90625" style="6" customWidth="1"/>
    <col min="5" max="16384" width="8.90625" style="6" hidden="1"/>
  </cols>
  <sheetData>
    <row r="1" spans="1:4" ht="26" x14ac:dyDescent="0.35">
      <c r="A1" s="142" t="s">
        <v>159</v>
      </c>
      <c r="B1" s="143"/>
      <c r="C1" s="144"/>
      <c r="D1" s="5"/>
    </row>
    <row r="2" spans="1:4" ht="13.4" customHeight="1" x14ac:dyDescent="0.35">
      <c r="A2" s="145"/>
      <c r="B2" s="145"/>
      <c r="C2" s="145"/>
      <c r="D2" s="5"/>
    </row>
    <row r="3" spans="1:4" x14ac:dyDescent="0.35">
      <c r="A3" s="5"/>
      <c r="B3" s="5"/>
      <c r="C3" s="5"/>
      <c r="D3" s="5"/>
    </row>
    <row r="4" spans="1:4" ht="25.4" customHeight="1" x14ac:dyDescent="0.35">
      <c r="A4" s="146" t="s">
        <v>160</v>
      </c>
      <c r="B4" s="147"/>
      <c r="C4" s="148"/>
      <c r="D4" s="5"/>
    </row>
    <row r="5" spans="1:4" ht="46.4" customHeight="1" x14ac:dyDescent="0.35">
      <c r="A5" s="149" t="s">
        <v>20</v>
      </c>
      <c r="B5" s="150"/>
      <c r="C5" s="151"/>
      <c r="D5" s="5"/>
    </row>
    <row r="6" spans="1:4" ht="25.4" customHeight="1" x14ac:dyDescent="0.35">
      <c r="A6" s="139" t="s">
        <v>161</v>
      </c>
      <c r="B6" s="140"/>
      <c r="C6" s="141"/>
      <c r="D6" s="5"/>
    </row>
    <row r="7" spans="1:4" s="20" customFormat="1" ht="32.15" customHeight="1" x14ac:dyDescent="0.35">
      <c r="A7" s="153" t="s">
        <v>162</v>
      </c>
      <c r="B7" s="17" t="s">
        <v>163</v>
      </c>
      <c r="C7" s="18" t="str">
        <f>_xlfn.SINGLE(IF(OR(C8="",C9="",C10=""),"",IF(AND(C8="N/A",C9="N/A",C10="N/A"), "N/A",IF(OR(C8="No",C9="No",C10="No"),"Not Compliant",IF(OR(C8="Yes",C9="Yes",C10="Yes", C8="N/A", C9="N/A", C10="N/A"),"Compliant")))))</f>
        <v/>
      </c>
      <c r="D7" s="19"/>
    </row>
    <row r="8" spans="1:4" s="20" customFormat="1" ht="21" customHeight="1" x14ac:dyDescent="0.35">
      <c r="A8" s="154"/>
      <c r="B8" s="28" t="s">
        <v>164</v>
      </c>
      <c r="C8" s="21"/>
      <c r="D8" s="19"/>
    </row>
    <row r="9" spans="1:4" s="20" customFormat="1" ht="20.9" customHeight="1" x14ac:dyDescent="0.35">
      <c r="A9" s="154"/>
      <c r="B9" s="28" t="s">
        <v>165</v>
      </c>
      <c r="C9" s="21"/>
      <c r="D9" s="19"/>
    </row>
    <row r="10" spans="1:4" s="20" customFormat="1" ht="45" customHeight="1" x14ac:dyDescent="0.35">
      <c r="A10" s="155"/>
      <c r="B10" s="28" t="s">
        <v>166</v>
      </c>
      <c r="C10" s="21"/>
      <c r="D10" s="19"/>
    </row>
    <row r="11" spans="1:4" s="20" customFormat="1" ht="29.15" customHeight="1" x14ac:dyDescent="0.35">
      <c r="A11" s="22" t="s">
        <v>23</v>
      </c>
      <c r="B11" s="156" t="str">
        <f>_xlfn.SINGLE(IF(_xlfn.XLOOKUP(A7, Main_Aggregate!$A$1:$A$354, Main_Aggregate!$G$1:$G$354, "", 0)= "", "",_xlfn.XLOOKUP(A7, Main_Aggregate!$A$1:$A$354, Main_Aggregate!$G$1:$G$354, "", 0)))</f>
        <v>45 CFR § 2520.40
Grant Program Specific Terms and Conditions</v>
      </c>
      <c r="C11" s="157"/>
      <c r="D11" s="19"/>
    </row>
    <row r="12" spans="1:4" s="20" customFormat="1" ht="62.15" customHeight="1" x14ac:dyDescent="0.35">
      <c r="A12" s="87" t="s">
        <v>24</v>
      </c>
      <c r="B12" s="137"/>
      <c r="C12" s="138"/>
      <c r="D12" s="19"/>
    </row>
    <row r="13" spans="1:4" s="20" customFormat="1" ht="50.15" customHeight="1" x14ac:dyDescent="0.35">
      <c r="A13" s="22" t="s">
        <v>25</v>
      </c>
      <c r="B13" s="137"/>
      <c r="C13" s="138"/>
      <c r="D13" s="19"/>
    </row>
    <row r="14" spans="1:4" s="20" customFormat="1" ht="68.150000000000006" customHeight="1" x14ac:dyDescent="0.35">
      <c r="A14" s="153" t="s">
        <v>167</v>
      </c>
      <c r="B14" s="17" t="s">
        <v>168</v>
      </c>
      <c r="C14" s="18" t="str">
        <f>_xlfn.SINGLE(IF(OR(C15="",C16="",C17=""),"",IF(AND(C15="N/A",C16="N/A",C17="N/A"), "N/A",IF(OR(C15="No",C16="No",C17="No"),"Not Compliant",IF(OR(C15="Yes",C16="Yes",C17="Yes", C15="N/A", C16="N/A", C17="N/A"),"Compliant")))))</f>
        <v/>
      </c>
      <c r="D14" s="19"/>
    </row>
    <row r="15" spans="1:4" s="20" customFormat="1" ht="19.399999999999999" customHeight="1" x14ac:dyDescent="0.35">
      <c r="A15" s="154"/>
      <c r="B15" s="28" t="s">
        <v>169</v>
      </c>
      <c r="C15" s="21"/>
      <c r="D15" s="19"/>
    </row>
    <row r="16" spans="1:4" s="20" customFormat="1" ht="19.399999999999999" customHeight="1" x14ac:dyDescent="0.35">
      <c r="A16" s="154"/>
      <c r="B16" s="28" t="s">
        <v>170</v>
      </c>
      <c r="C16" s="21"/>
      <c r="D16" s="19"/>
    </row>
    <row r="17" spans="1:4" s="20" customFormat="1" ht="19.399999999999999" customHeight="1" x14ac:dyDescent="0.35">
      <c r="A17" s="155"/>
      <c r="B17" s="28" t="s">
        <v>171</v>
      </c>
      <c r="C17" s="21"/>
      <c r="D17" s="19"/>
    </row>
    <row r="18" spans="1:4" s="20" customFormat="1" ht="26.9" customHeight="1" x14ac:dyDescent="0.35">
      <c r="A18" s="22" t="s">
        <v>23</v>
      </c>
      <c r="B18" s="156" t="str">
        <f>_xlfn.SINGLE(IF(_xlfn.XLOOKUP(A14, Main_Aggregate!$A$1:$A$354, Main_Aggregate!$G$1:$G$354, "", 0)= "", "",_xlfn.XLOOKUP(A14, Main_Aggregate!$A$1:$A$354, Main_Aggregate!$G$1:$G$354, "", 0)))</f>
        <v>45 CFR § 2540.100</v>
      </c>
      <c r="C18" s="157"/>
      <c r="D18" s="19"/>
    </row>
    <row r="19" spans="1:4" s="20" customFormat="1" ht="50.15" customHeight="1" x14ac:dyDescent="0.35">
      <c r="A19" s="87" t="s">
        <v>24</v>
      </c>
      <c r="B19" s="137"/>
      <c r="C19" s="138"/>
      <c r="D19" s="19"/>
    </row>
    <row r="20" spans="1:4" s="20" customFormat="1" ht="50.15" customHeight="1" x14ac:dyDescent="0.35">
      <c r="A20" s="22" t="s">
        <v>25</v>
      </c>
      <c r="B20" s="137"/>
      <c r="C20" s="138"/>
      <c r="D20" s="19"/>
    </row>
    <row r="21" spans="1:4" s="20" customFormat="1" ht="44.15" customHeight="1" x14ac:dyDescent="0.35">
      <c r="A21" s="153" t="s">
        <v>172</v>
      </c>
      <c r="B21" s="17" t="s">
        <v>173</v>
      </c>
      <c r="C21" s="18" t="str">
        <f>_xlfn.SINGLE(IF(OR(C22="",C23=""),"",IF(AND(C22="N/A",C23="N/A"), "N/A",IF(OR(C22="No",C23="No"),"Not Compliant",IF(OR(C22="Yes",C23="Yes", C22="N/A", C23="N/A"),"Compliant")))))</f>
        <v/>
      </c>
      <c r="D21" s="19"/>
    </row>
    <row r="22" spans="1:4" s="20" customFormat="1" ht="33.65" customHeight="1" x14ac:dyDescent="0.35">
      <c r="A22" s="154"/>
      <c r="B22" s="28" t="s">
        <v>174</v>
      </c>
      <c r="C22" s="21"/>
      <c r="D22" s="19"/>
    </row>
    <row r="23" spans="1:4" s="20" customFormat="1" ht="31.4" customHeight="1" x14ac:dyDescent="0.35">
      <c r="A23" s="155"/>
      <c r="B23" s="28" t="s">
        <v>175</v>
      </c>
      <c r="C23" s="21"/>
      <c r="D23" s="19"/>
    </row>
    <row r="24" spans="1:4" s="20" customFormat="1" ht="30" customHeight="1" x14ac:dyDescent="0.35">
      <c r="A24" s="22" t="s">
        <v>23</v>
      </c>
      <c r="B24" s="156" t="str">
        <f>_xlfn.SINGLE(IF(_xlfn.XLOOKUP(A21, Main_Aggregate!$A$1:$A$354, Main_Aggregate!$G$1:$G$354, "", 0)= "", "",_xlfn.XLOOKUP(A21, Main_Aggregate!$A$1:$A$354, Main_Aggregate!$G$1:$G$354, "", 0)))</f>
        <v>45 CFR § 2520.45
 45 CFR § 2520.50</v>
      </c>
      <c r="C24" s="157"/>
      <c r="D24" s="19"/>
    </row>
    <row r="25" spans="1:4" s="20" customFormat="1" ht="50.15" customHeight="1" x14ac:dyDescent="0.35">
      <c r="A25" s="87" t="s">
        <v>24</v>
      </c>
      <c r="B25" s="137"/>
      <c r="C25" s="138"/>
      <c r="D25" s="19"/>
    </row>
    <row r="26" spans="1:4" s="20" customFormat="1" ht="50.15" customHeight="1" x14ac:dyDescent="0.35">
      <c r="A26" s="22" t="s">
        <v>25</v>
      </c>
      <c r="B26" s="137"/>
      <c r="C26" s="138"/>
      <c r="D26" s="19"/>
    </row>
    <row r="27" spans="1:4" s="20" customFormat="1" ht="25.4" customHeight="1" x14ac:dyDescent="0.35">
      <c r="A27" s="22" t="s">
        <v>176</v>
      </c>
      <c r="B27" s="17" t="str">
        <f>_xlfn.SINGLE(IF(_xlfn.XLOOKUP(A27, Main_Aggregate!$A$1:$A$354, Main_Aggregate!$B$1:$B$354, "", 0)= "", "",_xlfn.XLOOKUP(A27, Main_Aggregate!$A$1:$A$354, Main_Aggregate!$B$1:$B$354, "", 0)))</f>
        <v xml:space="preserve">Are all activities included in the Member Position Description compliant?_x000D_
_x000D_
</v>
      </c>
      <c r="C27" s="152"/>
      <c r="D27" s="19"/>
    </row>
    <row r="28" spans="1:4" s="20" customFormat="1" ht="25.4" customHeight="1" x14ac:dyDescent="0.35">
      <c r="A28" s="22" t="s">
        <v>23</v>
      </c>
      <c r="B28" s="17" t="str">
        <f>_xlfn.SINGLE(IF(_xlfn.XLOOKUP(A27, Main_Aggregate!$A$1:$A$354, Main_Aggregate!$G$1:$G$354, "", 0)= "", "",_xlfn.XLOOKUP(A27, Main_Aggregate!$A$1:$A$354, Main_Aggregate!$G$1:$G$354, "", 0)))</f>
        <v>General Grant Terms and Conditions; 45 CFR 2520.65, 45 CFR 2520.40, 45 CFR 2520.45</v>
      </c>
      <c r="C28" s="152"/>
      <c r="D28" s="19"/>
    </row>
    <row r="29" spans="1:4" s="20" customFormat="1" ht="50.15" customHeight="1" x14ac:dyDescent="0.35">
      <c r="A29" s="87" t="s">
        <v>24</v>
      </c>
      <c r="B29" s="137"/>
      <c r="C29" s="138"/>
      <c r="D29" s="19"/>
    </row>
    <row r="30" spans="1:4" s="20" customFormat="1" ht="50.15" customHeight="1" x14ac:dyDescent="0.35">
      <c r="A30" s="22" t="s">
        <v>25</v>
      </c>
      <c r="B30" s="137"/>
      <c r="C30" s="138"/>
      <c r="D30" s="19"/>
    </row>
    <row r="31" spans="1:4" s="20" customFormat="1" ht="25.4" customHeight="1" x14ac:dyDescent="0.35">
      <c r="A31" s="22" t="s">
        <v>177</v>
      </c>
      <c r="B31" s="17" t="str">
        <f>_xlfn.SINGLE(IF(_xlfn.XLOOKUP(A31, Main_Aggregate!$A$1:$A$354, Main_Aggregate!$B$1:$B$354, "", 0)= "", "",_xlfn.XLOOKUP(A31, Main_Aggregate!$A$1:$A$354, Main_Aggregate!$B$1:$B$354, "", 0)))</f>
        <v xml:space="preserve">Do the service activities of the member align with the position description?_x000D_
_x000D_
</v>
      </c>
      <c r="C31" s="152"/>
      <c r="D31" s="19"/>
    </row>
    <row r="32" spans="1:4" s="20" customFormat="1" ht="25.4" customHeight="1" x14ac:dyDescent="0.35">
      <c r="A32" s="22" t="s">
        <v>23</v>
      </c>
      <c r="B32" s="17" t="str">
        <f>_xlfn.SINGLE(IF(_xlfn.XLOOKUP(A31, Main_Aggregate!$A$1:$A$354, Main_Aggregate!$G$1:$G$354, "", 0)= "", "",_xlfn.XLOOKUP(A31, Main_Aggregate!$A$1:$A$354, Main_Aggregate!$G$1:$G$354, "", 0)))</f>
        <v>Grant Program Specific Terms and Conditions (AC V A)</v>
      </c>
      <c r="C32" s="152"/>
      <c r="D32" s="19"/>
    </row>
    <row r="33" spans="1:4" s="20" customFormat="1" ht="50.15" customHeight="1" x14ac:dyDescent="0.35">
      <c r="A33" s="87" t="s">
        <v>24</v>
      </c>
      <c r="B33" s="137"/>
      <c r="C33" s="138"/>
      <c r="D33" s="19"/>
    </row>
    <row r="34" spans="1:4" s="20" customFormat="1" ht="50.15" customHeight="1" x14ac:dyDescent="0.35">
      <c r="A34" s="22" t="s">
        <v>25</v>
      </c>
      <c r="B34" s="137"/>
      <c r="C34" s="138"/>
      <c r="D34" s="19"/>
    </row>
    <row r="35" spans="1:4" s="20" customFormat="1" ht="25.4" customHeight="1" x14ac:dyDescent="0.35">
      <c r="A35" s="22" t="s">
        <v>178</v>
      </c>
      <c r="B35" s="17" t="str">
        <f>_xlfn.SINGLE(IF(_xlfn.XLOOKUP(A35, Main_Aggregate!$A$1:$A$354, Main_Aggregate!$B$1:$B$354, "", 0)= "", "",_xlfn.XLOOKUP(A35, Main_Aggregate!$A$1:$A$354, Main_Aggregate!$B$1:$B$354, "", 0)))</f>
        <v xml:space="preserve">Is there a designated supervisor providing regular and consistent support and supervision for each Member?_x000D_
                                                                                                                                                                                                                                                                                                                    </v>
      </c>
      <c r="C35" s="152"/>
      <c r="D35" s="19"/>
    </row>
    <row r="36" spans="1:4" s="20" customFormat="1" ht="25.4" customHeight="1" x14ac:dyDescent="0.35">
      <c r="A36" s="22" t="s">
        <v>23</v>
      </c>
      <c r="B36" s="17" t="str">
        <f>_xlfn.SINGLE(IF(_xlfn.XLOOKUP(A35, Main_Aggregate!$A$1:$A$354, Main_Aggregate!$G$1:$G$354, "", 0)= "", "",_xlfn.XLOOKUP(A35, Main_Aggregate!$A$1:$A$354, Main_Aggregate!$G$1:$G$354, "", 0)))</f>
        <v>Grant Program Specific Terms and Conditions (AC V D)</v>
      </c>
      <c r="C36" s="152"/>
      <c r="D36" s="19"/>
    </row>
    <row r="37" spans="1:4" s="20" customFormat="1" ht="50.15" customHeight="1" x14ac:dyDescent="0.35">
      <c r="A37" s="87" t="s">
        <v>24</v>
      </c>
      <c r="B37" s="137"/>
      <c r="C37" s="138"/>
      <c r="D37" s="19"/>
    </row>
    <row r="38" spans="1:4" s="20" customFormat="1" ht="50.15" customHeight="1" x14ac:dyDescent="0.35">
      <c r="A38" s="22" t="s">
        <v>25</v>
      </c>
      <c r="B38" s="137"/>
      <c r="C38" s="138"/>
      <c r="D38" s="19"/>
    </row>
    <row r="39" spans="1:4" s="20" customFormat="1" ht="25.4" customHeight="1" x14ac:dyDescent="0.35">
      <c r="A39" s="22" t="s">
        <v>179</v>
      </c>
      <c r="B39" s="17" t="str">
        <f>_xlfn.SINGLE(IF(_xlfn.XLOOKUP(A39, Main_Aggregate!$A$1:$A$354, Main_Aggregate!$B$1:$B$354, "", 0)= "", "",_xlfn.XLOOKUP(A39, Main_Aggregate!$A$1:$A$354, Main_Aggregate!$B$1:$B$354, "", 0)))</f>
        <v xml:space="preserve">Have supervisors completed member management training to effectively manage AmeriCorps Members?_x000D_
_x000D_
</v>
      </c>
      <c r="C39" s="152"/>
      <c r="D39" s="19"/>
    </row>
    <row r="40" spans="1:4" s="20" customFormat="1" ht="25.4" customHeight="1" x14ac:dyDescent="0.35">
      <c r="A40" s="22" t="s">
        <v>23</v>
      </c>
      <c r="B40" s="17" t="str">
        <f>_xlfn.SINGLE(IF(_xlfn.XLOOKUP(A39, Main_Aggregate!$A$1:$A$354, Main_Aggregate!$G$1:$G$354, "", 0)= "", "",_xlfn.XLOOKUP(A39, Main_Aggregate!$A$1:$A$354, Main_Aggregate!$G$1:$G$354, "", 0)))</f>
        <v>Grant Program Specific Terms and Conditions (AC V D)</v>
      </c>
      <c r="C40" s="152"/>
      <c r="D40" s="19"/>
    </row>
    <row r="41" spans="1:4" s="20" customFormat="1" ht="50.15" customHeight="1" x14ac:dyDescent="0.35">
      <c r="A41" s="87" t="s">
        <v>24</v>
      </c>
      <c r="B41" s="137"/>
      <c r="C41" s="138"/>
      <c r="D41" s="19"/>
    </row>
    <row r="42" spans="1:4" s="20" customFormat="1" ht="50.15" customHeight="1" x14ac:dyDescent="0.35">
      <c r="A42" s="22" t="s">
        <v>25</v>
      </c>
      <c r="B42" s="137"/>
      <c r="C42" s="138"/>
      <c r="D42" s="19"/>
    </row>
    <row r="43" spans="1:4" s="20" customFormat="1" ht="26.9" customHeight="1" x14ac:dyDescent="0.35">
      <c r="A43" s="153" t="s">
        <v>180</v>
      </c>
      <c r="B43" s="17" t="s">
        <v>181</v>
      </c>
      <c r="C43" s="18" t="str">
        <f>_xlfn.SINGLE(IF(OR(C44="",C45="",C46="", C47=""),"",IF(AND(C44="N/A",C45="N/A",C46="N/A", C47="N/A"), "N/A",IF(OR(C44="No",C45="No",C46="No", C47="No"),"Not Compliant",IF(OR(C44="Yes",C45="Yes",C46="Yes", C47="Yes", C44="N/A", C45="N/A", C46="N/A", C47="N/A"),"Compliant")))))</f>
        <v/>
      </c>
      <c r="D43" s="19"/>
    </row>
    <row r="44" spans="1:4" s="20" customFormat="1" ht="30" customHeight="1" x14ac:dyDescent="0.35">
      <c r="A44" s="154"/>
      <c r="B44" s="28" t="s">
        <v>182</v>
      </c>
      <c r="C44" s="21"/>
      <c r="D44" s="19"/>
    </row>
    <row r="45" spans="1:4" s="20" customFormat="1" ht="24.65" customHeight="1" x14ac:dyDescent="0.35">
      <c r="A45" s="154"/>
      <c r="B45" s="28" t="s">
        <v>183</v>
      </c>
      <c r="C45" s="21"/>
      <c r="D45" s="19"/>
    </row>
    <row r="46" spans="1:4" s="20" customFormat="1" ht="33.65" customHeight="1" x14ac:dyDescent="0.35">
      <c r="A46" s="154"/>
      <c r="B46" s="28" t="s">
        <v>184</v>
      </c>
      <c r="C46" s="21"/>
      <c r="D46" s="19"/>
    </row>
    <row r="47" spans="1:4" s="20" customFormat="1" ht="24.65" customHeight="1" x14ac:dyDescent="0.35">
      <c r="A47" s="155"/>
      <c r="B47" s="28" t="s">
        <v>185</v>
      </c>
      <c r="C47" s="21"/>
      <c r="D47" s="19"/>
    </row>
    <row r="48" spans="1:4" s="20" customFormat="1" ht="25.4" customHeight="1" x14ac:dyDescent="0.35">
      <c r="A48" s="22" t="s">
        <v>23</v>
      </c>
      <c r="B48" s="156" t="str">
        <f>_xlfn.SINGLE(IF(_xlfn.XLOOKUP(A43, Main_Aggregate!$A$1:$A$354, Main_Aggregate!$G$1:$G$354, "", 0)= "", "",_xlfn.XLOOKUP(A43, Main_Aggregate!$A$1:$A$354, Main_Aggregate!$G$1:$G$354, "", 0)))</f>
        <v>General Terms and Conditions</v>
      </c>
      <c r="C48" s="157"/>
      <c r="D48" s="19"/>
    </row>
    <row r="49" spans="1:4" s="20" customFormat="1" ht="50.15" customHeight="1" x14ac:dyDescent="0.35">
      <c r="A49" s="87" t="s">
        <v>24</v>
      </c>
      <c r="B49" s="137"/>
      <c r="C49" s="138"/>
      <c r="D49" s="19"/>
    </row>
    <row r="50" spans="1:4" s="20" customFormat="1" ht="50.15" customHeight="1" x14ac:dyDescent="0.35">
      <c r="A50" s="22" t="s">
        <v>25</v>
      </c>
      <c r="B50" s="137"/>
      <c r="C50" s="138"/>
      <c r="D50" s="19"/>
    </row>
    <row r="51" spans="1:4" s="20" customFormat="1" ht="66" customHeight="1" x14ac:dyDescent="0.35">
      <c r="A51" s="22" t="s">
        <v>186</v>
      </c>
      <c r="B51" s="17" t="str">
        <f>_xlfn.SINGLE(IF(_xlfn.XLOOKUP(A51, Main_Aggregate!$A$1:$A$354, Main_Aggregate!$B$1:$B$354, "", 0)= "", "",_xlfn.XLOOKUP(A51, Main_Aggregate!$A$1:$A$354, Main_Aggregate!$B$1:$B$354, "", 0)))</f>
        <v>Does the progress report raw/source Documentation provided demonstrate accuracy and validity of performance measure progress reported?
If NO, write a brief explanation in the notes section below.</v>
      </c>
      <c r="C51" s="152"/>
      <c r="D51" s="19"/>
    </row>
    <row r="52" spans="1:4" s="20" customFormat="1" ht="25.4" customHeight="1" x14ac:dyDescent="0.35">
      <c r="A52" s="22" t="s">
        <v>23</v>
      </c>
      <c r="B52" s="17" t="str">
        <f>_xlfn.SINGLE(IF(_xlfn.XLOOKUP(A51, Main_Aggregate!$A$1:$A$354, Main_Aggregate!$G$1:$G$354, "", 0)= "", "",_xlfn.XLOOKUP(A51, Main_Aggregate!$A$1:$A$354, Main_Aggregate!$G$1:$G$354, "", 0)))</f>
        <v/>
      </c>
      <c r="C52" s="152"/>
      <c r="D52" s="19"/>
    </row>
    <row r="53" spans="1:4" s="20" customFormat="1" ht="50.15" customHeight="1" x14ac:dyDescent="0.35">
      <c r="A53" s="87" t="s">
        <v>24</v>
      </c>
      <c r="B53" s="137"/>
      <c r="C53" s="138"/>
      <c r="D53" s="19"/>
    </row>
    <row r="54" spans="1:4" s="20" customFormat="1" ht="50.15" customHeight="1" x14ac:dyDescent="0.35">
      <c r="A54" s="22" t="s">
        <v>25</v>
      </c>
      <c r="B54" s="137"/>
      <c r="C54" s="138"/>
      <c r="D54" s="19"/>
    </row>
    <row r="55" spans="1:4" ht="25.4" customHeight="1" x14ac:dyDescent="0.35">
      <c r="A55" s="139" t="s">
        <v>187</v>
      </c>
      <c r="B55" s="140"/>
      <c r="C55" s="141"/>
      <c r="D55" s="5"/>
    </row>
    <row r="56" spans="1:4" s="20" customFormat="1" ht="35.15" customHeight="1" x14ac:dyDescent="0.35">
      <c r="A56" s="22" t="s">
        <v>188</v>
      </c>
      <c r="B56" s="17" t="str">
        <f>_xlfn.SINGLE(IF(_xlfn.XLOOKUP(A56, Main_Aggregate!$A$1:$A$354, Main_Aggregate!$B$1:$B$354, "", 0)= "", "",_xlfn.XLOOKUP(A56, Main_Aggregate!$A$1:$A$354, Main_Aggregate!$B$1:$B$354, "", 0)))</f>
        <v xml:space="preserve">If the grant is a fixed price award, (Professional Corps, Full-time, or EAP) does the grantee have a policy to manage the calculation and drawdown of fixed price awards?
</v>
      </c>
      <c r="C56" s="152"/>
      <c r="D56" s="19"/>
    </row>
    <row r="57" spans="1:4" s="20" customFormat="1" ht="24" customHeight="1" x14ac:dyDescent="0.35">
      <c r="A57" s="22" t="s">
        <v>23</v>
      </c>
      <c r="B57" s="17" t="str">
        <f>_xlfn.SINGLE(IF(_xlfn.XLOOKUP(A56, Main_Aggregate!$A$1:$A$354, Main_Aggregate!$G$1:$G$354, "", 0)= "", "",_xlfn.XLOOKUP(A56, Main_Aggregate!$A$1:$A$354, Main_Aggregate!$G$1:$G$354, "", 0)))</f>
        <v>Fixed Amount Grant Financial and Administrative Process Guide (Edition 2.10, September 13, 2018).</v>
      </c>
      <c r="C57" s="152"/>
      <c r="D57" s="19"/>
    </row>
    <row r="58" spans="1:4" s="20" customFormat="1" ht="50.15" customHeight="1" x14ac:dyDescent="0.35">
      <c r="A58" s="87" t="s">
        <v>24</v>
      </c>
      <c r="B58" s="137"/>
      <c r="C58" s="138"/>
      <c r="D58" s="19"/>
    </row>
    <row r="59" spans="1:4" s="20" customFormat="1" ht="50.15" customHeight="1" x14ac:dyDescent="0.35">
      <c r="A59" s="22" t="s">
        <v>25</v>
      </c>
      <c r="B59" s="137"/>
      <c r="C59" s="138"/>
      <c r="D59" s="19"/>
    </row>
    <row r="60" spans="1:4" s="20" customFormat="1" ht="35.15" customHeight="1" x14ac:dyDescent="0.35">
      <c r="A60" s="153" t="s">
        <v>189</v>
      </c>
      <c r="B60" s="17" t="s">
        <v>190</v>
      </c>
      <c r="C60" s="18" t="str">
        <f>_xlfn.SINGLE(IF(OR(C61="",C62="",C63="", C64=""),"",IF(AND(C61="N/A",C62="N/A",C63="N/A", C64="N/A"), "N/A",IF(OR(C61="No",C62="No",C63="No", C64="No"),"Not Compliant",IF(OR(C61="Yes",C62="Yes",C63="Yes", C64="Yes", C61="N/A", C62="N/A", C63="N/A", C64="N/A"),"Compliant")))))</f>
        <v/>
      </c>
      <c r="D60" s="19"/>
    </row>
    <row r="61" spans="1:4" s="20" customFormat="1" ht="26.9" customHeight="1" x14ac:dyDescent="0.35">
      <c r="A61" s="154"/>
      <c r="B61" s="28" t="s">
        <v>191</v>
      </c>
      <c r="C61" s="21"/>
      <c r="D61" s="19"/>
    </row>
    <row r="62" spans="1:4" s="20" customFormat="1" ht="26.9" customHeight="1" x14ac:dyDescent="0.35">
      <c r="A62" s="154"/>
      <c r="B62" s="28" t="s">
        <v>192</v>
      </c>
      <c r="C62" s="21"/>
      <c r="D62" s="19"/>
    </row>
    <row r="63" spans="1:4" s="20" customFormat="1" ht="35" customHeight="1" x14ac:dyDescent="0.35">
      <c r="A63" s="154"/>
      <c r="B63" s="28" t="s">
        <v>193</v>
      </c>
      <c r="C63" s="21"/>
      <c r="D63" s="19"/>
    </row>
    <row r="64" spans="1:4" s="20" customFormat="1" ht="26.9" customHeight="1" x14ac:dyDescent="0.35">
      <c r="A64" s="155"/>
      <c r="B64" s="28" t="s">
        <v>194</v>
      </c>
      <c r="C64" s="21"/>
      <c r="D64" s="19"/>
    </row>
    <row r="65" spans="1:4" s="20" customFormat="1" ht="23.9" customHeight="1" x14ac:dyDescent="0.35">
      <c r="A65" s="22" t="s">
        <v>23</v>
      </c>
      <c r="B65" s="156" t="str">
        <f>_xlfn.SINGLE(IF(_xlfn.XLOOKUP(A60, Main_Aggregate!$A$1:$A$354, Main_Aggregate!$G$1:$G$354, "", 0)= "", "",_xlfn.XLOOKUP(A60, Main_Aggregate!$A$1:$A$354, Main_Aggregate!$G$1:$G$354, "", 0)))</f>
        <v>Fixed Amount Grant Financial and Administrative Process Guide (Edition 2.10, September 13, 2018).</v>
      </c>
      <c r="C65" s="157"/>
      <c r="D65" s="19"/>
    </row>
    <row r="66" spans="1:4" s="20" customFormat="1" ht="50.15" customHeight="1" x14ac:dyDescent="0.35">
      <c r="A66" s="87" t="s">
        <v>24</v>
      </c>
      <c r="B66" s="137"/>
      <c r="C66" s="138"/>
      <c r="D66" s="19"/>
    </row>
    <row r="67" spans="1:4" s="20" customFormat="1" ht="50.15" customHeight="1" x14ac:dyDescent="0.35">
      <c r="A67" s="22" t="s">
        <v>25</v>
      </c>
      <c r="B67" s="137"/>
      <c r="C67" s="138"/>
      <c r="D67" s="19"/>
    </row>
    <row r="68" spans="1:4" ht="25.4" customHeight="1" x14ac:dyDescent="0.35">
      <c r="A68" s="139" t="s">
        <v>195</v>
      </c>
      <c r="B68" s="140"/>
      <c r="C68" s="141"/>
      <c r="D68" s="5"/>
    </row>
    <row r="69" spans="1:4" s="20" customFormat="1" ht="62.9" customHeight="1" x14ac:dyDescent="0.35">
      <c r="A69" s="153" t="s">
        <v>196</v>
      </c>
      <c r="B69" s="17" t="s">
        <v>197</v>
      </c>
      <c r="C69" s="18" t="str">
        <f>_xlfn.SINGLE(IF(OR(C70="",C71="",C72="", C73="", C74="", C75=""),"",IF(AND(C70="N/A",C71="N/A",C72="N/A", C73="N/A", C74="N/A", C75="N/A"), "N/A",IF(OR(C70="No",C71="No",C72="No", C73="No", C74="No", C75="No"),"Not Compliant",IF(OR(C70="Yes",C71="Yes",C72="Yes", C73="Yes",C74="Yes", C75="Yes", C70="N/A", C71="N/A", C72="N/A", C73="N/A", C74="N/A", C75="N/A"),"Compliant")))))</f>
        <v/>
      </c>
      <c r="D69" s="19"/>
    </row>
    <row r="70" spans="1:4" s="20" customFormat="1" ht="18.649999999999999" customHeight="1" x14ac:dyDescent="0.35">
      <c r="A70" s="154"/>
      <c r="B70" s="28" t="s">
        <v>198</v>
      </c>
      <c r="C70" s="21"/>
      <c r="D70" s="19"/>
    </row>
    <row r="71" spans="1:4" s="20" customFormat="1" ht="32.9" customHeight="1" x14ac:dyDescent="0.35">
      <c r="A71" s="154"/>
      <c r="B71" s="28" t="s">
        <v>199</v>
      </c>
      <c r="C71" s="21"/>
      <c r="D71" s="19"/>
    </row>
    <row r="72" spans="1:4" s="20" customFormat="1" ht="18.649999999999999" customHeight="1" x14ac:dyDescent="0.35">
      <c r="A72" s="154"/>
      <c r="B72" s="28" t="s">
        <v>200</v>
      </c>
      <c r="C72" s="21"/>
      <c r="D72" s="19"/>
    </row>
    <row r="73" spans="1:4" s="20" customFormat="1" ht="18.649999999999999" customHeight="1" x14ac:dyDescent="0.35">
      <c r="A73" s="154"/>
      <c r="B73" s="28" t="s">
        <v>201</v>
      </c>
      <c r="C73" s="21"/>
      <c r="D73" s="19"/>
    </row>
    <row r="74" spans="1:4" s="20" customFormat="1" ht="18.649999999999999" customHeight="1" x14ac:dyDescent="0.35">
      <c r="A74" s="154"/>
      <c r="B74" s="28" t="s">
        <v>202</v>
      </c>
      <c r="C74" s="21"/>
      <c r="D74" s="19"/>
    </row>
    <row r="75" spans="1:4" s="20" customFormat="1" ht="18.649999999999999" customHeight="1" x14ac:dyDescent="0.35">
      <c r="A75" s="155"/>
      <c r="B75" s="28" t="s">
        <v>203</v>
      </c>
      <c r="C75" s="21"/>
      <c r="D75" s="19"/>
    </row>
    <row r="76" spans="1:4" s="20" customFormat="1" ht="21" customHeight="1" x14ac:dyDescent="0.35">
      <c r="A76" s="22" t="s">
        <v>23</v>
      </c>
      <c r="B76" s="156" t="str">
        <f>_xlfn.SINGLE(IF(_xlfn.XLOOKUP(A69, Main_Aggregate!$A$1:$A$354, Main_Aggregate!$G$1:$G$354, "", 0)= "", "",_xlfn.XLOOKUP(A69, Main_Aggregate!$A$1:$A$354, Main_Aggregate!$G$1:$G$354, "", 0)))</f>
        <v>45 CFR 1225</v>
      </c>
      <c r="C76" s="157"/>
      <c r="D76" s="19"/>
    </row>
    <row r="77" spans="1:4" s="20" customFormat="1" ht="50.15" customHeight="1" x14ac:dyDescent="0.35">
      <c r="A77" s="87" t="s">
        <v>24</v>
      </c>
      <c r="B77" s="137"/>
      <c r="C77" s="138"/>
      <c r="D77" s="19"/>
    </row>
    <row r="78" spans="1:4" s="20" customFormat="1" ht="50.15" customHeight="1" x14ac:dyDescent="0.35">
      <c r="A78" s="22" t="s">
        <v>25</v>
      </c>
      <c r="B78" s="137"/>
      <c r="C78" s="138"/>
      <c r="D78" s="19"/>
    </row>
    <row r="79" spans="1:4" s="20" customFormat="1" ht="89.4" customHeight="1" x14ac:dyDescent="0.35">
      <c r="A79" s="153" t="s">
        <v>204</v>
      </c>
      <c r="B79" s="17" t="s">
        <v>205</v>
      </c>
      <c r="C79" s="18" t="str">
        <f>_xlfn.SINGLE(IF(OR(C80="",C81="",C82="", C83="", C84="", C85="", C86="", C87="", C88="", C89="",C90="", C91="", C92="", C93="", C94="" ),"",IF(AND(C80="N/A",C81="N/A",C82="N/A", C83="N/A", C84="N/A", C85="N/A", C86="N/A", C87="N/A", C88="N/A", C89="",C90="N/A", C91="N/A", C92="N/A", C93="N/A", C94="N/A"), "N/A",IF(OR(C80="No",C81="No",C82="No", C83="No", C84="No", C85="No", C86="No", C87="No", C88="No", C89="No",C90="No", C91="No", C92="No", C93="No", C94="No"),"Not Compliant",IF(OR(C80="Yes",C81="Yes",C82="Yes", C83="Yes",C84="Yes", C85="Yes",C86="Yes", C87="Yes", C88="Yes", C89="Yes",C90="Yes", C91="Yes", C92="Yes", C93="Yes", C94="Yes", C80="N/A", C81="N/A", C82="N/A", C83="N/A", C84="N/A", C85="N/A", C86="N/A", C87="N/A", C88="N/A", C89="N/A",C90="N/A", C91="N/A", C92="N/A", C93="N/A", C94="N/A"),"Compliant")))))</f>
        <v/>
      </c>
      <c r="D79" s="19"/>
    </row>
    <row r="80" spans="1:4" s="20" customFormat="1" ht="17.899999999999999" customHeight="1" x14ac:dyDescent="0.35">
      <c r="A80" s="154"/>
      <c r="B80" s="28" t="s">
        <v>206</v>
      </c>
      <c r="C80" s="21"/>
      <c r="D80" s="19"/>
    </row>
    <row r="81" spans="1:4" s="20" customFormat="1" ht="17.899999999999999" customHeight="1" x14ac:dyDescent="0.35">
      <c r="A81" s="154"/>
      <c r="B81" s="28" t="s">
        <v>207</v>
      </c>
      <c r="C81" s="21"/>
      <c r="D81" s="19"/>
    </row>
    <row r="82" spans="1:4" s="20" customFormat="1" ht="17.899999999999999" customHeight="1" x14ac:dyDescent="0.35">
      <c r="A82" s="154"/>
      <c r="B82" s="28" t="s">
        <v>208</v>
      </c>
      <c r="C82" s="21"/>
      <c r="D82" s="19"/>
    </row>
    <row r="83" spans="1:4" s="20" customFormat="1" ht="17.899999999999999" customHeight="1" x14ac:dyDescent="0.35">
      <c r="A83" s="154"/>
      <c r="B83" s="28" t="s">
        <v>209</v>
      </c>
      <c r="C83" s="21"/>
      <c r="D83" s="19"/>
    </row>
    <row r="84" spans="1:4" s="20" customFormat="1" ht="17.899999999999999" customHeight="1" x14ac:dyDescent="0.35">
      <c r="A84" s="154"/>
      <c r="B84" s="28" t="s">
        <v>210</v>
      </c>
      <c r="C84" s="21"/>
      <c r="D84" s="19"/>
    </row>
    <row r="85" spans="1:4" s="20" customFormat="1" ht="17.899999999999999" customHeight="1" x14ac:dyDescent="0.35">
      <c r="A85" s="154"/>
      <c r="B85" s="28" t="s">
        <v>211</v>
      </c>
      <c r="C85" s="21"/>
      <c r="D85" s="19"/>
    </row>
    <row r="86" spans="1:4" s="20" customFormat="1" ht="17.899999999999999" customHeight="1" x14ac:dyDescent="0.35">
      <c r="A86" s="154"/>
      <c r="B86" s="28" t="s">
        <v>212</v>
      </c>
      <c r="C86" s="21"/>
      <c r="D86" s="19"/>
    </row>
    <row r="87" spans="1:4" s="20" customFormat="1" ht="17.899999999999999" customHeight="1" x14ac:dyDescent="0.35">
      <c r="A87" s="154"/>
      <c r="B87" s="28" t="s">
        <v>213</v>
      </c>
      <c r="C87" s="21"/>
      <c r="D87" s="19"/>
    </row>
    <row r="88" spans="1:4" s="20" customFormat="1" ht="17.899999999999999" customHeight="1" x14ac:dyDescent="0.35">
      <c r="A88" s="154"/>
      <c r="B88" s="28" t="s">
        <v>214</v>
      </c>
      <c r="C88" s="21"/>
      <c r="D88" s="19"/>
    </row>
    <row r="89" spans="1:4" s="20" customFormat="1" ht="17.899999999999999" customHeight="1" x14ac:dyDescent="0.35">
      <c r="A89" s="154"/>
      <c r="B89" s="28" t="s">
        <v>215</v>
      </c>
      <c r="C89" s="21"/>
      <c r="D89" s="19"/>
    </row>
    <row r="90" spans="1:4" s="20" customFormat="1" ht="17.899999999999999" customHeight="1" x14ac:dyDescent="0.35">
      <c r="A90" s="154"/>
      <c r="B90" s="28" t="s">
        <v>216</v>
      </c>
      <c r="C90" s="21"/>
      <c r="D90" s="19"/>
    </row>
    <row r="91" spans="1:4" s="20" customFormat="1" ht="17.899999999999999" customHeight="1" x14ac:dyDescent="0.35">
      <c r="A91" s="154"/>
      <c r="B91" s="28" t="s">
        <v>217</v>
      </c>
      <c r="C91" s="21"/>
      <c r="D91" s="19"/>
    </row>
    <row r="92" spans="1:4" s="20" customFormat="1" ht="17.899999999999999" customHeight="1" x14ac:dyDescent="0.35">
      <c r="A92" s="154"/>
      <c r="B92" s="28" t="s">
        <v>218</v>
      </c>
      <c r="C92" s="21"/>
      <c r="D92" s="19"/>
    </row>
    <row r="93" spans="1:4" s="20" customFormat="1" ht="17.899999999999999" customHeight="1" x14ac:dyDescent="0.35">
      <c r="A93" s="154"/>
      <c r="B93" s="28" t="s">
        <v>219</v>
      </c>
      <c r="C93" s="21"/>
      <c r="D93" s="19"/>
    </row>
    <row r="94" spans="1:4" s="20" customFormat="1" ht="17.899999999999999" customHeight="1" x14ac:dyDescent="0.35">
      <c r="A94" s="155"/>
      <c r="B94" s="28" t="s">
        <v>220</v>
      </c>
      <c r="C94" s="21"/>
      <c r="D94" s="19"/>
    </row>
    <row r="95" spans="1:4" s="20" customFormat="1" ht="27.65" customHeight="1" x14ac:dyDescent="0.35">
      <c r="A95" s="22" t="s">
        <v>23</v>
      </c>
      <c r="B95" s="156" t="str">
        <f>_xlfn.SINGLE(IF(_xlfn.XLOOKUP(A79, Main_Aggregate!$A$1:$A$354, Main_Aggregate!$G$1:$G$354, "", 0)= "", "",_xlfn.XLOOKUP(A79, Main_Aggregate!$A$1:$A$354, Main_Aggregate!$G$1:$G$354, "", 0)))</f>
        <v>AmeriCorps Annual General Terms and Conditions</v>
      </c>
      <c r="C95" s="157"/>
      <c r="D95" s="19"/>
    </row>
    <row r="96" spans="1:4" s="20" customFormat="1" ht="50.15" customHeight="1" x14ac:dyDescent="0.35">
      <c r="A96" s="87" t="s">
        <v>24</v>
      </c>
      <c r="B96" s="137"/>
      <c r="C96" s="138"/>
      <c r="D96" s="19"/>
    </row>
    <row r="97" spans="1:4" s="20" customFormat="1" ht="50.15" customHeight="1" x14ac:dyDescent="0.35">
      <c r="A97" s="22" t="s">
        <v>25</v>
      </c>
      <c r="B97" s="137"/>
      <c r="C97" s="138"/>
      <c r="D97" s="19"/>
    </row>
    <row r="98" spans="1:4" s="20" customFormat="1" ht="176" customHeight="1" x14ac:dyDescent="0.35">
      <c r="A98" s="153" t="s">
        <v>221</v>
      </c>
      <c r="B98" s="17" t="s">
        <v>222</v>
      </c>
      <c r="C98" s="18" t="str">
        <f>_xlfn.SINGLE(IF(OR(C99="",C100=""),"",IF(AND(C99="N/A",C100="N/A"), "N/A",IF(OR(C99="No",C100="No"),"Not Compliant",IF(OR(C99="Yes",C100="Yes", C99="N/A", C100="N/A"),"Compliant")))))</f>
        <v/>
      </c>
      <c r="D98" s="19"/>
    </row>
    <row r="99" spans="1:4" s="20" customFormat="1" ht="35" customHeight="1" x14ac:dyDescent="0.35">
      <c r="A99" s="154"/>
      <c r="B99" s="28" t="s">
        <v>223</v>
      </c>
      <c r="C99" s="21"/>
      <c r="D99" s="19"/>
    </row>
    <row r="100" spans="1:4" s="20" customFormat="1" ht="25.4" customHeight="1" x14ac:dyDescent="0.35">
      <c r="A100" s="155"/>
      <c r="B100" s="28" t="s">
        <v>224</v>
      </c>
      <c r="C100" s="21"/>
      <c r="D100" s="19"/>
    </row>
    <row r="101" spans="1:4" s="20" customFormat="1" ht="26.15" customHeight="1" x14ac:dyDescent="0.35">
      <c r="A101" s="22" t="s">
        <v>23</v>
      </c>
      <c r="B101" s="156" t="str">
        <f>_xlfn.SINGLE(IF(_xlfn.XLOOKUP(A98, Main_Aggregate!$A$1:$A$354, Main_Aggregate!$G$1:$G$354, "", 0)= "", "",_xlfn.XLOOKUP(A98, Main_Aggregate!$A$1:$A$354, Main_Aggregate!$G$1:$G$354, "", 0)))</f>
        <v>45 CFR 1225, AmeriCorps Annual General Terms and Conditions, 45 CFR 2540</v>
      </c>
      <c r="C101" s="157"/>
      <c r="D101" s="19"/>
    </row>
    <row r="102" spans="1:4" s="20" customFormat="1" ht="50.15" customHeight="1" x14ac:dyDescent="0.35">
      <c r="A102" s="87" t="s">
        <v>24</v>
      </c>
      <c r="B102" s="137"/>
      <c r="C102" s="138"/>
      <c r="D102" s="19"/>
    </row>
    <row r="103" spans="1:4" s="20" customFormat="1" ht="50.15" customHeight="1" x14ac:dyDescent="0.35">
      <c r="A103" s="22" t="s">
        <v>25</v>
      </c>
      <c r="B103" s="137"/>
      <c r="C103" s="138"/>
      <c r="D103" s="19"/>
    </row>
    <row r="104" spans="1:4" s="20" customFormat="1" ht="47.4" customHeight="1" x14ac:dyDescent="0.35">
      <c r="A104" s="22" t="s">
        <v>225</v>
      </c>
      <c r="B104" s="17" t="str">
        <f>_xlfn.SINGLE(IF(_xlfn.XLOOKUP(A104, Main_Aggregate!$A$1:$A$354, Main_Aggregate!$B$1:$B$354, "", 0)= "", "",_xlfn.XLOOKUP(A104, Main_Aggregate!$A$1:$A$354, Main_Aggregate!$B$1:$B$354, "", 0)))</f>
        <v xml:space="preserve">Does the grantee/sponsor have a policy and procedure in place regarding the provision of reasonable accommodation for members and staff to ensure accessibility as per the federal requirements? </v>
      </c>
      <c r="C104" s="152"/>
      <c r="D104" s="19"/>
    </row>
    <row r="105" spans="1:4" s="20" customFormat="1" ht="32.15" customHeight="1" x14ac:dyDescent="0.35">
      <c r="A105" s="22" t="s">
        <v>23</v>
      </c>
      <c r="B105" s="17" t="str">
        <f>_xlfn.SINGLE(IF(_xlfn.XLOOKUP(A104, Main_Aggregate!$A$1:$A$354, Main_Aggregate!$G$1:$G$354, "", 0)= "", "",_xlfn.XLOOKUP(A104, Main_Aggregate!$A$1:$A$354, Main_Aggregate!$G$1:$G$354, "", 0)))</f>
        <v>45 CFR 1203/1214/1232, Rehabilitation Act of 1973: Sections 504, 508</v>
      </c>
      <c r="C105" s="152"/>
      <c r="D105" s="19"/>
    </row>
    <row r="106" spans="1:4" s="20" customFormat="1" ht="50.15" customHeight="1" x14ac:dyDescent="0.35">
      <c r="A106" s="87" t="s">
        <v>24</v>
      </c>
      <c r="B106" s="137"/>
      <c r="C106" s="138"/>
      <c r="D106" s="19"/>
    </row>
    <row r="107" spans="1:4" s="20" customFormat="1" ht="50.15" customHeight="1" x14ac:dyDescent="0.35">
      <c r="A107" s="22" t="s">
        <v>25</v>
      </c>
      <c r="B107" s="137"/>
      <c r="C107" s="138"/>
      <c r="D107" s="19"/>
    </row>
    <row r="108" spans="1:4" s="20" customFormat="1" ht="33" customHeight="1" x14ac:dyDescent="0.35">
      <c r="A108" s="22" t="s">
        <v>226</v>
      </c>
      <c r="B108" s="17" t="str">
        <f>_xlfn.SINGLE(IF(_xlfn.XLOOKUP(A108, Main_Aggregate!$A$1:$A$354, Main_Aggregate!$B$1:$B$354, "", 0)= "", "",_xlfn.XLOOKUP(A108, Main_Aggregate!$A$1:$A$354, Main_Aggregate!$B$1:$B$354, "", 0)))</f>
        <v xml:space="preserve">Does the sponsor/grantee have a system (a plan or process) in place for ensuring accessibility to persons with Limited English Proficiency?  </v>
      </c>
      <c r="C108" s="152"/>
      <c r="D108" s="19"/>
    </row>
    <row r="109" spans="1:4" s="20" customFormat="1" ht="30.65" customHeight="1" x14ac:dyDescent="0.35">
      <c r="A109" s="22" t="s">
        <v>23</v>
      </c>
      <c r="B109" s="17" t="str">
        <f>_xlfn.SINGLE(IF(_xlfn.XLOOKUP(A108, Main_Aggregate!$A$1:$A$354, Main_Aggregate!$G$1:$G$354, "", 0)= "", "",_xlfn.XLOOKUP(A108, Main_Aggregate!$A$1:$A$354, Main_Aggregate!$G$1:$G$354, "", 0)))</f>
        <v>AmeriCorps Annual General Terms and Conditions, Executive Order 13166, 67 FR 64604, Title VI, Civil Rights Act 1964: Prohibition Against National Origin Discrimination Affecting Limited English Proficient Persons</v>
      </c>
      <c r="C109" s="152"/>
      <c r="D109" s="19"/>
    </row>
    <row r="110" spans="1:4" s="20" customFormat="1" ht="50.15" customHeight="1" x14ac:dyDescent="0.35">
      <c r="A110" s="87" t="s">
        <v>24</v>
      </c>
      <c r="B110" s="137"/>
      <c r="C110" s="138"/>
      <c r="D110" s="19"/>
    </row>
    <row r="111" spans="1:4" s="20" customFormat="1" ht="50.15" customHeight="1" x14ac:dyDescent="0.35">
      <c r="A111" s="22" t="s">
        <v>25</v>
      </c>
      <c r="B111" s="137"/>
      <c r="C111" s="138"/>
      <c r="D111" s="19"/>
    </row>
    <row r="112" spans="1:4" s="20" customFormat="1" ht="47.9" customHeight="1" x14ac:dyDescent="0.35">
      <c r="A112" s="153" t="s">
        <v>227</v>
      </c>
      <c r="B112" s="17" t="s">
        <v>228</v>
      </c>
      <c r="C112" s="18" t="str">
        <f>_xlfn.SINGLE(IF(OR(C113="",C114="",C115=""),"",IF(AND(C113="N/A",C114="N/A",C115="N/A"), "N/A",IF(OR(C113="No",C114="No",C115="No"),"Not Compliant",IF(OR(C113="Yes",C114="Yes",C115="Yes", C113="N/A", C114="N/A", C115="N/A"),"Compliant")))))</f>
        <v/>
      </c>
      <c r="D112" s="19"/>
    </row>
    <row r="113" spans="1:4" s="20" customFormat="1" ht="40.25" customHeight="1" x14ac:dyDescent="0.35">
      <c r="A113" s="154"/>
      <c r="B113" s="28" t="s">
        <v>229</v>
      </c>
      <c r="C113" s="21"/>
      <c r="D113" s="19"/>
    </row>
    <row r="114" spans="1:4" s="20" customFormat="1" ht="50" customHeight="1" x14ac:dyDescent="0.35">
      <c r="A114" s="154"/>
      <c r="B114" s="28" t="s">
        <v>230</v>
      </c>
      <c r="C114" s="21"/>
      <c r="D114" s="19"/>
    </row>
    <row r="115" spans="1:4" s="20" customFormat="1" ht="35.4" customHeight="1" x14ac:dyDescent="0.35">
      <c r="A115" s="155"/>
      <c r="B115" s="28" t="s">
        <v>231</v>
      </c>
      <c r="C115" s="21"/>
      <c r="D115" s="19"/>
    </row>
    <row r="116" spans="1:4" s="20" customFormat="1" ht="21.65" customHeight="1" x14ac:dyDescent="0.35">
      <c r="A116" s="22" t="s">
        <v>23</v>
      </c>
      <c r="B116" s="156" t="str">
        <f>_xlfn.SINGLE(IF(_xlfn.XLOOKUP(A112, Main_Aggregate!$A$1:$A$354, Main_Aggregate!$G$1:$G$354, "", 0)= "", "",_xlfn.XLOOKUP(A112, Main_Aggregate!$A$1:$A$354, Main_Aggregate!$G$1:$G$354, "", 0)))</f>
        <v>AmeriCorps Annual General Terms and Conditions, 45 CFR Parts 2540</v>
      </c>
      <c r="C116" s="157"/>
      <c r="D116" s="19"/>
    </row>
    <row r="117" spans="1:4" s="20" customFormat="1" ht="50.15" customHeight="1" x14ac:dyDescent="0.35">
      <c r="A117" s="87" t="s">
        <v>24</v>
      </c>
      <c r="B117" s="137"/>
      <c r="C117" s="138"/>
      <c r="D117" s="19"/>
    </row>
    <row r="118" spans="1:4" s="20" customFormat="1" ht="50.15" customHeight="1" x14ac:dyDescent="0.35">
      <c r="A118" s="22" t="s">
        <v>25</v>
      </c>
      <c r="B118" s="137"/>
      <c r="C118" s="138"/>
      <c r="D118" s="19"/>
    </row>
    <row r="119" spans="1:4" ht="25.4" customHeight="1" x14ac:dyDescent="0.35">
      <c r="A119" s="158" t="s">
        <v>93</v>
      </c>
      <c r="B119" s="158"/>
      <c r="C119" s="158"/>
      <c r="D119" s="5"/>
    </row>
    <row r="120" spans="1:4" ht="105" customHeight="1" x14ac:dyDescent="0.35">
      <c r="A120" s="159"/>
      <c r="B120" s="159"/>
      <c r="C120" s="159"/>
      <c r="D120" s="5"/>
    </row>
    <row r="121" spans="1:4" x14ac:dyDescent="0.35">
      <c r="A121" s="5"/>
      <c r="B121" s="5"/>
      <c r="C121" s="5"/>
      <c r="D121" s="5"/>
    </row>
  </sheetData>
  <sheetProtection sheet="1" objects="1" scenarios="1" selectLockedCells="1"/>
  <mergeCells count="69">
    <mergeCell ref="A14:A17"/>
    <mergeCell ref="A5:C5"/>
    <mergeCell ref="B107:C107"/>
    <mergeCell ref="B77:C77"/>
    <mergeCell ref="B78:C78"/>
    <mergeCell ref="B96:C96"/>
    <mergeCell ref="B97:C97"/>
    <mergeCell ref="B102:C102"/>
    <mergeCell ref="B103:C103"/>
    <mergeCell ref="C104:C105"/>
    <mergeCell ref="B106:C106"/>
    <mergeCell ref="B66:C66"/>
    <mergeCell ref="B67:C67"/>
    <mergeCell ref="A43:A47"/>
    <mergeCell ref="A98:A100"/>
    <mergeCell ref="B101:C101"/>
    <mergeCell ref="A69:A75"/>
    <mergeCell ref="B76:C76"/>
    <mergeCell ref="B95:C95"/>
    <mergeCell ref="A79:A94"/>
    <mergeCell ref="A68:C68"/>
    <mergeCell ref="B65:C65"/>
    <mergeCell ref="A60:A64"/>
    <mergeCell ref="B58:C58"/>
    <mergeCell ref="B59:C59"/>
    <mergeCell ref="B42:C42"/>
    <mergeCell ref="B49:C49"/>
    <mergeCell ref="B50:C50"/>
    <mergeCell ref="A55:C55"/>
    <mergeCell ref="C56:C57"/>
    <mergeCell ref="B48:C48"/>
    <mergeCell ref="C51:C52"/>
    <mergeCell ref="B53:C53"/>
    <mergeCell ref="B54:C54"/>
    <mergeCell ref="B34:C34"/>
    <mergeCell ref="C35:C36"/>
    <mergeCell ref="B37:C37"/>
    <mergeCell ref="B38:C38"/>
    <mergeCell ref="C39:C40"/>
    <mergeCell ref="C27:C28"/>
    <mergeCell ref="B29:C29"/>
    <mergeCell ref="B30:C30"/>
    <mergeCell ref="C31:C32"/>
    <mergeCell ref="B33:C33"/>
    <mergeCell ref="A119:C119"/>
    <mergeCell ref="A120:C120"/>
    <mergeCell ref="C108:C109"/>
    <mergeCell ref="B110:C110"/>
    <mergeCell ref="B111:C111"/>
    <mergeCell ref="B117:C117"/>
    <mergeCell ref="B118:C118"/>
    <mergeCell ref="B116:C116"/>
    <mergeCell ref="A112:A115"/>
    <mergeCell ref="B41:C41"/>
    <mergeCell ref="B25:C25"/>
    <mergeCell ref="A1:C1"/>
    <mergeCell ref="A2:C2"/>
    <mergeCell ref="A4:C4"/>
    <mergeCell ref="A6:C6"/>
    <mergeCell ref="B12:C12"/>
    <mergeCell ref="B13:C13"/>
    <mergeCell ref="B19:C19"/>
    <mergeCell ref="B20:C20"/>
    <mergeCell ref="A7:A10"/>
    <mergeCell ref="B11:C11"/>
    <mergeCell ref="B18:C18"/>
    <mergeCell ref="A21:A23"/>
    <mergeCell ref="B24:C24"/>
    <mergeCell ref="B26:C26"/>
  </mergeCells>
  <dataValidations count="2">
    <dataValidation type="list" allowBlank="1" showInputMessage="1" showErrorMessage="1" sqref="C8:C10 C15:C17 C22:C23 C44:C47 C61:C64 C70:C75 C80:C94 C113:C115 C99:C100" xr:uid="{FB7F1C8D-A1E0-401F-8A09-67C5DC63E03E}">
      <formula1>"Yes, No, N/A"</formula1>
    </dataValidation>
    <dataValidation type="list" allowBlank="1" showInputMessage="1" showErrorMessage="1" sqref="C27:C28 C56:C57 C35:C36 C39:C40 C31:C32 C104:C105 C108:C109 C51:C52" xr:uid="{47618A20-D5E9-40D3-B072-70813AA8867D}">
      <formula1>"Compliant, Not Compliant, N/A"</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C6BA1-1C30-41FF-AC90-91D4FE9BB79C}">
  <sheetPr codeName="Sheet2">
    <tabColor theme="4" tint="0.79998168889431442"/>
  </sheetPr>
  <dimension ref="A1:D132"/>
  <sheetViews>
    <sheetView topLeftCell="A55" zoomScaleNormal="100" workbookViewId="0">
      <selection activeCell="C11" sqref="C11:C12"/>
    </sheetView>
  </sheetViews>
  <sheetFormatPr defaultColWidth="0" defaultRowHeight="14.5" zeroHeight="1" x14ac:dyDescent="0.35"/>
  <cols>
    <col min="1" max="1" width="20.6328125" style="6" customWidth="1"/>
    <col min="2" max="2" width="92.6328125" style="6" customWidth="1"/>
    <col min="3" max="3" width="15.6328125" style="6" customWidth="1"/>
    <col min="4" max="4" width="8.90625" style="6" customWidth="1"/>
    <col min="5" max="16384" width="8.90625" style="6" hidden="1"/>
  </cols>
  <sheetData>
    <row r="1" spans="1:4" ht="26" x14ac:dyDescent="0.35">
      <c r="A1" s="142" t="s">
        <v>232</v>
      </c>
      <c r="B1" s="143"/>
      <c r="C1" s="144"/>
      <c r="D1" s="5"/>
    </row>
    <row r="2" spans="1:4" ht="15" customHeight="1" x14ac:dyDescent="0.35">
      <c r="A2" s="145"/>
      <c r="B2" s="145"/>
      <c r="C2" s="145"/>
      <c r="D2" s="5"/>
    </row>
    <row r="3" spans="1:4" ht="15" customHeight="1" x14ac:dyDescent="0.35">
      <c r="A3" s="5"/>
      <c r="B3" s="5"/>
      <c r="C3" s="5"/>
      <c r="D3" s="5"/>
    </row>
    <row r="4" spans="1:4" ht="25.4" customHeight="1" x14ac:dyDescent="0.45">
      <c r="A4" s="146" t="s">
        <v>10</v>
      </c>
      <c r="B4" s="147"/>
      <c r="C4" s="148"/>
      <c r="D4" s="1"/>
    </row>
    <row r="5" spans="1:4" ht="46.4" customHeight="1" x14ac:dyDescent="0.35">
      <c r="A5" s="149" t="s">
        <v>20</v>
      </c>
      <c r="B5" s="150"/>
      <c r="C5" s="151"/>
      <c r="D5" s="5"/>
    </row>
    <row r="6" spans="1:4" ht="25.4" customHeight="1" x14ac:dyDescent="0.35">
      <c r="A6" s="139" t="s">
        <v>233</v>
      </c>
      <c r="B6" s="140"/>
      <c r="C6" s="141"/>
      <c r="D6" s="5"/>
    </row>
    <row r="7" spans="1:4" s="20" customFormat="1" ht="66.75" customHeight="1" x14ac:dyDescent="0.35">
      <c r="A7" s="22" t="s">
        <v>234</v>
      </c>
      <c r="B7" s="17" t="str">
        <f>_xlfn.SINGLE(IF(_xlfn.XLOOKUP(A7, Main_Aggregate!$A$1:$A$354, Main_Aggregate!$B$1:$B$354, "", 0)= "", "",_xlfn.XLOOKUP(A7, Main_Aggregate!$A$1:$A$354, Main_Aggregate!$B$1:$B$354, "", 0)))</f>
        <v xml:space="preserve">Review the sponsor’s/grantee’s general ledger or other tracking sheet of grant expenses for the period in question. Does the amount reported in line E (“Federal share of expenditures”) of the Federal Financial Report (FFR) for the review period reconcile with the sponsor’s/grantee’s financial records?
</v>
      </c>
      <c r="C7" s="152"/>
      <c r="D7" s="19"/>
    </row>
    <row r="8" spans="1:4" s="20" customFormat="1" ht="21" customHeight="1" x14ac:dyDescent="0.35">
      <c r="A8" s="22" t="s">
        <v>23</v>
      </c>
      <c r="B8" s="17" t="str">
        <f>_xlfn.SINGLE(IF(_xlfn.XLOOKUP(A7, Main_Aggregate!$A$1:$A$354, Main_Aggregate!$G$1:$G$354, "", 0)= "", "",_xlfn.XLOOKUP(A7, Main_Aggregate!$A$1:$A$354, Main_Aggregate!$G$1:$G$354, "", 0)))</f>
        <v>2 CFR 200.328, 2 CFR 200.302</v>
      </c>
      <c r="C8" s="152"/>
      <c r="D8" s="19"/>
    </row>
    <row r="9" spans="1:4" s="20" customFormat="1" ht="50.15" customHeight="1" x14ac:dyDescent="0.35">
      <c r="A9" s="22" t="s">
        <v>24</v>
      </c>
      <c r="B9" s="137"/>
      <c r="C9" s="138"/>
      <c r="D9" s="19"/>
    </row>
    <row r="10" spans="1:4" s="20" customFormat="1" ht="50.15" customHeight="1" x14ac:dyDescent="0.35">
      <c r="A10" s="22" t="s">
        <v>25</v>
      </c>
      <c r="B10" s="137"/>
      <c r="C10" s="138"/>
      <c r="D10" s="19"/>
    </row>
    <row r="11" spans="1:4" s="20" customFormat="1" ht="37.4" customHeight="1" x14ac:dyDescent="0.35">
      <c r="A11" s="22" t="s">
        <v>235</v>
      </c>
      <c r="B11" s="17" t="str">
        <f>_xlfn.SINGLE(IF(_xlfn.XLOOKUP(A11, Main_Aggregate!$A$1:$A$354, Main_Aggregate!$B$1:$B$354, "", 0)= "", "",_xlfn.XLOOKUP(A11, Main_Aggregate!$A$1:$A$354, Main_Aggregate!$B$1:$B$354, "", 0)))</f>
        <v xml:space="preserve">Review the sponsor's/grantee's chart of accounts. Can the sponsor/grantee segregate revenue and expenses by project or grant?  </v>
      </c>
      <c r="C11" s="152"/>
      <c r="D11" s="19"/>
    </row>
    <row r="12" spans="1:4" s="20" customFormat="1" ht="24.65" customHeight="1" x14ac:dyDescent="0.35">
      <c r="A12" s="22" t="s">
        <v>23</v>
      </c>
      <c r="B12" s="17" t="str">
        <f>_xlfn.SINGLE(IF(_xlfn.XLOOKUP(A11, Main_Aggregate!$A$1:$A$354, Main_Aggregate!$G$1:$G$354, "", 0)= "", "",_xlfn.XLOOKUP(A11, Main_Aggregate!$A$1:$A$354, Main_Aggregate!$G$1:$G$354, "", 0)))</f>
        <v>2 CFR 200.328, 2 CFR 200.302</v>
      </c>
      <c r="C12" s="152"/>
      <c r="D12" s="19"/>
    </row>
    <row r="13" spans="1:4" s="20" customFormat="1" ht="50.15" customHeight="1" x14ac:dyDescent="0.35">
      <c r="A13" s="68" t="s">
        <v>24</v>
      </c>
      <c r="B13" s="137"/>
      <c r="C13" s="138"/>
      <c r="D13" s="19"/>
    </row>
    <row r="14" spans="1:4" s="20" customFormat="1" ht="50.15" customHeight="1" x14ac:dyDescent="0.35">
      <c r="A14" s="22" t="s">
        <v>25</v>
      </c>
      <c r="B14" s="137"/>
      <c r="C14" s="138"/>
      <c r="D14" s="19"/>
    </row>
    <row r="15" spans="1:4" ht="25.4" customHeight="1" x14ac:dyDescent="0.35">
      <c r="A15" s="139" t="s">
        <v>236</v>
      </c>
      <c r="B15" s="140"/>
      <c r="C15" s="141"/>
      <c r="D15" s="5"/>
    </row>
    <row r="16" spans="1:4" s="20" customFormat="1" ht="25.4" customHeight="1" x14ac:dyDescent="0.35">
      <c r="A16" s="22" t="s">
        <v>237</v>
      </c>
      <c r="B16" s="17" t="str">
        <f>_xlfn.SINGLE(IF(_xlfn.XLOOKUP(A16, Main_Aggregate!$A$1:$A$354, Main_Aggregate!$B$1:$B$354, "", 0)= "", "",_xlfn.XLOOKUP(A16, Main_Aggregate!$A$1:$A$354, Main_Aggregate!$B$1:$B$354, "", 0)))</f>
        <v>Does the sponsor/grantee have a written policy that addresses how it treats match?</v>
      </c>
      <c r="C16" s="152"/>
      <c r="D16" s="19"/>
    </row>
    <row r="17" spans="1:4" s="20" customFormat="1" ht="25.4" customHeight="1" x14ac:dyDescent="0.35">
      <c r="A17" s="22" t="s">
        <v>23</v>
      </c>
      <c r="B17" s="17" t="str">
        <f>_xlfn.SINGLE(IF(_xlfn.XLOOKUP(A16, Main_Aggregate!$A$1:$A$354, Main_Aggregate!$G$1:$G$354, "", 0)= "", "",_xlfn.XLOOKUP(A16, Main_Aggregate!$A$1:$A$354, Main_Aggregate!$G$1:$G$354, "", 0)))</f>
        <v>2 CFR 200.306</v>
      </c>
      <c r="C17" s="152"/>
      <c r="D17" s="19"/>
    </row>
    <row r="18" spans="1:4" s="20" customFormat="1" ht="50.15" customHeight="1" x14ac:dyDescent="0.35">
      <c r="A18" s="87" t="s">
        <v>24</v>
      </c>
      <c r="B18" s="137"/>
      <c r="C18" s="138"/>
      <c r="D18" s="19"/>
    </row>
    <row r="19" spans="1:4" s="20" customFormat="1" ht="50.15" customHeight="1" x14ac:dyDescent="0.35">
      <c r="A19" s="22" t="s">
        <v>25</v>
      </c>
      <c r="B19" s="137"/>
      <c r="C19" s="138"/>
      <c r="D19" s="19"/>
    </row>
    <row r="20" spans="1:4" s="20" customFormat="1" ht="28.4" customHeight="1" x14ac:dyDescent="0.35">
      <c r="A20" s="153" t="s">
        <v>238</v>
      </c>
      <c r="B20" s="17" t="s">
        <v>239</v>
      </c>
      <c r="C20" s="18" t="str">
        <f>_xlfn.SINGLE(IF(OR(C21="",C22="",C23=""),"",IF(AND(C21="N/A",C22="N/A",C23="N/A"), "N/A",IF(OR(C21="No",C22="No",C23="No"),"Not Compliant",IF(OR(C21="Yes",C22="Yes",C23="Yes", C21="N/A", C22="N/A", C23="N/A"),"Compliant")))))</f>
        <v/>
      </c>
      <c r="D20" s="19"/>
    </row>
    <row r="21" spans="1:4" s="20" customFormat="1" ht="18" customHeight="1" x14ac:dyDescent="0.35">
      <c r="A21" s="154"/>
      <c r="B21" s="28" t="s">
        <v>240</v>
      </c>
      <c r="C21" s="21"/>
      <c r="D21" s="19"/>
    </row>
    <row r="22" spans="1:4" s="20" customFormat="1" ht="32.9" customHeight="1" x14ac:dyDescent="0.35">
      <c r="A22" s="154"/>
      <c r="B22" s="28" t="s">
        <v>241</v>
      </c>
      <c r="C22" s="21"/>
      <c r="D22" s="19"/>
    </row>
    <row r="23" spans="1:4" s="20" customFormat="1" ht="23.15" customHeight="1" x14ac:dyDescent="0.35">
      <c r="A23" s="155"/>
      <c r="B23" s="28" t="s">
        <v>242</v>
      </c>
      <c r="C23" s="21"/>
      <c r="D23" s="19"/>
    </row>
    <row r="24" spans="1:4" s="20" customFormat="1" ht="18.649999999999999" customHeight="1" x14ac:dyDescent="0.35">
      <c r="A24" s="22" t="s">
        <v>23</v>
      </c>
      <c r="B24" s="156" t="str">
        <f>_xlfn.SINGLE(IF(_xlfn.XLOOKUP(A20, Main_Aggregate!$A$1:$A$354, Main_Aggregate!$G$1:$G$354, "", 0)= "", "",_xlfn.XLOOKUP(A20, Main_Aggregate!$A$1:$A$354, Main_Aggregate!$G$1:$G$354, "", 0)))</f>
        <v>2 CFR 200.306</v>
      </c>
      <c r="C24" s="157"/>
      <c r="D24" s="19"/>
    </row>
    <row r="25" spans="1:4" s="20" customFormat="1" ht="50.15" customHeight="1" x14ac:dyDescent="0.35">
      <c r="A25" s="87" t="s">
        <v>24</v>
      </c>
      <c r="B25" s="137"/>
      <c r="C25" s="138"/>
      <c r="D25" s="19"/>
    </row>
    <row r="26" spans="1:4" s="20" customFormat="1" ht="48" customHeight="1" x14ac:dyDescent="0.35">
      <c r="A26" s="22" t="s">
        <v>25</v>
      </c>
      <c r="B26" s="137"/>
      <c r="C26" s="138"/>
      <c r="D26" s="19"/>
    </row>
    <row r="27" spans="1:4" s="20" customFormat="1" ht="65.25" customHeight="1" x14ac:dyDescent="0.35">
      <c r="A27" s="22" t="s">
        <v>243</v>
      </c>
      <c r="B27" s="17" t="str">
        <f>_xlfn.SINGLE(IF(_xlfn.XLOOKUP(A27, Main_Aggregate!$A$1:$A$354, Main_Aggregate!$B$1:$B$354, "", 0)= "", "",_xlfn.XLOOKUP(A27, Main_Aggregate!$A$1:$A$354, Main_Aggregate!$B$1:$B$354, "", 0)))</f>
        <v>Review the sponsor’s/grantee’s general ledger or other tracking sheet of match expenses for the period in question. Does the amount reported in line J (“Recipient share of expenses”) of the Federal Financial Report (FFR) for the review period reconcile with the sponsor’s/grantee’s financial records?</v>
      </c>
      <c r="C27" s="152"/>
      <c r="D27" s="19"/>
    </row>
    <row r="28" spans="1:4" s="20" customFormat="1" ht="25.4" customHeight="1" x14ac:dyDescent="0.35">
      <c r="A28" s="22" t="s">
        <v>23</v>
      </c>
      <c r="B28" s="17" t="str">
        <f>_xlfn.SINGLE(IF(_xlfn.XLOOKUP(A27, Main_Aggregate!$A$1:$A$354, Main_Aggregate!$G$1:$G$354, "", 0)= "", "",_xlfn.XLOOKUP(A27, Main_Aggregate!$A$1:$A$354, Main_Aggregate!$G$1:$G$354, "", 0)))</f>
        <v>2 CFR 200.306</v>
      </c>
      <c r="C28" s="152"/>
      <c r="D28" s="19"/>
    </row>
    <row r="29" spans="1:4" s="20" customFormat="1" ht="50.15" customHeight="1" x14ac:dyDescent="0.35">
      <c r="A29" s="87" t="s">
        <v>24</v>
      </c>
      <c r="B29" s="137"/>
      <c r="C29" s="138"/>
      <c r="D29" s="19"/>
    </row>
    <row r="30" spans="1:4" s="20" customFormat="1" ht="42.65" customHeight="1" x14ac:dyDescent="0.35">
      <c r="A30" s="22" t="s">
        <v>25</v>
      </c>
      <c r="B30" s="137"/>
      <c r="C30" s="138"/>
      <c r="D30" s="19"/>
    </row>
    <row r="31" spans="1:4" ht="32.9" customHeight="1" x14ac:dyDescent="0.35">
      <c r="A31" s="139" t="s">
        <v>244</v>
      </c>
      <c r="B31" s="140"/>
      <c r="C31" s="141"/>
      <c r="D31" s="5"/>
    </row>
    <row r="32" spans="1:4" s="20" customFormat="1" ht="69" customHeight="1" x14ac:dyDescent="0.35">
      <c r="A32" s="22" t="s">
        <v>245</v>
      </c>
      <c r="B32" s="17" t="str">
        <f>_xlfn.SINGLE(IF(_xlfn.XLOOKUP(A32, Main_Aggregate!$A$1:$A$354, Main_Aggregate!$B$1:$B$354, "", 0)= "", "",_xlfn.XLOOKUP(A32, Main_Aggregate!$A$1:$A$354, Main_Aggregate!$B$1:$B$354, "", 0)))</f>
        <v>Does the sponsor/grantee have a written methodology that adequately describes how direct costs are allocated on a reasonable basis? 
If NO, note how costs are allocated below.</v>
      </c>
      <c r="C32" s="152"/>
      <c r="D32" s="19"/>
    </row>
    <row r="33" spans="1:4" s="20" customFormat="1" ht="50.15" customHeight="1" x14ac:dyDescent="0.35">
      <c r="A33" s="22" t="s">
        <v>23</v>
      </c>
      <c r="B33" s="17" t="str">
        <f>_xlfn.SINGLE(IF(_xlfn.XLOOKUP(A32, Main_Aggregate!$A$1:$A$354, Main_Aggregate!$G$1:$G$354, "", 0)= "", "",_xlfn.XLOOKUP(A32, Main_Aggregate!$A$1:$A$354, Main_Aggregate!$G$1:$G$354, "", 0)))</f>
        <v>2 CFR 200.405, 2 CFR 200.413</v>
      </c>
      <c r="C33" s="152"/>
      <c r="D33" s="19"/>
    </row>
    <row r="34" spans="1:4" s="20" customFormat="1" ht="50.15" customHeight="1" x14ac:dyDescent="0.35">
      <c r="A34" s="87" t="s">
        <v>24</v>
      </c>
      <c r="B34" s="137"/>
      <c r="C34" s="138"/>
      <c r="D34" s="19"/>
    </row>
    <row r="35" spans="1:4" s="20" customFormat="1" ht="54" customHeight="1" x14ac:dyDescent="0.35">
      <c r="A35" s="22" t="s">
        <v>25</v>
      </c>
      <c r="B35" s="137"/>
      <c r="C35" s="138"/>
      <c r="D35" s="19"/>
    </row>
    <row r="36" spans="1:4" s="20" customFormat="1" ht="24.65" customHeight="1" x14ac:dyDescent="0.35">
      <c r="A36" s="153" t="s">
        <v>246</v>
      </c>
      <c r="B36" s="17" t="s">
        <v>247</v>
      </c>
      <c r="C36" s="18" t="str">
        <f>_xlfn.SINGLE(IF(OR(C37="",C38=""),"",IF(AND(C37="N/A",C38="N/A"), "N/A",IF(OR(C37="No",C38="No"),"Not Compliant",IF(OR(C37="Yes",C38="Yes", C37="N/A", C38="N/A"),"Compliant")))))</f>
        <v/>
      </c>
      <c r="D36" s="19"/>
    </row>
    <row r="37" spans="1:4" s="20" customFormat="1" ht="24" customHeight="1" x14ac:dyDescent="0.35">
      <c r="A37" s="154"/>
      <c r="B37" s="28" t="s">
        <v>248</v>
      </c>
      <c r="C37" s="86"/>
      <c r="D37" s="19"/>
    </row>
    <row r="38" spans="1:4" s="20" customFormat="1" ht="21" customHeight="1" x14ac:dyDescent="0.35">
      <c r="A38" s="155"/>
      <c r="B38" s="28" t="s">
        <v>249</v>
      </c>
      <c r="C38" s="86"/>
      <c r="D38" s="19"/>
    </row>
    <row r="39" spans="1:4" s="20" customFormat="1" ht="20.9" customHeight="1" x14ac:dyDescent="0.35">
      <c r="A39" s="22" t="s">
        <v>23</v>
      </c>
      <c r="B39" s="156" t="str">
        <f>_xlfn.SINGLE(IF(_xlfn.XLOOKUP(A36, Main_Aggregate!$A$1:$A$354, Main_Aggregate!$G$1:$G$354, "", 0)= "", "",_xlfn.XLOOKUP(A36, Main_Aggregate!$A$1:$A$354, Main_Aggregate!$G$1:$G$354, "", 0)))</f>
        <v>2 CFR 200.405, 2 CFR 200.413</v>
      </c>
      <c r="C39" s="157"/>
      <c r="D39" s="19"/>
    </row>
    <row r="40" spans="1:4" s="20" customFormat="1" ht="50.9" customHeight="1" x14ac:dyDescent="0.35">
      <c r="A40" s="87" t="s">
        <v>24</v>
      </c>
      <c r="B40" s="137"/>
      <c r="C40" s="138"/>
      <c r="D40" s="19"/>
    </row>
    <row r="41" spans="1:4" s="20" customFormat="1" ht="46.4" customHeight="1" x14ac:dyDescent="0.35">
      <c r="A41" s="22" t="s">
        <v>25</v>
      </c>
      <c r="B41" s="137"/>
      <c r="C41" s="138"/>
      <c r="D41" s="19"/>
    </row>
    <row r="42" spans="1:4" ht="48.65" customHeight="1" x14ac:dyDescent="0.35">
      <c r="A42" s="64" t="s">
        <v>250</v>
      </c>
      <c r="B42" s="17" t="s">
        <v>251</v>
      </c>
      <c r="C42" s="152"/>
      <c r="D42" s="5"/>
    </row>
    <row r="43" spans="1:4" s="20" customFormat="1" ht="29.4" customHeight="1" x14ac:dyDescent="0.35">
      <c r="A43" s="22" t="s">
        <v>23</v>
      </c>
      <c r="B43" s="65" t="str">
        <f>_xlfn.SINGLE(IF(_xlfn.XLOOKUP(A42, Main_Aggregate!$A$1:$A$354, Main_Aggregate!$G$1:$G$354, "", 0)= "", "",_xlfn.XLOOKUP(A42, Main_Aggregate!$A$1:$A$354, Main_Aggregate!$G$1:$G$354, "", 0)))</f>
        <v>2 CFR 200.302(b)(7), 2 CFR 200.403, 2 CFR 200.404, 2 CFR 200.405, AmeriCorps Annual General Terms and Conditions</v>
      </c>
      <c r="C43" s="152"/>
      <c r="D43" s="19"/>
    </row>
    <row r="44" spans="1:4" s="20" customFormat="1" ht="45" customHeight="1" x14ac:dyDescent="0.35">
      <c r="A44" s="87" t="s">
        <v>24</v>
      </c>
      <c r="B44" s="137"/>
      <c r="C44" s="138"/>
      <c r="D44" s="19"/>
    </row>
    <row r="45" spans="1:4" s="20" customFormat="1" ht="49.5" customHeight="1" x14ac:dyDescent="0.35">
      <c r="A45" s="22" t="s">
        <v>25</v>
      </c>
      <c r="B45" s="137"/>
      <c r="C45" s="138"/>
      <c r="D45" s="19"/>
    </row>
    <row r="46" spans="1:4" s="20" customFormat="1" ht="21" customHeight="1" x14ac:dyDescent="0.35">
      <c r="A46" s="139" t="s">
        <v>252</v>
      </c>
      <c r="B46" s="140"/>
      <c r="C46" s="141"/>
      <c r="D46" s="19"/>
    </row>
    <row r="47" spans="1:4" s="20" customFormat="1" ht="29.4" customHeight="1" x14ac:dyDescent="0.35">
      <c r="A47" s="22" t="s">
        <v>253</v>
      </c>
      <c r="B47" s="17" t="str">
        <f>_xlfn.SINGLE(IF(_xlfn.XLOOKUP(A47, Main_Aggregate!$A$1:$A$354, Main_Aggregate!$B$1:$B$354, "", 0)= "", "",_xlfn.XLOOKUP(A47, Main_Aggregate!$A$1:$A$354, Main_Aggregate!$B$1:$B$354, "", 0)))</f>
        <v xml:space="preserve">Does the approved budget include indirect costs?  </v>
      </c>
      <c r="C47" s="152"/>
      <c r="D47" s="19"/>
    </row>
    <row r="48" spans="1:4" s="20" customFormat="1" ht="23" customHeight="1" x14ac:dyDescent="0.35">
      <c r="A48" s="22" t="s">
        <v>23</v>
      </c>
      <c r="B48" s="17" t="str">
        <f>_xlfn.SINGLE(IF(_xlfn.XLOOKUP(A47, Main_Aggregate!$A$1:$A$354, Main_Aggregate!$G$1:$G$354, "", 0)= "", "",_xlfn.XLOOKUP(A47, Main_Aggregate!$A$1:$A$354, Main_Aggregate!$G$1:$G$354, "", 0)))</f>
        <v>2 CFR 200.413, 2 CFR 200.414, 2 CFR 200.416, 2 CFR 200.418</v>
      </c>
      <c r="C48" s="152"/>
      <c r="D48" s="19"/>
    </row>
    <row r="49" spans="1:4" s="20" customFormat="1" ht="51.65" customHeight="1" x14ac:dyDescent="0.35">
      <c r="A49" s="87" t="s">
        <v>24</v>
      </c>
      <c r="B49" s="137"/>
      <c r="C49" s="138"/>
      <c r="D49" s="19"/>
    </row>
    <row r="50" spans="1:4" s="20" customFormat="1" ht="57" customHeight="1" x14ac:dyDescent="0.35">
      <c r="A50" s="22" t="s">
        <v>25</v>
      </c>
      <c r="B50" s="137"/>
      <c r="C50" s="138"/>
      <c r="D50" s="19"/>
    </row>
    <row r="51" spans="1:4" s="20" customFormat="1" ht="41.9" customHeight="1" x14ac:dyDescent="0.35">
      <c r="A51" s="22" t="s">
        <v>254</v>
      </c>
      <c r="B51" s="17" t="str">
        <f>_xlfn.SINGLE(IF(_xlfn.XLOOKUP(A51, Main_Aggregate!$A$1:$A$354, Main_Aggregate!$B$1:$B$354, "", 0)= "", "",_xlfn.XLOOKUP(A51, Main_Aggregate!$A$1:$A$354, Main_Aggregate!$B$1:$B$354, "", 0)))</f>
        <v>If YES to question 01.04.01, review the approved negotiated rate or cost allocation plan (state and local governments can use a cost allocation plan).     
Is the rate budgeted for the assessment period supported by their agreement or plan?</v>
      </c>
      <c r="C51" s="152"/>
      <c r="D51" s="19"/>
    </row>
    <row r="52" spans="1:4" s="20" customFormat="1" ht="41.9" customHeight="1" x14ac:dyDescent="0.35">
      <c r="A52" s="22" t="s">
        <v>23</v>
      </c>
      <c r="B52" s="17" t="str">
        <f>_xlfn.SINGLE(IF(_xlfn.XLOOKUP(A51, Main_Aggregate!$A$1:$A$354, Main_Aggregate!$G$1:$G$354, "", 0)= "", "",_xlfn.XLOOKUP(A51, Main_Aggregate!$A$1:$A$354, Main_Aggregate!$G$1:$G$354, "", 0)))</f>
        <v>2 CFR 200.413, 2 CFR 200.414, 2 CFR 200.416, 2CFR 200.418</v>
      </c>
      <c r="C52" s="152"/>
      <c r="D52" s="19"/>
    </row>
    <row r="53" spans="1:4" ht="25.4" customHeight="1" x14ac:dyDescent="0.35">
      <c r="A53" s="87" t="s">
        <v>24</v>
      </c>
      <c r="B53" s="137"/>
      <c r="C53" s="138"/>
      <c r="D53" s="5"/>
    </row>
    <row r="54" spans="1:4" s="20" customFormat="1" ht="41.4" customHeight="1" x14ac:dyDescent="0.35">
      <c r="A54" s="22" t="s">
        <v>25</v>
      </c>
      <c r="B54" s="137"/>
      <c r="C54" s="138"/>
      <c r="D54" s="19"/>
    </row>
    <row r="55" spans="1:4" s="20" customFormat="1" ht="71" customHeight="1" x14ac:dyDescent="0.35">
      <c r="A55" s="22" t="s">
        <v>255</v>
      </c>
      <c r="B55" s="17" t="str">
        <f>_xlfn.SINGLE(IF(_xlfn.XLOOKUP(A55, Main_Aggregate!$A$1:$A$354, Main_Aggregate!$B$1:$B$354, "", 0)= "", "",_xlfn.XLOOKUP(A55, Main_Aggregate!$A$1:$A$354, Main_Aggregate!$B$1:$B$354, "", 0)))</f>
        <v>Review the sponsor/grantee’s cost allocation plan, financial policies, and/or provided list of costs included as indirect costs and note which costs they consider indirect. Review the approved budget to ensure these costs are not included as direct cost line items. Costs cannot be simultaneously included in the direct budget and included in the indirect cost rate. 
Are all indirect costs budgeted appropriately as part of the indirect cost rate?</v>
      </c>
      <c r="C55" s="152"/>
      <c r="D55" s="19"/>
    </row>
    <row r="56" spans="1:4" s="20" customFormat="1" ht="38.9" customHeight="1" x14ac:dyDescent="0.35">
      <c r="A56" s="22" t="s">
        <v>23</v>
      </c>
      <c r="B56" s="17" t="str">
        <f>_xlfn.SINGLE(IF(_xlfn.XLOOKUP(A55, Main_Aggregate!$A$1:$A$354, Main_Aggregate!$G$1:$G$354, "", 0)= "", "",_xlfn.XLOOKUP(A55, Main_Aggregate!$A$1:$A$354, Main_Aggregate!$G$1:$G$354, "", 0)))</f>
        <v>2 CFR 200.413, 2 CFR 200.414, 2 CFR 200.416, 2CFR 200.418</v>
      </c>
      <c r="C56" s="152"/>
      <c r="D56" s="19"/>
    </row>
    <row r="57" spans="1:4" s="20" customFormat="1" ht="38.9" customHeight="1" x14ac:dyDescent="0.35">
      <c r="A57" s="87" t="s">
        <v>24</v>
      </c>
      <c r="B57" s="137"/>
      <c r="C57" s="138"/>
      <c r="D57" s="19"/>
    </row>
    <row r="58" spans="1:4" s="20" customFormat="1" ht="33" customHeight="1" x14ac:dyDescent="0.35">
      <c r="A58" s="22" t="s">
        <v>25</v>
      </c>
      <c r="B58" s="137"/>
      <c r="C58" s="138"/>
      <c r="D58" s="19"/>
    </row>
    <row r="59" spans="1:4" s="20" customFormat="1" ht="24.65" customHeight="1" x14ac:dyDescent="0.35">
      <c r="A59" s="139" t="s">
        <v>256</v>
      </c>
      <c r="B59" s="140"/>
      <c r="C59" s="141"/>
      <c r="D59" s="19"/>
    </row>
    <row r="60" spans="1:4" s="20" customFormat="1" ht="33.65" customHeight="1" x14ac:dyDescent="0.35">
      <c r="A60" s="22" t="s">
        <v>257</v>
      </c>
      <c r="B60" s="17" t="str">
        <f>_xlfn.SINGLE(IF(_xlfn.XLOOKUP(A60, Main_Aggregate!$A$1:$A$354, Main_Aggregate!$B$1:$B$354, "", 0)= "", "",_xlfn.XLOOKUP(A60, Main_Aggregate!$A$1:$A$354, Main_Aggregate!$B$1:$B$354, "", 0)))</f>
        <v>Does the sponsor/grantee have a policy and procedure to manage Federal cash drawdowns?</v>
      </c>
      <c r="C60" s="152"/>
      <c r="D60" s="19"/>
    </row>
    <row r="61" spans="1:4" s="20" customFormat="1" ht="20.9" customHeight="1" x14ac:dyDescent="0.35">
      <c r="A61" s="22" t="s">
        <v>23</v>
      </c>
      <c r="B61" s="17" t="str">
        <f>_xlfn.SINGLE(IF(_xlfn.XLOOKUP(A60, Main_Aggregate!$A$1:$A$354, Main_Aggregate!$G$1:$G$354, "", 0)= "", "",_xlfn.XLOOKUP(A60, Main_Aggregate!$A$1:$A$354, Main_Aggregate!$G$1:$G$354, "", 0)))</f>
        <v>2 CFR 200.305</v>
      </c>
      <c r="C61" s="152"/>
      <c r="D61" s="19"/>
    </row>
    <row r="62" spans="1:4" s="20" customFormat="1" ht="41.9" customHeight="1" x14ac:dyDescent="0.35">
      <c r="A62" s="87" t="s">
        <v>24</v>
      </c>
      <c r="B62" s="137"/>
      <c r="C62" s="138"/>
      <c r="D62" s="19"/>
    </row>
    <row r="63" spans="1:4" s="20" customFormat="1" ht="41.9" customHeight="1" x14ac:dyDescent="0.35">
      <c r="A63" s="22" t="s">
        <v>25</v>
      </c>
      <c r="B63" s="137"/>
      <c r="C63" s="138"/>
      <c r="D63" s="19"/>
    </row>
    <row r="64" spans="1:4" s="20" customFormat="1" ht="35" customHeight="1" x14ac:dyDescent="0.35">
      <c r="A64" s="153" t="s">
        <v>258</v>
      </c>
      <c r="B64" s="17" t="s">
        <v>259</v>
      </c>
      <c r="C64" s="18" t="str">
        <f>_xlfn.SINGLE(IF(OR(C65="",C66=""),"",IF(AND(C65="N/A",C66="N/A"), "N/A",IF(OR(C65="No",C66="No"),"Not Compliant",IF(OR(C65="Yes",C66="Yes", C65="N/A", C66="N/A"),"Compliant")))))</f>
        <v/>
      </c>
      <c r="D64" s="19"/>
    </row>
    <row r="65" spans="1:4" s="20" customFormat="1" ht="34.25" customHeight="1" x14ac:dyDescent="0.35">
      <c r="A65" s="154"/>
      <c r="B65" s="28" t="s">
        <v>260</v>
      </c>
      <c r="C65" s="86"/>
      <c r="D65" s="19"/>
    </row>
    <row r="66" spans="1:4" s="20" customFormat="1" ht="33" customHeight="1" x14ac:dyDescent="0.35">
      <c r="A66" s="154"/>
      <c r="B66" s="28" t="s">
        <v>261</v>
      </c>
      <c r="C66" s="86"/>
      <c r="D66" s="19"/>
    </row>
    <row r="67" spans="1:4" s="20" customFormat="1" ht="17.399999999999999" customHeight="1" x14ac:dyDescent="0.35">
      <c r="A67" s="22" t="s">
        <v>23</v>
      </c>
      <c r="B67" s="156" t="str">
        <f>_xlfn.SINGLE(IF(_xlfn.XLOOKUP(A64, Main_Aggregate!$A$1:$A$354, Main_Aggregate!$G$1:$G$354, "", 0)= "", "",_xlfn.XLOOKUP(A64, Main_Aggregate!$A$1:$A$354, Main_Aggregate!$G$1:$G$354, "", 0)))</f>
        <v>2 CFR 200.305, PMS Payment Certification</v>
      </c>
      <c r="C67" s="157"/>
      <c r="D67" s="19"/>
    </row>
    <row r="68" spans="1:4" s="20" customFormat="1" ht="50.15" customHeight="1" x14ac:dyDescent="0.35">
      <c r="A68" s="87" t="s">
        <v>24</v>
      </c>
      <c r="B68" s="137"/>
      <c r="C68" s="138"/>
      <c r="D68" s="19"/>
    </row>
    <row r="69" spans="1:4" s="20" customFormat="1" ht="17.149999999999999" customHeight="1" x14ac:dyDescent="0.35">
      <c r="A69" s="22" t="s">
        <v>25</v>
      </c>
      <c r="B69" s="137"/>
      <c r="C69" s="138"/>
      <c r="D69" s="19"/>
    </row>
    <row r="70" spans="1:4" s="20" customFormat="1" ht="49.4" customHeight="1" x14ac:dyDescent="0.35">
      <c r="A70" s="22" t="s">
        <v>262</v>
      </c>
      <c r="B70" s="17" t="str">
        <f>_xlfn.SINGLE(IF(_xlfn.XLOOKUP(A70, Main_Aggregate!$A$1:$A$354, Main_Aggregate!$B$1:$B$354, "", 0)= "", "",_xlfn.XLOOKUP(A70, Main_Aggregate!$A$1:$A$354, Main_Aggregate!$B$1:$B$354, "", 0)))</f>
        <v>Does the grantee follow the policy or procedures established in their Federal Cash Management policy?
Review the supporting documentation for the requested Payment Management System drawdown(s) to ensure that the calculations and process used are in alignment with the grantee's written policies.
If NO, describe the deficient portions in the Notes section below.</v>
      </c>
      <c r="C70" s="152"/>
      <c r="D70" s="19"/>
    </row>
    <row r="71" spans="1:4" s="20" customFormat="1" ht="49.4" customHeight="1" x14ac:dyDescent="0.35">
      <c r="A71" s="22" t="s">
        <v>23</v>
      </c>
      <c r="B71" s="17" t="str">
        <f>_xlfn.SINGLE(IF(_xlfn.XLOOKUP(A70, Main_Aggregate!$A$1:$A$354, Main_Aggregate!$G$1:$G$354, "", 0)= "", "",_xlfn.XLOOKUP(A70, Main_Aggregate!$A$1:$A$354, Main_Aggregate!$G$1:$G$354, "", 0)))</f>
        <v>2 CFR 200.305, PMS Payment Certification</v>
      </c>
      <c r="C71" s="152"/>
      <c r="D71" s="19"/>
    </row>
    <row r="72" spans="1:4" ht="25.4" customHeight="1" x14ac:dyDescent="0.35">
      <c r="A72" s="87" t="s">
        <v>24</v>
      </c>
      <c r="B72" s="137"/>
      <c r="C72" s="138"/>
      <c r="D72" s="5"/>
    </row>
    <row r="73" spans="1:4" s="20" customFormat="1" ht="58.4" customHeight="1" x14ac:dyDescent="0.35">
      <c r="A73" s="22" t="s">
        <v>25</v>
      </c>
      <c r="B73" s="137"/>
      <c r="C73" s="138"/>
      <c r="D73" s="19"/>
    </row>
    <row r="74" spans="1:4" s="20" customFormat="1" ht="97.25" customHeight="1" x14ac:dyDescent="0.35">
      <c r="A74" s="153" t="s">
        <v>263</v>
      </c>
      <c r="B74" s="17" t="str">
        <f>_xlfn.SINGLE(IF(_xlfn.XLOOKUP(A74, Main_Aggregate!$A$1:$A$354, Main_Aggregate!$B$1:$B$354, "", 0)= "", "",_xlfn.XLOOKUP(A74, Main_Aggregate!$A$1:$A$354, Main_Aggregate!$B$1:$B$354, "", 0)))</f>
        <v xml:space="preserve">When viewing the Payment Management System summary of payments for this grant and the associated supporting documentation for selected drawdown samples, do drawdowns appear to be made in an allowable manner?  
Specifically, did the tested costs demonstrate that drawdowns were based on actual expenses that - </v>
      </c>
      <c r="C74" s="18" t="str">
        <f>_xlfn.SINGLE(IF(OR(C75="",C76=""),"",IF(AND(C75="N/A",C76="N/A"), "N/A",IF(OR(C75="No",C76="No"),"Not Compliant",IF(OR(C75="Yes",C76="Yes", C75="N/A", C76="N/A"),"Compliant")))))</f>
        <v/>
      </c>
      <c r="D74" s="19"/>
    </row>
    <row r="75" spans="1:4" s="20" customFormat="1" ht="21" customHeight="1" x14ac:dyDescent="0.35">
      <c r="A75" s="154"/>
      <c r="B75" s="28" t="s">
        <v>264</v>
      </c>
      <c r="C75" s="86"/>
      <c r="D75" s="19"/>
    </row>
    <row r="76" spans="1:4" s="20" customFormat="1" ht="21" customHeight="1" x14ac:dyDescent="0.35">
      <c r="A76" s="155"/>
      <c r="B76" s="28" t="s">
        <v>265</v>
      </c>
      <c r="C76" s="86"/>
      <c r="D76" s="19"/>
    </row>
    <row r="77" spans="1:4" s="20" customFormat="1" ht="19.25" customHeight="1" x14ac:dyDescent="0.35">
      <c r="A77" s="22" t="s">
        <v>23</v>
      </c>
      <c r="B77" s="156" t="str">
        <f>_xlfn.SINGLE(IF(_xlfn.XLOOKUP(A74, Main_Aggregate!$A$1:$A$354, Main_Aggregate!$G$1:$G$354, "", 0)= "", "",_xlfn.XLOOKUP(A74, Main_Aggregate!$A$1:$A$354, Main_Aggregate!$G$1:$G$354, "", 0)))</f>
        <v>2 CFR 200.305, PMS Payment Certification</v>
      </c>
      <c r="C77" s="157"/>
      <c r="D77" s="19"/>
    </row>
    <row r="78" spans="1:4" s="20" customFormat="1" ht="46.4" customHeight="1" x14ac:dyDescent="0.35">
      <c r="A78" s="87" t="s">
        <v>24</v>
      </c>
      <c r="B78" s="137"/>
      <c r="C78" s="138"/>
      <c r="D78" s="19"/>
    </row>
    <row r="79" spans="1:4" ht="63" customHeight="1" x14ac:dyDescent="0.35">
      <c r="A79" s="22" t="s">
        <v>25</v>
      </c>
      <c r="B79" s="137"/>
      <c r="C79" s="138"/>
      <c r="D79" s="5"/>
    </row>
    <row r="80" spans="1:4" s="20" customFormat="1" ht="30.65" customHeight="1" x14ac:dyDescent="0.35">
      <c r="A80" s="139" t="s">
        <v>266</v>
      </c>
      <c r="B80" s="140"/>
      <c r="C80" s="141"/>
      <c r="D80" s="19"/>
    </row>
    <row r="81" spans="1:4" s="20" customFormat="1" ht="53" customHeight="1" x14ac:dyDescent="0.35">
      <c r="A81" s="22" t="s">
        <v>267</v>
      </c>
      <c r="B81" s="17" t="str">
        <f>_xlfn.SINGLE(IF(_xlfn.XLOOKUP(A81, Main_Aggregate!$A$1:$A$354, Main_Aggregate!$B$1:$B$354, "", 0)= "", "",_xlfn.XLOOKUP(A81, Main_Aggregate!$A$1:$A$354, Main_Aggregate!$B$1:$B$354, "", 0)))</f>
        <v>Are the sampled costs free of issues/errors?
If NO, document issues in the Cost Testing Worksheet.</v>
      </c>
      <c r="C81" s="152"/>
      <c r="D81" s="19"/>
    </row>
    <row r="82" spans="1:4" s="20" customFormat="1" ht="19.25" customHeight="1" x14ac:dyDescent="0.35">
      <c r="A82" s="22" t="s">
        <v>23</v>
      </c>
      <c r="B82" s="17" t="str">
        <f>_xlfn.SINGLE(IF(_xlfn.XLOOKUP(A81, Main_Aggregate!$A$1:$A$354, Main_Aggregate!$G$1:$G$354, "", 0)= "", "",_xlfn.XLOOKUP(A81, Main_Aggregate!$A$1:$A$354, Main_Aggregate!$G$1:$G$354, "", 0)))</f>
        <v xml:space="preserve">2 CFR 200.303, 2 CFR 200.420 – 476 General Provisions for Selected Items of Cost
</v>
      </c>
      <c r="C82" s="152"/>
      <c r="D82" s="19"/>
    </row>
    <row r="83" spans="1:4" s="20" customFormat="1" ht="42" customHeight="1" x14ac:dyDescent="0.35">
      <c r="A83" s="87" t="s">
        <v>24</v>
      </c>
      <c r="B83" s="137"/>
      <c r="C83" s="138"/>
      <c r="D83" s="19"/>
    </row>
    <row r="84" spans="1:4" s="20" customFormat="1" ht="36" customHeight="1" x14ac:dyDescent="0.35">
      <c r="A84" s="22" t="s">
        <v>25</v>
      </c>
      <c r="B84" s="137"/>
      <c r="C84" s="138"/>
      <c r="D84" s="19"/>
    </row>
    <row r="85" spans="1:4" s="20" customFormat="1" ht="36" customHeight="1" x14ac:dyDescent="0.35">
      <c r="A85" s="139" t="s">
        <v>268</v>
      </c>
      <c r="B85" s="140"/>
      <c r="C85" s="141"/>
      <c r="D85" s="19"/>
    </row>
    <row r="86" spans="1:4" s="20" customFormat="1" ht="39.65" customHeight="1" x14ac:dyDescent="0.35">
      <c r="A86" s="22" t="s">
        <v>269</v>
      </c>
      <c r="B86" s="17" t="str">
        <f>_xlfn.SINGLE(IF(_xlfn.XLOOKUP(A86, Main_Aggregate!$A$1:$A$354, Main_Aggregate!$B$1:$B$354, "", 0)= "", "",_xlfn.XLOOKUP(A86, Main_Aggregate!$A$1:$A$354, Main_Aggregate!$B$1:$B$354, "", 0)))</f>
        <v xml:space="preserve">Review the Segregation of Duties Worksheet filled out by the sponsor/grantee and complete the required interviews with prime staff. 
Does there appear to be adequate segregation of duties amongst staff for key financial functions?  </v>
      </c>
      <c r="C86" s="152"/>
      <c r="D86" s="19"/>
    </row>
    <row r="87" spans="1:4" s="20" customFormat="1" ht="39.65" customHeight="1" x14ac:dyDescent="0.35">
      <c r="A87" s="22" t="s">
        <v>23</v>
      </c>
      <c r="B87" s="17" t="str">
        <f>_xlfn.SINGLE(IF(_xlfn.XLOOKUP(A86, Main_Aggregate!$A$1:$A$354, Main_Aggregate!$G$1:$G$354, "", 0)= "", "",_xlfn.XLOOKUP(A86, Main_Aggregate!$A$1:$A$354, Main_Aggregate!$G$1:$G$354, "", 0)))</f>
        <v>2 CFR 200.303</v>
      </c>
      <c r="C87" s="152"/>
      <c r="D87" s="19"/>
    </row>
    <row r="88" spans="1:4" ht="31.4" customHeight="1" x14ac:dyDescent="0.35">
      <c r="A88" s="87" t="s">
        <v>24</v>
      </c>
      <c r="B88" s="137"/>
      <c r="C88" s="138"/>
      <c r="D88" s="5"/>
    </row>
    <row r="89" spans="1:4" s="20" customFormat="1" ht="49.5" customHeight="1" x14ac:dyDescent="0.35">
      <c r="A89" s="22" t="s">
        <v>25</v>
      </c>
      <c r="B89" s="137"/>
      <c r="C89" s="138"/>
      <c r="D89" s="19"/>
    </row>
    <row r="90" spans="1:4" s="20" customFormat="1" ht="39" customHeight="1" x14ac:dyDescent="0.35">
      <c r="A90" s="22" t="s">
        <v>270</v>
      </c>
      <c r="B90" s="17" t="str">
        <f>_xlfn.SINGLE(IF(_xlfn.XLOOKUP(A90, Main_Aggregate!$A$1:$A$354, Main_Aggregate!$B$1:$B$354, "", 0)= "", "",_xlfn.XLOOKUP(A90, Main_Aggregate!$A$1:$A$354, Main_Aggregate!$B$1:$B$354, "", 0)))</f>
        <v>Do the sponsor’s/grantee’s written financial polices explicitly state the internal controls in place, consistent with the worksheet's results, required staff interviews and cost testing observations?
If NO, describe the deficiencies and/or discrepancies below.</v>
      </c>
      <c r="C90" s="152"/>
      <c r="D90" s="19"/>
    </row>
    <row r="91" spans="1:4" s="20" customFormat="1" ht="19.25" customHeight="1" x14ac:dyDescent="0.35">
      <c r="A91" s="22" t="s">
        <v>23</v>
      </c>
      <c r="B91" s="17" t="str">
        <f>_xlfn.SINGLE(IF(_xlfn.XLOOKUP(A90, Main_Aggregate!$A$1:$A$354, Main_Aggregate!$G$1:$G$354, "", 0)= "", "",_xlfn.XLOOKUP(A90, Main_Aggregate!$A$1:$A$354, Main_Aggregate!$G$1:$G$354, "", 0)))</f>
        <v>2 CFR 200.303</v>
      </c>
      <c r="C91" s="152"/>
      <c r="D91" s="19"/>
    </row>
    <row r="92" spans="1:4" s="20" customFormat="1" ht="39" customHeight="1" x14ac:dyDescent="0.35">
      <c r="A92" s="87" t="s">
        <v>24</v>
      </c>
      <c r="B92" s="137"/>
      <c r="C92" s="138"/>
      <c r="D92" s="19"/>
    </row>
    <row r="93" spans="1:4" ht="60.65" customHeight="1" x14ac:dyDescent="0.35">
      <c r="A93" s="22" t="s">
        <v>25</v>
      </c>
      <c r="B93" s="137"/>
      <c r="C93" s="138"/>
      <c r="D93" s="5"/>
    </row>
    <row r="94" spans="1:4" s="20" customFormat="1" ht="34.25" customHeight="1" x14ac:dyDescent="0.35">
      <c r="A94" s="22" t="s">
        <v>271</v>
      </c>
      <c r="B94" s="17" t="str">
        <f>_xlfn.SINGLE(IF(_xlfn.XLOOKUP(A94, Main_Aggregate!$A$1:$A$354, Main_Aggregate!$B$1:$B$354, "", 0)= "", "",_xlfn.XLOOKUP(A94, Main_Aggregate!$A$1:$A$354, Main_Aggregate!$B$1:$B$354, "", 0)))</f>
        <v>Has at least one staff member completed the required Key Concepts of Financial Grants Management Training in the last year?</v>
      </c>
      <c r="C94" s="152"/>
      <c r="D94" s="19"/>
    </row>
    <row r="95" spans="1:4" s="20" customFormat="1" ht="35" customHeight="1" x14ac:dyDescent="0.35">
      <c r="A95" s="22" t="s">
        <v>23</v>
      </c>
      <c r="B95" s="17" t="str">
        <f>_xlfn.SINGLE(IF(_xlfn.XLOOKUP(A94, Main_Aggregate!$A$1:$A$354, Main_Aggregate!$G$1:$G$354, "", 0)= "", "",_xlfn.XLOOKUP(A94, Main_Aggregate!$A$1:$A$354, Main_Aggregate!$G$1:$G$354, "", 0)))</f>
        <v>AmeriCorps Annual Program Specific Terms and Conditions</v>
      </c>
      <c r="C95" s="152"/>
      <c r="D95" s="19"/>
    </row>
    <row r="96" spans="1:4" s="20" customFormat="1" ht="60.65" customHeight="1" x14ac:dyDescent="0.35">
      <c r="A96" s="87" t="s">
        <v>24</v>
      </c>
      <c r="B96" s="160"/>
      <c r="C96" s="161"/>
      <c r="D96" s="19"/>
    </row>
    <row r="97" spans="1:4" ht="60.65" customHeight="1" x14ac:dyDescent="0.35">
      <c r="A97" s="22" t="s">
        <v>25</v>
      </c>
      <c r="B97" s="160"/>
      <c r="C97" s="161"/>
      <c r="D97" s="5"/>
    </row>
    <row r="98" spans="1:4" s="20" customFormat="1" ht="20" customHeight="1" x14ac:dyDescent="0.35">
      <c r="A98" s="139" t="s">
        <v>272</v>
      </c>
      <c r="B98" s="140"/>
      <c r="C98" s="141"/>
      <c r="D98" s="19"/>
    </row>
    <row r="99" spans="1:4" s="20" customFormat="1" ht="33" customHeight="1" x14ac:dyDescent="0.35">
      <c r="A99" s="22" t="s">
        <v>273</v>
      </c>
      <c r="B99" s="17" t="str">
        <f>_xlfn.SINGLE(IF(_xlfn.XLOOKUP(A99, Main_Aggregate!$A$1:$A$354, Main_Aggregate!$B$1:$B$354, "", 0)= "", "",_xlfn.XLOOKUP(A99, Main_Aggregate!$A$1:$A$354, Main_Aggregate!$B$1:$B$354, "", 0)))</f>
        <v>Does the sponsor/grantee have a written policy for retention of financial records and supporting documentation for three years from the date of the submission of the final FFR, or when any final action is taken to resolve any claim, audit, or investigation involving the grant?</v>
      </c>
      <c r="C99" s="152"/>
      <c r="D99" s="19"/>
    </row>
    <row r="100" spans="1:4" s="20" customFormat="1" ht="33" customHeight="1" x14ac:dyDescent="0.35">
      <c r="A100" s="22" t="s">
        <v>23</v>
      </c>
      <c r="B100" s="17" t="str">
        <f>_xlfn.SINGLE(IF(_xlfn.XLOOKUP(A99, Main_Aggregate!$A$1:$A$354, Main_Aggregate!$G$1:$G$354, "", 0)= "", "",_xlfn.XLOOKUP(A99, Main_Aggregate!$A$1:$A$354, Main_Aggregate!$G$1:$G$354, "", 0)))</f>
        <v>2 CFR 200.334</v>
      </c>
      <c r="C100" s="152"/>
      <c r="D100" s="19"/>
    </row>
    <row r="101" spans="1:4" s="20" customFormat="1" ht="57" customHeight="1" x14ac:dyDescent="0.35">
      <c r="A101" s="87" t="s">
        <v>24</v>
      </c>
      <c r="B101" s="137"/>
      <c r="C101" s="138"/>
      <c r="D101" s="19"/>
    </row>
    <row r="102" spans="1:4" s="20" customFormat="1" ht="57" customHeight="1" x14ac:dyDescent="0.35">
      <c r="A102" s="22" t="s">
        <v>25</v>
      </c>
      <c r="B102" s="137"/>
      <c r="C102" s="138"/>
      <c r="D102" s="19"/>
    </row>
    <row r="103" spans="1:4" s="20" customFormat="1" ht="20.9" customHeight="1" x14ac:dyDescent="0.35">
      <c r="A103" s="139" t="s">
        <v>274</v>
      </c>
      <c r="B103" s="140"/>
      <c r="C103" s="141"/>
      <c r="D103" s="19"/>
    </row>
    <row r="104" spans="1:4" s="20" customFormat="1" ht="33" customHeight="1" x14ac:dyDescent="0.35">
      <c r="A104" s="153" t="s">
        <v>275</v>
      </c>
      <c r="B104" s="17" t="s">
        <v>276</v>
      </c>
      <c r="C104" s="18" t="str">
        <f>_xlfn.SINGLE(IF(OR(C106="",C107="", C108="", C109="", C110=""),"",IF(AND(C106="N/A",C107="N/A", C108="N/A", C109="N/A", C110="N/A"), "N/A",IF(OR(C106="No",C107="No", C108="No", C109="No", C110="No"),"Not Compliant",IF(OR(C106="Yes",C107="Yes", C108="Yes",C109="Yes", C110="Yes", C106="N/A", C107="N/A", C108="N/A", C109="N/A", C110="N/A"),"Compliant")))))</f>
        <v/>
      </c>
      <c r="D104" s="19"/>
    </row>
    <row r="105" spans="1:4" s="20" customFormat="1" ht="38" customHeight="1" x14ac:dyDescent="0.35">
      <c r="A105" s="154"/>
      <c r="B105" s="162" t="s">
        <v>277</v>
      </c>
      <c r="C105" s="127"/>
      <c r="D105" s="19"/>
    </row>
    <row r="106" spans="1:4" s="20" customFormat="1" ht="44.9" customHeight="1" x14ac:dyDescent="0.35">
      <c r="A106" s="154"/>
      <c r="B106" s="28" t="s">
        <v>278</v>
      </c>
      <c r="C106" s="86"/>
      <c r="D106" s="19"/>
    </row>
    <row r="107" spans="1:4" s="20" customFormat="1" ht="44.9" customHeight="1" x14ac:dyDescent="0.35">
      <c r="A107" s="154"/>
      <c r="B107" s="28" t="s">
        <v>279</v>
      </c>
      <c r="C107" s="86"/>
      <c r="D107" s="19"/>
    </row>
    <row r="108" spans="1:4" ht="25.4" customHeight="1" x14ac:dyDescent="0.35">
      <c r="A108" s="154"/>
      <c r="B108" s="28" t="s">
        <v>280</v>
      </c>
      <c r="C108" s="86"/>
      <c r="D108" s="5"/>
    </row>
    <row r="109" spans="1:4" s="20" customFormat="1" ht="27" customHeight="1" x14ac:dyDescent="0.35">
      <c r="A109" s="154"/>
      <c r="B109" s="28" t="s">
        <v>281</v>
      </c>
      <c r="C109" s="86"/>
      <c r="D109" s="19"/>
    </row>
    <row r="110" spans="1:4" s="20" customFormat="1" ht="36" customHeight="1" x14ac:dyDescent="0.35">
      <c r="A110" s="155"/>
      <c r="B110" s="69" t="s">
        <v>282</v>
      </c>
      <c r="C110" s="86"/>
      <c r="D110" s="19"/>
    </row>
    <row r="111" spans="1:4" s="20" customFormat="1" ht="35.9" customHeight="1" x14ac:dyDescent="0.35">
      <c r="A111" s="22" t="s">
        <v>23</v>
      </c>
      <c r="B111" s="156" t="str">
        <f>_xlfn.SINGLE(IF(_xlfn.XLOOKUP(A104, Main_Aggregate!$A$1:$A$354, Main_Aggregate!$G$1:$G$354, "", 0)= "", "",_xlfn.XLOOKUP(A104, Main_Aggregate!$A$1:$A$354, Main_Aggregate!$G$1:$G$354, "", 0)))</f>
        <v xml:space="preserve">2 CFR 200.430, 2 CFR 200.430(i), 2 CFR 200.431, 2 CFR 200.413(c), 2 CFR 200.416
</v>
      </c>
      <c r="C111" s="157"/>
      <c r="D111" s="19"/>
    </row>
    <row r="112" spans="1:4" s="20" customFormat="1" ht="35.9" customHeight="1" x14ac:dyDescent="0.35">
      <c r="A112" s="87" t="s">
        <v>24</v>
      </c>
      <c r="B112" s="137"/>
      <c r="C112" s="138"/>
      <c r="D112" s="19"/>
    </row>
    <row r="113" spans="1:4" s="20" customFormat="1" ht="62" customHeight="1" x14ac:dyDescent="0.35">
      <c r="A113" s="22" t="s">
        <v>25</v>
      </c>
      <c r="B113" s="137"/>
      <c r="C113" s="138"/>
      <c r="D113" s="19"/>
    </row>
    <row r="114" spans="1:4" s="20" customFormat="1" ht="33" customHeight="1" x14ac:dyDescent="0.35">
      <c r="A114" s="139" t="s">
        <v>283</v>
      </c>
      <c r="B114" s="140"/>
      <c r="C114" s="141"/>
      <c r="D114" s="19"/>
    </row>
    <row r="115" spans="1:4" s="20" customFormat="1" ht="18.649999999999999" customHeight="1" x14ac:dyDescent="0.35">
      <c r="A115" s="22" t="s">
        <v>284</v>
      </c>
      <c r="B115" s="17" t="str">
        <f>_xlfn.SINGLE(IF(_xlfn.XLOOKUP(A115, Main_Aggregate!$A$1:$A$354, Main_Aggregate!$B$1:$B$354, "", 0)= "", "",_xlfn.XLOOKUP(A115, Main_Aggregate!$A$1:$A$354, Main_Aggregate!$B$1:$B$354, "", 0)))</f>
        <v>Does the sponsor/grantee have a procurement policy?</v>
      </c>
      <c r="C115" s="152"/>
      <c r="D115" s="19"/>
    </row>
    <row r="116" spans="1:4" s="20" customFormat="1" ht="18" customHeight="1" x14ac:dyDescent="0.35">
      <c r="A116" s="22" t="s">
        <v>23</v>
      </c>
      <c r="B116" s="17" t="str">
        <f>_xlfn.SINGLE(IF(_xlfn.XLOOKUP(A115, Main_Aggregate!$A$1:$A$354, Main_Aggregate!$G$1:$G$354, "", 0)= "", "",_xlfn.XLOOKUP(A115, Main_Aggregate!$A$1:$A$354, Main_Aggregate!$G$1:$G$354, "", 0)))</f>
        <v>2 CFR 200.317-327</v>
      </c>
      <c r="C116" s="152"/>
      <c r="D116" s="19"/>
    </row>
    <row r="117" spans="1:4" s="20" customFormat="1" ht="36.65" customHeight="1" x14ac:dyDescent="0.35">
      <c r="A117" s="87" t="s">
        <v>24</v>
      </c>
      <c r="B117" s="137"/>
      <c r="C117" s="138"/>
      <c r="D117" s="19"/>
    </row>
    <row r="118" spans="1:4" s="20" customFormat="1" ht="20.9" customHeight="1" x14ac:dyDescent="0.35">
      <c r="A118" s="22" t="s">
        <v>25</v>
      </c>
      <c r="B118" s="137"/>
      <c r="C118" s="138"/>
      <c r="D118" s="19"/>
    </row>
    <row r="119" spans="1:4" s="20" customFormat="1" ht="26.4" customHeight="1" x14ac:dyDescent="0.35">
      <c r="A119" s="153" t="s">
        <v>285</v>
      </c>
      <c r="B119" s="17" t="s">
        <v>286</v>
      </c>
      <c r="C119" s="18" t="str">
        <f>_xlfn.SINGLE(IF(OR(C120="",C121="",C122="", C123=""),"",IF(AND(C120="N/A",C121="N/A", C122="N/A", C123="N/A"), "N/A",IF(OR(C120="No",C121="No", C122="No", C123="No"),"Not Compliant",IF(OR(C120="Yes",C121="Yes",C122="Yes", C123="Yes", C120="N/A", C121="N/A", C122="N/A", C123="N/A"),"Compliant")))))</f>
        <v/>
      </c>
      <c r="D119" s="19"/>
    </row>
    <row r="120" spans="1:4" s="20" customFormat="1" ht="54.65" customHeight="1" x14ac:dyDescent="0.35">
      <c r="A120" s="154"/>
      <c r="B120" s="28" t="s">
        <v>287</v>
      </c>
      <c r="C120" s="86"/>
      <c r="D120" s="19"/>
    </row>
    <row r="121" spans="1:4" ht="15.5" x14ac:dyDescent="0.35">
      <c r="A121" s="154"/>
      <c r="B121" s="28" t="s">
        <v>288</v>
      </c>
      <c r="C121" s="86"/>
      <c r="D121" s="5"/>
    </row>
    <row r="122" spans="1:4" ht="20" customHeight="1" x14ac:dyDescent="0.35">
      <c r="A122" s="154"/>
      <c r="B122" s="28" t="s">
        <v>289</v>
      </c>
      <c r="C122" s="86"/>
      <c r="D122" s="5"/>
    </row>
    <row r="123" spans="1:4" ht="31" x14ac:dyDescent="0.35">
      <c r="A123" s="155"/>
      <c r="B123" s="28" t="s">
        <v>290</v>
      </c>
      <c r="C123" s="86"/>
      <c r="D123" s="5"/>
    </row>
    <row r="124" spans="1:4" ht="19.25" customHeight="1" x14ac:dyDescent="0.35">
      <c r="A124" s="22" t="s">
        <v>23</v>
      </c>
      <c r="B124" s="156" t="str">
        <f>_xlfn.SINGLE(IF(_xlfn.XLOOKUP(A119, Main_Aggregate!$A$1:$A$354, Main_Aggregate!$G$1:$G$354, "", 0)= "", "",_xlfn.XLOOKUP(A119, Main_Aggregate!$A$1:$A$354, Main_Aggregate!$G$1:$G$354, "", 0)))</f>
        <v>2 CFR 200.317-327</v>
      </c>
      <c r="C124" s="157"/>
      <c r="D124" s="5"/>
    </row>
    <row r="125" spans="1:4" ht="46.25" customHeight="1" x14ac:dyDescent="0.35">
      <c r="A125" s="87" t="s">
        <v>24</v>
      </c>
      <c r="B125" s="137"/>
      <c r="C125" s="138"/>
      <c r="D125" s="5"/>
    </row>
    <row r="126" spans="1:4" ht="46.25" customHeight="1" x14ac:dyDescent="0.35">
      <c r="A126" s="22" t="s">
        <v>25</v>
      </c>
      <c r="B126" s="137"/>
      <c r="C126" s="138"/>
      <c r="D126" s="5"/>
    </row>
    <row r="127" spans="1:4" ht="46.25" customHeight="1" x14ac:dyDescent="0.35">
      <c r="A127" s="158" t="s">
        <v>93</v>
      </c>
      <c r="B127" s="158"/>
      <c r="C127" s="158"/>
      <c r="D127" s="5"/>
    </row>
    <row r="128" spans="1:4" ht="105.65" customHeight="1" x14ac:dyDescent="0.35">
      <c r="A128" s="159"/>
      <c r="B128" s="159"/>
      <c r="C128" s="159"/>
      <c r="D128" s="5"/>
    </row>
    <row r="129" spans="1:4" ht="46.25" customHeight="1" x14ac:dyDescent="0.35">
      <c r="A129" s="5"/>
      <c r="B129" s="5"/>
      <c r="C129" s="5"/>
      <c r="D129" s="5"/>
    </row>
    <row r="130" spans="1:4" ht="46.25" hidden="1" customHeight="1" x14ac:dyDescent="0.35"/>
    <row r="131" spans="1:4" ht="46.25" hidden="1" customHeight="1" x14ac:dyDescent="0.35"/>
    <row r="132" spans="1:4" ht="46.25" hidden="1" customHeight="1" x14ac:dyDescent="0.35"/>
  </sheetData>
  <sheetProtection sheet="1" objects="1" scenarios="1" selectLockedCells="1"/>
  <mergeCells count="92">
    <mergeCell ref="B111:C111"/>
    <mergeCell ref="B105:C105"/>
    <mergeCell ref="A104:A110"/>
    <mergeCell ref="A103:C103"/>
    <mergeCell ref="B102:C102"/>
    <mergeCell ref="A85:C85"/>
    <mergeCell ref="C86:C87"/>
    <mergeCell ref="B88:C88"/>
    <mergeCell ref="B89:C89"/>
    <mergeCell ref="C90:C91"/>
    <mergeCell ref="B92:C92"/>
    <mergeCell ref="B93:C93"/>
    <mergeCell ref="A98:C98"/>
    <mergeCell ref="C99:C100"/>
    <mergeCell ref="B101:C101"/>
    <mergeCell ref="C94:C95"/>
    <mergeCell ref="B96:C96"/>
    <mergeCell ref="B97:C97"/>
    <mergeCell ref="B9:C9"/>
    <mergeCell ref="A1:C1"/>
    <mergeCell ref="A2:C2"/>
    <mergeCell ref="A4:C4"/>
    <mergeCell ref="A6:C6"/>
    <mergeCell ref="C7:C8"/>
    <mergeCell ref="A5:C5"/>
    <mergeCell ref="C27:C28"/>
    <mergeCell ref="B10:C10"/>
    <mergeCell ref="C11:C12"/>
    <mergeCell ref="B13:C13"/>
    <mergeCell ref="B14:C14"/>
    <mergeCell ref="A15:C15"/>
    <mergeCell ref="C16:C17"/>
    <mergeCell ref="B18:C18"/>
    <mergeCell ref="B19:C19"/>
    <mergeCell ref="B25:C25"/>
    <mergeCell ref="B26:C26"/>
    <mergeCell ref="A20:A23"/>
    <mergeCell ref="B24:C24"/>
    <mergeCell ref="B49:C49"/>
    <mergeCell ref="B29:C29"/>
    <mergeCell ref="B30:C30"/>
    <mergeCell ref="A31:C31"/>
    <mergeCell ref="C32:C33"/>
    <mergeCell ref="B34:C34"/>
    <mergeCell ref="B35:C35"/>
    <mergeCell ref="B40:C40"/>
    <mergeCell ref="B41:C41"/>
    <mergeCell ref="A46:C46"/>
    <mergeCell ref="C47:C48"/>
    <mergeCell ref="A36:A38"/>
    <mergeCell ref="B39:C39"/>
    <mergeCell ref="B44:C44"/>
    <mergeCell ref="B45:C45"/>
    <mergeCell ref="C42:C43"/>
    <mergeCell ref="B50:C50"/>
    <mergeCell ref="C51:C52"/>
    <mergeCell ref="B53:C53"/>
    <mergeCell ref="B54:C54"/>
    <mergeCell ref="C55:C56"/>
    <mergeCell ref="B67:C67"/>
    <mergeCell ref="A64:A66"/>
    <mergeCell ref="B57:C57"/>
    <mergeCell ref="B58:C58"/>
    <mergeCell ref="A59:C59"/>
    <mergeCell ref="C60:C61"/>
    <mergeCell ref="B62:C62"/>
    <mergeCell ref="B63:C63"/>
    <mergeCell ref="B84:C84"/>
    <mergeCell ref="B68:C68"/>
    <mergeCell ref="B69:C69"/>
    <mergeCell ref="C70:C71"/>
    <mergeCell ref="B72:C72"/>
    <mergeCell ref="B73:C73"/>
    <mergeCell ref="B78:C78"/>
    <mergeCell ref="B79:C79"/>
    <mergeCell ref="A80:C80"/>
    <mergeCell ref="C81:C82"/>
    <mergeCell ref="B83:C83"/>
    <mergeCell ref="A74:A76"/>
    <mergeCell ref="B77:C77"/>
    <mergeCell ref="A128:C128"/>
    <mergeCell ref="B112:C112"/>
    <mergeCell ref="B113:C113"/>
    <mergeCell ref="A114:C114"/>
    <mergeCell ref="C115:C116"/>
    <mergeCell ref="B117:C117"/>
    <mergeCell ref="B118:C118"/>
    <mergeCell ref="B125:C125"/>
    <mergeCell ref="B126:C126"/>
    <mergeCell ref="A127:C127"/>
    <mergeCell ref="B124:C124"/>
    <mergeCell ref="A119:A123"/>
  </mergeCells>
  <dataValidations count="3">
    <dataValidation type="list" allowBlank="1" showInputMessage="1" showErrorMessage="1" sqref="C7:C8 C11:C12 C16:C17 C86:C87 C27:C28 C32:C33 C99:C100 C115:C116 C51:C52 C55:C56 C60:C61 C90:C91 C70:C71 C42:C43 C81:C82 C94:C95 C75:C76" xr:uid="{D6985087-1612-4FF7-B555-81A560984F5E}">
      <formula1>"Compliant, Not Compliant, N/A"</formula1>
    </dataValidation>
    <dataValidation type="list" allowBlank="1" showInputMessage="1" showErrorMessage="1" sqref="C21:C23 C37:C38 C65:C66 C106:C110 C120:C123" xr:uid="{C4CAEABE-1DA0-4A8A-AC89-2D8797E2F388}">
      <formula1>"Yes, No, N/A"</formula1>
    </dataValidation>
    <dataValidation type="list" allowBlank="1" showInputMessage="1" showErrorMessage="1" sqref="C47:C48" xr:uid="{6F1C5C0C-FA00-42B5-84AF-CEC68E2A3620}">
      <formula1>"Yes, No"</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FD8EE-6C84-455A-92DA-F7DC0717FD10}">
  <sheetPr codeName="Sheet20">
    <tabColor theme="4" tint="0.79998168889431442"/>
  </sheetPr>
  <dimension ref="A1:D170"/>
  <sheetViews>
    <sheetView topLeftCell="A132" zoomScaleNormal="100" workbookViewId="0">
      <selection activeCell="C11" sqref="C11:C12"/>
    </sheetView>
  </sheetViews>
  <sheetFormatPr defaultColWidth="0" defaultRowHeight="14.5" zeroHeight="1" x14ac:dyDescent="0.35"/>
  <cols>
    <col min="1" max="1" width="20.6328125" style="6" customWidth="1"/>
    <col min="2" max="2" width="92.6328125" style="6" customWidth="1"/>
    <col min="3" max="3" width="15.6328125" style="6" customWidth="1"/>
    <col min="4" max="4" width="8.90625" style="6" customWidth="1"/>
    <col min="5" max="16384" width="8.90625" style="6" hidden="1"/>
  </cols>
  <sheetData>
    <row r="1" spans="1:4" ht="26" x14ac:dyDescent="0.35">
      <c r="A1" s="142" t="s">
        <v>291</v>
      </c>
      <c r="B1" s="143"/>
      <c r="C1" s="144"/>
      <c r="D1" s="5"/>
    </row>
    <row r="2" spans="1:4" ht="21.65" customHeight="1" x14ac:dyDescent="0.35">
      <c r="A2" s="145"/>
      <c r="B2" s="145"/>
      <c r="C2" s="145"/>
      <c r="D2" s="5"/>
    </row>
    <row r="3" spans="1:4" x14ac:dyDescent="0.35">
      <c r="A3" s="5"/>
      <c r="B3" s="5"/>
      <c r="C3" s="5"/>
      <c r="D3" s="5"/>
    </row>
    <row r="4" spans="1:4" ht="25.4" customHeight="1" x14ac:dyDescent="0.35">
      <c r="A4" s="146" t="s">
        <v>292</v>
      </c>
      <c r="B4" s="147"/>
      <c r="C4" s="148"/>
      <c r="D4" s="5"/>
    </row>
    <row r="5" spans="1:4" ht="46.4" customHeight="1" x14ac:dyDescent="0.35">
      <c r="A5" s="149" t="s">
        <v>20</v>
      </c>
      <c r="B5" s="150"/>
      <c r="C5" s="151"/>
      <c r="D5" s="5"/>
    </row>
    <row r="6" spans="1:4" ht="25.4" customHeight="1" x14ac:dyDescent="0.35">
      <c r="A6" s="139" t="s">
        <v>293</v>
      </c>
      <c r="B6" s="140"/>
      <c r="C6" s="141"/>
      <c r="D6" s="5"/>
    </row>
    <row r="7" spans="1:4" s="20" customFormat="1" ht="34.25" customHeight="1" x14ac:dyDescent="0.35">
      <c r="A7" s="22" t="s">
        <v>294</v>
      </c>
      <c r="B7" s="17" t="str">
        <f>_xlfn.SINGLE(IF(_xlfn.XLOOKUP(A7, Main_Aggregate!$A$1:$A$354, Main_Aggregate!$B$1:$B$354, "", 0)= "", "",_xlfn.XLOOKUP(A7, Main_Aggregate!$A$1:$A$354, Main_Aggregate!$B$1:$B$354, "", 0)))</f>
        <v xml:space="preserve">Is there evidence that VISTAs, Summer Associates, or Leaders are serving full-time as defined by the host site?_x000D_
_x000D_
</v>
      </c>
      <c r="C7" s="152"/>
      <c r="D7" s="19"/>
    </row>
    <row r="8" spans="1:4" s="20" customFormat="1" ht="68" customHeight="1" x14ac:dyDescent="0.35">
      <c r="A8" s="22" t="s">
        <v>23</v>
      </c>
      <c r="B8" s="17" t="str">
        <f>_xlfn.SINGLE(IF(_xlfn.XLOOKUP(A7, Main_Aggregate!$A$1:$A$354, Main_Aggregate!$G$1:$G$354, "", 0)= "", "",_xlfn.XLOOKUP(A7, Main_Aggregate!$A$1:$A$354, Main_Aggregate!$G$1:$G$354, "", 0)))</f>
        <v>DVSA Sec. 104, 
42 U.S.C. §4954 (a),
45 CFR 2556.205,
VISTA Member Handbook Chapter 1</v>
      </c>
      <c r="C8" s="152"/>
      <c r="D8" s="19"/>
    </row>
    <row r="9" spans="1:4" s="20" customFormat="1" ht="50.15" customHeight="1" x14ac:dyDescent="0.35">
      <c r="A9" s="87" t="s">
        <v>24</v>
      </c>
      <c r="B9" s="137"/>
      <c r="C9" s="138"/>
      <c r="D9" s="19"/>
    </row>
    <row r="10" spans="1:4" s="20" customFormat="1" ht="50.15" customHeight="1" x14ac:dyDescent="0.35">
      <c r="A10" s="22" t="s">
        <v>25</v>
      </c>
      <c r="B10" s="137"/>
      <c r="C10" s="138"/>
      <c r="D10" s="19"/>
    </row>
    <row r="11" spans="1:4" s="20" customFormat="1" ht="35.4" customHeight="1" x14ac:dyDescent="0.35">
      <c r="A11" s="22" t="s">
        <v>295</v>
      </c>
      <c r="B11" s="17" t="str">
        <f>_xlfn.SINGLE(IF(_xlfn.XLOOKUP(A11, Main_Aggregate!$A$1:$A$354, Main_Aggregate!$B$1:$B$354, "", 0)= "", "",_xlfn.XLOOKUP(A11, Main_Aggregate!$A$1:$A$354, Main_Aggregate!$B$1:$B$354, "", 0)))</f>
        <v xml:space="preserve">Is there documentation to show that the sponsor is documenting member leave, and is leave in allowable amounts? _x000D_
_x000D_
</v>
      </c>
      <c r="C11" s="152"/>
      <c r="D11" s="19"/>
    </row>
    <row r="12" spans="1:4" s="20" customFormat="1" ht="62.9" customHeight="1" x14ac:dyDescent="0.35">
      <c r="A12" s="22" t="s">
        <v>23</v>
      </c>
      <c r="B12" s="17" t="str">
        <f>_xlfn.SINGLE(IF(_xlfn.XLOOKUP(A11, Main_Aggregate!$A$1:$A$354, Main_Aggregate!$G$1:$G$354, "", 0)= "", "",_xlfn.XLOOKUP(A11, Main_Aggregate!$A$1:$A$354, Main_Aggregate!$G$1:$G$354, "", 0)))</f>
        <v>Memorandum of Agreement, 
DVSA Sec. 105 (b), 
42 U.S.C. § 4955 (b), 
VISTA Member Handbook Chaper 9</v>
      </c>
      <c r="C12" s="152"/>
      <c r="D12" s="19"/>
    </row>
    <row r="13" spans="1:4" s="20" customFormat="1" ht="50.15" customHeight="1" x14ac:dyDescent="0.35">
      <c r="A13" s="87" t="s">
        <v>24</v>
      </c>
      <c r="B13" s="137"/>
      <c r="C13" s="138"/>
      <c r="D13" s="19"/>
    </row>
    <row r="14" spans="1:4" s="20" customFormat="1" ht="50.15" customHeight="1" x14ac:dyDescent="0.35">
      <c r="A14" s="22" t="s">
        <v>25</v>
      </c>
      <c r="B14" s="137"/>
      <c r="C14" s="138"/>
      <c r="D14" s="19"/>
    </row>
    <row r="15" spans="1:4" s="20" customFormat="1" ht="33.65" customHeight="1" x14ac:dyDescent="0.35">
      <c r="A15" s="22" t="s">
        <v>296</v>
      </c>
      <c r="B15" s="17" t="str">
        <f>_xlfn.SINGLE(IF(_xlfn.XLOOKUP(A15, Main_Aggregate!$A$1:$A$354, Main_Aggregate!$B$1:$B$354, "", 0)= "", "",_xlfn.XLOOKUP(A15, Main_Aggregate!$A$1:$A$354, Main_Aggregate!$B$1:$B$354, "", 0)))</f>
        <v xml:space="preserve">Does the organization have a policy for VISTA member leave? If so, is the policy compliant with VISTA requirements? _x000D_
_x000D_
</v>
      </c>
      <c r="C15" s="152"/>
      <c r="D15" s="19"/>
    </row>
    <row r="16" spans="1:4" s="20" customFormat="1" ht="67.25" customHeight="1" x14ac:dyDescent="0.35">
      <c r="A16" s="22" t="s">
        <v>23</v>
      </c>
      <c r="B16" s="17" t="str">
        <f>_xlfn.SINGLE(IF(_xlfn.XLOOKUP(A15, Main_Aggregate!$A$1:$A$354, Main_Aggregate!$G$1:$G$354, "", 0)= "", "",_xlfn.XLOOKUP(A15, Main_Aggregate!$A$1:$A$354, Main_Aggregate!$G$1:$G$354, "", 0)))</f>
        <v>Memorandum of Agreement, 
DVSA Sec. 105 (b), 
42 U.S.C. § 4955 (b), 
VISTA Member Handbook Chaper 9</v>
      </c>
      <c r="C16" s="152"/>
      <c r="D16" s="19"/>
    </row>
    <row r="17" spans="1:4" s="20" customFormat="1" ht="50.15" customHeight="1" x14ac:dyDescent="0.35">
      <c r="A17" s="87" t="s">
        <v>24</v>
      </c>
      <c r="B17" s="137"/>
      <c r="C17" s="138"/>
      <c r="D17" s="19"/>
    </row>
    <row r="18" spans="1:4" s="20" customFormat="1" ht="50.15" customHeight="1" x14ac:dyDescent="0.35">
      <c r="A18" s="22" t="s">
        <v>25</v>
      </c>
      <c r="B18" s="137"/>
      <c r="C18" s="138"/>
      <c r="D18" s="19"/>
    </row>
    <row r="19" spans="1:4" s="20" customFormat="1" ht="25.4" customHeight="1" x14ac:dyDescent="0.35">
      <c r="A19" s="22" t="s">
        <v>297</v>
      </c>
      <c r="B19" s="17" t="str">
        <f>_xlfn.SINGLE(IF(_xlfn.XLOOKUP(A19, Main_Aggregate!$A$1:$A$354, Main_Aggregate!$B$1:$B$354, "", 0)= "", "",_xlfn.XLOOKUP(A19, Main_Aggregate!$A$1:$A$354, Main_Aggregate!$B$1:$B$354, "", 0)))</f>
        <v xml:space="preserve">Is there a designated supervisor for each VISTA member, Leader, or Summer Associate?
</v>
      </c>
      <c r="C19" s="152"/>
      <c r="D19" s="19"/>
    </row>
    <row r="20" spans="1:4" s="20" customFormat="1" ht="33" customHeight="1" x14ac:dyDescent="0.35">
      <c r="A20" s="22" t="s">
        <v>23</v>
      </c>
      <c r="B20" s="17" t="str">
        <f>_xlfn.SINGLE(IF(_xlfn.XLOOKUP(A19, Main_Aggregate!$A$1:$A$354, Main_Aggregate!$G$1:$G$354, "", 0)= "", "",_xlfn.XLOOKUP(A19, Main_Aggregate!$A$1:$A$354, Main_Aggregate!$G$1:$G$354, "", 0)))</f>
        <v>VISTA Sponsor Handbook - Supporting and Supervising Members; VISTA Member Handbook Chapter 3; Memorandum of Agreement</v>
      </c>
      <c r="C20" s="152"/>
      <c r="D20" s="19"/>
    </row>
    <row r="21" spans="1:4" s="20" customFormat="1" ht="50.15" customHeight="1" x14ac:dyDescent="0.35">
      <c r="A21" s="87" t="s">
        <v>24</v>
      </c>
      <c r="B21" s="137"/>
      <c r="C21" s="138"/>
      <c r="D21" s="19"/>
    </row>
    <row r="22" spans="1:4" s="20" customFormat="1" ht="50.15" customHeight="1" x14ac:dyDescent="0.35">
      <c r="A22" s="22" t="s">
        <v>25</v>
      </c>
      <c r="B22" s="137"/>
      <c r="C22" s="138"/>
      <c r="D22" s="19"/>
    </row>
    <row r="23" spans="1:4" s="20" customFormat="1" ht="35" customHeight="1" x14ac:dyDescent="0.35">
      <c r="A23" s="22" t="s">
        <v>298</v>
      </c>
      <c r="B23" s="17" t="str">
        <f>_xlfn.SINGLE(IF(_xlfn.XLOOKUP(A23, Main_Aggregate!$A$1:$A$354, Main_Aggregate!$B$1:$B$354, "", 0)= "", "",_xlfn.XLOOKUP(A23, Main_Aggregate!$A$1:$A$354, Main_Aggregate!$B$1:$B$354, "", 0)))</f>
        <v xml:space="preserve">Has the VISTA Project Director completed the VISTA Sponsor Orientation and have site supervisors been adequately trained  to manage members by the sponsor?_x000D_
_x000D_
</v>
      </c>
      <c r="C23" s="152"/>
      <c r="D23" s="19"/>
    </row>
    <row r="24" spans="1:4" s="20" customFormat="1" ht="25.4" customHeight="1" x14ac:dyDescent="0.35">
      <c r="A24" s="22" t="s">
        <v>23</v>
      </c>
      <c r="B24" s="17" t="str">
        <f>_xlfn.SINGLE(IF(_xlfn.XLOOKUP(A23, Main_Aggregate!$A$1:$A$354, Main_Aggregate!$G$1:$G$354, "", 0)= "", "",_xlfn.XLOOKUP(A23, Main_Aggregate!$A$1:$A$354, Main_Aggregate!$G$1:$G$354, "", 0)))</f>
        <v>Memorandum of Agreement</v>
      </c>
      <c r="C24" s="152"/>
      <c r="D24" s="19"/>
    </row>
    <row r="25" spans="1:4" s="20" customFormat="1" ht="50.15" customHeight="1" x14ac:dyDescent="0.35">
      <c r="A25" s="87" t="s">
        <v>24</v>
      </c>
      <c r="B25" s="137"/>
      <c r="C25" s="138"/>
      <c r="D25" s="19"/>
    </row>
    <row r="26" spans="1:4" s="20" customFormat="1" ht="50.15" customHeight="1" x14ac:dyDescent="0.35">
      <c r="A26" s="22" t="s">
        <v>25</v>
      </c>
      <c r="B26" s="137"/>
      <c r="C26" s="138"/>
      <c r="D26" s="19"/>
    </row>
    <row r="27" spans="1:4" s="20" customFormat="1" ht="25.4" customHeight="1" x14ac:dyDescent="0.35">
      <c r="A27" s="22" t="s">
        <v>299</v>
      </c>
      <c r="B27" s="17" t="str">
        <f>_xlfn.SINGLE(IF(_xlfn.XLOOKUP(A27, Main_Aggregate!$A$1:$A$354, Main_Aggregate!$B$1:$B$354, "", 0)= "", "",_xlfn.XLOOKUP(A27, Main_Aggregate!$A$1:$A$354, Main_Aggregate!$B$1:$B$354, "", 0)))</f>
        <v xml:space="preserve">Are all activities in the VISTA Assignment Description (VAD) compliant?_x000D_
_x000D_
</v>
      </c>
      <c r="C27" s="152"/>
      <c r="D27" s="19"/>
    </row>
    <row r="28" spans="1:4" s="20" customFormat="1" ht="33.65" customHeight="1" x14ac:dyDescent="0.35">
      <c r="A28" s="22" t="s">
        <v>23</v>
      </c>
      <c r="B28" s="17" t="str">
        <f>_xlfn.SINGLE(IF(_xlfn.XLOOKUP(A27, Main_Aggregate!$A$1:$A$354, Main_Aggregate!$G$1:$G$354, "", 0)= "", "",_xlfn.XLOOKUP(A27, Main_Aggregate!$A$1:$A$354, Main_Aggregate!$G$1:$G$354, "", 0)))</f>
        <v>Memorandum of Agreement; VISTA Member Handbook Chapter 1; VISTA Sponsor Handbook - Preparing for New Members</v>
      </c>
      <c r="C28" s="152"/>
      <c r="D28" s="19"/>
    </row>
    <row r="29" spans="1:4" s="20" customFormat="1" ht="50.15" customHeight="1" x14ac:dyDescent="0.35">
      <c r="A29" s="87" t="s">
        <v>24</v>
      </c>
      <c r="B29" s="137"/>
      <c r="C29" s="138"/>
      <c r="D29" s="19"/>
    </row>
    <row r="30" spans="1:4" s="20" customFormat="1" ht="50.15" customHeight="1" x14ac:dyDescent="0.35">
      <c r="A30" s="22" t="s">
        <v>25</v>
      </c>
      <c r="B30" s="137"/>
      <c r="C30" s="138"/>
      <c r="D30" s="19"/>
    </row>
    <row r="31" spans="1:4" s="20" customFormat="1" ht="32.4" customHeight="1" x14ac:dyDescent="0.35">
      <c r="A31" s="22" t="s">
        <v>300</v>
      </c>
      <c r="B31" s="17" t="str">
        <f>_xlfn.SINGLE(IF(_xlfn.XLOOKUP(A31, Main_Aggregate!$A$1:$A$354, Main_Aggregate!$B$1:$B$354, "", 0)= "", "",_xlfn.XLOOKUP(A31, Main_Aggregate!$A$1:$A$354, Main_Aggregate!$B$1:$B$354, "", 0)))</f>
        <v xml:space="preserve">Do the performed service activities of the member align with the VISTA Assignment Description (VAD)?_x000D_
_x000D_
</v>
      </c>
      <c r="C31" s="152"/>
      <c r="D31" s="19"/>
    </row>
    <row r="32" spans="1:4" s="20" customFormat="1" ht="36.65" customHeight="1" x14ac:dyDescent="0.35">
      <c r="A32" s="22" t="s">
        <v>23</v>
      </c>
      <c r="B32" s="17" t="str">
        <f>_xlfn.SINGLE(IF(_xlfn.XLOOKUP(A31, Main_Aggregate!$A$1:$A$354, Main_Aggregate!$G$1:$G$354, "", 0)= "", "",_xlfn.XLOOKUP(A31, Main_Aggregate!$A$1:$A$354, Main_Aggregate!$G$1:$G$354, "", 0)))</f>
        <v>Memorandum of Agreement; VISTA Member Handbook Chapter 1;</v>
      </c>
      <c r="C32" s="152"/>
      <c r="D32" s="19"/>
    </row>
    <row r="33" spans="1:4" s="20" customFormat="1" ht="50.15" customHeight="1" x14ac:dyDescent="0.35">
      <c r="A33" s="87" t="s">
        <v>24</v>
      </c>
      <c r="B33" s="137"/>
      <c r="C33" s="138"/>
      <c r="D33" s="19"/>
    </row>
    <row r="34" spans="1:4" s="20" customFormat="1" ht="50.15" customHeight="1" x14ac:dyDescent="0.35">
      <c r="A34" s="22" t="s">
        <v>25</v>
      </c>
      <c r="B34" s="137"/>
      <c r="C34" s="138"/>
      <c r="D34" s="19"/>
    </row>
    <row r="35" spans="1:4" s="20" customFormat="1" ht="25.4" customHeight="1" x14ac:dyDescent="0.35">
      <c r="A35" s="22" t="s">
        <v>301</v>
      </c>
      <c r="B35" s="17" t="str">
        <f>_xlfn.SINGLE(IF(_xlfn.XLOOKUP(A35, Main_Aggregate!$A$1:$A$354, Main_Aggregate!$B$1:$B$354, "", 0)= "", "",_xlfn.XLOOKUP(A35, Main_Aggregate!$A$1:$A$354, Main_Aggregate!$B$1:$B$354, "", 0)))</f>
        <v xml:space="preserve">Is the designated supervisor providing regular and consistent support for each member?
</v>
      </c>
      <c r="C35" s="152"/>
      <c r="D35" s="19"/>
    </row>
    <row r="36" spans="1:4" s="20" customFormat="1" ht="31.4" customHeight="1" x14ac:dyDescent="0.35">
      <c r="A36" s="22" t="s">
        <v>23</v>
      </c>
      <c r="B36" s="17" t="str">
        <f>_xlfn.SINGLE(IF(_xlfn.XLOOKUP(A35, Main_Aggregate!$A$1:$A$354, Main_Aggregate!$G$1:$G$354, "", 0)= "", "",_xlfn.XLOOKUP(A35, Main_Aggregate!$A$1:$A$354, Main_Aggregate!$G$1:$G$354, "", 0)))</f>
        <v>Memorandum of Agreement; 45 CFR § 2556.310; VISTA Member Handbook Chapters 2 and 3; VISTA Sponsor Handbook - Supporting and Supervising Members</v>
      </c>
      <c r="C36" s="152"/>
      <c r="D36" s="19"/>
    </row>
    <row r="37" spans="1:4" s="20" customFormat="1" ht="50.15" customHeight="1" x14ac:dyDescent="0.35">
      <c r="A37" s="87" t="s">
        <v>24</v>
      </c>
      <c r="B37" s="137"/>
      <c r="C37" s="138"/>
      <c r="D37" s="19"/>
    </row>
    <row r="38" spans="1:4" s="20" customFormat="1" ht="50.15" customHeight="1" x14ac:dyDescent="0.35">
      <c r="A38" s="22" t="s">
        <v>25</v>
      </c>
      <c r="B38" s="137"/>
      <c r="C38" s="138"/>
      <c r="D38" s="19"/>
    </row>
    <row r="39" spans="1:4" s="20" customFormat="1" ht="39.65" customHeight="1" x14ac:dyDescent="0.35">
      <c r="A39" s="22" t="s">
        <v>302</v>
      </c>
      <c r="B39" s="17" t="str">
        <f>_xlfn.SINGLE(IF(_xlfn.XLOOKUP(A39, Main_Aggregate!$A$1:$A$354, Main_Aggregate!$B$1:$B$354, "", 0)= "", "",_xlfn.XLOOKUP(A39, Main_Aggregate!$A$1:$A$354, Main_Aggregate!$B$1:$B$354, "", 0)))</f>
        <v xml:space="preserve">Are members provided work space and any other materials necessary to operate and complete members' assignments?_x000D_
_x000D_
</v>
      </c>
      <c r="C39" s="152"/>
      <c r="D39" s="19"/>
    </row>
    <row r="40" spans="1:4" s="20" customFormat="1" ht="35.15" customHeight="1" x14ac:dyDescent="0.35">
      <c r="A40" s="22" t="s">
        <v>23</v>
      </c>
      <c r="B40" s="17" t="str">
        <f>_xlfn.SINGLE(IF(_xlfn.XLOOKUP(A39, Main_Aggregate!$A$1:$A$354, Main_Aggregate!$G$1:$G$354, "", 0)= "", "",_xlfn.XLOOKUP(A39, Main_Aggregate!$A$1:$A$354, Main_Aggregate!$G$1:$G$354, "", 0)))</f>
        <v>Memorandum of Agreement; 45 CFR 2556.115(b); VISTA Sponsor Handbook - Supporting and Supervising Members; VISTA Member Handbook Chapter 14</v>
      </c>
      <c r="C40" s="152"/>
      <c r="D40" s="19"/>
    </row>
    <row r="41" spans="1:4" s="20" customFormat="1" ht="50.15" customHeight="1" x14ac:dyDescent="0.35">
      <c r="A41" s="87" t="s">
        <v>24</v>
      </c>
      <c r="B41" s="137"/>
      <c r="C41" s="138"/>
      <c r="D41" s="19"/>
    </row>
    <row r="42" spans="1:4" s="20" customFormat="1" ht="50.15" customHeight="1" x14ac:dyDescent="0.35">
      <c r="A42" s="22" t="s">
        <v>25</v>
      </c>
      <c r="B42" s="137"/>
      <c r="C42" s="138"/>
      <c r="D42" s="19"/>
    </row>
    <row r="43" spans="1:4" s="20" customFormat="1" ht="35.4" customHeight="1" x14ac:dyDescent="0.35">
      <c r="A43" s="22" t="s">
        <v>303</v>
      </c>
      <c r="B43" s="17" t="str">
        <f>_xlfn.SINGLE(IF(_xlfn.XLOOKUP(A43, Main_Aggregate!$A$1:$A$354, Main_Aggregate!$B$1:$B$354, "", 0)= "", "",_xlfn.XLOOKUP(A43, Main_Aggregate!$A$1:$A$354, Main_Aggregate!$B$1:$B$354, "", 0)))</f>
        <v xml:space="preserve">If applicable, are members reimbursed for service-related transportation or provided other means of transport?_x000D_
_x000D_
</v>
      </c>
      <c r="C43" s="152"/>
      <c r="D43" s="19"/>
    </row>
    <row r="44" spans="1:4" s="20" customFormat="1" ht="35.15" customHeight="1" x14ac:dyDescent="0.35">
      <c r="A44" s="22" t="s">
        <v>23</v>
      </c>
      <c r="B44" s="17" t="str">
        <f>_xlfn.SINGLE(IF(_xlfn.XLOOKUP(A43, Main_Aggregate!$A$1:$A$354, Main_Aggregate!$G$1:$G$354, "", 0)= "", "",_xlfn.XLOOKUP(A43, Main_Aggregate!$A$1:$A$354, Main_Aggregate!$G$1:$G$354, "", 0)))</f>
        <v>45 CFR 2556.115(b); Memorandum of Agreement; VISTA Sponsor Handbook - Supporting and Supervising Members; VISTA Member Handbook Chapter 7</v>
      </c>
      <c r="C44" s="152"/>
      <c r="D44" s="19"/>
    </row>
    <row r="45" spans="1:4" s="20" customFormat="1" ht="50.15" customHeight="1" x14ac:dyDescent="0.35">
      <c r="A45" s="87" t="s">
        <v>24</v>
      </c>
      <c r="B45" s="137"/>
      <c r="C45" s="138"/>
      <c r="D45" s="19"/>
    </row>
    <row r="46" spans="1:4" s="20" customFormat="1" ht="50.15" customHeight="1" x14ac:dyDescent="0.35">
      <c r="A46" s="22" t="s">
        <v>25</v>
      </c>
      <c r="B46" s="137"/>
      <c r="C46" s="138"/>
      <c r="D46" s="19"/>
    </row>
    <row r="47" spans="1:4" s="20" customFormat="1" ht="25.4" customHeight="1" x14ac:dyDescent="0.35">
      <c r="A47" s="22" t="s">
        <v>304</v>
      </c>
      <c r="B47" s="17" t="str">
        <f>_xlfn.SINGLE(IF(_xlfn.XLOOKUP(A47, Main_Aggregate!$A$1:$A$354, Main_Aggregate!$B$1:$B$354, "", 0)= "", "",_xlfn.XLOOKUP(A47, Main_Aggregate!$A$1:$A$354, Main_Aggregate!$B$1:$B$354, "", 0)))</f>
        <v xml:space="preserve">If applicable, are optional benefits given to the members appropriate?_x000D_
_x000D_
</v>
      </c>
      <c r="C47" s="152"/>
      <c r="D47" s="19"/>
    </row>
    <row r="48" spans="1:4" s="20" customFormat="1" ht="26.9" customHeight="1" x14ac:dyDescent="0.35">
      <c r="A48" s="22" t="s">
        <v>23</v>
      </c>
      <c r="B48" s="17" t="str">
        <f>_xlfn.SINGLE(IF(_xlfn.XLOOKUP(A47, Main_Aggregate!$A$1:$A$354, Main_Aggregate!$G$1:$G$354, "", 0)= "", "",_xlfn.XLOOKUP(A47, Main_Aggregate!$A$1:$A$354, Main_Aggregate!$G$1:$G$354, "", 0)))</f>
        <v>Memorandum of Agreement; 45 CFR 2556.205; 45 CFR 2556.320; 45 CFR 2556.505; VISTA Sponsor Handbook - Supporting and Supervising Members; VISTA Member Handbook Chapters 5 and 11</v>
      </c>
      <c r="C48" s="152"/>
      <c r="D48" s="19"/>
    </row>
    <row r="49" spans="1:4" s="20" customFormat="1" ht="42.65" customHeight="1" x14ac:dyDescent="0.35">
      <c r="A49" s="87" t="s">
        <v>24</v>
      </c>
      <c r="B49" s="137"/>
      <c r="C49" s="138"/>
      <c r="D49" s="19"/>
    </row>
    <row r="50" spans="1:4" s="20" customFormat="1" ht="50.15" customHeight="1" x14ac:dyDescent="0.35">
      <c r="A50" s="22" t="s">
        <v>25</v>
      </c>
      <c r="B50" s="137"/>
      <c r="C50" s="138"/>
      <c r="D50" s="19"/>
    </row>
    <row r="51" spans="1:4" s="20" customFormat="1" ht="27" customHeight="1" x14ac:dyDescent="0.35">
      <c r="A51" s="153" t="s">
        <v>305</v>
      </c>
      <c r="B51" s="17" t="s">
        <v>306</v>
      </c>
      <c r="C51" s="18" t="str">
        <f>_xlfn.SINGLE(IF(OR(C52="",C53="",C54=""),"",IF(AND(C52="N/A",C53="N/A",C54="N/A"), "N/A",IF(OR(C52="No",C53="No",C54="No"),"Not Compliant",IF(OR(C52="Yes",C53="Yes",C54="Yes", C52="N/A", C53="N/A", C54="N/A"),"Compliant")))))</f>
        <v/>
      </c>
      <c r="D51" s="19"/>
    </row>
    <row r="52" spans="1:4" s="20" customFormat="1" ht="17.899999999999999" customHeight="1" x14ac:dyDescent="0.35">
      <c r="A52" s="154"/>
      <c r="B52" s="28" t="s">
        <v>307</v>
      </c>
      <c r="C52" s="21"/>
      <c r="D52" s="19"/>
    </row>
    <row r="53" spans="1:4" s="20" customFormat="1" ht="16.399999999999999" customHeight="1" x14ac:dyDescent="0.35">
      <c r="A53" s="154"/>
      <c r="B53" s="28" t="s">
        <v>308</v>
      </c>
      <c r="C53" s="21"/>
      <c r="D53" s="19"/>
    </row>
    <row r="54" spans="1:4" s="20" customFormat="1" ht="17.149999999999999" customHeight="1" x14ac:dyDescent="0.35">
      <c r="A54" s="155"/>
      <c r="B54" s="28" t="s">
        <v>309</v>
      </c>
      <c r="C54" s="21"/>
      <c r="D54" s="19"/>
    </row>
    <row r="55" spans="1:4" s="20" customFormat="1" ht="20.9" customHeight="1" x14ac:dyDescent="0.35">
      <c r="A55" s="22" t="s">
        <v>23</v>
      </c>
      <c r="B55" s="156" t="str">
        <f>_xlfn.SINGLE(IF(_xlfn.XLOOKUP(A51, Main_Aggregate!$A$1:$A$354, Main_Aggregate!$G$1:$G$354, "", 0)= "", "",_xlfn.XLOOKUP(A51, Main_Aggregate!$A$1:$A$354, Main_Aggregate!$G$1:$G$354, "", 0)))</f>
        <v>45 CFR 2556.150</v>
      </c>
      <c r="C55" s="157"/>
      <c r="D55" s="19"/>
    </row>
    <row r="56" spans="1:4" s="20" customFormat="1" ht="51.65" customHeight="1" x14ac:dyDescent="0.35">
      <c r="A56" s="87" t="s">
        <v>24</v>
      </c>
      <c r="B56" s="137"/>
      <c r="C56" s="138"/>
      <c r="D56" s="19"/>
    </row>
    <row r="57" spans="1:4" s="20" customFormat="1" ht="50.15" customHeight="1" x14ac:dyDescent="0.35">
      <c r="A57" s="22" t="s">
        <v>25</v>
      </c>
      <c r="B57" s="137"/>
      <c r="C57" s="138"/>
      <c r="D57" s="19"/>
    </row>
    <row r="58" spans="1:4" s="20" customFormat="1" ht="42" customHeight="1" x14ac:dyDescent="0.35">
      <c r="A58" s="22" t="s">
        <v>310</v>
      </c>
      <c r="B58" s="17" t="str">
        <f>_xlfn.SINGLE(IF(_xlfn.XLOOKUP(A58, Main_Aggregate!$A$1:$A$354, Main_Aggregate!$B$1:$B$354, "", 0)= "", "",_xlfn.XLOOKUP(A58, Main_Aggregate!$A$1:$A$354, Main_Aggregate!$B$1:$B$354, "", 0)))</f>
        <v xml:space="preserve">Does the sponsor offer a site orientation and training at the beginning of each members' service, as well as other training opportunities throughout their service year?_x000D_
_x000D_
</v>
      </c>
      <c r="C58" s="152"/>
      <c r="D58" s="19"/>
    </row>
    <row r="59" spans="1:4" s="20" customFormat="1" ht="31.25" customHeight="1" x14ac:dyDescent="0.35">
      <c r="A59" s="22" t="s">
        <v>23</v>
      </c>
      <c r="B59" s="17" t="str">
        <f>_xlfn.SINGLE(IF(_xlfn.XLOOKUP(A58, Main_Aggregate!$A$1:$A$354, Main_Aggregate!$G$1:$G$354, "", 0)= "", "",_xlfn.XLOOKUP(A58, Main_Aggregate!$A$1:$A$354, Main_Aggregate!$G$1:$G$354, "", 0)))</f>
        <v>Memorandum of Agreement; VISTA Sponsor Handbook - Supporting and Supervising Members; VISTA Member Handbook Chapter 4</v>
      </c>
      <c r="C59" s="152"/>
      <c r="D59" s="19"/>
    </row>
    <row r="60" spans="1:4" s="20" customFormat="1" ht="49.4" customHeight="1" x14ac:dyDescent="0.35">
      <c r="A60" s="87" t="s">
        <v>24</v>
      </c>
      <c r="B60" s="137"/>
      <c r="C60" s="138"/>
      <c r="D60" s="19"/>
    </row>
    <row r="61" spans="1:4" s="20" customFormat="1" ht="51.65" customHeight="1" x14ac:dyDescent="0.35">
      <c r="A61" s="22" t="s">
        <v>25</v>
      </c>
      <c r="B61" s="137"/>
      <c r="C61" s="138"/>
      <c r="D61" s="19"/>
    </row>
    <row r="62" spans="1:4" s="20" customFormat="1" ht="25.4" customHeight="1" x14ac:dyDescent="0.35">
      <c r="A62" s="153" t="s">
        <v>311</v>
      </c>
      <c r="B62" s="17" t="s">
        <v>312</v>
      </c>
      <c r="C62" s="18" t="str">
        <f>_xlfn.SINGLE(IF(OR(C63="",C64="",C65="", C66=""),"",IF(AND(C63="N/A",C64="N/A",C65="N/A", C66="N/A"), "N/A",IF(OR(C63="No",C64="No",C65="No", C66="No"),"Not Compliant",IF(OR(C63="Yes",C64="Yes",C65="Yes", C66="Yes", C63="N/A", C64="N/A", C65="N/A", C66="N/A"),"Compliant")))))</f>
        <v/>
      </c>
      <c r="D62" s="19"/>
    </row>
    <row r="63" spans="1:4" s="20" customFormat="1" ht="19.399999999999999" customHeight="1" x14ac:dyDescent="0.35">
      <c r="A63" s="154"/>
      <c r="B63" s="28" t="s">
        <v>313</v>
      </c>
      <c r="C63" s="21"/>
      <c r="D63" s="19"/>
    </row>
    <row r="64" spans="1:4" s="20" customFormat="1" ht="19.399999999999999" customHeight="1" x14ac:dyDescent="0.35">
      <c r="A64" s="154"/>
      <c r="B64" s="28" t="s">
        <v>314</v>
      </c>
      <c r="C64" s="21"/>
      <c r="D64" s="19"/>
    </row>
    <row r="65" spans="1:4" s="20" customFormat="1" ht="17.149999999999999" customHeight="1" x14ac:dyDescent="0.35">
      <c r="A65" s="154"/>
      <c r="B65" s="28" t="s">
        <v>315</v>
      </c>
      <c r="C65" s="21"/>
      <c r="D65" s="19"/>
    </row>
    <row r="66" spans="1:4" s="20" customFormat="1" ht="32.4" customHeight="1" x14ac:dyDescent="0.35">
      <c r="A66" s="155"/>
      <c r="B66" s="28" t="s">
        <v>316</v>
      </c>
      <c r="C66" s="21"/>
      <c r="D66" s="19"/>
    </row>
    <row r="67" spans="1:4" s="20" customFormat="1" ht="32.15" customHeight="1" x14ac:dyDescent="0.35">
      <c r="A67" s="22" t="s">
        <v>23</v>
      </c>
      <c r="B67" s="156" t="str">
        <f>_xlfn.SINGLE(IF(_xlfn.XLOOKUP(A62, Main_Aggregate!$A$1:$A$354, Main_Aggregate!$G$1:$G$354, "", 0)= "", "",_xlfn.XLOOKUP(A62, Main_Aggregate!$A$1:$A$354, Main_Aggregate!$G$1:$G$354, "", 0)))</f>
        <v>VISTA Member Terms and Conditions; VISTA Sponsor Handbook - Supporting and Supervising Members; VISTA Member Handbook Chapter 14</v>
      </c>
      <c r="C67" s="157"/>
      <c r="D67" s="19"/>
    </row>
    <row r="68" spans="1:4" s="20" customFormat="1" ht="45.65" customHeight="1" x14ac:dyDescent="0.35">
      <c r="A68" s="87" t="s">
        <v>24</v>
      </c>
      <c r="B68" s="137"/>
      <c r="C68" s="138"/>
      <c r="D68" s="19"/>
    </row>
    <row r="69" spans="1:4" s="20" customFormat="1" ht="50.15" customHeight="1" x14ac:dyDescent="0.35">
      <c r="A69" s="22" t="s">
        <v>25</v>
      </c>
      <c r="B69" s="137"/>
      <c r="C69" s="138"/>
      <c r="D69" s="19"/>
    </row>
    <row r="70" spans="1:4" s="20" customFormat="1" ht="26.9" customHeight="1" x14ac:dyDescent="0.35">
      <c r="A70" s="22" t="s">
        <v>317</v>
      </c>
      <c r="B70" s="17" t="str">
        <f>_xlfn.SINGLE(IF(_xlfn.XLOOKUP(A70, Main_Aggregate!$A$1:$A$354, Main_Aggregate!$B$1:$B$354, "", 0)= "", "",_xlfn.XLOOKUP(A70, Main_Aggregate!$A$1:$A$354, Main_Aggregate!$B$1:$B$354, "", 0)))</f>
        <v>If applicable, are teleservice forms complete and approved by the supervisor in eGrants?</v>
      </c>
      <c r="C70" s="152"/>
      <c r="D70" s="19"/>
    </row>
    <row r="71" spans="1:4" s="20" customFormat="1" ht="35" customHeight="1" x14ac:dyDescent="0.35">
      <c r="A71" s="22" t="s">
        <v>23</v>
      </c>
      <c r="B71" s="17" t="str">
        <f>_xlfn.SINGLE(IF(_xlfn.XLOOKUP(A70, Main_Aggregate!$A$1:$A$354, Main_Aggregate!$G$1:$G$354, "", 0)= "", "",_xlfn.XLOOKUP(A70, Main_Aggregate!$A$1:$A$354, Main_Aggregate!$G$1:$G$354, "", 0)))</f>
        <v>VISTA Member Terms and Conditions; VISTA Sponsor Handbook - Supporting and Supervising Members; VISTA Member Handbook Chapter 14</v>
      </c>
      <c r="C71" s="152"/>
      <c r="D71" s="19"/>
    </row>
    <row r="72" spans="1:4" s="20" customFormat="1" ht="45.65" customHeight="1" x14ac:dyDescent="0.35">
      <c r="A72" s="87" t="s">
        <v>24</v>
      </c>
      <c r="B72" s="137"/>
      <c r="C72" s="138"/>
      <c r="D72" s="19"/>
    </row>
    <row r="73" spans="1:4" s="20" customFormat="1" ht="50.15" customHeight="1" x14ac:dyDescent="0.35">
      <c r="A73" s="22" t="s">
        <v>25</v>
      </c>
      <c r="B73" s="137"/>
      <c r="C73" s="138"/>
      <c r="D73" s="19"/>
    </row>
    <row r="74" spans="1:4" s="20" customFormat="1" ht="29.4" customHeight="1" x14ac:dyDescent="0.35">
      <c r="A74" s="153" t="s">
        <v>318</v>
      </c>
      <c r="B74" s="17" t="s">
        <v>319</v>
      </c>
      <c r="C74" s="18" t="str">
        <f>_xlfn.SINGLE(IF(OR(C75="",C76="",C77="", C78=""),"",IF(AND(C75="N/A",C76="N/A",C77="N/A", C78="N/A"), "N/A",IF(OR(C75="No",C76="No",C77="No", C78="No"),"Not Compliant",IF(OR(C75="Yes",C76="Yes",C77="Yes", C78="Yes", C75="N/A", C76="N/A", C77="N/A", C78="N/A"),"Compliant")))))</f>
        <v/>
      </c>
      <c r="D74" s="19"/>
    </row>
    <row r="75" spans="1:4" s="20" customFormat="1" ht="31" x14ac:dyDescent="0.35">
      <c r="A75" s="154"/>
      <c r="B75" s="28" t="s">
        <v>182</v>
      </c>
      <c r="C75" s="21"/>
      <c r="D75" s="19"/>
    </row>
    <row r="76" spans="1:4" s="20" customFormat="1" ht="15.5" x14ac:dyDescent="0.35">
      <c r="A76" s="154"/>
      <c r="B76" s="28" t="s">
        <v>320</v>
      </c>
      <c r="C76" s="21"/>
      <c r="D76" s="19"/>
    </row>
    <row r="77" spans="1:4" s="20" customFormat="1" ht="31" x14ac:dyDescent="0.35">
      <c r="A77" s="154"/>
      <c r="B77" s="28" t="s">
        <v>321</v>
      </c>
      <c r="C77" s="21"/>
      <c r="D77" s="19"/>
    </row>
    <row r="78" spans="1:4" s="20" customFormat="1" ht="31" x14ac:dyDescent="0.35">
      <c r="A78" s="155"/>
      <c r="B78" s="28" t="s">
        <v>322</v>
      </c>
      <c r="C78" s="21"/>
      <c r="D78" s="19"/>
    </row>
    <row r="79" spans="1:4" s="20" customFormat="1" ht="19.399999999999999" customHeight="1" x14ac:dyDescent="0.35">
      <c r="A79" s="22" t="s">
        <v>23</v>
      </c>
      <c r="B79" s="156" t="str">
        <f>_xlfn.SINGLE(IF(_xlfn.XLOOKUP(A74, Main_Aggregate!$A$1:$A$354, Main_Aggregate!$G$1:$G$354, "", 0)= "", "",_xlfn.XLOOKUP(A74, Main_Aggregate!$A$1:$A$354, Main_Aggregate!$G$1:$G$354, "", 0)))</f>
        <v>General Terms and Conditions</v>
      </c>
      <c r="C79" s="157"/>
      <c r="D79" s="19"/>
    </row>
    <row r="80" spans="1:4" s="20" customFormat="1" ht="46.4" customHeight="1" x14ac:dyDescent="0.35">
      <c r="A80" s="87" t="s">
        <v>24</v>
      </c>
      <c r="B80" s="137"/>
      <c r="C80" s="138"/>
      <c r="D80" s="19"/>
    </row>
    <row r="81" spans="1:4" s="20" customFormat="1" ht="46.4" customHeight="1" x14ac:dyDescent="0.35">
      <c r="A81" s="22" t="s">
        <v>25</v>
      </c>
      <c r="B81" s="137"/>
      <c r="C81" s="138"/>
      <c r="D81" s="19"/>
    </row>
    <row r="82" spans="1:4" s="20" customFormat="1" ht="62" x14ac:dyDescent="0.35">
      <c r="A82" s="22" t="s">
        <v>323</v>
      </c>
      <c r="B82" s="17" t="str">
        <f>_xlfn.SINGLE(IF(_xlfn.XLOOKUP(A82, Main_Aggregate!$A$1:$A$354, Main_Aggregate!$B$1:$B$354, "", 0)= "", "",_xlfn.XLOOKUP(A82, Main_Aggregate!$A$1:$A$354, Main_Aggregate!$B$1:$B$354, "", 0)))</f>
        <v>Does the progress report raw/source documentation provided demonstrate accuracy and validity of performance measure progress reported?
If NO, write a brief explanation in the notes section below.</v>
      </c>
      <c r="C82" s="152"/>
      <c r="D82" s="19"/>
    </row>
    <row r="83" spans="1:4" s="20" customFormat="1" ht="31" x14ac:dyDescent="0.35">
      <c r="A83" s="22" t="s">
        <v>23</v>
      </c>
      <c r="B83" s="17" t="str">
        <f>_xlfn.SINGLE(IF(_xlfn.XLOOKUP(A82, Main_Aggregate!$A$1:$A$354, Main_Aggregate!$G$1:$G$354, "", 0)= "", "",_xlfn.XLOOKUP(A82, Main_Aggregate!$A$1:$A$354, Main_Aggregate!$G$1:$G$354, "", 0)))</f>
        <v>Post Federal Award Requirements: Performance Measurement; FY22 General Terms and Conditions B. Other Applicable Terms and Conditions</v>
      </c>
      <c r="C83" s="152"/>
      <c r="D83" s="19"/>
    </row>
    <row r="84" spans="1:4" s="20" customFormat="1" ht="15.5" x14ac:dyDescent="0.35">
      <c r="A84" s="87" t="s">
        <v>24</v>
      </c>
      <c r="B84" s="137"/>
      <c r="C84" s="138"/>
      <c r="D84" s="19"/>
    </row>
    <row r="85" spans="1:4" s="20" customFormat="1" ht="31" x14ac:dyDescent="0.35">
      <c r="A85" s="22" t="s">
        <v>25</v>
      </c>
      <c r="B85" s="137"/>
      <c r="C85" s="138"/>
      <c r="D85" s="19"/>
    </row>
    <row r="86" spans="1:4" ht="30" customHeight="1" x14ac:dyDescent="0.35">
      <c r="A86" s="139" t="s">
        <v>324</v>
      </c>
      <c r="B86" s="140"/>
      <c r="C86" s="141"/>
      <c r="D86" s="5"/>
    </row>
    <row r="87" spans="1:4" s="20" customFormat="1" ht="37.4" customHeight="1" x14ac:dyDescent="0.35">
      <c r="A87" s="22" t="s">
        <v>325</v>
      </c>
      <c r="B87" s="17" t="str">
        <f>_xlfn.SINGLE(IF(_xlfn.XLOOKUP(A87, Main_Aggregate!$A$1:$A$354, Main_Aggregate!$B$1:$B$354, "", 0)= "", "",_xlfn.XLOOKUP(A87, Main_Aggregate!$A$1:$A$354, Main_Aggregate!$B$1:$B$354, "", 0)))</f>
        <v xml:space="preserve">Has the sponsor provided information to current subsites on the conditions of VISTA service?_x000D_
_x000D_
</v>
      </c>
      <c r="C87" s="152"/>
      <c r="D87" s="19"/>
    </row>
    <row r="88" spans="1:4" s="20" customFormat="1" ht="29.15" customHeight="1" x14ac:dyDescent="0.35">
      <c r="A88" s="22" t="s">
        <v>23</v>
      </c>
      <c r="B88" s="17" t="str">
        <f>_xlfn.SINGLE(IF(_xlfn.XLOOKUP(A87, Main_Aggregate!$A$1:$A$354, Main_Aggregate!$G$1:$G$354, "", 0)= "", "",_xlfn.XLOOKUP(A87, Main_Aggregate!$A$1:$A$354, Main_Aggregate!$G$1:$G$354, "", 0)))</f>
        <v>Memorandum of Agreement</v>
      </c>
      <c r="C88" s="152"/>
      <c r="D88" s="19"/>
    </row>
    <row r="89" spans="1:4" s="20" customFormat="1" ht="40.4" customHeight="1" x14ac:dyDescent="0.35">
      <c r="A89" s="87" t="s">
        <v>24</v>
      </c>
      <c r="B89" s="137"/>
      <c r="C89" s="138"/>
      <c r="D89" s="19"/>
    </row>
    <row r="90" spans="1:4" s="20" customFormat="1" ht="40.4" customHeight="1" x14ac:dyDescent="0.35">
      <c r="A90" s="22" t="s">
        <v>25</v>
      </c>
      <c r="B90" s="137"/>
      <c r="C90" s="138"/>
      <c r="D90" s="19"/>
    </row>
    <row r="91" spans="1:4" s="20" customFormat="1" ht="32.9" customHeight="1" x14ac:dyDescent="0.35">
      <c r="A91" s="22" t="s">
        <v>326</v>
      </c>
      <c r="B91" s="17" t="str">
        <f>_xlfn.SINGLE(IF(_xlfn.XLOOKUP(A91, Main_Aggregate!$A$1:$A$354, Main_Aggregate!$B$1:$B$354, "", 0)= "", "",_xlfn.XLOOKUP(A91, Main_Aggregate!$A$1:$A$354, Main_Aggregate!$B$1:$B$354, "", 0)))</f>
        <v xml:space="preserve">Has the sponsor entered into a subsite agreement with each subsite?  _x000D_
 _x000D_
</v>
      </c>
      <c r="C91" s="152"/>
      <c r="D91" s="19"/>
    </row>
    <row r="92" spans="1:4" s="20" customFormat="1" ht="24.65" customHeight="1" x14ac:dyDescent="0.35">
      <c r="A92" s="22" t="s">
        <v>23</v>
      </c>
      <c r="B92" s="17" t="str">
        <f>_xlfn.SINGLE(IF(_xlfn.XLOOKUP(A91, Main_Aggregate!$A$1:$A$354, Main_Aggregate!$G$1:$G$354, "", 0)= "", "",_xlfn.XLOOKUP(A91, Main_Aggregate!$A$1:$A$354, Main_Aggregate!$G$1:$G$354, "", 0)))</f>
        <v>Memorandum of Agreement</v>
      </c>
      <c r="C92" s="152"/>
      <c r="D92" s="19"/>
    </row>
    <row r="93" spans="1:4" s="20" customFormat="1" ht="40.4" customHeight="1" x14ac:dyDescent="0.35">
      <c r="A93" s="87" t="s">
        <v>24</v>
      </c>
      <c r="B93" s="137"/>
      <c r="C93" s="138"/>
      <c r="D93" s="19"/>
    </row>
    <row r="94" spans="1:4" s="20" customFormat="1" ht="40.4" customHeight="1" x14ac:dyDescent="0.35">
      <c r="A94" s="22" t="s">
        <v>25</v>
      </c>
      <c r="B94" s="137"/>
      <c r="C94" s="138"/>
      <c r="D94" s="19"/>
    </row>
    <row r="95" spans="1:4" s="20" customFormat="1" ht="32.4" customHeight="1" x14ac:dyDescent="0.35">
      <c r="A95" s="153" t="s">
        <v>327</v>
      </c>
      <c r="B95" s="17" t="s">
        <v>328</v>
      </c>
      <c r="C95" s="18" t="str">
        <f>_xlfn.SINGLE(IF(OR(C96="",C97="",C98="", C99="", C100="", C101=""),"",IF(AND(C96="N/A",C97="N/A",C98="N/A", C99="N/A", C100="N/A", C101="N/A"), "N/A",IF(OR(C96="No",C97="No",C98="No", C99="No", C100="No", C101="No"),"Not Compliant",IF(OR(C96="Yes",C97="Yes",C98="Yes", C99="Yes", C100="Yes", C101="Yes", C96="N/A", C97="N/A", C98="N/A", C99="N/A", C100="N/A", C101="N/A"),"Compliant")))))</f>
        <v/>
      </c>
      <c r="D95" s="19"/>
    </row>
    <row r="96" spans="1:4" s="20" customFormat="1" ht="45" customHeight="1" x14ac:dyDescent="0.35">
      <c r="A96" s="154"/>
      <c r="B96" s="28" t="s">
        <v>329</v>
      </c>
      <c r="C96" s="21"/>
      <c r="D96" s="19"/>
    </row>
    <row r="97" spans="1:4" s="20" customFormat="1" ht="18.649999999999999" customHeight="1" x14ac:dyDescent="0.35">
      <c r="A97" s="154"/>
      <c r="B97" s="28" t="s">
        <v>330</v>
      </c>
      <c r="C97" s="21"/>
      <c r="D97" s="19"/>
    </row>
    <row r="98" spans="1:4" s="20" customFormat="1" ht="18.649999999999999" customHeight="1" x14ac:dyDescent="0.35">
      <c r="A98" s="154"/>
      <c r="B98" s="28" t="s">
        <v>331</v>
      </c>
      <c r="C98" s="21"/>
      <c r="D98" s="19"/>
    </row>
    <row r="99" spans="1:4" s="20" customFormat="1" ht="18.649999999999999" customHeight="1" x14ac:dyDescent="0.35">
      <c r="A99" s="154"/>
      <c r="B99" s="28" t="s">
        <v>332</v>
      </c>
      <c r="C99" s="21"/>
      <c r="D99" s="19"/>
    </row>
    <row r="100" spans="1:4" s="20" customFormat="1" ht="44.9" customHeight="1" x14ac:dyDescent="0.35">
      <c r="A100" s="154"/>
      <c r="B100" s="28" t="s">
        <v>333</v>
      </c>
      <c r="C100" s="21"/>
      <c r="D100" s="19"/>
    </row>
    <row r="101" spans="1:4" s="20" customFormat="1" ht="18.649999999999999" customHeight="1" x14ac:dyDescent="0.35">
      <c r="A101" s="155"/>
      <c r="B101" s="28" t="s">
        <v>334</v>
      </c>
      <c r="C101" s="21"/>
      <c r="D101" s="19"/>
    </row>
    <row r="102" spans="1:4" s="20" customFormat="1" ht="20.9" customHeight="1" x14ac:dyDescent="0.35">
      <c r="A102" s="22" t="s">
        <v>23</v>
      </c>
      <c r="B102" s="156" t="str">
        <f>_xlfn.SINGLE(IF(_xlfn.XLOOKUP(A95, Main_Aggregate!$A$1:$A$354, Main_Aggregate!$G$1:$G$354, "", 0)= "", "",_xlfn.XLOOKUP(A95, Main_Aggregate!$A$1:$A$354, Main_Aggregate!$G$1:$G$354, "", 0)))</f>
        <v>Memorandum of Agreement; 45 CFR § 2556.155</v>
      </c>
      <c r="C102" s="157"/>
      <c r="D102" s="19"/>
    </row>
    <row r="103" spans="1:4" s="20" customFormat="1" ht="40.4" customHeight="1" x14ac:dyDescent="0.35">
      <c r="A103" s="87" t="s">
        <v>24</v>
      </c>
      <c r="B103" s="137"/>
      <c r="C103" s="138"/>
      <c r="D103" s="19"/>
    </row>
    <row r="104" spans="1:4" s="20" customFormat="1" ht="40.4" customHeight="1" x14ac:dyDescent="0.35">
      <c r="A104" s="22" t="s">
        <v>25</v>
      </c>
      <c r="B104" s="137"/>
      <c r="C104" s="138"/>
      <c r="D104" s="19"/>
    </row>
    <row r="105" spans="1:4" s="20" customFormat="1" ht="24" customHeight="1" x14ac:dyDescent="0.35">
      <c r="A105" s="22" t="s">
        <v>335</v>
      </c>
      <c r="B105" s="17" t="str">
        <f>_xlfn.SINGLE(IF(_xlfn.XLOOKUP(A105, Main_Aggregate!$A$1:$A$354, Main_Aggregate!$B$1:$B$354, "", 0)= "", "",_xlfn.XLOOKUP(A105, Main_Aggregate!$A$1:$A$354, Main_Aggregate!$B$1:$B$354, "", 0)))</f>
        <v xml:space="preserve">Are all subsites eligible to receive VISTA members?_x000D_
_x000D_
</v>
      </c>
      <c r="C105" s="152"/>
      <c r="D105" s="19"/>
    </row>
    <row r="106" spans="1:4" s="20" customFormat="1" ht="22.4" customHeight="1" x14ac:dyDescent="0.35">
      <c r="A106" s="22" t="s">
        <v>23</v>
      </c>
      <c r="B106" s="17" t="str">
        <f>_xlfn.SINGLE(IF(_xlfn.XLOOKUP(A105, Main_Aggregate!$A$1:$A$354, Main_Aggregate!$G$1:$G$354, "", 0)= "", "",_xlfn.XLOOKUP(A105, Main_Aggregate!$A$1:$A$354, Main_Aggregate!$G$1:$G$354, "", 0)))</f>
        <v>VISTA Member Handbook Chapter 1, 
DVSA, SEC. 103 (a) (42 U.S.C. 4953(a)),
Memorandum of Agreement, 45 CFR 2556.100, 45 CFR 2556.105</v>
      </c>
      <c r="C106" s="152"/>
      <c r="D106" s="19"/>
    </row>
    <row r="107" spans="1:4" s="20" customFormat="1" ht="56.9" customHeight="1" x14ac:dyDescent="0.35">
      <c r="A107" s="87" t="s">
        <v>24</v>
      </c>
      <c r="B107" s="137"/>
      <c r="C107" s="138"/>
      <c r="D107" s="19"/>
    </row>
    <row r="108" spans="1:4" s="20" customFormat="1" ht="50.15" customHeight="1" x14ac:dyDescent="0.35">
      <c r="A108" s="22" t="s">
        <v>25</v>
      </c>
      <c r="B108" s="137"/>
      <c r="C108" s="138"/>
      <c r="D108" s="19"/>
    </row>
    <row r="109" spans="1:4" s="20" customFormat="1" ht="50.15" customHeight="1" x14ac:dyDescent="0.35">
      <c r="A109" s="22" t="s">
        <v>336</v>
      </c>
      <c r="B109" s="17" t="str">
        <f>_xlfn.SINGLE(IF(_xlfn.XLOOKUP(A109, Main_Aggregate!$A$1:$A$354, Main_Aggregate!$B$1:$B$354, "", 0)= "", "",_xlfn.XLOOKUP(A109, Main_Aggregate!$A$1:$A$354, Main_Aggregate!$B$1:$B$354, "", 0)))</f>
        <v>Does the sponsor require or accept application fees from potential subsites or require subsites to contribute financially to the project beyond Site Support Payment, cost share, or reimbursement (which includes reasonable and actual costs incurred for project administration provided by the sponsor).</v>
      </c>
      <c r="C109" s="152"/>
      <c r="D109" s="19"/>
    </row>
    <row r="110" spans="1:4" s="20" customFormat="1" ht="25.4" customHeight="1" x14ac:dyDescent="0.35">
      <c r="A110" s="22" t="s">
        <v>23</v>
      </c>
      <c r="B110" s="17" t="str">
        <f>_xlfn.SINGLE(IF(_xlfn.XLOOKUP(A109, Main_Aggregate!$A$1:$A$354, Main_Aggregate!$G$1:$G$354, "", 0)= "", "",_xlfn.XLOOKUP(A109, Main_Aggregate!$A$1:$A$354, Main_Aggregate!$G$1:$G$354, "", 0)))</f>
        <v>Memorandum of Agreement; 45 CFR 2556.155</v>
      </c>
      <c r="C110" s="152"/>
      <c r="D110" s="19"/>
    </row>
    <row r="111" spans="1:4" s="20" customFormat="1" ht="40.4" customHeight="1" x14ac:dyDescent="0.35">
      <c r="A111" s="87" t="s">
        <v>24</v>
      </c>
      <c r="B111" s="137"/>
      <c r="C111" s="138"/>
      <c r="D111" s="19"/>
    </row>
    <row r="112" spans="1:4" s="20" customFormat="1" ht="40.4" customHeight="1" x14ac:dyDescent="0.35">
      <c r="A112" s="22" t="s">
        <v>25</v>
      </c>
      <c r="B112" s="137"/>
      <c r="C112" s="138"/>
      <c r="D112" s="19"/>
    </row>
    <row r="113" spans="1:4" s="20" customFormat="1" ht="23.15" customHeight="1" x14ac:dyDescent="0.35">
      <c r="A113" s="22" t="s">
        <v>337</v>
      </c>
      <c r="B113" s="17" t="str">
        <f>_xlfn.SINGLE(IF(_xlfn.XLOOKUP(A113, Main_Aggregate!$A$1:$A$354, Main_Aggregate!$B$1:$B$354, "", 0)= "", "",_xlfn.XLOOKUP(A113, Main_Aggregate!$A$1:$A$354, Main_Aggregate!$B$1:$B$354, "", 0)))</f>
        <v xml:space="preserve">Does the sponsor monitor subsites to ensure compliance with grant requirements?_x000D_
_x000D_
</v>
      </c>
      <c r="C113" s="152"/>
      <c r="D113" s="19"/>
    </row>
    <row r="114" spans="1:4" s="20" customFormat="1" ht="25.4" customHeight="1" x14ac:dyDescent="0.35">
      <c r="A114" s="22" t="s">
        <v>23</v>
      </c>
      <c r="B114" s="17" t="str">
        <f>_xlfn.SINGLE(IF(_xlfn.XLOOKUP(A113, Main_Aggregate!$A$1:$A$354, Main_Aggregate!$G$1:$G$354, "", 0)= "", "",_xlfn.XLOOKUP(A113, Main_Aggregate!$A$1:$A$354, Main_Aggregate!$G$1:$G$354, "", 0)))</f>
        <v>Memorandum of Agreement; General Terms and Conditions; 2 CFR 200.303(c); 2 CFR 200.329(a)</v>
      </c>
      <c r="C114" s="152"/>
      <c r="D114" s="19"/>
    </row>
    <row r="115" spans="1:4" s="20" customFormat="1" ht="40.4" customHeight="1" x14ac:dyDescent="0.35">
      <c r="A115" s="87" t="s">
        <v>24</v>
      </c>
      <c r="B115" s="137"/>
      <c r="C115" s="138"/>
      <c r="D115" s="19"/>
    </row>
    <row r="116" spans="1:4" s="20" customFormat="1" ht="40.4" customHeight="1" x14ac:dyDescent="0.35">
      <c r="A116" s="22" t="s">
        <v>25</v>
      </c>
      <c r="B116" s="137"/>
      <c r="C116" s="138"/>
      <c r="D116" s="19"/>
    </row>
    <row r="117" spans="1:4" ht="18.5" x14ac:dyDescent="0.35">
      <c r="A117" s="139" t="s">
        <v>338</v>
      </c>
      <c r="B117" s="140"/>
      <c r="C117" s="141"/>
      <c r="D117" s="5"/>
    </row>
    <row r="118" spans="1:4" s="20" customFormat="1" ht="46.5" x14ac:dyDescent="0.35">
      <c r="A118" s="153" t="s">
        <v>339</v>
      </c>
      <c r="B118" s="17" t="s">
        <v>340</v>
      </c>
      <c r="C118" s="18" t="str">
        <f>_xlfn.SINGLE(IF(OR(C119="",C120="",C121="", C122="", C123="", C124=""),"",IF(AND(C119="N/A",C120="N/A",C121="N/A", C122="N/A", C123="N/A", C124="N/A"), "N/A",IF(OR(C119="No",C120="No",C121="No", C122="No", C123="No", C124="No"),"Not Compliant",IF(OR(C119="Yes",C120="Yes",C121="Yes", C122="Yes", C123="Yes", C124="Yes", C119="N/A", C120="N/A", C121="N/A", C122="N/A", C123="N/A", C124="N/A"),"Compliant")))))</f>
        <v/>
      </c>
      <c r="D118" s="19"/>
    </row>
    <row r="119" spans="1:4" s="20" customFormat="1" ht="17.899999999999999" customHeight="1" x14ac:dyDescent="0.35">
      <c r="A119" s="154"/>
      <c r="B119" s="28" t="s">
        <v>198</v>
      </c>
      <c r="C119" s="21"/>
      <c r="D119" s="19"/>
    </row>
    <row r="120" spans="1:4" s="20" customFormat="1" ht="17.899999999999999" customHeight="1" x14ac:dyDescent="0.35">
      <c r="A120" s="154"/>
      <c r="B120" s="28" t="s">
        <v>199</v>
      </c>
      <c r="C120" s="21"/>
      <c r="D120" s="19"/>
    </row>
    <row r="121" spans="1:4" s="20" customFormat="1" ht="17.899999999999999" customHeight="1" x14ac:dyDescent="0.35">
      <c r="A121" s="154"/>
      <c r="B121" s="28" t="s">
        <v>200</v>
      </c>
      <c r="C121" s="21"/>
      <c r="D121" s="19"/>
    </row>
    <row r="122" spans="1:4" s="20" customFormat="1" ht="17.899999999999999" customHeight="1" x14ac:dyDescent="0.35">
      <c r="A122" s="154"/>
      <c r="B122" s="28" t="s">
        <v>201</v>
      </c>
      <c r="C122" s="21"/>
      <c r="D122" s="19"/>
    </row>
    <row r="123" spans="1:4" s="20" customFormat="1" ht="17.899999999999999" customHeight="1" x14ac:dyDescent="0.35">
      <c r="A123" s="154"/>
      <c r="B123" s="28" t="s">
        <v>202</v>
      </c>
      <c r="C123" s="21"/>
      <c r="D123" s="19"/>
    </row>
    <row r="124" spans="1:4" s="20" customFormat="1" ht="17.899999999999999" customHeight="1" x14ac:dyDescent="0.35">
      <c r="A124" s="155"/>
      <c r="B124" s="28" t="s">
        <v>203</v>
      </c>
      <c r="C124" s="21"/>
      <c r="D124" s="19"/>
    </row>
    <row r="125" spans="1:4" s="20" customFormat="1" ht="25.4" customHeight="1" x14ac:dyDescent="0.35">
      <c r="A125" s="22" t="s">
        <v>23</v>
      </c>
      <c r="B125" s="156" t="str">
        <f>_xlfn.SINGLE(IF(_xlfn.XLOOKUP(A118, Main_Aggregate!$A$1:$A$354, Main_Aggregate!$G$1:$G$354, "", 0)= "", "",_xlfn.XLOOKUP(A118, Main_Aggregate!$A$1:$A$354, Main_Aggregate!$G$1:$G$354, "", 0)))</f>
        <v>45 CFR 1225</v>
      </c>
      <c r="C125" s="157"/>
      <c r="D125" s="19"/>
    </row>
    <row r="126" spans="1:4" s="20" customFormat="1" ht="40.4" customHeight="1" x14ac:dyDescent="0.35">
      <c r="A126" s="87" t="s">
        <v>24</v>
      </c>
      <c r="B126" s="137"/>
      <c r="C126" s="138"/>
      <c r="D126" s="19"/>
    </row>
    <row r="127" spans="1:4" s="20" customFormat="1" ht="40.4" customHeight="1" x14ac:dyDescent="0.35">
      <c r="A127" s="22" t="s">
        <v>25</v>
      </c>
      <c r="B127" s="137"/>
      <c r="C127" s="138"/>
      <c r="D127" s="19"/>
    </row>
    <row r="128" spans="1:4" s="20" customFormat="1" ht="84.65" customHeight="1" x14ac:dyDescent="0.35">
      <c r="A128" s="153" t="s">
        <v>341</v>
      </c>
      <c r="B128" s="17" t="s">
        <v>342</v>
      </c>
      <c r="C128" s="18" t="str">
        <f>_xlfn.SINGLE(IF(OR(C129="",C130="",C131="", C132="", C133="", C134="", C135="", C136="", C137="", C138="",C139="", C140="", C141="", C142="", C143="" ),"",IF(AND(C129="N/A",C130="N/A",C131="N/A", C132="N/A", C133="N/A", C134="N/A", C135="N/A", C136="N/A", C137="N/A", C138="",C139="N/A", C140="N/A", C141="N/A", C142="N/A", C143="N/A"), "N/A",IF(OR(C129="No",C130="No",C131="No", C132="No", C133="No", C134="No", C135="No", C136="No", C137="No", C138="No",C139="No", C140="No", C141="No", C142="No", C143="No"),"Not Compliant",IF(OR(C129="Yes",C130="Yes",C131="Yes", C132="Yes",C133="Yes", C134="Yes",C135="Yes", C136="Yes", C137="Yes", C138="Yes",C139="Yes", C140="Yes", C141="Yes", C142="Yes", C143="Yes", C129="N/A", C130="N/A", C131="N/A", C132="N/A", C133="N/A", C134="N/A", C135="N/A", C136="N/A", C137="N/A", C138="N/A",C139="N/A", C140="N/A", C141="N/A", C142="N/A", C143="N/A"),"Compliant")))))</f>
        <v/>
      </c>
      <c r="D128" s="19"/>
    </row>
    <row r="129" spans="1:4" s="20" customFormat="1" ht="16.399999999999999" customHeight="1" x14ac:dyDescent="0.35">
      <c r="A129" s="154"/>
      <c r="B129" s="28" t="s">
        <v>206</v>
      </c>
      <c r="C129" s="21"/>
      <c r="D129" s="19"/>
    </row>
    <row r="130" spans="1:4" s="20" customFormat="1" ht="16.399999999999999" customHeight="1" x14ac:dyDescent="0.35">
      <c r="A130" s="154"/>
      <c r="B130" s="28" t="s">
        <v>207</v>
      </c>
      <c r="C130" s="21"/>
      <c r="D130" s="19"/>
    </row>
    <row r="131" spans="1:4" s="20" customFormat="1" ht="16.399999999999999" customHeight="1" x14ac:dyDescent="0.35">
      <c r="A131" s="154"/>
      <c r="B131" s="28" t="s">
        <v>208</v>
      </c>
      <c r="C131" s="21"/>
      <c r="D131" s="19"/>
    </row>
    <row r="132" spans="1:4" s="20" customFormat="1" ht="16.399999999999999" customHeight="1" x14ac:dyDescent="0.35">
      <c r="A132" s="154"/>
      <c r="B132" s="28" t="s">
        <v>209</v>
      </c>
      <c r="C132" s="21"/>
      <c r="D132" s="19"/>
    </row>
    <row r="133" spans="1:4" s="20" customFormat="1" ht="16.399999999999999" customHeight="1" x14ac:dyDescent="0.35">
      <c r="A133" s="154"/>
      <c r="B133" s="28" t="s">
        <v>210</v>
      </c>
      <c r="C133" s="21"/>
      <c r="D133" s="19"/>
    </row>
    <row r="134" spans="1:4" s="20" customFormat="1" ht="16.399999999999999" customHeight="1" x14ac:dyDescent="0.35">
      <c r="A134" s="154"/>
      <c r="B134" s="28" t="s">
        <v>211</v>
      </c>
      <c r="C134" s="21"/>
      <c r="D134" s="19"/>
    </row>
    <row r="135" spans="1:4" s="20" customFormat="1" ht="16.399999999999999" customHeight="1" x14ac:dyDescent="0.35">
      <c r="A135" s="154"/>
      <c r="B135" s="28" t="s">
        <v>212</v>
      </c>
      <c r="C135" s="21"/>
      <c r="D135" s="19"/>
    </row>
    <row r="136" spans="1:4" s="20" customFormat="1" ht="16.399999999999999" customHeight="1" x14ac:dyDescent="0.35">
      <c r="A136" s="154"/>
      <c r="B136" s="28" t="s">
        <v>213</v>
      </c>
      <c r="C136" s="21"/>
      <c r="D136" s="19"/>
    </row>
    <row r="137" spans="1:4" s="20" customFormat="1" ht="16.399999999999999" customHeight="1" x14ac:dyDescent="0.35">
      <c r="A137" s="154"/>
      <c r="B137" s="28" t="s">
        <v>214</v>
      </c>
      <c r="C137" s="21"/>
      <c r="D137" s="19"/>
    </row>
    <row r="138" spans="1:4" s="20" customFormat="1" ht="16.399999999999999" customHeight="1" x14ac:dyDescent="0.35">
      <c r="A138" s="154"/>
      <c r="B138" s="28" t="s">
        <v>215</v>
      </c>
      <c r="C138" s="21"/>
      <c r="D138" s="19"/>
    </row>
    <row r="139" spans="1:4" s="20" customFormat="1" ht="16.399999999999999" customHeight="1" x14ac:dyDescent="0.35">
      <c r="A139" s="154"/>
      <c r="B139" s="28" t="s">
        <v>216</v>
      </c>
      <c r="C139" s="21"/>
      <c r="D139" s="19"/>
    </row>
    <row r="140" spans="1:4" s="20" customFormat="1" ht="16.399999999999999" customHeight="1" x14ac:dyDescent="0.35">
      <c r="A140" s="154"/>
      <c r="B140" s="28" t="s">
        <v>217</v>
      </c>
      <c r="C140" s="21"/>
      <c r="D140" s="19"/>
    </row>
    <row r="141" spans="1:4" s="20" customFormat="1" ht="16.399999999999999" customHeight="1" x14ac:dyDescent="0.35">
      <c r="A141" s="154"/>
      <c r="B141" s="28" t="s">
        <v>218</v>
      </c>
      <c r="C141" s="21"/>
      <c r="D141" s="19"/>
    </row>
    <row r="142" spans="1:4" s="20" customFormat="1" ht="16.399999999999999" customHeight="1" x14ac:dyDescent="0.35">
      <c r="A142" s="154"/>
      <c r="B142" s="28" t="s">
        <v>219</v>
      </c>
      <c r="C142" s="21"/>
      <c r="D142" s="19"/>
    </row>
    <row r="143" spans="1:4" s="20" customFormat="1" ht="16.399999999999999" customHeight="1" x14ac:dyDescent="0.35">
      <c r="A143" s="155"/>
      <c r="B143" s="28" t="s">
        <v>220</v>
      </c>
      <c r="C143" s="21"/>
      <c r="D143" s="19"/>
    </row>
    <row r="144" spans="1:4" s="20" customFormat="1" ht="20.9" customHeight="1" x14ac:dyDescent="0.35">
      <c r="A144" s="22" t="s">
        <v>23</v>
      </c>
      <c r="B144" s="156" t="str">
        <f>_xlfn.SINGLE(IF(_xlfn.XLOOKUP(A128, Main_Aggregate!$A$1:$A$354, Main_Aggregate!$G$1:$G$354, "", 0)= "", "",_xlfn.XLOOKUP(A128, Main_Aggregate!$A$1:$A$354, Main_Aggregate!$G$1:$G$354, "", 0)))</f>
        <v>AmeriCorps Annual General Terms and Conditions</v>
      </c>
      <c r="C144" s="157"/>
      <c r="D144" s="19"/>
    </row>
    <row r="145" spans="1:4" s="20" customFormat="1" ht="40.4" customHeight="1" x14ac:dyDescent="0.35">
      <c r="A145" s="87" t="s">
        <v>24</v>
      </c>
      <c r="B145" s="137"/>
      <c r="C145" s="138"/>
      <c r="D145" s="19"/>
    </row>
    <row r="146" spans="1:4" s="20" customFormat="1" ht="40.4" customHeight="1" x14ac:dyDescent="0.35">
      <c r="A146" s="22" t="s">
        <v>25</v>
      </c>
      <c r="B146" s="137"/>
      <c r="C146" s="138"/>
      <c r="D146" s="19"/>
    </row>
    <row r="147" spans="1:4" s="20" customFormat="1" ht="155" x14ac:dyDescent="0.35">
      <c r="A147" s="153" t="s">
        <v>343</v>
      </c>
      <c r="B147" s="17" t="s">
        <v>344</v>
      </c>
      <c r="C147" s="18" t="str">
        <f>_xlfn.SINGLE(IF(OR(C148="",C149=""),"",IF(AND(C148="N/A",C149="N/A"), "N/A",IF(OR(C148="No",C149="No"),"Not Compliant",IF(OR(C148="Yes",C149="Yes", C148="N/A", C149="N/A"),"Compliant")))))</f>
        <v/>
      </c>
      <c r="D147" s="19"/>
    </row>
    <row r="148" spans="1:4" s="20" customFormat="1" ht="31.25" customHeight="1" x14ac:dyDescent="0.35">
      <c r="A148" s="154"/>
      <c r="B148" s="28" t="s">
        <v>223</v>
      </c>
      <c r="C148" s="21"/>
      <c r="D148" s="19"/>
    </row>
    <row r="149" spans="1:4" s="20" customFormat="1" ht="20.149999999999999" customHeight="1" x14ac:dyDescent="0.35">
      <c r="A149" s="155"/>
      <c r="B149" s="28" t="s">
        <v>224</v>
      </c>
      <c r="C149" s="21"/>
      <c r="D149" s="19"/>
    </row>
    <row r="150" spans="1:4" s="20" customFormat="1" ht="15.5" x14ac:dyDescent="0.35">
      <c r="A150" s="22" t="s">
        <v>23</v>
      </c>
      <c r="B150" s="156" t="str">
        <f>_xlfn.SINGLE(IF(_xlfn.XLOOKUP(A147, Main_Aggregate!$A$1:$A$354, Main_Aggregate!$G$1:$G$354, "", 0)= "", "",_xlfn.XLOOKUP(A147, Main_Aggregate!$A$1:$A$354, Main_Aggregate!$G$1:$G$354, "", 0)))</f>
        <v>45 CFR 1225, AmeriCorps Annual General Terms and Conditions, 45 CFR 2556</v>
      </c>
      <c r="C150" s="157"/>
      <c r="D150" s="19"/>
    </row>
    <row r="151" spans="1:4" s="20" customFormat="1" ht="40.4" customHeight="1" x14ac:dyDescent="0.35">
      <c r="A151" s="87" t="s">
        <v>24</v>
      </c>
      <c r="B151" s="137"/>
      <c r="C151" s="138"/>
      <c r="D151" s="19"/>
    </row>
    <row r="152" spans="1:4" s="20" customFormat="1" ht="40.4" customHeight="1" x14ac:dyDescent="0.35">
      <c r="A152" s="22" t="s">
        <v>25</v>
      </c>
      <c r="B152" s="137"/>
      <c r="C152" s="138"/>
      <c r="D152" s="19"/>
    </row>
    <row r="153" spans="1:4" s="20" customFormat="1" ht="39" customHeight="1" x14ac:dyDescent="0.35">
      <c r="A153" s="22" t="s">
        <v>345</v>
      </c>
      <c r="B153" s="17" t="str">
        <f>_xlfn.SINGLE(IF(_xlfn.XLOOKUP(A153, Main_Aggregate!$A$1:$A$354, Main_Aggregate!$B$1:$B$354, "", 0)= "", "",_xlfn.XLOOKUP(A153, Main_Aggregate!$A$1:$A$354, Main_Aggregate!$B$1:$B$354, "", 0)))</f>
        <v xml:space="preserve">Does the grantee/sponsor have a policy and procedure in place regarding the provision of reasonable accommodation to ensure accessibility as per the federal requirements? </v>
      </c>
      <c r="C153" s="152"/>
      <c r="D153" s="19"/>
    </row>
    <row r="154" spans="1:4" s="20" customFormat="1" ht="15.5" x14ac:dyDescent="0.35">
      <c r="A154" s="22" t="s">
        <v>23</v>
      </c>
      <c r="B154" s="17" t="str">
        <f>_xlfn.SINGLE(IF(_xlfn.XLOOKUP(A153, Main_Aggregate!$A$1:$A$354, Main_Aggregate!$G$1:$G$354, "", 0)= "", "",_xlfn.XLOOKUP(A153, Main_Aggregate!$A$1:$A$354, Main_Aggregate!$G$1:$G$354, "", 0)))</f>
        <v>45 CFR 1203/1214/1232, Rehabilitation Act of 1973: Sections 504, 508</v>
      </c>
      <c r="C154" s="152"/>
      <c r="D154" s="19"/>
    </row>
    <row r="155" spans="1:4" s="20" customFormat="1" ht="40.4" customHeight="1" x14ac:dyDescent="0.35">
      <c r="A155" s="87" t="s">
        <v>24</v>
      </c>
      <c r="B155" s="137"/>
      <c r="C155" s="138"/>
      <c r="D155" s="19"/>
    </row>
    <row r="156" spans="1:4" s="20" customFormat="1" ht="40.4" customHeight="1" x14ac:dyDescent="0.35">
      <c r="A156" s="22" t="s">
        <v>25</v>
      </c>
      <c r="B156" s="137"/>
      <c r="C156" s="138"/>
      <c r="D156" s="19"/>
    </row>
    <row r="157" spans="1:4" s="20" customFormat="1" ht="31" x14ac:dyDescent="0.35">
      <c r="A157" s="22" t="s">
        <v>346</v>
      </c>
      <c r="B157" s="17" t="str">
        <f>_xlfn.SINGLE(IF(_xlfn.XLOOKUP(A157, Main_Aggregate!$A$1:$A$354, Main_Aggregate!$B$1:$B$354, "", 0)= "", "",_xlfn.XLOOKUP(A157, Main_Aggregate!$A$1:$A$354, Main_Aggregate!$B$1:$B$354, "", 0)))</f>
        <v xml:space="preserve">Does the sponsor/grantee have a system (a plan or process) in place for ensuring accessibility to persons with Limited English Proficiency?  </v>
      </c>
      <c r="C157" s="152"/>
      <c r="D157" s="19"/>
    </row>
    <row r="158" spans="1:4" s="20" customFormat="1" ht="46.5" x14ac:dyDescent="0.35">
      <c r="A158" s="22" t="s">
        <v>23</v>
      </c>
      <c r="B158" s="17" t="str">
        <f>_xlfn.SINGLE(IF(_xlfn.XLOOKUP(A157, Main_Aggregate!$A$1:$A$354, Main_Aggregate!$G$1:$G$354, "", 0)= "", "",_xlfn.XLOOKUP(A157, Main_Aggregate!$A$1:$A$354, Main_Aggregate!$G$1:$G$354, "", 0)))</f>
        <v>AmeriCorps Annual General Terms and Conditions, Executive Order 13166, 67 FR 64604, Title VI, Civil Rights Act 1964: Prohibition Against National Origin Discrimination Affecting Limited English Proficient Persons</v>
      </c>
      <c r="C158" s="152"/>
      <c r="D158" s="19"/>
    </row>
    <row r="159" spans="1:4" s="20" customFormat="1" ht="40.4" customHeight="1" x14ac:dyDescent="0.35">
      <c r="A159" s="87" t="s">
        <v>24</v>
      </c>
      <c r="B159" s="137"/>
      <c r="C159" s="138"/>
      <c r="D159" s="19"/>
    </row>
    <row r="160" spans="1:4" s="20" customFormat="1" ht="40.4" customHeight="1" x14ac:dyDescent="0.35">
      <c r="A160" s="22" t="s">
        <v>25</v>
      </c>
      <c r="B160" s="137"/>
      <c r="C160" s="138"/>
      <c r="D160" s="19"/>
    </row>
    <row r="161" spans="1:4" s="20" customFormat="1" ht="47.9" customHeight="1" x14ac:dyDescent="0.35">
      <c r="A161" s="153" t="s">
        <v>347</v>
      </c>
      <c r="B161" s="17" t="s">
        <v>348</v>
      </c>
      <c r="C161" s="18" t="str">
        <f>_xlfn.SINGLE(IF(OR(C162="",C163="",C164=""),"",IF(AND(C162="N/A",C163="N/A",C164="N/A"), "N/A",IF(OR(C162="No",C163="No",C164="No"),"Not Compliant",IF(OR(C162="Yes",C163="Yes",C164="Yes", C162="N/A", C163="N/A", C164="N/A"),"Compliant")))))</f>
        <v/>
      </c>
      <c r="D161" s="19"/>
    </row>
    <row r="162" spans="1:4" s="20" customFormat="1" ht="30.65" customHeight="1" x14ac:dyDescent="0.35">
      <c r="A162" s="154"/>
      <c r="B162" s="28" t="s">
        <v>229</v>
      </c>
      <c r="C162" s="21"/>
      <c r="D162" s="19"/>
    </row>
    <row r="163" spans="1:4" s="20" customFormat="1" ht="47" customHeight="1" x14ac:dyDescent="0.35">
      <c r="A163" s="154"/>
      <c r="B163" s="28" t="s">
        <v>230</v>
      </c>
      <c r="C163" s="21"/>
      <c r="D163" s="19"/>
    </row>
    <row r="164" spans="1:4" s="20" customFormat="1" ht="36" customHeight="1" x14ac:dyDescent="0.35">
      <c r="A164" s="155"/>
      <c r="B164" s="28" t="s">
        <v>231</v>
      </c>
      <c r="C164" s="21"/>
      <c r="D164" s="19"/>
    </row>
    <row r="165" spans="1:4" s="20" customFormat="1" ht="18" customHeight="1" x14ac:dyDescent="0.35">
      <c r="A165" s="22" t="s">
        <v>23</v>
      </c>
      <c r="B165" s="156" t="str">
        <f>_xlfn.SINGLE(IF(_xlfn.XLOOKUP(A161, Main_Aggregate!$A$1:$A$354, Main_Aggregate!$G$1:$G$354, "", 0)= "", "",_xlfn.XLOOKUP(A161, Main_Aggregate!$A$1:$A$354, Main_Aggregate!$G$1:$G$354, "", 0)))</f>
        <v>AmeriCorps Annual General Terms and Conditions, 45 CFR 2556</v>
      </c>
      <c r="C165" s="157"/>
      <c r="D165" s="19"/>
    </row>
    <row r="166" spans="1:4" s="20" customFormat="1" ht="55.4" customHeight="1" x14ac:dyDescent="0.35">
      <c r="A166" s="87" t="s">
        <v>24</v>
      </c>
      <c r="B166" s="137"/>
      <c r="C166" s="138"/>
      <c r="D166" s="19"/>
    </row>
    <row r="167" spans="1:4" s="20" customFormat="1" ht="60" customHeight="1" x14ac:dyDescent="0.35">
      <c r="A167" s="22" t="s">
        <v>25</v>
      </c>
      <c r="B167" s="137"/>
      <c r="C167" s="138"/>
      <c r="D167" s="19"/>
    </row>
    <row r="168" spans="1:4" ht="18.5" x14ac:dyDescent="0.35">
      <c r="A168" s="158" t="s">
        <v>93</v>
      </c>
      <c r="B168" s="158"/>
      <c r="C168" s="158"/>
      <c r="D168" s="5"/>
    </row>
    <row r="169" spans="1:4" ht="92.15" customHeight="1" x14ac:dyDescent="0.35">
      <c r="A169" s="159"/>
      <c r="B169" s="159"/>
      <c r="C169" s="159"/>
      <c r="D169" s="5"/>
    </row>
    <row r="170" spans="1:4" x14ac:dyDescent="0.35">
      <c r="A170" s="5"/>
      <c r="B170" s="5"/>
      <c r="C170" s="5"/>
      <c r="D170" s="5"/>
    </row>
  </sheetData>
  <sheetProtection sheet="1" objects="1" scenarios="1" selectLockedCells="1"/>
  <mergeCells count="104">
    <mergeCell ref="B104:C104"/>
    <mergeCell ref="A95:A101"/>
    <mergeCell ref="C82:C83"/>
    <mergeCell ref="B84:C84"/>
    <mergeCell ref="B85:C85"/>
    <mergeCell ref="B81:C81"/>
    <mergeCell ref="A86:C86"/>
    <mergeCell ref="C87:C88"/>
    <mergeCell ref="B89:C89"/>
    <mergeCell ref="B90:C90"/>
    <mergeCell ref="C91:C92"/>
    <mergeCell ref="B93:C93"/>
    <mergeCell ref="B94:C94"/>
    <mergeCell ref="B103:C103"/>
    <mergeCell ref="A51:A54"/>
    <mergeCell ref="B55:C55"/>
    <mergeCell ref="A62:A66"/>
    <mergeCell ref="B67:C67"/>
    <mergeCell ref="A74:A78"/>
    <mergeCell ref="B72:C72"/>
    <mergeCell ref="B61:C61"/>
    <mergeCell ref="B68:C68"/>
    <mergeCell ref="B69:C69"/>
    <mergeCell ref="C70:C71"/>
    <mergeCell ref="A168:C168"/>
    <mergeCell ref="A169:C169"/>
    <mergeCell ref="B160:C160"/>
    <mergeCell ref="A161:A164"/>
    <mergeCell ref="A147:A149"/>
    <mergeCell ref="B150:C150"/>
    <mergeCell ref="B165:C165"/>
    <mergeCell ref="C157:C158"/>
    <mergeCell ref="B151:C151"/>
    <mergeCell ref="B152:C152"/>
    <mergeCell ref="C153:C154"/>
    <mergeCell ref="B155:C155"/>
    <mergeCell ref="B156:C156"/>
    <mergeCell ref="B159:C159"/>
    <mergeCell ref="A118:A124"/>
    <mergeCell ref="B166:C166"/>
    <mergeCell ref="B167:C167"/>
    <mergeCell ref="B145:C145"/>
    <mergeCell ref="B146:C146"/>
    <mergeCell ref="A128:A143"/>
    <mergeCell ref="B144:C144"/>
    <mergeCell ref="B80:C80"/>
    <mergeCell ref="B73:C73"/>
    <mergeCell ref="B79:C79"/>
    <mergeCell ref="B102:C102"/>
    <mergeCell ref="B127:C127"/>
    <mergeCell ref="B107:C107"/>
    <mergeCell ref="B108:C108"/>
    <mergeCell ref="C109:C110"/>
    <mergeCell ref="B111:C111"/>
    <mergeCell ref="B112:C112"/>
    <mergeCell ref="C113:C114"/>
    <mergeCell ref="B115:C115"/>
    <mergeCell ref="B116:C116"/>
    <mergeCell ref="A117:C117"/>
    <mergeCell ref="B126:C126"/>
    <mergeCell ref="B125:C125"/>
    <mergeCell ref="C105:C106"/>
    <mergeCell ref="B41:C41"/>
    <mergeCell ref="B60:C60"/>
    <mergeCell ref="B42:C42"/>
    <mergeCell ref="C43:C44"/>
    <mergeCell ref="B45:C45"/>
    <mergeCell ref="B46:C46"/>
    <mergeCell ref="C47:C48"/>
    <mergeCell ref="B49:C49"/>
    <mergeCell ref="B50:C50"/>
    <mergeCell ref="B56:C56"/>
    <mergeCell ref="B57:C57"/>
    <mergeCell ref="C58:C59"/>
    <mergeCell ref="B37:C37"/>
    <mergeCell ref="B38:C38"/>
    <mergeCell ref="B26:C26"/>
    <mergeCell ref="C27:C28"/>
    <mergeCell ref="B29:C29"/>
    <mergeCell ref="B30:C30"/>
    <mergeCell ref="C31:C32"/>
    <mergeCell ref="C39:C40"/>
    <mergeCell ref="B25:C25"/>
    <mergeCell ref="B22:C22"/>
    <mergeCell ref="C23:C24"/>
    <mergeCell ref="B33:C33"/>
    <mergeCell ref="B34:C34"/>
    <mergeCell ref="C35:C36"/>
    <mergeCell ref="B9:C9"/>
    <mergeCell ref="A1:C1"/>
    <mergeCell ref="A2:C2"/>
    <mergeCell ref="A4:C4"/>
    <mergeCell ref="A6:C6"/>
    <mergeCell ref="C7:C8"/>
    <mergeCell ref="A5:C5"/>
    <mergeCell ref="B10:C10"/>
    <mergeCell ref="C11:C12"/>
    <mergeCell ref="B13:C13"/>
    <mergeCell ref="B14:C14"/>
    <mergeCell ref="C15:C16"/>
    <mergeCell ref="B17:C17"/>
    <mergeCell ref="B18:C18"/>
    <mergeCell ref="C19:C20"/>
    <mergeCell ref="B21:C21"/>
  </mergeCells>
  <dataValidations count="2">
    <dataValidation type="list" allowBlank="1" showInputMessage="1" showErrorMessage="1" sqref="C7:C8 C11:C12 C15:C16 C19:C20 C23:C24 C27:C28 C31:C32 C35:C36 C39:C40 C43:C44 C47:C48 C58:C59 C70:C71 C87:C88 C91:C92 C105:C106 C109:C110 C113:C114 C153:C154 C157:C158 C82:C83" xr:uid="{0207AA94-CD6F-4177-8C24-BFBC3C77D8A6}">
      <formula1>"Compliant, Not Compliant, N/A"</formula1>
    </dataValidation>
    <dataValidation type="list" allowBlank="1" showInputMessage="1" showErrorMessage="1" sqref="C52:C54 C63:C66 C75:C78 C96:C101 C119:C124 C148:C149 C162:C164 C129:C143" xr:uid="{4B9EBFF8-1F8D-453D-AA6D-C378419F9F7E}">
      <formula1>"Yes, No, N/A"</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D8AE5-68A4-42F6-AD16-722507DD4778}">
  <sheetPr codeName="Sheet6">
    <tabColor rgb="FF00B050"/>
  </sheetPr>
  <dimension ref="A1:D35"/>
  <sheetViews>
    <sheetView zoomScaleNormal="100" workbookViewId="0">
      <selection sqref="A1:C1"/>
    </sheetView>
  </sheetViews>
  <sheetFormatPr defaultColWidth="0" defaultRowHeight="14.5" zeroHeight="1" x14ac:dyDescent="0.35"/>
  <cols>
    <col min="1" max="1" width="20.6328125" style="6" customWidth="1"/>
    <col min="2" max="2" width="92.6328125" style="6" customWidth="1"/>
    <col min="3" max="3" width="15.6328125" style="6" customWidth="1"/>
    <col min="4" max="4" width="8.90625" style="6" customWidth="1"/>
    <col min="5" max="16384" width="8.90625" style="6" hidden="1"/>
  </cols>
  <sheetData>
    <row r="1" spans="1:4" ht="26" x14ac:dyDescent="0.35">
      <c r="A1" s="142" t="s">
        <v>157</v>
      </c>
      <c r="B1" s="143"/>
      <c r="C1" s="144"/>
      <c r="D1" s="5"/>
    </row>
    <row r="2" spans="1:4" ht="45" customHeight="1" x14ac:dyDescent="0.35">
      <c r="A2" s="145" t="s">
        <v>158</v>
      </c>
      <c r="B2" s="145"/>
      <c r="C2" s="145"/>
      <c r="D2" s="5"/>
    </row>
    <row r="3" spans="1:4" x14ac:dyDescent="0.35">
      <c r="A3" s="5"/>
      <c r="B3" s="5"/>
      <c r="C3" s="5"/>
      <c r="D3" s="5"/>
    </row>
    <row r="4" spans="1:4" ht="25.4" customHeight="1" x14ac:dyDescent="0.35">
      <c r="A4" s="139" t="s">
        <v>97</v>
      </c>
      <c r="B4" s="140"/>
      <c r="C4" s="141"/>
      <c r="D4" s="5"/>
    </row>
    <row r="5" spans="1:4" s="20" customFormat="1" ht="47.9" customHeight="1" x14ac:dyDescent="0.35">
      <c r="A5" s="22" t="s">
        <v>98</v>
      </c>
      <c r="B5" s="17" t="str">
        <f>IF(_xlfn.XLOOKUP(A5, Main_Aggregate!$A$1:$A$354, Main_Aggregate!$B$1:$B$354, "", 0)= "", "",_xlfn.XLOOKUP(A5, Main_Aggregate!$A$1:$A$354, Main_Aggregate!$B$1:$B$354, "", 0))</f>
        <v>Does the commission have a three-year, comprehensive national and community service plan and establishment of state priorities that is consistent with AmeriCorps' broad goals of meeting human, educational, environmental, and public safety needs?</v>
      </c>
      <c r="C5" s="166" t="str">
        <f>IF(_xlfn.XLOOKUP(A5, Main_Aggregate!$A$1:$A$354, Main_Aggregate!$D$1:$D$354, "N/A", 0)= "", "N/A",_xlfn.XLOOKUP(A5, Main_Aggregate!$A$1:$A$354, Main_Aggregate!$D$1:$D$354, "N/A", 0))</f>
        <v>N/A</v>
      </c>
      <c r="D5" s="19"/>
    </row>
    <row r="6" spans="1:4" s="20" customFormat="1" ht="24.65" customHeight="1" x14ac:dyDescent="0.35">
      <c r="A6" s="22" t="s">
        <v>23</v>
      </c>
      <c r="B6" s="17" t="str">
        <f>IF(_xlfn.XLOOKUP(A5, Main_Aggregate!$A$1:$A$354, Main_Aggregate!$G$1:$G$354, "", 0)= "", "",_xlfn.XLOOKUP(A5, Main_Aggregate!$A$1:$A$354, Main_Aggregate!$G$1:$G$354, "", 0))</f>
        <v>45 CFR § 2550.80</v>
      </c>
      <c r="C6" s="166"/>
      <c r="D6" s="19"/>
    </row>
    <row r="7" spans="1:4" s="20" customFormat="1" ht="50.15" customHeight="1" x14ac:dyDescent="0.35">
      <c r="A7" s="87" t="s">
        <v>24</v>
      </c>
      <c r="B7" s="164" t="str">
        <f>IF(_xlfn.XLOOKUP(A5, Main_Aggregate!$A$1:$A$354, Main_Aggregate!$E$1:$E$354, "N/A", 0)= "", "",_xlfn.XLOOKUP(A5, Main_Aggregate!$A$1:$A$354, Main_Aggregate!$E$1:$E$354, "", 0))</f>
        <v/>
      </c>
      <c r="C7" s="165"/>
      <c r="D7" s="19"/>
    </row>
    <row r="8" spans="1:4" s="20" customFormat="1" ht="50.15" customHeight="1" x14ac:dyDescent="0.35">
      <c r="A8" s="22" t="s">
        <v>25</v>
      </c>
      <c r="B8" s="164" t="str">
        <f>IF(_xlfn.XLOOKUP(A5, Main_Aggregate!$A$1:$A$354, Main_Aggregate!$F$1:$F$354, "N/A", 0)= "", "",_xlfn.XLOOKUP(A5, Main_Aggregate!$A$1:$A$354, Main_Aggregate!$F$1:$F$354, "", 0))</f>
        <v/>
      </c>
      <c r="C8" s="165"/>
      <c r="D8" s="19"/>
    </row>
    <row r="9" spans="1:4" s="20" customFormat="1" ht="282" customHeight="1" x14ac:dyDescent="0.35">
      <c r="A9" s="22" t="s">
        <v>99</v>
      </c>
      <c r="B9" s="17" t="str">
        <f>IF(_xlfn.XLOOKUP(A9, Main_Aggregate!$A$1:$A$354, Main_Aggregate!$B$1:$B$354, "", 0)= "", "",_xlfn.XLOOKUP(A9, Main_Aggregate!$A$1:$A$354, Main_Aggregate!$B$1:$B$354, "", 0))</f>
        <v xml:space="preserve">Does the comprehensive national and community service plan and establishment of state priorities that is consistent with AmeriCorps' broad goals of meeting human, educational, environmental, and public safety needs comply with the requirements below?_x000D_
• Be annually updated._x000D_
•  Be developed through an open and public process that provides for the maximum participation and input from a broad cross-section of individuals and organizations, including national service programs within the state. _x000D_
• Ensure outreach to diverse, broad-minded community service organizations that serve underrepresented populations by creating State networks and registries or by utilizing existing ones._x000D_
• The plan must set forth the State's goals, priorities, and strategies for promoting national and community service and strengthening its service infrastructure, including how AmeriCorps-funded programs fit into the plan._x000D_
• May contain such other information as the State commission considers appropriate and must contain other information as AmeriCorps may require. _x000D_
• Must ensure outreach to and coordination with municipalities and county governments regarding the national service laws_x000D_
• Must provide for effective coordination of funding applications submitted by the state and other organizations within the State under national service laws_x000D_
• Include measurable goals and outcomes for national service programs funded through the State and other organizations within the State under the national service laws._x000D_
• Be subject to approval by the chief executive officer of the State._x000D_
</v>
      </c>
      <c r="C9" s="166" t="str">
        <f>IF(_xlfn.XLOOKUP(A9, Main_Aggregate!$A$1:$A$354, Main_Aggregate!$D$1:$D$354, "N/A", 0)= "", "N/A",_xlfn.XLOOKUP(A9, Main_Aggregate!$A$1:$A$354, Main_Aggregate!$D$1:$D$354, "N/A", 0))</f>
        <v>N/A</v>
      </c>
      <c r="D9" s="19"/>
    </row>
    <row r="10" spans="1:4" s="20" customFormat="1" ht="21.65" customHeight="1" x14ac:dyDescent="0.35">
      <c r="A10" s="22" t="s">
        <v>23</v>
      </c>
      <c r="B10" s="17" t="str">
        <f>IF(_xlfn.XLOOKUP(A9, Main_Aggregate!$A$1:$A$354, Main_Aggregate!$G$1:$G$354, "", 0)= "", "",_xlfn.XLOOKUP(A9, Main_Aggregate!$A$1:$A$354, Main_Aggregate!$G$1:$G$354, "", 0))</f>
        <v>45 CFR § 2550.80 (a)</v>
      </c>
      <c r="C10" s="166"/>
      <c r="D10" s="19"/>
    </row>
    <row r="11" spans="1:4" s="20" customFormat="1" ht="50.15" customHeight="1" x14ac:dyDescent="0.35">
      <c r="A11" s="87" t="s">
        <v>24</v>
      </c>
      <c r="B11" s="164" t="str">
        <f>IF(_xlfn.XLOOKUP(A9, Main_Aggregate!$A$1:$A$354, Main_Aggregate!$E$1:$E$354, "N/A", 0)= "", "",_xlfn.XLOOKUP(A9, Main_Aggregate!$A$1:$A$354, Main_Aggregate!$E$1:$E$354, "", 0))</f>
        <v/>
      </c>
      <c r="C11" s="165"/>
      <c r="D11" s="19"/>
    </row>
    <row r="12" spans="1:4" s="20" customFormat="1" ht="50.15" customHeight="1" x14ac:dyDescent="0.35">
      <c r="A12" s="22" t="s">
        <v>25</v>
      </c>
      <c r="B12" s="164" t="str">
        <f>IF(_xlfn.XLOOKUP(A9, Main_Aggregate!$A$1:$A$354, Main_Aggregate!$F$1:$F$354, "N/A", 0)= "", "",_xlfn.XLOOKUP(A9, Main_Aggregate!$A$1:$A$354, Main_Aggregate!$F$1:$F$354, "", 0))</f>
        <v/>
      </c>
      <c r="C12" s="165"/>
      <c r="D12" s="19"/>
    </row>
    <row r="13" spans="1:4" s="20" customFormat="1" ht="25.4" customHeight="1" x14ac:dyDescent="0.35">
      <c r="A13" s="22" t="s">
        <v>110</v>
      </c>
      <c r="B13" s="17" t="str">
        <f>IF(_xlfn.XLOOKUP(A13, Main_Aggregate!$A$1:$A$354, Main_Aggregate!$B$1:$B$354, "", 0)= "", "",_xlfn.XLOOKUP(A13, Main_Aggregate!$A$1:$A$354, Main_Aggregate!$B$1:$B$354, "", 0))</f>
        <v xml:space="preserve">Does the commission have a Supplemental State Service Plan for adults age 55 or older? _x000D_
_x000D_
_x000D_
</v>
      </c>
      <c r="C13" s="166" t="s">
        <v>349</v>
      </c>
      <c r="D13" s="19"/>
    </row>
    <row r="14" spans="1:4" s="20" customFormat="1" ht="25.4" customHeight="1" x14ac:dyDescent="0.35">
      <c r="A14" s="22" t="s">
        <v>23</v>
      </c>
      <c r="B14" s="17" t="str">
        <f>IF(_xlfn.XLOOKUP(A13, Main_Aggregate!$A$1:$A$354, Main_Aggregate!$G$1:$G$354, "", 0)= "", "",_xlfn.XLOOKUP(A13, Main_Aggregate!$A$1:$A$354, Main_Aggregate!$G$1:$G$354, "", 0))</f>
        <v>45 CFR 2550.80(m)</v>
      </c>
      <c r="C14" s="166"/>
      <c r="D14" s="19"/>
    </row>
    <row r="15" spans="1:4" s="20" customFormat="1" ht="50.15" customHeight="1" x14ac:dyDescent="0.35">
      <c r="A15" s="87" t="s">
        <v>24</v>
      </c>
      <c r="B15" s="164" t="str">
        <f>IF(_xlfn.XLOOKUP(A13, Main_Aggregate!$A$1:$A$354, Main_Aggregate!$E$1:$E$354, "N/A", 0)= "", "",_xlfn.XLOOKUP(A13, Main_Aggregate!$A$1:$A$354, Main_Aggregate!$E$1:$E$354, "", 0))</f>
        <v/>
      </c>
      <c r="C15" s="165"/>
      <c r="D15" s="19"/>
    </row>
    <row r="16" spans="1:4" s="20" customFormat="1" ht="50.15" customHeight="1" x14ac:dyDescent="0.35">
      <c r="A16" s="22" t="s">
        <v>25</v>
      </c>
      <c r="B16" s="164" t="str">
        <f>IF(_xlfn.XLOOKUP(A13, Main_Aggregate!$A$1:$A$354, Main_Aggregate!$F$1:$F$354, "N/A", 0)= "", "",_xlfn.XLOOKUP(A13, Main_Aggregate!$A$1:$A$354, Main_Aggregate!$F$1:$F$354, "", 0))</f>
        <v/>
      </c>
      <c r="C16" s="165"/>
      <c r="D16" s="19"/>
    </row>
    <row r="17" spans="1:4" s="20" customFormat="1" ht="239.9" customHeight="1" x14ac:dyDescent="0.35">
      <c r="A17" s="22" t="s">
        <v>111</v>
      </c>
      <c r="B17" s="17" t="str">
        <f>IF(_xlfn.XLOOKUP(A17, Main_Aggregate!$A$1:$A$354, Main_Aggregate!$B$1:$B$354, "", 0)= "", "",_xlfn.XLOOKUP(A17, Main_Aggregate!$A$1:$A$354, Main_Aggregate!$B$1:$B$354, "", 0))</f>
        <v xml:space="preserve">Does the Supplemental State Service Plan for adults age 55 or older include the requirements below?_x000D_
• Recommendations for policies to increase service for adults age 55 or older, including how to use such adults as sources of social capital, and how to utilize their skills and experience to address community needs._x000D_
• Recommendations to the State agency on aging (as defined in section 102 of the Older Americans Act of 1965, 42 U.S.C. 3002) on a marketing outreach plan to businesses and outreach to non-profit organizations, the State education agency, institutions of higher education, and other State agencies._x000D_
•  Recommendations for civic engagement and multigenerational activities, including early childhood education and care, family literacy, and other after school programs, respite services for adults age 55 or older and caregivers, and transitions for older adults age 55 or older to purposeful work in their post-career lives._x000D_
• Incorporate the current knowledge base regarding the economic impact of the roles of workers age 55 or older in the economy._x000D_
• Incorporate the current knowledge base regarding the social impact of the roles of such workers in the community._x000D_
• Incorporate the current knowledge base regarding the health and social benefits of active engagement for adults age 55 or older._x000D_
• Be made available to the public_x000D_
 </v>
      </c>
      <c r="C17" s="166" t="str">
        <f>IF(_xlfn.XLOOKUP(A17, Main_Aggregate!$A$1:$A$354, Main_Aggregate!$D$1:$D$354, "N/A", 0)= "", "N/A",_xlfn.XLOOKUP(A17, Main_Aggregate!$A$1:$A$354, Main_Aggregate!$D$1:$D$354, "N/A", 0))</f>
        <v>N/A</v>
      </c>
      <c r="D17" s="19"/>
    </row>
    <row r="18" spans="1:4" s="20" customFormat="1" ht="36.65" customHeight="1" x14ac:dyDescent="0.35">
      <c r="A18" s="22" t="s">
        <v>23</v>
      </c>
      <c r="B18" s="17" t="str">
        <f>IF(_xlfn.XLOOKUP(A17, Main_Aggregate!$A$1:$A$354, Main_Aggregate!$G$1:$G$354, "", 0)= "", "",_xlfn.XLOOKUP(A17, Main_Aggregate!$A$1:$A$354, Main_Aggregate!$G$1:$G$354, "", 0))</f>
        <v>45 CFR 2550.80(m)</v>
      </c>
      <c r="C18" s="166"/>
      <c r="D18" s="19"/>
    </row>
    <row r="19" spans="1:4" s="20" customFormat="1" ht="50.15" customHeight="1" x14ac:dyDescent="0.35">
      <c r="A19" s="87" t="s">
        <v>24</v>
      </c>
      <c r="B19" s="164" t="str">
        <f>IF(_xlfn.XLOOKUP(A17, Main_Aggregate!$A$1:$A$354, Main_Aggregate!$E$1:$E$354, "N/A", 0)= "", "",_xlfn.XLOOKUP(A17, Main_Aggregate!$A$1:$A$354, Main_Aggregate!$E$1:$E$354, "", 0))</f>
        <v/>
      </c>
      <c r="C19" s="165"/>
      <c r="D19" s="19"/>
    </row>
    <row r="20" spans="1:4" s="20" customFormat="1" ht="50.15" customHeight="1" x14ac:dyDescent="0.35">
      <c r="A20" s="22" t="s">
        <v>25</v>
      </c>
      <c r="B20" s="164" t="str">
        <f>IF(_xlfn.XLOOKUP(A17, Main_Aggregate!$A$1:$A$354, Main_Aggregate!$F$1:$F$354, "N/A", 0)= "", "",_xlfn.XLOOKUP(A17, Main_Aggregate!$A$1:$A$354, Main_Aggregate!$F$1:$F$354, "", 0))</f>
        <v/>
      </c>
      <c r="C20" s="165"/>
      <c r="D20" s="19"/>
    </row>
    <row r="21" spans="1:4" s="20" customFormat="1" ht="327.64999999999998" customHeight="1" x14ac:dyDescent="0.35">
      <c r="A21" s="22" t="s">
        <v>120</v>
      </c>
      <c r="B21" s="17" t="str">
        <f>IF(_xlfn.XLOOKUP(A21, Main_Aggregate!$A$1:$A$354, Main_Aggregate!$B$1:$B$354, "", 0)= "", "",_xlfn.XLOOKUP(A21, Main_Aggregate!$A$1:$A$354, Main_Aggregate!$B$1:$B$354, "", 0))</f>
        <v xml:space="preserve">Does the state comply with the federal requirements regarding the composition of State Commissions? [45 CFR 2550.50(a-e), 45 CFR 2550.60]_x000D_
• State's Chief Executive Officer appoints member of commission (unless waived in writing by AmeriCorps)_x000D_
• 15-25 voting members (excluding ex officio members) (unless waived in writing by AmeriCorps)_x000D_
• Members appointed to renewable three-year terms_x000D_
- To the extent practicable, the chief executive officer of a State shall ensure that the membership for the State commission is diverse with respect to race, ethnicity, age, gender, and disability characteristics.  _x000D_
• Not more than 50% plus one of the members of a State Commission may be from the same political party (unless waived in writing by AmeriCorps)_x000D_
• The number of voting members of a State Commission who are officers or employees of the state may not exceed 25% of the total membership of that State Commission._x000D_
• AmeriCorps representative serves on the commission as an ex officio member_x000D_
*Categories of voting members - one member may fill more than one role:_x000D_
• A community-based agency or organization in the State_x000D_
• The head of the state education agency or his or her designee_x000D_
• A representative of local government in the state_x000D_
• A representative of local labor organizations in the state_x000D_
• A representative of business_x000D_
• An individual between the ages of 16 and 25, inclusive, who is a participant or supervisor of a service program for school age youth or of a campus-based or national service program_x000D_
• A representative of a national service program_x000D_
• An individual with experience in the educational, training, and development needs of youth, particularly disadvantaged youth_x000D_
• An individual with experience in promoting the involvement of older adults (age 55 and older) in service and volunteerism_x000D_
• A representative of the volunteer sector_x000D_
 </v>
      </c>
      <c r="C21" s="166" t="str">
        <f>IF(_xlfn.XLOOKUP(A21, Main_Aggregate!$A$1:$A$354, Main_Aggregate!$D$1:$D$354, "N/A", 0)= "", "N/A",_xlfn.XLOOKUP(A21, Main_Aggregate!$A$1:$A$354, Main_Aggregate!$D$1:$D$354, "N/A", 0))</f>
        <v>N/A</v>
      </c>
      <c r="D21" s="19"/>
    </row>
    <row r="22" spans="1:4" s="20" customFormat="1" ht="24" customHeight="1" x14ac:dyDescent="0.35">
      <c r="A22" s="22" t="s">
        <v>23</v>
      </c>
      <c r="B22" s="17" t="str">
        <f>IF(_xlfn.XLOOKUP(A21, Main_Aggregate!$A$1:$A$354, Main_Aggregate!$G$1:$G$354, "", 0)= "", "",_xlfn.XLOOKUP(A21, Main_Aggregate!$A$1:$A$354, Main_Aggregate!$G$1:$G$354, "", 0))</f>
        <v>45 CFR 2550.50(a-e), 45 CFR 2550.60</v>
      </c>
      <c r="C22" s="166"/>
      <c r="D22" s="19"/>
    </row>
    <row r="23" spans="1:4" s="20" customFormat="1" ht="50.15" customHeight="1" x14ac:dyDescent="0.35">
      <c r="A23" s="87" t="s">
        <v>24</v>
      </c>
      <c r="B23" s="164" t="str">
        <f>IF(_xlfn.XLOOKUP(A21, Main_Aggregate!$A$1:$A$354, Main_Aggregate!$E$1:$E$354, "N/A", 0)= "", "",_xlfn.XLOOKUP(A21, Main_Aggregate!$A$1:$A$354, Main_Aggregate!$E$1:$E$354, "", 0))</f>
        <v/>
      </c>
      <c r="C23" s="165"/>
      <c r="D23" s="19"/>
    </row>
    <row r="24" spans="1:4" s="20" customFormat="1" ht="50.15" customHeight="1" x14ac:dyDescent="0.35">
      <c r="A24" s="22" t="s">
        <v>25</v>
      </c>
      <c r="B24" s="164" t="str">
        <f>IF(_xlfn.XLOOKUP(A21, Main_Aggregate!$A$1:$A$354, Main_Aggregate!$F$1:$F$354, "N/A", 0)= "", "",_xlfn.XLOOKUP(A21, Main_Aggregate!$A$1:$A$354, Main_Aggregate!$F$1:$F$354, "", 0))</f>
        <v/>
      </c>
      <c r="C24" s="165"/>
      <c r="D24" s="19"/>
    </row>
    <row r="25" spans="1:4" s="20" customFormat="1" ht="185.15" customHeight="1" x14ac:dyDescent="0.35">
      <c r="A25" s="22" t="s">
        <v>140</v>
      </c>
      <c r="B25" s="17" t="str">
        <f>IF(_xlfn.XLOOKUP(A25, Main_Aggregate!$A$1:$A$354, Main_Aggregate!$B$1:$B$354, "", 0)= "", "",_xlfn.XLOOKUP(A25, Main_Aggregate!$A$1:$A$354, Main_Aggregate!$B$1:$B$354, "", 0))</f>
        <v xml:space="preserve">The State commission is responsible for the selection of subtitle C programs and preparation of applications to AmeriCorps. Does the commission complete all of the following: _x000D_
•Preparing an application to AmeriCorps to receive funding or education awards for national service programs selected by the State._x000D_
•Administering a competitive process to select national service programs for funding._x000D_
•Administering the grants and overseeing and monitoring the performance and progress of funded programs._x000D_
•Implementing comprehensive, non-duplicative evaluation and monitoring systems._x000D_
•Providing technical assistance to local nonprofit organizations and other entities in planning programs, applying for funds, and in implementing and operating high quality program._x000D_
•Developing mechanisms for recruitment and placement of people interested in participating in national service programs._x000D_
</v>
      </c>
      <c r="C25" s="166" t="str">
        <f>IF(_xlfn.XLOOKUP(A25, Main_Aggregate!$A$1:$A$354, Main_Aggregate!$D$1:$D$354, "N/A", 0)= "", "N/A",_xlfn.XLOOKUP(A25, Main_Aggregate!$A$1:$A$354, Main_Aggregate!$D$1:$D$354, "N/A", 0))</f>
        <v>N/A</v>
      </c>
      <c r="D25" s="19"/>
    </row>
    <row r="26" spans="1:4" s="20" customFormat="1" ht="25.4" customHeight="1" x14ac:dyDescent="0.35">
      <c r="A26" s="22" t="s">
        <v>23</v>
      </c>
      <c r="B26" s="17" t="str">
        <f>IF(_xlfn.XLOOKUP(A25, Main_Aggregate!$A$1:$A$354, Main_Aggregate!$G$1:$G$354, "", 0)= "", "",_xlfn.XLOOKUP(A25, Main_Aggregate!$A$1:$A$354, Main_Aggregate!$G$1:$G$354, "", 0))</f>
        <v>45 CFR 2550.80</v>
      </c>
      <c r="C26" s="166"/>
      <c r="D26" s="19"/>
    </row>
    <row r="27" spans="1:4" s="20" customFormat="1" ht="50.15" customHeight="1" x14ac:dyDescent="0.35">
      <c r="A27" s="87" t="s">
        <v>24</v>
      </c>
      <c r="B27" s="164" t="str">
        <f>IF(_xlfn.XLOOKUP(A25, Main_Aggregate!$A$1:$A$354, Main_Aggregate!$E$1:$E$354, "N/A", 0)= "", "",_xlfn.XLOOKUP(A25, Main_Aggregate!$A$1:$A$354, Main_Aggregate!$E$1:$E$354, "", 0))</f>
        <v/>
      </c>
      <c r="C27" s="165"/>
      <c r="D27" s="19"/>
    </row>
    <row r="28" spans="1:4" s="20" customFormat="1" ht="50.15" customHeight="1" x14ac:dyDescent="0.35">
      <c r="A28" s="22" t="s">
        <v>25</v>
      </c>
      <c r="B28" s="164" t="str">
        <f>IF(_xlfn.XLOOKUP(A25, Main_Aggregate!$A$1:$A$354, Main_Aggregate!$F$1:$F$354, "N/A", 0)= "", "",_xlfn.XLOOKUP(A25, Main_Aggregate!$A$1:$A$354, Main_Aggregate!$F$1:$F$354, "", 0))</f>
        <v/>
      </c>
      <c r="C28" s="165"/>
      <c r="D28" s="19"/>
    </row>
    <row r="29" spans="1:4" s="20" customFormat="1" ht="135.65" customHeight="1" x14ac:dyDescent="0.35">
      <c r="A29" s="22" t="s">
        <v>148</v>
      </c>
      <c r="B29" s="17" t="str">
        <f>IF(_xlfn.XLOOKUP(A29, Main_Aggregate!$A$1:$A$354, Main_Aggregate!$B$1:$B$354, "", 0)= "", "",_xlfn.XLOOKUP(A29, Main_Aggregate!$A$1:$A$354, Main_Aggregate!$B$1:$B$354, "", 0))</f>
        <v xml:space="preserve">Does the commission use all of the following criteria when selecting formula programs?_x000D_
• The quality of national service program proposed to be carried out directly by the applicant or supported by a grant from the applicant. _x000D_
• The innovative aspect of the national service program, and the feasibility of replicating the program._x000D_
• The sustainability of the national service program._x000D_
• The quality of the leadership of the national service program, the past performance of the program, and the extent to which the program builds on existing programs._x000D_
• The extent to which participants of the national service program are recruited from among residents of the communities in which projects are to be conducted, and the extent to which participants and community residents are involved in the design, leadership, and operation of the program._x000D_
• The extent to which projects would be conducted in one of the areas listed in 45 CFR 2522.450 (c)(1) through (5)._x000D_
• Such other criteria as AmeriCorps considers to be appropriate, following appropriate notice._x000D_
</v>
      </c>
      <c r="C29" s="166" t="str">
        <f>IF(_xlfn.XLOOKUP(A29, Main_Aggregate!$A$1:$A$354, Main_Aggregate!$D$1:$D$354, "N/A", 0)= "", "N/A",_xlfn.XLOOKUP(A29, Main_Aggregate!$A$1:$A$354, Main_Aggregate!$D$1:$D$354, "N/A", 0))</f>
        <v>N/A</v>
      </c>
      <c r="D29" s="19"/>
    </row>
    <row r="30" spans="1:4" s="20" customFormat="1" ht="27" customHeight="1" x14ac:dyDescent="0.35">
      <c r="A30" s="22" t="s">
        <v>23</v>
      </c>
      <c r="B30" s="17" t="str">
        <f>IF(_xlfn.XLOOKUP(A29, Main_Aggregate!$A$1:$A$354, Main_Aggregate!$G$1:$G$354, "", 0)= "", "",_xlfn.XLOOKUP(A29, Main_Aggregate!$A$1:$A$354, Main_Aggregate!$G$1:$G$354, "", 0))</f>
        <v>45 CFR § 2522.475</v>
      </c>
      <c r="C30" s="166"/>
      <c r="D30" s="19"/>
    </row>
    <row r="31" spans="1:4" s="20" customFormat="1" ht="50.15" customHeight="1" x14ac:dyDescent="0.35">
      <c r="A31" s="87" t="s">
        <v>24</v>
      </c>
      <c r="B31" s="164" t="str">
        <f>IF(_xlfn.XLOOKUP(A29, Main_Aggregate!$A$1:$A$354, Main_Aggregate!$E$1:$E$354, "N/A", 0)= "", "",_xlfn.XLOOKUP(A29, Main_Aggregate!$A$1:$A$354, Main_Aggregate!$E$1:$E$354, "", 0))</f>
        <v/>
      </c>
      <c r="C31" s="165"/>
      <c r="D31" s="19"/>
    </row>
    <row r="32" spans="1:4" s="20" customFormat="1" ht="50.15" customHeight="1" x14ac:dyDescent="0.35">
      <c r="A32" s="22" t="s">
        <v>25</v>
      </c>
      <c r="B32" s="164" t="str">
        <f>IF(_xlfn.XLOOKUP(A29, Main_Aggregate!$A$1:$A$354, Main_Aggregate!$F$1:$F$354, "N/A", 0)= "", "",_xlfn.XLOOKUP(A29, Main_Aggregate!$A$1:$A$354, Main_Aggregate!$F$1:$F$354, "", 0))</f>
        <v/>
      </c>
      <c r="C32" s="165"/>
      <c r="D32" s="19"/>
    </row>
    <row r="33" spans="1:4" ht="25.4" customHeight="1" x14ac:dyDescent="0.35">
      <c r="A33" s="158" t="s">
        <v>93</v>
      </c>
      <c r="B33" s="158"/>
      <c r="C33" s="158"/>
      <c r="D33" s="5"/>
    </row>
    <row r="34" spans="1:4" ht="105" customHeight="1" x14ac:dyDescent="0.35">
      <c r="A34" s="163" t="str">
        <f>IF('ASN-Comm'!$A$83=0,"",'ASN-Comm'!$A$83)</f>
        <v/>
      </c>
      <c r="B34" s="163"/>
      <c r="C34" s="163"/>
      <c r="D34" s="5"/>
    </row>
    <row r="35" spans="1:4" x14ac:dyDescent="0.35">
      <c r="A35" s="5"/>
      <c r="B35" s="5"/>
      <c r="C35" s="5"/>
      <c r="D35" s="5"/>
    </row>
  </sheetData>
  <mergeCells count="26">
    <mergeCell ref="C17:C18"/>
    <mergeCell ref="A4:C4"/>
    <mergeCell ref="C5:C6"/>
    <mergeCell ref="A1:C1"/>
    <mergeCell ref="A2:C2"/>
    <mergeCell ref="B7:C7"/>
    <mergeCell ref="C9:C10"/>
    <mergeCell ref="B11:C11"/>
    <mergeCell ref="C13:C14"/>
    <mergeCell ref="B15:C15"/>
    <mergeCell ref="B8:C8"/>
    <mergeCell ref="B12:C12"/>
    <mergeCell ref="B16:C16"/>
    <mergeCell ref="A33:C33"/>
    <mergeCell ref="A34:C34"/>
    <mergeCell ref="B31:C31"/>
    <mergeCell ref="B19:C19"/>
    <mergeCell ref="C21:C22"/>
    <mergeCell ref="B23:C23"/>
    <mergeCell ref="C25:C26"/>
    <mergeCell ref="B27:C27"/>
    <mergeCell ref="C29:C30"/>
    <mergeCell ref="B20:C20"/>
    <mergeCell ref="B24:C24"/>
    <mergeCell ref="B28:C28"/>
    <mergeCell ref="B32:C3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ADAE5-81A0-440D-A2C9-DBF1E9E805A8}">
  <sheetPr codeName="Sheet21">
    <tabColor theme="4" tint="0.79998168889431442"/>
  </sheetPr>
  <dimension ref="A1:D132"/>
  <sheetViews>
    <sheetView zoomScaleNormal="100" workbookViewId="0">
      <selection activeCell="C11" sqref="C11:C12"/>
    </sheetView>
  </sheetViews>
  <sheetFormatPr defaultColWidth="0" defaultRowHeight="14.5" zeroHeight="1" x14ac:dyDescent="0.35"/>
  <cols>
    <col min="1" max="1" width="20.6328125" style="6" customWidth="1"/>
    <col min="2" max="2" width="92.6328125" style="6" customWidth="1"/>
    <col min="3" max="3" width="15.6328125" style="6" customWidth="1"/>
    <col min="4" max="4" width="8.90625" style="6" customWidth="1"/>
    <col min="5" max="16384" width="8.90625" style="6" hidden="1"/>
  </cols>
  <sheetData>
    <row r="1" spans="1:4" ht="26" x14ac:dyDescent="0.35">
      <c r="A1" s="142" t="s">
        <v>350</v>
      </c>
      <c r="B1" s="143"/>
      <c r="C1" s="144"/>
      <c r="D1" s="5"/>
    </row>
    <row r="2" spans="1:4" ht="18.649999999999999" customHeight="1" x14ac:dyDescent="0.35">
      <c r="A2" s="145"/>
      <c r="B2" s="145"/>
      <c r="C2" s="145"/>
      <c r="D2" s="5"/>
    </row>
    <row r="3" spans="1:4" x14ac:dyDescent="0.35">
      <c r="A3" s="5"/>
      <c r="B3" s="5"/>
      <c r="C3" s="5"/>
      <c r="D3" s="5"/>
    </row>
    <row r="4" spans="1:4" ht="25.4" customHeight="1" x14ac:dyDescent="0.35">
      <c r="A4" s="146" t="s">
        <v>351</v>
      </c>
      <c r="B4" s="147"/>
      <c r="C4" s="148"/>
      <c r="D4" s="5"/>
    </row>
    <row r="5" spans="1:4" ht="46.4" customHeight="1" x14ac:dyDescent="0.35">
      <c r="A5" s="149" t="s">
        <v>20</v>
      </c>
      <c r="B5" s="150"/>
      <c r="C5" s="151"/>
      <c r="D5" s="5"/>
    </row>
    <row r="6" spans="1:4" ht="25.4" customHeight="1" x14ac:dyDescent="0.35">
      <c r="A6" s="139" t="s">
        <v>352</v>
      </c>
      <c r="B6" s="140"/>
      <c r="C6" s="141"/>
      <c r="D6" s="5"/>
    </row>
    <row r="7" spans="1:4" s="20" customFormat="1" ht="25.4" customHeight="1" x14ac:dyDescent="0.35">
      <c r="A7" s="22" t="s">
        <v>353</v>
      </c>
      <c r="B7" s="17" t="str">
        <f>_xlfn.SINGLE(IF(_xlfn.XLOOKUP(A7, Main_Aggregate!$A$1:$A$354, Main_Aggregate!$B$1:$B$354, "", 0)= "", "",_xlfn.XLOOKUP(A7, Main_Aggregate!$A$1:$A$354, Main_Aggregate!$B$1:$B$354, "", 0)))</f>
        <v>Do all volunteers meet the minimum age requirement at the time of enrollment?</v>
      </c>
      <c r="C7" s="152"/>
      <c r="D7" s="19"/>
    </row>
    <row r="8" spans="1:4" s="20" customFormat="1" ht="25.4" customHeight="1" x14ac:dyDescent="0.35">
      <c r="A8" s="22" t="s">
        <v>23</v>
      </c>
      <c r="B8" s="17" t="str">
        <f>_xlfn.SINGLE(IF(_xlfn.XLOOKUP(A7, Main_Aggregate!$A$1:$A$354, Main_Aggregate!$G$1:$G$354, "", 0)= "", "",_xlfn.XLOOKUP(A7, Main_Aggregate!$A$1:$A$354, Main_Aggregate!$G$1:$G$354, "", 0)))</f>
        <v>SCP Regulation: 45 CFR § 2551.41 (a)(1)</v>
      </c>
      <c r="C8" s="152"/>
      <c r="D8" s="19"/>
    </row>
    <row r="9" spans="1:4" s="20" customFormat="1" ht="50.15" customHeight="1" x14ac:dyDescent="0.35">
      <c r="A9" s="87" t="s">
        <v>24</v>
      </c>
      <c r="B9" s="137"/>
      <c r="C9" s="138"/>
      <c r="D9" s="19"/>
    </row>
    <row r="10" spans="1:4" s="20" customFormat="1" ht="50.15" customHeight="1" x14ac:dyDescent="0.35">
      <c r="A10" s="22" t="s">
        <v>25</v>
      </c>
      <c r="B10" s="137"/>
      <c r="C10" s="138"/>
      <c r="D10" s="19"/>
    </row>
    <row r="11" spans="1:4" s="20" customFormat="1" ht="25.4" customHeight="1" x14ac:dyDescent="0.35">
      <c r="A11" s="22" t="s">
        <v>354</v>
      </c>
      <c r="B11" s="17" t="str">
        <f>_xlfn.SINGLE(IF(_xlfn.XLOOKUP(A11, Main_Aggregate!$A$1:$A$354, Main_Aggregate!$B$1:$B$354, "", 0)= "", "",_xlfn.XLOOKUP(A11, Main_Aggregate!$A$1:$A$354, Main_Aggregate!$B$1:$B$354, "", 0)))</f>
        <v xml:space="preserve">Are stipend volunteers all income eligible? </v>
      </c>
      <c r="C11" s="152"/>
      <c r="D11" s="19"/>
    </row>
    <row r="12" spans="1:4" s="20" customFormat="1" ht="25.4" customHeight="1" x14ac:dyDescent="0.35">
      <c r="A12" s="22" t="s">
        <v>23</v>
      </c>
      <c r="B12" s="17" t="str">
        <f>_xlfn.SINGLE(IF(_xlfn.XLOOKUP(A11, Main_Aggregate!$A$1:$A$354, Main_Aggregate!$G$1:$G$354, "", 0)= "", "",_xlfn.XLOOKUP(A11, Main_Aggregate!$A$1:$A$354, Main_Aggregate!$G$1:$G$354, "", 0)))</f>
        <v>45 § 2551.41(a)(2), 45 CFR 2551.43, 45 CFR § 2551.44</v>
      </c>
      <c r="C12" s="152"/>
      <c r="D12" s="19"/>
    </row>
    <row r="13" spans="1:4" s="20" customFormat="1" ht="50.15" customHeight="1" x14ac:dyDescent="0.35">
      <c r="A13" s="87" t="s">
        <v>24</v>
      </c>
      <c r="B13" s="137"/>
      <c r="C13" s="138"/>
      <c r="D13" s="19"/>
    </row>
    <row r="14" spans="1:4" s="20" customFormat="1" ht="50.15" customHeight="1" x14ac:dyDescent="0.35">
      <c r="A14" s="22" t="s">
        <v>25</v>
      </c>
      <c r="B14" s="137"/>
      <c r="C14" s="138"/>
      <c r="D14" s="19"/>
    </row>
    <row r="15" spans="1:4" s="20" customFormat="1" ht="32.9" customHeight="1" x14ac:dyDescent="0.35">
      <c r="A15" s="22" t="s">
        <v>355</v>
      </c>
      <c r="B15" s="17" t="str">
        <f>_xlfn.SINGLE(IF(_xlfn.XLOOKUP(A15, Main_Aggregate!$A$1:$A$354, Main_Aggregate!$B$1:$B$354, "", 0)= "", "",_xlfn.XLOOKUP(A15, Main_Aggregate!$A$1:$A$354, Main_Aggregate!$B$1:$B$354, "", 0)))</f>
        <v>Review the volunteer assignment plans and complete the required interviews. Do the volunteer's service activities align with their plan?</v>
      </c>
      <c r="C15" s="152"/>
      <c r="D15" s="19"/>
    </row>
    <row r="16" spans="1:4" s="20" customFormat="1" ht="32.9" customHeight="1" x14ac:dyDescent="0.35">
      <c r="A16" s="22" t="s">
        <v>23</v>
      </c>
      <c r="B16" s="17" t="str">
        <f>_xlfn.SINGLE(IF(_xlfn.XLOOKUP(A15, Main_Aggregate!$A$1:$A$354, Main_Aggregate!$G$1:$G$354, "", 0)= "", "",_xlfn.XLOOKUP(A15, Main_Aggregate!$A$1:$A$354, Main_Aggregate!$G$1:$G$354, "", 0)))</f>
        <v>45 CFR §2551.71, 45 CFR § 2551.72, 45 CFR § 2551.73</v>
      </c>
      <c r="C16" s="152"/>
      <c r="D16" s="19"/>
    </row>
    <row r="17" spans="1:4" s="20" customFormat="1" ht="40.4" customHeight="1" x14ac:dyDescent="0.35">
      <c r="A17" s="87" t="s">
        <v>24</v>
      </c>
      <c r="B17" s="137"/>
      <c r="C17" s="138"/>
      <c r="D17" s="19"/>
    </row>
    <row r="18" spans="1:4" s="20" customFormat="1" ht="40.4" customHeight="1" x14ac:dyDescent="0.35">
      <c r="A18" s="22" t="s">
        <v>25</v>
      </c>
      <c r="B18" s="137"/>
      <c r="C18" s="138"/>
      <c r="D18" s="19"/>
    </row>
    <row r="19" spans="1:4" s="20" customFormat="1" ht="25.4" customHeight="1" x14ac:dyDescent="0.35">
      <c r="A19" s="22" t="s">
        <v>356</v>
      </c>
      <c r="B19" s="17" t="str">
        <f>_xlfn.SINGLE(IF(_xlfn.XLOOKUP(A19, Main_Aggregate!$A$1:$A$354, Main_Aggregate!$B$1:$B$354, "", 0)= "", "",_xlfn.XLOOKUP(A19, Main_Aggregate!$A$1:$A$354, Main_Aggregate!$B$1:$B$354, "", 0)))</f>
        <v>Is there a designated supervisor providing regular and consistent support for each volunteer?</v>
      </c>
      <c r="C19" s="152"/>
      <c r="D19" s="19"/>
    </row>
    <row r="20" spans="1:4" s="20" customFormat="1" ht="25.4" customHeight="1" x14ac:dyDescent="0.35">
      <c r="A20" s="22" t="s">
        <v>23</v>
      </c>
      <c r="B20" s="17" t="str">
        <f>_xlfn.SINGLE(IF(_xlfn.XLOOKUP(A19, Main_Aggregate!$A$1:$A$354, Main_Aggregate!$G$1:$G$354, "", 0)= "", "",_xlfn.XLOOKUP(A19, Main_Aggregate!$A$1:$A$354, Main_Aggregate!$G$1:$G$354, "", 0)))</f>
        <v>SCP Regulation: 45 CFR §2551.62(f); §2551.71(a)(4)</v>
      </c>
      <c r="C20" s="152"/>
      <c r="D20" s="19"/>
    </row>
    <row r="21" spans="1:4" s="20" customFormat="1" ht="50.15" customHeight="1" x14ac:dyDescent="0.35">
      <c r="A21" s="87" t="s">
        <v>24</v>
      </c>
      <c r="B21" s="137"/>
      <c r="C21" s="138"/>
      <c r="D21" s="19"/>
    </row>
    <row r="22" spans="1:4" s="20" customFormat="1" ht="50.15" customHeight="1" x14ac:dyDescent="0.35">
      <c r="A22" s="22" t="s">
        <v>25</v>
      </c>
      <c r="B22" s="137"/>
      <c r="C22" s="138"/>
      <c r="D22" s="19"/>
    </row>
    <row r="23" spans="1:4" s="20" customFormat="1" ht="25.4" customHeight="1" x14ac:dyDescent="0.35">
      <c r="A23" s="22" t="s">
        <v>357</v>
      </c>
      <c r="B23" s="17" t="str">
        <f>_xlfn.SINGLE(IF(_xlfn.XLOOKUP(A23, Main_Aggregate!$A$1:$A$354, Main_Aggregate!$B$1:$B$354, "", 0)= "", "",_xlfn.XLOOKUP(A23, Main_Aggregate!$A$1:$A$354, Main_Aggregate!$B$1:$B$354, "", 0)))</f>
        <v>Are supervisors adequately trained by the grantee to manage volunteers?</v>
      </c>
      <c r="C23" s="152"/>
      <c r="D23" s="19"/>
    </row>
    <row r="24" spans="1:4" s="20" customFormat="1" ht="25.4" customHeight="1" x14ac:dyDescent="0.35">
      <c r="A24" s="22" t="s">
        <v>23</v>
      </c>
      <c r="B24" s="17" t="str">
        <f>_xlfn.SINGLE(IF(_xlfn.XLOOKUP(A23, Main_Aggregate!$A$1:$A$354, Main_Aggregate!$G$1:$G$354, "", 0)= "", "",_xlfn.XLOOKUP(A23, Main_Aggregate!$A$1:$A$354, Main_Aggregate!$G$1:$G$354, "", 0)))</f>
        <v xml:space="preserve">SCP Regulation: 45 CFR §2551.62(f); §2551.71(a)(4),
</v>
      </c>
      <c r="C24" s="152"/>
      <c r="D24" s="19"/>
    </row>
    <row r="25" spans="1:4" s="20" customFormat="1" ht="50.15" customHeight="1" x14ac:dyDescent="0.35">
      <c r="A25" s="87" t="s">
        <v>24</v>
      </c>
      <c r="B25" s="137"/>
      <c r="C25" s="138"/>
      <c r="D25" s="19"/>
    </row>
    <row r="26" spans="1:4" s="20" customFormat="1" ht="50.15" customHeight="1" x14ac:dyDescent="0.35">
      <c r="A26" s="22" t="s">
        <v>25</v>
      </c>
      <c r="B26" s="137"/>
      <c r="C26" s="138"/>
      <c r="D26" s="19"/>
    </row>
    <row r="27" spans="1:4" s="20" customFormat="1" ht="48" customHeight="1" x14ac:dyDescent="0.35">
      <c r="A27" s="153" t="s">
        <v>358</v>
      </c>
      <c r="B27" s="17" t="s">
        <v>359</v>
      </c>
      <c r="C27" s="18" t="str">
        <f>_xlfn.SINGLE(IF(OR(C28="",C29="",C30="", C31="", C32="", C33=""),"",IF(AND(C28="N/A",C29="N/A",C30="N/A", C31="N/A", C32="N/A", C33="N/A"), "N/A",IF(OR(C28="No",C29="No",C30="No", C31="No", C32="No", C33="No"),"Not Compliant",IF(OR(C28="Yes",C29="Yes",C30="Yes", C31="Yes", C32="Yes", C33="Yes", C28="N/A", C29="N/A", C30="N/A", C31="N/A", C32="N/A", C33="N/A"),"Compliant")))))</f>
        <v/>
      </c>
      <c r="D27" s="19"/>
    </row>
    <row r="28" spans="1:4" s="20" customFormat="1" ht="34.4" customHeight="1" x14ac:dyDescent="0.35">
      <c r="A28" s="154"/>
      <c r="B28" s="28" t="s">
        <v>360</v>
      </c>
      <c r="C28" s="21"/>
      <c r="D28" s="19"/>
    </row>
    <row r="29" spans="1:4" s="20" customFormat="1" ht="19.399999999999999" customHeight="1" x14ac:dyDescent="0.35">
      <c r="A29" s="154"/>
      <c r="B29" s="28" t="s">
        <v>361</v>
      </c>
      <c r="C29" s="21"/>
      <c r="D29" s="19"/>
    </row>
    <row r="30" spans="1:4" s="20" customFormat="1" ht="19.399999999999999" customHeight="1" x14ac:dyDescent="0.35">
      <c r="A30" s="154"/>
      <c r="B30" s="28" t="s">
        <v>362</v>
      </c>
      <c r="C30" s="21"/>
      <c r="D30" s="19"/>
    </row>
    <row r="31" spans="1:4" s="20" customFormat="1" ht="19.399999999999999" customHeight="1" x14ac:dyDescent="0.35">
      <c r="A31" s="154"/>
      <c r="B31" s="28" t="s">
        <v>363</v>
      </c>
      <c r="C31" s="21"/>
      <c r="D31" s="19"/>
    </row>
    <row r="32" spans="1:4" s="20" customFormat="1" ht="19.399999999999999" customHeight="1" x14ac:dyDescent="0.35">
      <c r="A32" s="154"/>
      <c r="B32" s="28" t="s">
        <v>364</v>
      </c>
      <c r="C32" s="21"/>
      <c r="D32" s="19"/>
    </row>
    <row r="33" spans="1:4" s="20" customFormat="1" ht="19.399999999999999" customHeight="1" x14ac:dyDescent="0.35">
      <c r="A33" s="155"/>
      <c r="B33" s="28" t="s">
        <v>365</v>
      </c>
      <c r="C33" s="21"/>
      <c r="D33" s="19"/>
    </row>
    <row r="34" spans="1:4" s="20" customFormat="1" ht="24.65" customHeight="1" x14ac:dyDescent="0.35">
      <c r="A34" s="22" t="s">
        <v>23</v>
      </c>
      <c r="B34" s="156" t="str">
        <f>_xlfn.SINGLE(IF(_xlfn.XLOOKUP(A27, Main_Aggregate!$A$1:$A$354, Main_Aggregate!$G$1:$G$354, "", 0)= "", "",_xlfn.XLOOKUP(A27, Main_Aggregate!$A$1:$A$354, Main_Aggregate!$G$1:$G$354, "", 0)))</f>
        <v>45 CFR § 2551.72, § 2551.73, §2551.71(a) and (b)</v>
      </c>
      <c r="C34" s="157"/>
      <c r="D34" s="19"/>
    </row>
    <row r="35" spans="1:4" s="20" customFormat="1" ht="50.15" customHeight="1" x14ac:dyDescent="0.35">
      <c r="A35" s="87" t="s">
        <v>24</v>
      </c>
      <c r="B35" s="137"/>
      <c r="C35" s="138"/>
      <c r="D35" s="19"/>
    </row>
    <row r="36" spans="1:4" s="20" customFormat="1" ht="50.15" customHeight="1" x14ac:dyDescent="0.35">
      <c r="A36" s="22" t="s">
        <v>25</v>
      </c>
      <c r="B36" s="137"/>
      <c r="C36" s="138"/>
      <c r="D36" s="19"/>
    </row>
    <row r="37" spans="1:4" s="20" customFormat="1" ht="45.65" customHeight="1" x14ac:dyDescent="0.35">
      <c r="A37" s="22" t="s">
        <v>366</v>
      </c>
      <c r="B37" s="17" t="str">
        <f>_xlfn.SINGLE(IF(_xlfn.XLOOKUP(A37, Main_Aggregate!$A$1:$A$354, Main_Aggregate!$B$1:$B$354, "", 0)= "", "",_xlfn.XLOOKUP(A37, Main_Aggregate!$A$1:$A$354, Main_Aggregate!$B$1:$B$354, "", 0)))</f>
        <v xml:space="preserve">For SCP, do Senior Companions who directly serve clients serve one or more eligible adults in a manner that: results in person-to-person supportive relationships with each client served and that supports the achievement and maintenance of the highest level of independent living for their clients?_x000D_
_x000D_
</v>
      </c>
      <c r="C37" s="152"/>
      <c r="D37" s="19"/>
    </row>
    <row r="38" spans="1:4" s="20" customFormat="1" ht="29.15" customHeight="1" x14ac:dyDescent="0.35">
      <c r="A38" s="22" t="s">
        <v>23</v>
      </c>
      <c r="B38" s="17" t="str">
        <f>_xlfn.SINGLE(IF(_xlfn.XLOOKUP(A37, Main_Aggregate!$A$1:$A$354, Main_Aggregate!$G$1:$G$354, "", 0)= "", "",_xlfn.XLOOKUP(A37, Main_Aggregate!$A$1:$A$354, Main_Aggregate!$G$1:$G$354, "", 0)))</f>
        <v>SCP Regulation: 45 CFR §2551.71(a)</v>
      </c>
      <c r="C38" s="152"/>
      <c r="D38" s="19"/>
    </row>
    <row r="39" spans="1:4" s="20" customFormat="1" ht="50.15" customHeight="1" x14ac:dyDescent="0.35">
      <c r="A39" s="87" t="s">
        <v>24</v>
      </c>
      <c r="B39" s="137"/>
      <c r="C39" s="138"/>
      <c r="D39" s="19"/>
    </row>
    <row r="40" spans="1:4" s="20" customFormat="1" ht="50.15" customHeight="1" x14ac:dyDescent="0.35">
      <c r="A40" s="22" t="s">
        <v>25</v>
      </c>
      <c r="B40" s="137"/>
      <c r="C40" s="138"/>
      <c r="D40" s="19"/>
    </row>
    <row r="41" spans="1:4" s="20" customFormat="1" ht="50.9" customHeight="1" x14ac:dyDescent="0.35">
      <c r="A41" s="22" t="s">
        <v>367</v>
      </c>
      <c r="B41" s="17" t="str">
        <f>_xlfn.SINGLE(IF(_xlfn.XLOOKUP(A41, Main_Aggregate!$A$1:$A$354, Main_Aggregate!$B$1:$B$354, "", 0)= "", "",_xlfn.XLOOKUP(A41, Main_Aggregate!$A$1:$A$354, Main_Aggregate!$B$1:$B$354, "", 0)))</f>
        <v xml:space="preserve">For SCP, does the project ensure that Senior Companions do not provide services such as those performed by medical personnel, services to large numbers of clients, custodial services, administrative support services, or other services that would detract from their assignment? _x000D_
_x000D_
</v>
      </c>
      <c r="C41" s="152"/>
      <c r="D41" s="19"/>
    </row>
    <row r="42" spans="1:4" s="20" customFormat="1" ht="27.65" customHeight="1" x14ac:dyDescent="0.35">
      <c r="A42" s="22" t="s">
        <v>23</v>
      </c>
      <c r="B42" s="17" t="str">
        <f>_xlfn.SINGLE(IF(_xlfn.XLOOKUP(A41, Main_Aggregate!$A$1:$A$354, Main_Aggregate!$G$1:$G$354, "", 0)= "", "",_xlfn.XLOOKUP(A41, Main_Aggregate!$A$1:$A$354, Main_Aggregate!$G$1:$G$354, "", 0)))</f>
        <v>45 CFR § 2551.71(b)</v>
      </c>
      <c r="C42" s="152"/>
      <c r="D42" s="19"/>
    </row>
    <row r="43" spans="1:4" s="20" customFormat="1" ht="50.15" customHeight="1" x14ac:dyDescent="0.35">
      <c r="A43" s="87" t="s">
        <v>24</v>
      </c>
      <c r="B43" s="137"/>
      <c r="C43" s="138"/>
      <c r="D43" s="19"/>
    </row>
    <row r="44" spans="1:4" s="20" customFormat="1" ht="50.15" customHeight="1" x14ac:dyDescent="0.35">
      <c r="A44" s="22" t="s">
        <v>25</v>
      </c>
      <c r="B44" s="137"/>
      <c r="C44" s="138"/>
      <c r="D44" s="19"/>
    </row>
    <row r="45" spans="1:4" s="20" customFormat="1" ht="21" customHeight="1" x14ac:dyDescent="0.35">
      <c r="A45" s="153" t="s">
        <v>368</v>
      </c>
      <c r="B45" s="17" t="s">
        <v>369</v>
      </c>
      <c r="C45" s="18" t="str">
        <f>_xlfn.SINGLE(IF(OR(C46="",C47="",C48="", C49=""),"",IF(AND(C46="N/A",C47="N/A",C48="N/A", C49="N/A"), "N/A",IF(OR(C46="No",C47="No",C48="No", C49="No"),"Not Compliant",IF(OR(C46="Yes",C47="Yes",C48="Yes", C49="Yes", C46="N/A", C47="N/A", C48="N/A", C49="N/A"),"Compliant")))))</f>
        <v/>
      </c>
      <c r="D45" s="19"/>
    </row>
    <row r="46" spans="1:4" s="20" customFormat="1" ht="32.9" customHeight="1" x14ac:dyDescent="0.35">
      <c r="A46" s="154"/>
      <c r="B46" s="28" t="s">
        <v>182</v>
      </c>
      <c r="C46" s="21"/>
      <c r="D46" s="19"/>
    </row>
    <row r="47" spans="1:4" s="20" customFormat="1" ht="32.9" customHeight="1" x14ac:dyDescent="0.35">
      <c r="A47" s="154"/>
      <c r="B47" s="28" t="s">
        <v>370</v>
      </c>
      <c r="C47" s="21"/>
      <c r="D47" s="19"/>
    </row>
    <row r="48" spans="1:4" s="20" customFormat="1" ht="32.9" customHeight="1" x14ac:dyDescent="0.35">
      <c r="A48" s="154"/>
      <c r="B48" s="28" t="s">
        <v>321</v>
      </c>
      <c r="C48" s="21"/>
      <c r="D48" s="19"/>
    </row>
    <row r="49" spans="1:4" s="20" customFormat="1" ht="32.9" customHeight="1" x14ac:dyDescent="0.35">
      <c r="A49" s="155"/>
      <c r="B49" s="28" t="s">
        <v>322</v>
      </c>
      <c r="C49" s="21"/>
      <c r="D49" s="19"/>
    </row>
    <row r="50" spans="1:4" s="20" customFormat="1" ht="21" customHeight="1" x14ac:dyDescent="0.35">
      <c r="A50" s="22" t="s">
        <v>23</v>
      </c>
      <c r="B50" s="156" t="str">
        <f>_xlfn.SINGLE(IF(_xlfn.XLOOKUP(A45, Main_Aggregate!$A$1:$A$354, Main_Aggregate!$G$1:$G$354, "", 0)= "", "",_xlfn.XLOOKUP(A45, Main_Aggregate!$A$1:$A$354, Main_Aggregate!$G$1:$G$354, "", 0)))</f>
        <v>General Terms and Conditions</v>
      </c>
      <c r="C50" s="157"/>
      <c r="D50" s="19"/>
    </row>
    <row r="51" spans="1:4" s="20" customFormat="1" ht="50.15" customHeight="1" x14ac:dyDescent="0.35">
      <c r="A51" s="87" t="s">
        <v>24</v>
      </c>
      <c r="B51" s="137"/>
      <c r="C51" s="138"/>
      <c r="D51" s="19"/>
    </row>
    <row r="52" spans="1:4" s="20" customFormat="1" ht="50.15" customHeight="1" x14ac:dyDescent="0.35">
      <c r="A52" s="22" t="s">
        <v>25</v>
      </c>
      <c r="B52" s="137"/>
      <c r="C52" s="138"/>
      <c r="D52" s="19"/>
    </row>
    <row r="53" spans="1:4" s="20" customFormat="1" ht="64.400000000000006" customHeight="1" x14ac:dyDescent="0.35">
      <c r="A53" s="22" t="s">
        <v>371</v>
      </c>
      <c r="B53" s="17" t="str">
        <f>_xlfn.SINGLE(IF(_xlfn.XLOOKUP(A53, Main_Aggregate!$A$1:$A$354, Main_Aggregate!$B$1:$B$354, "", 0)= "", "",_xlfn.XLOOKUP(A53, Main_Aggregate!$A$1:$A$354, Main_Aggregate!$B$1:$B$354, "", 0)))</f>
        <v>Does the progress report raw/source documentation provided demonstrate accuracy and validity of performance measure progress reported?
If NO, write a brief explanation in the notes section below.</v>
      </c>
      <c r="C53" s="152"/>
      <c r="D53" s="19"/>
    </row>
    <row r="54" spans="1:4" s="20" customFormat="1" ht="27.65" customHeight="1" x14ac:dyDescent="0.35">
      <c r="A54" s="22" t="s">
        <v>23</v>
      </c>
      <c r="B54" s="17" t="str">
        <f>_xlfn.SINGLE(IF(_xlfn.XLOOKUP(A53, Main_Aggregate!$A$1:$A$354, Main_Aggregate!$G$1:$G$354, "", 0)= "", "",_xlfn.XLOOKUP(A53, Main_Aggregate!$A$1:$A$354, Main_Aggregate!$G$1:$G$354, "", 0)))</f>
        <v>Post Federal Award Requirements: Performance Measurement; FY22 General Terms and Conditions B. Other Applicable Terms and Conditions</v>
      </c>
      <c r="C54" s="152"/>
      <c r="D54" s="19"/>
    </row>
    <row r="55" spans="1:4" s="20" customFormat="1" ht="50.15" customHeight="1" x14ac:dyDescent="0.35">
      <c r="A55" s="87" t="s">
        <v>24</v>
      </c>
      <c r="B55" s="137"/>
      <c r="C55" s="138"/>
      <c r="D55" s="19"/>
    </row>
    <row r="56" spans="1:4" s="20" customFormat="1" ht="50.15" customHeight="1" x14ac:dyDescent="0.35">
      <c r="A56" s="22" t="s">
        <v>25</v>
      </c>
      <c r="B56" s="137"/>
      <c r="C56" s="138"/>
      <c r="D56" s="19"/>
    </row>
    <row r="57" spans="1:4" ht="25.4" customHeight="1" x14ac:dyDescent="0.35">
      <c r="A57" s="139" t="s">
        <v>372</v>
      </c>
      <c r="B57" s="140"/>
      <c r="C57" s="141"/>
      <c r="D57" s="5"/>
    </row>
    <row r="58" spans="1:4" s="20" customFormat="1" ht="33" customHeight="1" x14ac:dyDescent="0.35">
      <c r="A58" s="22" t="s">
        <v>373</v>
      </c>
      <c r="B58" s="17" t="str">
        <f>_xlfn.SINGLE(IF(_xlfn.XLOOKUP(A58, Main_Aggregate!$A$1:$A$354, Main_Aggregate!$B$1:$B$354, "", 0)= "", "",_xlfn.XLOOKUP(A58, Main_Aggregate!$A$1:$A$354, Main_Aggregate!$B$1:$B$354, "", 0)))</f>
        <v xml:space="preserve">Is there a current MOU for all volunteer stations, where volunteers are currently serving, signed within the past 3 years?_x000D_
_x000D_
 </v>
      </c>
      <c r="C58" s="152"/>
      <c r="D58" s="19"/>
    </row>
    <row r="59" spans="1:4" s="20" customFormat="1" ht="33" customHeight="1" x14ac:dyDescent="0.35">
      <c r="A59" s="22" t="s">
        <v>23</v>
      </c>
      <c r="B59" s="17" t="str">
        <f>_xlfn.SINGLE(IF(_xlfn.XLOOKUP(A58, Main_Aggregate!$A$1:$A$354, Main_Aggregate!$G$1:$G$354, "", 0)= "", "",_xlfn.XLOOKUP(A58, Main_Aggregate!$A$1:$A$354, Main_Aggregate!$G$1:$G$354, "", 0)))</f>
        <v>SCP Regulation: 45 CFR §2551.23(c)(2)</v>
      </c>
      <c r="C59" s="152"/>
      <c r="D59" s="19"/>
    </row>
    <row r="60" spans="1:4" s="20" customFormat="1" ht="50.15" customHeight="1" x14ac:dyDescent="0.35">
      <c r="A60" s="87" t="s">
        <v>24</v>
      </c>
      <c r="B60" s="137"/>
      <c r="C60" s="138"/>
      <c r="D60" s="19"/>
    </row>
    <row r="61" spans="1:4" s="20" customFormat="1" ht="50.15" customHeight="1" x14ac:dyDescent="0.35">
      <c r="A61" s="22" t="s">
        <v>25</v>
      </c>
      <c r="B61" s="137"/>
      <c r="C61" s="138"/>
      <c r="D61" s="19"/>
    </row>
    <row r="62" spans="1:4" s="20" customFormat="1" ht="22.4" customHeight="1" x14ac:dyDescent="0.35">
      <c r="A62" s="153" t="s">
        <v>374</v>
      </c>
      <c r="B62" s="17" t="s">
        <v>375</v>
      </c>
      <c r="C62" s="18" t="str">
        <f>_xlfn.SINGLE(IF(OR(C63="",C64="",C65="", C66="", C67=""),"",IF(AND(C63="N/A",C64="N/A",C65="N/A", C66="N/A", C67="N/A"), "N/A",IF(OR(C63="No",C64="No",C65="No", C66="No", C67="No"),"Not Compliant",IF(OR(C63="Yes",C64="Yes",C65="Yes", C66="Yes", C67="Yes", C63="N/A", C64="N/A", C65="N/A", C66="N/A", C67="N/A"),"Compliant")))))</f>
        <v/>
      </c>
      <c r="D62" s="19"/>
    </row>
    <row r="63" spans="1:4" s="20" customFormat="1" ht="19.399999999999999" customHeight="1" x14ac:dyDescent="0.35">
      <c r="A63" s="154"/>
      <c r="B63" s="28" t="s">
        <v>376</v>
      </c>
      <c r="C63" s="21"/>
      <c r="D63" s="19"/>
    </row>
    <row r="64" spans="1:4" s="20" customFormat="1" ht="19.399999999999999" customHeight="1" x14ac:dyDescent="0.35">
      <c r="A64" s="154"/>
      <c r="B64" s="28" t="s">
        <v>377</v>
      </c>
      <c r="C64" s="21"/>
      <c r="D64" s="19"/>
    </row>
    <row r="65" spans="1:4" s="20" customFormat="1" ht="19.399999999999999" customHeight="1" x14ac:dyDescent="0.35">
      <c r="A65" s="154"/>
      <c r="B65" s="28" t="s">
        <v>378</v>
      </c>
      <c r="C65" s="21"/>
      <c r="D65" s="19"/>
    </row>
    <row r="66" spans="1:4" s="20" customFormat="1" ht="19.399999999999999" customHeight="1" x14ac:dyDescent="0.35">
      <c r="A66" s="154"/>
      <c r="B66" s="28" t="s">
        <v>379</v>
      </c>
      <c r="C66" s="21"/>
      <c r="D66" s="19"/>
    </row>
    <row r="67" spans="1:4" s="20" customFormat="1" ht="19.399999999999999" customHeight="1" x14ac:dyDescent="0.35">
      <c r="A67" s="155"/>
      <c r="B67" s="28" t="s">
        <v>380</v>
      </c>
      <c r="C67" s="21"/>
      <c r="D67" s="19"/>
    </row>
    <row r="68" spans="1:4" s="20" customFormat="1" ht="24" customHeight="1" x14ac:dyDescent="0.35">
      <c r="A68" s="22" t="s">
        <v>23</v>
      </c>
      <c r="B68" s="156" t="str">
        <f>_xlfn.SINGLE(IF(_xlfn.XLOOKUP(A62, Main_Aggregate!$A$1:$A$354, Main_Aggregate!$G$1:$G$354, "", 0)= "", "",_xlfn.XLOOKUP(A62, Main_Aggregate!$A$1:$A$354, Main_Aggregate!$G$1:$G$354, "", 0)))</f>
        <v>SCP Regulation: 45 CFR §2551.23(c)(2)</v>
      </c>
      <c r="C68" s="157"/>
      <c r="D68" s="19"/>
    </row>
    <row r="69" spans="1:4" s="20" customFormat="1" ht="50.15" customHeight="1" x14ac:dyDescent="0.35">
      <c r="A69" s="87" t="s">
        <v>24</v>
      </c>
      <c r="B69" s="137"/>
      <c r="C69" s="138"/>
      <c r="D69" s="19"/>
    </row>
    <row r="70" spans="1:4" s="20" customFormat="1" ht="50.15" customHeight="1" x14ac:dyDescent="0.35">
      <c r="A70" s="22" t="s">
        <v>25</v>
      </c>
      <c r="B70" s="137"/>
      <c r="C70" s="138"/>
      <c r="D70" s="19"/>
    </row>
    <row r="71" spans="1:4" s="20" customFormat="1" ht="49.4" customHeight="1" x14ac:dyDescent="0.35">
      <c r="A71" s="22" t="s">
        <v>381</v>
      </c>
      <c r="B71" s="17" t="str">
        <f>_xlfn.SINGLE(IF(_xlfn.XLOOKUP(A71, Main_Aggregate!$A$1:$A$354, Main_Aggregate!$B$1:$B$354, "", 0)= "", "",_xlfn.XLOOKUP(A71, Main_Aggregate!$A$1:$A$354, Main_Aggregate!$B$1:$B$354, "", 0)))</f>
        <v>Does the project document that the volunteer stations are public or private non-profit agencies or organizations, with the exception of proprietary health care facilities? What is the grantees method for ensuring that volunteer station sites are appropriate per the regulations?</v>
      </c>
      <c r="C71" s="152"/>
      <c r="D71" s="19"/>
    </row>
    <row r="72" spans="1:4" s="20" customFormat="1" ht="22.4" customHeight="1" x14ac:dyDescent="0.35">
      <c r="A72" s="22" t="s">
        <v>23</v>
      </c>
      <c r="B72" s="17" t="str">
        <f>_xlfn.SINGLE(IF(_xlfn.XLOOKUP(A71, Main_Aggregate!$A$1:$A$354, Main_Aggregate!$G$1:$G$354, "", 0)= "", "",_xlfn.XLOOKUP(A71, Main_Aggregate!$A$1:$A$354, Main_Aggregate!$G$1:$G$354, "", 0)))</f>
        <v>SCP Regulation: 45 CFR §2551.23(c)(1)</v>
      </c>
      <c r="C72" s="152"/>
      <c r="D72" s="19"/>
    </row>
    <row r="73" spans="1:4" s="20" customFormat="1" ht="50.15" customHeight="1" x14ac:dyDescent="0.35">
      <c r="A73" s="87" t="s">
        <v>24</v>
      </c>
      <c r="B73" s="137"/>
      <c r="C73" s="138"/>
      <c r="D73" s="19"/>
    </row>
    <row r="74" spans="1:4" s="20" customFormat="1" ht="50.15" customHeight="1" x14ac:dyDescent="0.35">
      <c r="A74" s="22" t="s">
        <v>25</v>
      </c>
      <c r="B74" s="137"/>
      <c r="C74" s="138"/>
      <c r="D74" s="19"/>
    </row>
    <row r="75" spans="1:4" s="20" customFormat="1" ht="31.4" customHeight="1" x14ac:dyDescent="0.35">
      <c r="A75" s="22" t="s">
        <v>382</v>
      </c>
      <c r="B75" s="17" t="str">
        <f>_xlfn.SINGLE(IF(_xlfn.XLOOKUP(A75, Main_Aggregate!$A$1:$A$354, Main_Aggregate!$B$1:$B$354, "", 0)= "", "",_xlfn.XLOOKUP(A75, Main_Aggregate!$A$1:$A$354, Main_Aggregate!$B$1:$B$354, "", 0)))</f>
        <v xml:space="preserve">Does the grantee monitor service site(s) to ensure compliance with grant requirements?_x000D_
_x000D_
</v>
      </c>
      <c r="C75" s="152"/>
      <c r="D75" s="19"/>
    </row>
    <row r="76" spans="1:4" s="20" customFormat="1" ht="22.4" customHeight="1" x14ac:dyDescent="0.35">
      <c r="A76" s="22" t="s">
        <v>23</v>
      </c>
      <c r="B76" s="17" t="str">
        <f>_xlfn.SINGLE(IF(_xlfn.XLOOKUP(A75, Main_Aggregate!$A$1:$A$354, Main_Aggregate!$G$1:$G$354, "", 0)= "", "",_xlfn.XLOOKUP(A75, Main_Aggregate!$A$1:$A$354, Main_Aggregate!$G$1:$G$354, "", 0)))</f>
        <v>Memorandum of Agreement; General Terms and Conditions; 2 CFR 200.303(c); 2 CFR 200.329(a)</v>
      </c>
      <c r="C76" s="152"/>
      <c r="D76" s="19"/>
    </row>
    <row r="77" spans="1:4" s="20" customFormat="1" ht="50.15" customHeight="1" x14ac:dyDescent="0.35">
      <c r="A77" s="87" t="s">
        <v>24</v>
      </c>
      <c r="B77" s="137"/>
      <c r="C77" s="138"/>
      <c r="D77" s="19"/>
    </row>
    <row r="78" spans="1:4" s="20" customFormat="1" ht="50.15" customHeight="1" x14ac:dyDescent="0.35">
      <c r="A78" s="22" t="s">
        <v>25</v>
      </c>
      <c r="B78" s="137"/>
      <c r="C78" s="138"/>
      <c r="D78" s="19"/>
    </row>
    <row r="79" spans="1:4" ht="25.4" customHeight="1" x14ac:dyDescent="0.35">
      <c r="A79" s="139" t="s">
        <v>383</v>
      </c>
      <c r="B79" s="140"/>
      <c r="C79" s="141"/>
      <c r="D79" s="5"/>
    </row>
    <row r="80" spans="1:4" s="20" customFormat="1" ht="61.4" customHeight="1" x14ac:dyDescent="0.35">
      <c r="A80" s="153" t="s">
        <v>384</v>
      </c>
      <c r="B80" s="17" t="s">
        <v>197</v>
      </c>
      <c r="C80" s="18" t="str">
        <f>_xlfn.SINGLE(IF(OR(C81="",C82="",C83="", C84="", C85="", C86=""),"",IF(AND(C81="N/A",C82="N/A",C83="N/A", C84="N/A", C85="N/A", C86="N/A"), "N/A",IF(OR(C81="No",C82="No",C83="No", C84="No", C85="No", C86="No"),"Not Compliant",IF(OR(C81="Yes",C82="Yes",C83="Yes", C84="Yes", C85="Yes", C86="Yes", C81="N/A", C82="N/A", C83="N/A", C84="N/A", C85="N/A", C86="N/A"),"Compliant")))))</f>
        <v/>
      </c>
      <c r="D80" s="19"/>
    </row>
    <row r="81" spans="1:4" s="20" customFormat="1" ht="20.9" customHeight="1" x14ac:dyDescent="0.35">
      <c r="A81" s="154"/>
      <c r="B81" s="28" t="s">
        <v>198</v>
      </c>
      <c r="C81" s="21"/>
      <c r="D81" s="19"/>
    </row>
    <row r="82" spans="1:4" s="20" customFormat="1" ht="20.9" customHeight="1" x14ac:dyDescent="0.35">
      <c r="A82" s="154"/>
      <c r="B82" s="28" t="s">
        <v>199</v>
      </c>
      <c r="C82" s="21"/>
      <c r="D82" s="19"/>
    </row>
    <row r="83" spans="1:4" s="20" customFormat="1" ht="20.9" customHeight="1" x14ac:dyDescent="0.35">
      <c r="A83" s="154"/>
      <c r="B83" s="28" t="s">
        <v>200</v>
      </c>
      <c r="C83" s="21"/>
      <c r="D83" s="19"/>
    </row>
    <row r="84" spans="1:4" s="20" customFormat="1" ht="20.9" customHeight="1" x14ac:dyDescent="0.35">
      <c r="A84" s="154"/>
      <c r="B84" s="28" t="s">
        <v>201</v>
      </c>
      <c r="C84" s="21"/>
      <c r="D84" s="19"/>
    </row>
    <row r="85" spans="1:4" s="20" customFormat="1" ht="20.9" customHeight="1" x14ac:dyDescent="0.35">
      <c r="A85" s="154"/>
      <c r="B85" s="28" t="s">
        <v>202</v>
      </c>
      <c r="C85" s="21"/>
      <c r="D85" s="19"/>
    </row>
    <row r="86" spans="1:4" s="20" customFormat="1" ht="20.9" customHeight="1" x14ac:dyDescent="0.35">
      <c r="A86" s="155"/>
      <c r="B86" s="28" t="s">
        <v>203</v>
      </c>
      <c r="C86" s="21"/>
      <c r="D86" s="19"/>
    </row>
    <row r="87" spans="1:4" s="20" customFormat="1" ht="23.9" customHeight="1" x14ac:dyDescent="0.35">
      <c r="A87" s="22" t="s">
        <v>23</v>
      </c>
      <c r="B87" s="156" t="str">
        <f>_xlfn.SINGLE(IF(_xlfn.XLOOKUP(A80, Main_Aggregate!$A$1:$A$354, Main_Aggregate!$G$1:$G$354, "", 0)= "", "",_xlfn.XLOOKUP(A80, Main_Aggregate!$A$1:$A$354, Main_Aggregate!$G$1:$G$354, "", 0)))</f>
        <v>45 CFR 1225</v>
      </c>
      <c r="C87" s="157"/>
      <c r="D87" s="19"/>
    </row>
    <row r="88" spans="1:4" s="20" customFormat="1" ht="50.15" customHeight="1" x14ac:dyDescent="0.35">
      <c r="A88" s="87" t="s">
        <v>24</v>
      </c>
      <c r="B88" s="137"/>
      <c r="C88" s="138"/>
      <c r="D88" s="19"/>
    </row>
    <row r="89" spans="1:4" s="20" customFormat="1" ht="50.15" customHeight="1" x14ac:dyDescent="0.35">
      <c r="A89" s="22" t="s">
        <v>25</v>
      </c>
      <c r="B89" s="137"/>
      <c r="C89" s="138"/>
      <c r="D89" s="19"/>
    </row>
    <row r="90" spans="1:4" s="20" customFormat="1" ht="86" customHeight="1" x14ac:dyDescent="0.35">
      <c r="A90" s="153" t="s">
        <v>385</v>
      </c>
      <c r="B90" s="17" t="s">
        <v>205</v>
      </c>
      <c r="C90" s="18" t="str">
        <f>_xlfn.SINGLE(IF(OR(C91="",C92="",C93="", C94="", C95="", C96="", C97="", C98="", C99="", C100="",C101="", C102="", C103="", C104="", C105="" ),"",IF(AND(C91="N/A",C92="N/A",C93="N/A", C94="N/A", C95="N/A", C96="N/A", C97="N/A", C98="N/A", C99="N/A", C100="",C101="N/A", C102="N/A", C103="N/A", C104="N/A", C105="N/A"), "N/A",IF(OR(C91="No",C92="No",C93="No", C94="No", C95="No", C96="No", C97="No", C98="No", C99="No", C100="No",C101="No", C102="No", C103="No", C104="No", C105="No"),"Not Compliant",IF(OR(C91="Yes",C92="Yes",C93="Yes", C94="Yes",C95="Yes", C96="Yes",C97="Yes", C98="Yes", C99="Yes", C100="Yes",C101="Yes", C102="Yes", C103="Yes", C104="Yes", C105="Yes", C91="N/A", C92="N/A", C93="N/A", C94="N/A", C95="N/A", C96="N/A", C97="N/A", C98="N/A", C99="N/A", C100="N/A",C101="N/A", C102="N/A", C103="N/A", C104="N/A", C105="N/A"),"Compliant")))))</f>
        <v/>
      </c>
      <c r="D90" s="19"/>
    </row>
    <row r="91" spans="1:4" s="20" customFormat="1" ht="17.899999999999999" customHeight="1" x14ac:dyDescent="0.35">
      <c r="A91" s="154"/>
      <c r="B91" s="28" t="s">
        <v>206</v>
      </c>
      <c r="C91" s="21"/>
      <c r="D91" s="19"/>
    </row>
    <row r="92" spans="1:4" s="20" customFormat="1" ht="17.899999999999999" customHeight="1" x14ac:dyDescent="0.35">
      <c r="A92" s="154"/>
      <c r="B92" s="28" t="s">
        <v>207</v>
      </c>
      <c r="C92" s="21"/>
      <c r="D92" s="19"/>
    </row>
    <row r="93" spans="1:4" s="20" customFormat="1" ht="17.899999999999999" customHeight="1" x14ac:dyDescent="0.35">
      <c r="A93" s="154"/>
      <c r="B93" s="28" t="s">
        <v>208</v>
      </c>
      <c r="C93" s="21"/>
      <c r="D93" s="19"/>
    </row>
    <row r="94" spans="1:4" s="20" customFormat="1" ht="17.899999999999999" customHeight="1" x14ac:dyDescent="0.35">
      <c r="A94" s="154"/>
      <c r="B94" s="28" t="s">
        <v>209</v>
      </c>
      <c r="C94" s="21"/>
      <c r="D94" s="19"/>
    </row>
    <row r="95" spans="1:4" s="20" customFormat="1" ht="17.899999999999999" customHeight="1" x14ac:dyDescent="0.35">
      <c r="A95" s="154"/>
      <c r="B95" s="28" t="s">
        <v>210</v>
      </c>
      <c r="C95" s="21"/>
      <c r="D95" s="19"/>
    </row>
    <row r="96" spans="1:4" s="20" customFormat="1" ht="17.899999999999999" customHeight="1" x14ac:dyDescent="0.35">
      <c r="A96" s="154"/>
      <c r="B96" s="28" t="s">
        <v>211</v>
      </c>
      <c r="C96" s="21"/>
      <c r="D96" s="19"/>
    </row>
    <row r="97" spans="1:4" s="20" customFormat="1" ht="17.899999999999999" customHeight="1" x14ac:dyDescent="0.35">
      <c r="A97" s="154"/>
      <c r="B97" s="28" t="s">
        <v>212</v>
      </c>
      <c r="C97" s="21"/>
      <c r="D97" s="19"/>
    </row>
    <row r="98" spans="1:4" s="20" customFormat="1" ht="17.899999999999999" customHeight="1" x14ac:dyDescent="0.35">
      <c r="A98" s="154"/>
      <c r="B98" s="28" t="s">
        <v>213</v>
      </c>
      <c r="C98" s="21"/>
      <c r="D98" s="19"/>
    </row>
    <row r="99" spans="1:4" s="20" customFormat="1" ht="18.649999999999999" customHeight="1" x14ac:dyDescent="0.35">
      <c r="A99" s="154"/>
      <c r="B99" s="28" t="s">
        <v>214</v>
      </c>
      <c r="C99" s="21"/>
      <c r="D99" s="19"/>
    </row>
    <row r="100" spans="1:4" s="20" customFormat="1" ht="18.649999999999999" customHeight="1" x14ac:dyDescent="0.35">
      <c r="A100" s="154"/>
      <c r="B100" s="28" t="s">
        <v>215</v>
      </c>
      <c r="C100" s="21"/>
      <c r="D100" s="19"/>
    </row>
    <row r="101" spans="1:4" s="20" customFormat="1" ht="18.649999999999999" customHeight="1" x14ac:dyDescent="0.35">
      <c r="A101" s="154"/>
      <c r="B101" s="28" t="s">
        <v>216</v>
      </c>
      <c r="C101" s="21"/>
      <c r="D101" s="19"/>
    </row>
    <row r="102" spans="1:4" s="20" customFormat="1" ht="18.649999999999999" customHeight="1" x14ac:dyDescent="0.35">
      <c r="A102" s="154"/>
      <c r="B102" s="28" t="s">
        <v>217</v>
      </c>
      <c r="C102" s="21"/>
      <c r="D102" s="19"/>
    </row>
    <row r="103" spans="1:4" s="20" customFormat="1" ht="18.649999999999999" customHeight="1" x14ac:dyDescent="0.35">
      <c r="A103" s="154"/>
      <c r="B103" s="28" t="s">
        <v>218</v>
      </c>
      <c r="C103" s="21"/>
      <c r="D103" s="19"/>
    </row>
    <row r="104" spans="1:4" s="20" customFormat="1" ht="20.9" customHeight="1" x14ac:dyDescent="0.35">
      <c r="A104" s="154"/>
      <c r="B104" s="28" t="s">
        <v>219</v>
      </c>
      <c r="C104" s="21"/>
      <c r="D104" s="19"/>
    </row>
    <row r="105" spans="1:4" s="20" customFormat="1" ht="20.9" customHeight="1" x14ac:dyDescent="0.35">
      <c r="A105" s="155"/>
      <c r="B105" s="28" t="s">
        <v>220</v>
      </c>
      <c r="C105" s="21"/>
      <c r="D105" s="19"/>
    </row>
    <row r="106" spans="1:4" s="20" customFormat="1" ht="20.9" customHeight="1" x14ac:dyDescent="0.35">
      <c r="A106" s="22" t="s">
        <v>23</v>
      </c>
      <c r="B106" s="156" t="str">
        <f>_xlfn.SINGLE(IF(_xlfn.XLOOKUP(A90, Main_Aggregate!$A$1:$A$354, Main_Aggregate!$G$1:$G$354, "", 0)= "", "",_xlfn.XLOOKUP(A90, Main_Aggregate!$A$1:$A$354, Main_Aggregate!$G$1:$G$354, "", 0)))</f>
        <v>AmeriCorps Annual General Terms and Conditions</v>
      </c>
      <c r="C106" s="157"/>
      <c r="D106" s="19"/>
    </row>
    <row r="107" spans="1:4" s="20" customFormat="1" ht="50.15" customHeight="1" x14ac:dyDescent="0.35">
      <c r="A107" s="87" t="s">
        <v>24</v>
      </c>
      <c r="B107" s="137"/>
      <c r="C107" s="138"/>
      <c r="D107" s="19"/>
    </row>
    <row r="108" spans="1:4" s="20" customFormat="1" ht="50.15" customHeight="1" x14ac:dyDescent="0.35">
      <c r="A108" s="22" t="s">
        <v>25</v>
      </c>
      <c r="B108" s="137"/>
      <c r="C108" s="138"/>
      <c r="D108" s="19"/>
    </row>
    <row r="109" spans="1:4" s="20" customFormat="1" ht="177.65" customHeight="1" x14ac:dyDescent="0.35">
      <c r="A109" s="153" t="s">
        <v>386</v>
      </c>
      <c r="B109" s="17" t="s">
        <v>387</v>
      </c>
      <c r="C109" s="18" t="str">
        <f>_xlfn.SINGLE(IF(OR(C110="",C111=""),"",IF(AND(C110="N/A",C111="N/A"), "N/A",IF(OR(C110="No",C111="No"),"Not Compliant",IF(OR(C110="Yes",C111="Yes", C110="N/A", C111="N/A"),"Compliant")))))</f>
        <v/>
      </c>
      <c r="D109" s="19"/>
    </row>
    <row r="110" spans="1:4" s="20" customFormat="1" ht="33" customHeight="1" x14ac:dyDescent="0.35">
      <c r="A110" s="154"/>
      <c r="B110" s="28" t="s">
        <v>223</v>
      </c>
      <c r="C110" s="21"/>
      <c r="D110" s="19"/>
    </row>
    <row r="111" spans="1:4" s="20" customFormat="1" ht="19.399999999999999" customHeight="1" x14ac:dyDescent="0.35">
      <c r="A111" s="155"/>
      <c r="B111" s="28" t="s">
        <v>224</v>
      </c>
      <c r="C111" s="21"/>
      <c r="D111" s="19"/>
    </row>
    <row r="112" spans="1:4" s="20" customFormat="1" ht="23.9" customHeight="1" x14ac:dyDescent="0.35">
      <c r="A112" s="22" t="s">
        <v>23</v>
      </c>
      <c r="B112" s="156" t="str">
        <f>_xlfn.SINGLE(IF(_xlfn.XLOOKUP(A109, Main_Aggregate!$A$1:$A$354, Main_Aggregate!$G$1:$G$354, "", 0)= "", "",_xlfn.XLOOKUP(A109, Main_Aggregate!$A$1:$A$354, Main_Aggregate!$G$1:$G$354, "", 0)))</f>
        <v>45 CFR 1225, AmeriCorps Annual General Terms and Conditions, 45 CFR 2551</v>
      </c>
      <c r="C112" s="157"/>
      <c r="D112" s="19"/>
    </row>
    <row r="113" spans="1:4" s="20" customFormat="1" ht="50.15" customHeight="1" x14ac:dyDescent="0.35">
      <c r="A113" s="87" t="s">
        <v>24</v>
      </c>
      <c r="B113" s="137"/>
      <c r="C113" s="138"/>
      <c r="D113" s="19"/>
    </row>
    <row r="114" spans="1:4" s="20" customFormat="1" ht="50.15" customHeight="1" x14ac:dyDescent="0.35">
      <c r="A114" s="22" t="s">
        <v>25</v>
      </c>
      <c r="B114" s="137"/>
      <c r="C114" s="138"/>
      <c r="D114" s="19"/>
    </row>
    <row r="115" spans="1:4" s="20" customFormat="1" ht="32.9" customHeight="1" x14ac:dyDescent="0.35">
      <c r="A115" s="22" t="s">
        <v>388</v>
      </c>
      <c r="B115" s="17" t="str">
        <f>_xlfn.SINGLE(IF(_xlfn.XLOOKUP(A115, Main_Aggregate!$A$1:$A$354, Main_Aggregate!$B$1:$B$354, "", 0)= "", "",_xlfn.XLOOKUP(A115, Main_Aggregate!$A$1:$A$354, Main_Aggregate!$B$1:$B$354, "", 0)))</f>
        <v xml:space="preserve">Does the grantee/sponsor have a policy and procedure in place regarding the provision of reasonable accommodation to ensure accessibility as per the federal requirements? </v>
      </c>
      <c r="C115" s="152"/>
      <c r="D115" s="19"/>
    </row>
    <row r="116" spans="1:4" s="20" customFormat="1" ht="20.149999999999999" customHeight="1" x14ac:dyDescent="0.35">
      <c r="A116" s="22" t="s">
        <v>23</v>
      </c>
      <c r="B116" s="17" t="str">
        <f>_xlfn.SINGLE(IF(_xlfn.XLOOKUP(A115, Main_Aggregate!$A$1:$A$354, Main_Aggregate!$G$1:$G$354, "", 0)= "", "",_xlfn.XLOOKUP(A115, Main_Aggregate!$A$1:$A$354, Main_Aggregate!$G$1:$G$354, "", 0)))</f>
        <v>45 CFR 1203/1214/1232, Rehabilitation Act of 1973: Sections 504, 508</v>
      </c>
      <c r="C116" s="152"/>
      <c r="D116" s="19"/>
    </row>
    <row r="117" spans="1:4" s="20" customFormat="1" ht="50.15" customHeight="1" x14ac:dyDescent="0.35">
      <c r="A117" s="87" t="s">
        <v>24</v>
      </c>
      <c r="B117" s="137"/>
      <c r="C117" s="138"/>
      <c r="D117" s="19"/>
    </row>
    <row r="118" spans="1:4" s="20" customFormat="1" ht="50.15" customHeight="1" x14ac:dyDescent="0.35">
      <c r="A118" s="22" t="s">
        <v>25</v>
      </c>
      <c r="B118" s="137"/>
      <c r="C118" s="138"/>
      <c r="D118" s="19"/>
    </row>
    <row r="119" spans="1:4" s="20" customFormat="1" ht="35.15" customHeight="1" x14ac:dyDescent="0.35">
      <c r="A119" s="22" t="s">
        <v>389</v>
      </c>
      <c r="B119" s="17" t="str">
        <f>_xlfn.SINGLE(IF(_xlfn.XLOOKUP(A119, Main_Aggregate!$A$1:$A$354, Main_Aggregate!$B$1:$B$354, "", 0)= "", "",_xlfn.XLOOKUP(A119, Main_Aggregate!$A$1:$A$354, Main_Aggregate!$B$1:$B$354, "", 0)))</f>
        <v xml:space="preserve">Does the sponsor/grantee have a system (a plan or process) in place for ensuring accessibility to persons with Limited English Proficiency?  </v>
      </c>
      <c r="C119" s="152"/>
      <c r="D119" s="19"/>
    </row>
    <row r="120" spans="1:4" s="20" customFormat="1" ht="33" customHeight="1" x14ac:dyDescent="0.35">
      <c r="A120" s="22" t="s">
        <v>23</v>
      </c>
      <c r="B120" s="17" t="str">
        <f>_xlfn.SINGLE(IF(_xlfn.XLOOKUP(A119, Main_Aggregate!$A$1:$A$354, Main_Aggregate!$G$1:$G$354, "", 0)= "", "",_xlfn.XLOOKUP(A119, Main_Aggregate!$A$1:$A$354, Main_Aggregate!$G$1:$G$354, "", 0)))</f>
        <v>AmeriCorps Annual General Terms and Conditions, Executive Order 13166, 67 FR 64604, Title VI, Civil Rights Act 1964: Prohibition Against National Origin Discrimination Affecting Limited English Proficient Persons</v>
      </c>
      <c r="C120" s="152"/>
      <c r="D120" s="19"/>
    </row>
    <row r="121" spans="1:4" s="20" customFormat="1" ht="50.15" customHeight="1" x14ac:dyDescent="0.35">
      <c r="A121" s="87" t="s">
        <v>24</v>
      </c>
      <c r="B121" s="137"/>
      <c r="C121" s="138"/>
      <c r="D121" s="19"/>
    </row>
    <row r="122" spans="1:4" s="20" customFormat="1" ht="50.15" customHeight="1" x14ac:dyDescent="0.35">
      <c r="A122" s="22" t="s">
        <v>25</v>
      </c>
      <c r="B122" s="137"/>
      <c r="C122" s="138"/>
      <c r="D122" s="19"/>
    </row>
    <row r="123" spans="1:4" s="20" customFormat="1" ht="47.15" customHeight="1" x14ac:dyDescent="0.35">
      <c r="A123" s="153" t="s">
        <v>390</v>
      </c>
      <c r="B123" s="17" t="s">
        <v>348</v>
      </c>
      <c r="C123" s="18" t="str">
        <f>_xlfn.SINGLE(IF(OR(C124="",C125="",C126=""),"",IF(AND(C124="N/A",C125="N/A",C126="N/A"), "N/A",IF(OR(C124="No",C125="No",C126="No"),"Not Compliant",IF(OR(C124="Yes",C125="Yes",C126="Yes", C124="N/A", C125="N/A", C126="N/A"),"Compliant")))))</f>
        <v/>
      </c>
      <c r="D123" s="19"/>
    </row>
    <row r="124" spans="1:4" s="20" customFormat="1" ht="33" customHeight="1" x14ac:dyDescent="0.35">
      <c r="A124" s="154"/>
      <c r="B124" s="28" t="s">
        <v>229</v>
      </c>
      <c r="C124" s="21"/>
      <c r="D124" s="19"/>
    </row>
    <row r="125" spans="1:4" s="20" customFormat="1" ht="33" customHeight="1" x14ac:dyDescent="0.35">
      <c r="A125" s="154"/>
      <c r="B125" s="28" t="s">
        <v>230</v>
      </c>
      <c r="C125" s="21"/>
      <c r="D125" s="19"/>
    </row>
    <row r="126" spans="1:4" s="20" customFormat="1" ht="33" customHeight="1" x14ac:dyDescent="0.35">
      <c r="A126" s="155"/>
      <c r="B126" s="28" t="s">
        <v>231</v>
      </c>
      <c r="C126" s="21"/>
      <c r="D126" s="19"/>
    </row>
    <row r="127" spans="1:4" s="20" customFormat="1" ht="20.149999999999999" customHeight="1" x14ac:dyDescent="0.35">
      <c r="A127" s="22" t="s">
        <v>23</v>
      </c>
      <c r="B127" s="156" t="str">
        <f>_xlfn.SINGLE(IF(_xlfn.XLOOKUP(A123, Main_Aggregate!$A$1:$A$354, Main_Aggregate!$G$1:$G$354, "", 0)= "", "",_xlfn.XLOOKUP(A123, Main_Aggregate!$A$1:$A$354, Main_Aggregate!$G$1:$G$354, "", 0)))</f>
        <v>AmeriCorps Annual General Terms and Conditions, 45 CFR 2551</v>
      </c>
      <c r="C127" s="157"/>
      <c r="D127" s="19"/>
    </row>
    <row r="128" spans="1:4" s="20" customFormat="1" ht="50.15" customHeight="1" x14ac:dyDescent="0.35">
      <c r="A128" s="87" t="s">
        <v>24</v>
      </c>
      <c r="B128" s="137"/>
      <c r="C128" s="138"/>
      <c r="D128" s="19"/>
    </row>
    <row r="129" spans="1:4" s="20" customFormat="1" ht="50.15" customHeight="1" x14ac:dyDescent="0.35">
      <c r="A129" s="22" t="s">
        <v>25</v>
      </c>
      <c r="B129" s="137"/>
      <c r="C129" s="138"/>
      <c r="D129" s="19"/>
    </row>
    <row r="130" spans="1:4" ht="25.4" customHeight="1" x14ac:dyDescent="0.35">
      <c r="A130" s="158" t="s">
        <v>93</v>
      </c>
      <c r="B130" s="158"/>
      <c r="C130" s="158"/>
      <c r="D130" s="5"/>
    </row>
    <row r="131" spans="1:4" ht="105" customHeight="1" x14ac:dyDescent="0.35">
      <c r="A131" s="159"/>
      <c r="B131" s="159"/>
      <c r="C131" s="159"/>
      <c r="D131" s="5"/>
    </row>
    <row r="132" spans="1:4" x14ac:dyDescent="0.35">
      <c r="A132" s="5"/>
      <c r="B132" s="5"/>
      <c r="C132" s="5"/>
      <c r="D132" s="5"/>
    </row>
  </sheetData>
  <sheetProtection sheet="1" objects="1" scenarios="1" selectLockedCells="1"/>
  <mergeCells count="76">
    <mergeCell ref="C53:C54"/>
    <mergeCell ref="B55:C55"/>
    <mergeCell ref="B56:C56"/>
    <mergeCell ref="A79:C79"/>
    <mergeCell ref="B60:C60"/>
    <mergeCell ref="B61:C61"/>
    <mergeCell ref="B69:C69"/>
    <mergeCell ref="B70:C70"/>
    <mergeCell ref="C71:C72"/>
    <mergeCell ref="B73:C73"/>
    <mergeCell ref="B74:C74"/>
    <mergeCell ref="C75:C76"/>
    <mergeCell ref="B77:C77"/>
    <mergeCell ref="B78:C78"/>
    <mergeCell ref="A62:A67"/>
    <mergeCell ref="B68:C68"/>
    <mergeCell ref="B118:C118"/>
    <mergeCell ref="B88:C88"/>
    <mergeCell ref="B89:C89"/>
    <mergeCell ref="B107:C107"/>
    <mergeCell ref="B108:C108"/>
    <mergeCell ref="B113:C113"/>
    <mergeCell ref="B114:C114"/>
    <mergeCell ref="C115:C116"/>
    <mergeCell ref="B117:C117"/>
    <mergeCell ref="B112:C112"/>
    <mergeCell ref="A130:C130"/>
    <mergeCell ref="A131:C131"/>
    <mergeCell ref="C119:C120"/>
    <mergeCell ref="B121:C121"/>
    <mergeCell ref="B122:C122"/>
    <mergeCell ref="B128:C128"/>
    <mergeCell ref="B129:C129"/>
    <mergeCell ref="A123:A126"/>
    <mergeCell ref="B127:C127"/>
    <mergeCell ref="A109:A111"/>
    <mergeCell ref="A90:A105"/>
    <mergeCell ref="B106:C106"/>
    <mergeCell ref="A80:A86"/>
    <mergeCell ref="B87:C87"/>
    <mergeCell ref="B9:C9"/>
    <mergeCell ref="A1:C1"/>
    <mergeCell ref="A2:C2"/>
    <mergeCell ref="A4:C4"/>
    <mergeCell ref="A6:C6"/>
    <mergeCell ref="C7:C8"/>
    <mergeCell ref="A5:C5"/>
    <mergeCell ref="B51:C51"/>
    <mergeCell ref="B25:C25"/>
    <mergeCell ref="B10:C10"/>
    <mergeCell ref="C11:C12"/>
    <mergeCell ref="B13:C13"/>
    <mergeCell ref="B14:C14"/>
    <mergeCell ref="C15:C16"/>
    <mergeCell ref="B17:C17"/>
    <mergeCell ref="B18:C18"/>
    <mergeCell ref="C19:C20"/>
    <mergeCell ref="B21:C21"/>
    <mergeCell ref="B22:C22"/>
    <mergeCell ref="C23:C24"/>
    <mergeCell ref="B52:C52"/>
    <mergeCell ref="C58:C59"/>
    <mergeCell ref="B26:C26"/>
    <mergeCell ref="B35:C35"/>
    <mergeCell ref="B36:C36"/>
    <mergeCell ref="C37:C38"/>
    <mergeCell ref="B39:C39"/>
    <mergeCell ref="B40:C40"/>
    <mergeCell ref="C41:C42"/>
    <mergeCell ref="B43:C43"/>
    <mergeCell ref="B44:C44"/>
    <mergeCell ref="A57:C57"/>
    <mergeCell ref="A27:A33"/>
    <mergeCell ref="B34:C34"/>
    <mergeCell ref="A45:A49"/>
    <mergeCell ref="B50:C50"/>
  </mergeCells>
  <dataValidations count="2">
    <dataValidation type="list" allowBlank="1" showInputMessage="1" showErrorMessage="1" sqref="C124:C126 C110:C111 C91:C105 C81:C86 C28:C33 C63:C67 C46:C49" xr:uid="{5F2FAD3A-AF5E-4C3A-A125-594DB2103473}">
      <formula1>"Yes, No, N/A"</formula1>
    </dataValidation>
    <dataValidation type="list" allowBlank="1" showInputMessage="1" showErrorMessage="1" sqref="C7:C8 C11:C12 C15:C16 C19:C20 C23:C24 C37:C38 C41:C42 C58:C59 C71:C72 C75:C76 C53:C54" xr:uid="{8C6443D3-EAA1-43F3-B577-BB4CC878AF15}">
      <formula1>"Compliant, Not Compliant, N/A"</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A5D0A-DCD6-4736-A5BB-6E0D696B9728}">
  <sheetPr codeName="Sheet22">
    <tabColor theme="4" tint="0.79998168889431442"/>
  </sheetPr>
  <dimension ref="A1:D132"/>
  <sheetViews>
    <sheetView topLeftCell="A104" zoomScaleNormal="100" workbookViewId="0">
      <selection activeCell="C11" sqref="C11:C12"/>
    </sheetView>
  </sheetViews>
  <sheetFormatPr defaultColWidth="0" defaultRowHeight="14.5" zeroHeight="1" x14ac:dyDescent="0.35"/>
  <cols>
    <col min="1" max="1" width="20.6328125" style="6" customWidth="1"/>
    <col min="2" max="2" width="92.6328125" style="6" customWidth="1"/>
    <col min="3" max="3" width="15.6328125" style="6" customWidth="1"/>
    <col min="4" max="4" width="8.90625" style="6" customWidth="1"/>
    <col min="5" max="16384" width="8.90625" style="6" hidden="1"/>
  </cols>
  <sheetData>
    <row r="1" spans="1:4" ht="26" x14ac:dyDescent="0.35">
      <c r="A1" s="142" t="s">
        <v>391</v>
      </c>
      <c r="B1" s="143"/>
      <c r="C1" s="144"/>
      <c r="D1" s="5"/>
    </row>
    <row r="2" spans="1:4" ht="25.4" customHeight="1" x14ac:dyDescent="0.35">
      <c r="A2" s="145"/>
      <c r="B2" s="145"/>
      <c r="C2" s="145"/>
      <c r="D2" s="5"/>
    </row>
    <row r="3" spans="1:4" x14ac:dyDescent="0.35">
      <c r="A3" s="5"/>
      <c r="B3" s="5"/>
      <c r="C3" s="5"/>
      <c r="D3" s="5"/>
    </row>
    <row r="4" spans="1:4" ht="25.4" customHeight="1" x14ac:dyDescent="0.35">
      <c r="A4" s="146" t="s">
        <v>392</v>
      </c>
      <c r="B4" s="147"/>
      <c r="C4" s="148"/>
      <c r="D4" s="5"/>
    </row>
    <row r="5" spans="1:4" ht="46.4" customHeight="1" x14ac:dyDescent="0.35">
      <c r="A5" s="149" t="s">
        <v>20</v>
      </c>
      <c r="B5" s="150"/>
      <c r="C5" s="151"/>
      <c r="D5" s="5"/>
    </row>
    <row r="6" spans="1:4" ht="25.4" customHeight="1" x14ac:dyDescent="0.35">
      <c r="A6" s="139" t="s">
        <v>393</v>
      </c>
      <c r="B6" s="140"/>
      <c r="C6" s="141"/>
      <c r="D6" s="5"/>
    </row>
    <row r="7" spans="1:4" s="20" customFormat="1" ht="25.4" customHeight="1" x14ac:dyDescent="0.35">
      <c r="A7" s="22" t="s">
        <v>394</v>
      </c>
      <c r="B7" s="17" t="str">
        <f>_xlfn.SINGLE(IF(_xlfn.XLOOKUP(A7, Main_Aggregate!$A$1:$A$354, Main_Aggregate!$B$1:$B$354, "", 0)= "", "",_xlfn.XLOOKUP(A7, Main_Aggregate!$A$1:$A$354, Main_Aggregate!$B$1:$B$354, "", 0)))</f>
        <v xml:space="preserve">Eligibility: Do volunteers meet the minimum age requirement at the time of enrollment? _x000D_
_x000D_
</v>
      </c>
      <c r="C7" s="152"/>
      <c r="D7" s="19"/>
    </row>
    <row r="8" spans="1:4" s="20" customFormat="1" ht="25.4" customHeight="1" x14ac:dyDescent="0.35">
      <c r="A8" s="22" t="s">
        <v>23</v>
      </c>
      <c r="B8" s="17" t="str">
        <f>_xlfn.SINGLE(IF(_xlfn.XLOOKUP(A7, Main_Aggregate!$A$1:$A$354, Main_Aggregate!$G$1:$G$354, "", 0)= "", "",_xlfn.XLOOKUP(A7, Main_Aggregate!$A$1:$A$354, Main_Aggregate!$G$1:$G$354, "", 0)))</f>
        <v>FGP Regulation: 45 CFR § 2552.41 (a)(1)</v>
      </c>
      <c r="C8" s="152"/>
      <c r="D8" s="19"/>
    </row>
    <row r="9" spans="1:4" s="20" customFormat="1" ht="50.15" customHeight="1" x14ac:dyDescent="0.35">
      <c r="A9" s="87" t="s">
        <v>24</v>
      </c>
      <c r="B9" s="137"/>
      <c r="C9" s="138"/>
      <c r="D9" s="19"/>
    </row>
    <row r="10" spans="1:4" s="20" customFormat="1" ht="50.15" customHeight="1" x14ac:dyDescent="0.35">
      <c r="A10" s="22" t="s">
        <v>25</v>
      </c>
      <c r="B10" s="137"/>
      <c r="C10" s="138"/>
      <c r="D10" s="19"/>
    </row>
    <row r="11" spans="1:4" s="20" customFormat="1" ht="25.4" customHeight="1" x14ac:dyDescent="0.35">
      <c r="A11" s="22" t="s">
        <v>395</v>
      </c>
      <c r="B11" s="17" t="str">
        <f>_xlfn.SINGLE(IF(_xlfn.XLOOKUP(A11, Main_Aggregate!$A$1:$A$354, Main_Aggregate!$B$1:$B$354, "", 0)= "", "",_xlfn.XLOOKUP(A11, Main_Aggregate!$A$1:$A$354, Main_Aggregate!$B$1:$B$354, "", 0)))</f>
        <v xml:space="preserve">Are stipended volunteers all income eligible? </v>
      </c>
      <c r="C11" s="152"/>
      <c r="D11" s="19"/>
    </row>
    <row r="12" spans="1:4" s="20" customFormat="1" ht="25.4" customHeight="1" x14ac:dyDescent="0.35">
      <c r="A12" s="22" t="s">
        <v>23</v>
      </c>
      <c r="B12" s="17" t="str">
        <f>_xlfn.SINGLE(IF(_xlfn.XLOOKUP(A11, Main_Aggregate!$A$1:$A$354, Main_Aggregate!$G$1:$G$354, "", 0)= "", "",_xlfn.XLOOKUP(A11, Main_Aggregate!$A$1:$A$354, Main_Aggregate!$G$1:$G$354, "", 0)))</f>
        <v>FGP Regulation: 45 CFR § 2552.41 (2); 45 CFR § 2552.44</v>
      </c>
      <c r="C12" s="152"/>
      <c r="D12" s="19"/>
    </row>
    <row r="13" spans="1:4" s="20" customFormat="1" ht="50.15" customHeight="1" x14ac:dyDescent="0.35">
      <c r="A13" s="87" t="s">
        <v>24</v>
      </c>
      <c r="B13" s="137"/>
      <c r="C13" s="138"/>
      <c r="D13" s="19"/>
    </row>
    <row r="14" spans="1:4" s="20" customFormat="1" ht="50.15" customHeight="1" x14ac:dyDescent="0.35">
      <c r="A14" s="22" t="s">
        <v>25</v>
      </c>
      <c r="B14" s="137"/>
      <c r="C14" s="138"/>
      <c r="D14" s="19"/>
    </row>
    <row r="15" spans="1:4" s="20" customFormat="1" ht="36" customHeight="1" x14ac:dyDescent="0.35">
      <c r="A15" s="22" t="s">
        <v>396</v>
      </c>
      <c r="B15" s="17" t="str">
        <f>_xlfn.SINGLE(IF(_xlfn.XLOOKUP(A15, Main_Aggregate!$A$1:$A$354, Main_Aggregate!$B$1:$B$354, "", 0)= "", "",_xlfn.XLOOKUP(A15, Main_Aggregate!$A$1:$A$354, Main_Aggregate!$B$1:$B$354, "", 0)))</f>
        <v>Review the volunteer service agreements and complete the required interviews. _x000D_
Do the service activities of the volunteer align with the agreement?</v>
      </c>
      <c r="C15" s="152"/>
      <c r="D15" s="19"/>
    </row>
    <row r="16" spans="1:4" s="20" customFormat="1" ht="36" customHeight="1" x14ac:dyDescent="0.35">
      <c r="A16" s="22" t="s">
        <v>23</v>
      </c>
      <c r="B16" s="17" t="str">
        <f>_xlfn.SINGLE(IF(_xlfn.XLOOKUP(A15, Main_Aggregate!$A$1:$A$354, Main_Aggregate!$G$1:$G$354, "", 0)= "", "",_xlfn.XLOOKUP(A15, Main_Aggregate!$A$1:$A$354, Main_Aggregate!$G$1:$G$354, "", 0)))</f>
        <v>45 CFR §2552.72 and 45 CFR §2552.71</v>
      </c>
      <c r="C16" s="152"/>
      <c r="D16" s="19"/>
    </row>
    <row r="17" spans="1:4" s="20" customFormat="1" ht="36" customHeight="1" x14ac:dyDescent="0.35">
      <c r="A17" s="87" t="s">
        <v>24</v>
      </c>
      <c r="B17" s="137"/>
      <c r="C17" s="138"/>
      <c r="D17" s="19"/>
    </row>
    <row r="18" spans="1:4" s="20" customFormat="1" ht="36" customHeight="1" x14ac:dyDescent="0.35">
      <c r="A18" s="22" t="s">
        <v>25</v>
      </c>
      <c r="B18" s="137"/>
      <c r="C18" s="138"/>
      <c r="D18" s="19"/>
    </row>
    <row r="19" spans="1:4" s="20" customFormat="1" ht="25.4" customHeight="1" x14ac:dyDescent="0.35">
      <c r="A19" s="22" t="s">
        <v>397</v>
      </c>
      <c r="B19" s="17" t="str">
        <f>_xlfn.SINGLE(IF(_xlfn.XLOOKUP(A19, Main_Aggregate!$A$1:$A$354, Main_Aggregate!$B$1:$B$354, "", 0)= "", "",_xlfn.XLOOKUP(A19, Main_Aggregate!$A$1:$A$354, Main_Aggregate!$B$1:$B$354, "", 0)))</f>
        <v>Is there a designated supervisor providing regular and consistent support for each volunteer?</v>
      </c>
      <c r="C19" s="152"/>
      <c r="D19" s="19"/>
    </row>
    <row r="20" spans="1:4" s="20" customFormat="1" ht="25.4" customHeight="1" x14ac:dyDescent="0.35">
      <c r="A20" s="22" t="s">
        <v>23</v>
      </c>
      <c r="B20" s="17" t="str">
        <f>_xlfn.SINGLE(IF(_xlfn.XLOOKUP(A19, Main_Aggregate!$A$1:$A$354, Main_Aggregate!$G$1:$G$354, "", 0)= "", "",_xlfn.XLOOKUP(A19, Main_Aggregate!$A$1:$A$354, Main_Aggregate!$G$1:$G$354, "", 0)))</f>
        <v>FGP Regulation: 45 CFR §2552.62(f); 45 CFR §2552.71(e)</v>
      </c>
      <c r="C20" s="152"/>
      <c r="D20" s="19"/>
    </row>
    <row r="21" spans="1:4" s="20" customFormat="1" ht="50.15" customHeight="1" x14ac:dyDescent="0.35">
      <c r="A21" s="87" t="s">
        <v>24</v>
      </c>
      <c r="B21" s="137"/>
      <c r="C21" s="138"/>
      <c r="D21" s="19"/>
    </row>
    <row r="22" spans="1:4" s="20" customFormat="1" ht="50.15" customHeight="1" x14ac:dyDescent="0.35">
      <c r="A22" s="22" t="s">
        <v>25</v>
      </c>
      <c r="B22" s="137"/>
      <c r="C22" s="138"/>
      <c r="D22" s="19"/>
    </row>
    <row r="23" spans="1:4" s="20" customFormat="1" ht="25.4" customHeight="1" x14ac:dyDescent="0.35">
      <c r="A23" s="22" t="s">
        <v>398</v>
      </c>
      <c r="B23" s="17" t="str">
        <f>_xlfn.SINGLE(IF(_xlfn.XLOOKUP(A23, Main_Aggregate!$A$1:$A$354, Main_Aggregate!$B$1:$B$354, "", 0)= "", "",_xlfn.XLOOKUP(A23, Main_Aggregate!$A$1:$A$354, Main_Aggregate!$B$1:$B$354, "", 0)))</f>
        <v>Are supervisors adequately trained by the grantee to manage volunteers?</v>
      </c>
      <c r="C23" s="152"/>
      <c r="D23" s="19"/>
    </row>
    <row r="24" spans="1:4" s="20" customFormat="1" ht="25.4" customHeight="1" x14ac:dyDescent="0.35">
      <c r="A24" s="22" t="s">
        <v>23</v>
      </c>
      <c r="B24" s="17" t="str">
        <f>_xlfn.SINGLE(IF(_xlfn.XLOOKUP(A23, Main_Aggregate!$A$1:$A$354, Main_Aggregate!$G$1:$G$354, "", 0)= "", "",_xlfn.XLOOKUP(A23, Main_Aggregate!$A$1:$A$354, Main_Aggregate!$G$1:$G$354, "", 0)))</f>
        <v xml:space="preserve">FGP Regulation: 45 CFR §2552.62(f); 45 CFR §2552.71(e)
</v>
      </c>
      <c r="C24" s="152"/>
      <c r="D24" s="19"/>
    </row>
    <row r="25" spans="1:4" s="20" customFormat="1" ht="50.15" customHeight="1" x14ac:dyDescent="0.35">
      <c r="A25" s="87" t="s">
        <v>24</v>
      </c>
      <c r="B25" s="137"/>
      <c r="C25" s="138"/>
      <c r="D25" s="19"/>
    </row>
    <row r="26" spans="1:4" s="20" customFormat="1" ht="50.15" customHeight="1" x14ac:dyDescent="0.35">
      <c r="A26" s="22" t="s">
        <v>25</v>
      </c>
      <c r="B26" s="137"/>
      <c r="C26" s="138"/>
      <c r="D26" s="19"/>
    </row>
    <row r="27" spans="1:4" s="20" customFormat="1" ht="25.4" customHeight="1" x14ac:dyDescent="0.35">
      <c r="A27" s="153" t="s">
        <v>399</v>
      </c>
      <c r="B27" s="17" t="s">
        <v>400</v>
      </c>
      <c r="C27" s="18" t="str">
        <f>_xlfn.SINGLE(IF(OR(C28="",C29="",C30="", C31="", C32="", C33=""),"",IF(AND(C28="N/A",C29="N/A",C30="N/A", C31="N/A", C32="N/A", C33="N/A"), "N/A",IF(OR(C28="No",C29="No",C30="No", C31="No", C32="No", C33="No"),"Not Compliant",IF(OR(C28="Yes",C29="Yes",C30="Yes", C31="Yes", C32="Yes", C33="Yes", C28="N/A", C29="N/A", C30="N/A", C31="N/A", C32="N/A", C33="N/A"),"Compliant")))))</f>
        <v/>
      </c>
      <c r="D27" s="19"/>
    </row>
    <row r="28" spans="1:4" s="20" customFormat="1" ht="24.65" customHeight="1" x14ac:dyDescent="0.35">
      <c r="A28" s="154"/>
      <c r="B28" s="28" t="s">
        <v>401</v>
      </c>
      <c r="C28" s="21"/>
      <c r="D28" s="19"/>
    </row>
    <row r="29" spans="1:4" s="20" customFormat="1" ht="24.65" customHeight="1" x14ac:dyDescent="0.35">
      <c r="A29" s="154"/>
      <c r="B29" s="28" t="s">
        <v>402</v>
      </c>
      <c r="C29" s="21"/>
      <c r="D29" s="19"/>
    </row>
    <row r="30" spans="1:4" s="20" customFormat="1" ht="24.65" customHeight="1" x14ac:dyDescent="0.35">
      <c r="A30" s="154"/>
      <c r="B30" s="28" t="s">
        <v>403</v>
      </c>
      <c r="C30" s="21"/>
      <c r="D30" s="19"/>
    </row>
    <row r="31" spans="1:4" s="20" customFormat="1" ht="24.65" customHeight="1" x14ac:dyDescent="0.35">
      <c r="A31" s="154"/>
      <c r="B31" s="28" t="s">
        <v>404</v>
      </c>
      <c r="C31" s="21"/>
      <c r="D31" s="19"/>
    </row>
    <row r="32" spans="1:4" s="20" customFormat="1" ht="24.65" customHeight="1" x14ac:dyDescent="0.35">
      <c r="A32" s="154"/>
      <c r="B32" s="28" t="s">
        <v>405</v>
      </c>
      <c r="C32" s="21"/>
      <c r="D32" s="19"/>
    </row>
    <row r="33" spans="1:4" s="20" customFormat="1" ht="24.65" customHeight="1" x14ac:dyDescent="0.35">
      <c r="A33" s="155"/>
      <c r="B33" s="28" t="s">
        <v>406</v>
      </c>
      <c r="C33" s="21"/>
      <c r="D33" s="19"/>
    </row>
    <row r="34" spans="1:4" s="20" customFormat="1" ht="21" customHeight="1" x14ac:dyDescent="0.35">
      <c r="A34" s="22" t="s">
        <v>23</v>
      </c>
      <c r="B34" s="156" t="str">
        <f>_xlfn.SINGLE(IF(_xlfn.XLOOKUP(A27, Main_Aggregate!$A$1:$A$354, Main_Aggregate!$G$1:$G$354, "", 0)= "", "",_xlfn.XLOOKUP(A27, Main_Aggregate!$A$1:$A$354, Main_Aggregate!$G$1:$G$354, "", 0)))</f>
        <v>FGP Regulation: 45 CFR § 2552.72</v>
      </c>
      <c r="C34" s="157"/>
      <c r="D34" s="19"/>
    </row>
    <row r="35" spans="1:4" s="20" customFormat="1" ht="50.15" customHeight="1" x14ac:dyDescent="0.35">
      <c r="A35" s="87" t="s">
        <v>24</v>
      </c>
      <c r="B35" s="137"/>
      <c r="C35" s="138"/>
      <c r="D35" s="19"/>
    </row>
    <row r="36" spans="1:4" s="20" customFormat="1" ht="50.15" customHeight="1" x14ac:dyDescent="0.35">
      <c r="A36" s="22" t="s">
        <v>25</v>
      </c>
      <c r="B36" s="137"/>
      <c r="C36" s="138"/>
      <c r="D36" s="19"/>
    </row>
    <row r="37" spans="1:4" s="20" customFormat="1" ht="71.900000000000006" customHeight="1" x14ac:dyDescent="0.35">
      <c r="A37" s="22" t="s">
        <v>407</v>
      </c>
      <c r="B37" s="17" t="str">
        <f>_xlfn.SINGLE(IF(_xlfn.XLOOKUP(A37, Main_Aggregate!$A$1:$A$354, Main_Aggregate!$B$1:$B$354, "", 0)= "", "",_xlfn.XLOOKUP(A37, Main_Aggregate!$A$1:$A$354, Main_Aggregate!$B$1:$B$354, "", 0)))</f>
        <v xml:space="preserve">Approved activities: Complete the required volunteer interviews. _x000D_
_x000D_
For FGP, do all Foster Grandparents provide direct services to one or more eligible children that result in person-to-person supportive relationships with each child served and that support the development and growth of each child served?_x000D_
_x000D_
 </v>
      </c>
      <c r="C37" s="152"/>
      <c r="D37" s="19"/>
    </row>
    <row r="38" spans="1:4" s="20" customFormat="1" ht="24.65" customHeight="1" x14ac:dyDescent="0.35">
      <c r="A38" s="22" t="s">
        <v>23</v>
      </c>
      <c r="B38" s="17" t="str">
        <f>_xlfn.SINGLE(IF(_xlfn.XLOOKUP(A37, Main_Aggregate!$A$1:$A$354, Main_Aggregate!$G$1:$G$354, "", 0)= "", "",_xlfn.XLOOKUP(A37, Main_Aggregate!$A$1:$A$354, Main_Aggregate!$G$1:$G$354, "", 0)))</f>
        <v>FGP: Regulation: 45 CFR § 2552.71 (a)-(c)</v>
      </c>
      <c r="C38" s="152"/>
      <c r="D38" s="19"/>
    </row>
    <row r="39" spans="1:4" s="20" customFormat="1" ht="50.15" customHeight="1" x14ac:dyDescent="0.35">
      <c r="A39" s="87" t="s">
        <v>24</v>
      </c>
      <c r="B39" s="137"/>
      <c r="C39" s="138"/>
      <c r="D39" s="19"/>
    </row>
    <row r="40" spans="1:4" s="20" customFormat="1" ht="50.15" customHeight="1" x14ac:dyDescent="0.35">
      <c r="A40" s="22" t="s">
        <v>25</v>
      </c>
      <c r="B40" s="137"/>
      <c r="C40" s="138"/>
      <c r="D40" s="19"/>
    </row>
    <row r="41" spans="1:4" s="20" customFormat="1" ht="62.9" customHeight="1" x14ac:dyDescent="0.35">
      <c r="A41" s="22" t="s">
        <v>408</v>
      </c>
      <c r="B41" s="17" t="str">
        <f>_xlfn.SINGLE(IF(_xlfn.XLOOKUP(A41, Main_Aggregate!$A$1:$A$354, Main_Aggregate!$B$1:$B$354, "", 0)= "", "",_xlfn.XLOOKUP(A41, Main_Aggregate!$A$1:$A$354, Main_Aggregate!$B$1:$B$354, "", 0)))</f>
        <v xml:space="preserve">Approved activities: Complete the required volunteer interviews._x000D_
_x000D_
For FGP, does the project ensure that Foster Grandparents are not assigned to roles such as teacher's aides, group leaders or other similar positions that would detract from the person-to-person relationship?_x000D_
_x000D_
 </v>
      </c>
      <c r="C41" s="152"/>
      <c r="D41" s="19"/>
    </row>
    <row r="42" spans="1:4" s="20" customFormat="1" ht="22.4" customHeight="1" x14ac:dyDescent="0.35">
      <c r="A42" s="22" t="s">
        <v>23</v>
      </c>
      <c r="B42" s="17" t="str">
        <f>_xlfn.SINGLE(IF(_xlfn.XLOOKUP(A41, Main_Aggregate!$A$1:$A$354, Main_Aggregate!$G$1:$G$354, "", 0)= "", "",_xlfn.XLOOKUP(A41, Main_Aggregate!$A$1:$A$354, Main_Aggregate!$G$1:$G$354, "", 0)))</f>
        <v>FGP Regulation: 45 CFR §2552.71(a)-(c)</v>
      </c>
      <c r="C42" s="152"/>
      <c r="D42" s="19"/>
    </row>
    <row r="43" spans="1:4" s="20" customFormat="1" ht="50.15" customHeight="1" x14ac:dyDescent="0.35">
      <c r="A43" s="87" t="s">
        <v>24</v>
      </c>
      <c r="B43" s="137"/>
      <c r="C43" s="138"/>
      <c r="D43" s="19"/>
    </row>
    <row r="44" spans="1:4" s="20" customFormat="1" ht="50.15" customHeight="1" x14ac:dyDescent="0.35">
      <c r="A44" s="22" t="s">
        <v>25</v>
      </c>
      <c r="B44" s="137"/>
      <c r="C44" s="138"/>
      <c r="D44" s="19"/>
    </row>
    <row r="45" spans="1:4" s="20" customFormat="1" ht="19.399999999999999" customHeight="1" x14ac:dyDescent="0.35">
      <c r="A45" s="153" t="s">
        <v>409</v>
      </c>
      <c r="B45" s="17" t="s">
        <v>369</v>
      </c>
      <c r="C45" s="18" t="str">
        <f>_xlfn.SINGLE(IF(OR(C46="",C47="",C48="", C49=""),"",IF(AND(C46="N/A",C47="N/A",C48="N/A", C49="N/A"), "N/A",IF(OR(C46="No",C47="No",C48="No", C49="No"),"Not Compliant",IF(OR(C46="Yes",C47="Yes",C48="Yes", C49="Yes", C46="N/A", C47="N/A", C48="N/A", C49="N/A"),"Compliant")))))</f>
        <v/>
      </c>
      <c r="D45" s="19"/>
    </row>
    <row r="46" spans="1:4" s="20" customFormat="1" ht="29.15" customHeight="1" x14ac:dyDescent="0.35">
      <c r="A46" s="154"/>
      <c r="B46" s="28" t="s">
        <v>182</v>
      </c>
      <c r="C46" s="21"/>
      <c r="D46" s="19"/>
    </row>
    <row r="47" spans="1:4" s="20" customFormat="1" ht="17.149999999999999" customHeight="1" x14ac:dyDescent="0.35">
      <c r="A47" s="154"/>
      <c r="B47" s="28" t="s">
        <v>370</v>
      </c>
      <c r="C47" s="21"/>
      <c r="D47" s="19"/>
    </row>
    <row r="48" spans="1:4" s="20" customFormat="1" ht="29.9" customHeight="1" x14ac:dyDescent="0.35">
      <c r="A48" s="154"/>
      <c r="B48" s="28" t="s">
        <v>321</v>
      </c>
      <c r="C48" s="21"/>
      <c r="D48" s="19"/>
    </row>
    <row r="49" spans="1:4" s="20" customFormat="1" ht="18" customHeight="1" x14ac:dyDescent="0.35">
      <c r="A49" s="155"/>
      <c r="B49" s="28" t="s">
        <v>322</v>
      </c>
      <c r="C49" s="21"/>
      <c r="D49" s="19"/>
    </row>
    <row r="50" spans="1:4" s="20" customFormat="1" ht="22.4" customHeight="1" x14ac:dyDescent="0.35">
      <c r="A50" s="22" t="s">
        <v>23</v>
      </c>
      <c r="B50" s="156" t="str">
        <f>_xlfn.SINGLE(IF(_xlfn.XLOOKUP(A45, Main_Aggregate!$A$1:$A$354, Main_Aggregate!$G$1:$G$354, "", 0)= "", "",_xlfn.XLOOKUP(A45, Main_Aggregate!$A$1:$A$354, Main_Aggregate!$G$1:$G$354, "", 0)))</f>
        <v>General Terms and Conditions</v>
      </c>
      <c r="C50" s="157"/>
      <c r="D50" s="19"/>
    </row>
    <row r="51" spans="1:4" s="20" customFormat="1" ht="50.15" customHeight="1" x14ac:dyDescent="0.35">
      <c r="A51" s="87" t="s">
        <v>24</v>
      </c>
      <c r="B51" s="137"/>
      <c r="C51" s="138"/>
      <c r="D51" s="19"/>
    </row>
    <row r="52" spans="1:4" s="20" customFormat="1" ht="50.15" customHeight="1" x14ac:dyDescent="0.35">
      <c r="A52" s="22" t="s">
        <v>25</v>
      </c>
      <c r="B52" s="137"/>
      <c r="C52" s="138"/>
      <c r="D52" s="19"/>
    </row>
    <row r="53" spans="1:4" s="20" customFormat="1" ht="36" customHeight="1" x14ac:dyDescent="0.35">
      <c r="A53" s="22" t="s">
        <v>410</v>
      </c>
      <c r="B53" s="17" t="str">
        <f>_xlfn.SINGLE(IF(_xlfn.XLOOKUP(A53, Main_Aggregate!$A$1:$A$354, Main_Aggregate!$B$1:$B$354, "", 0)= "", "",_xlfn.XLOOKUP(A53, Main_Aggregate!$A$1:$A$354, Main_Aggregate!$B$1:$B$354, "", 0)))</f>
        <v>Does the progress report raw/source documentation provided demonstrate accuracy and validity of performance measure progress reported?
If NO, write a brief explanation in the notes section below.</v>
      </c>
      <c r="C53" s="152"/>
      <c r="D53" s="19"/>
    </row>
    <row r="54" spans="1:4" s="20" customFormat="1" ht="24" customHeight="1" x14ac:dyDescent="0.35">
      <c r="A54" s="22" t="s">
        <v>23</v>
      </c>
      <c r="B54" s="17" t="str">
        <f>_xlfn.SINGLE(IF(_xlfn.XLOOKUP(A53, Main_Aggregate!$A$1:$A$354, Main_Aggregate!$G$1:$G$354, "", 0)= "", "",_xlfn.XLOOKUP(A53, Main_Aggregate!$A$1:$A$354, Main_Aggregate!$G$1:$G$354, "", 0)))</f>
        <v>2 CFR 200.301; General Terms and Conditions</v>
      </c>
      <c r="C54" s="152"/>
      <c r="D54" s="19"/>
    </row>
    <row r="55" spans="1:4" s="20" customFormat="1" ht="50.15" customHeight="1" x14ac:dyDescent="0.35">
      <c r="A55" s="87" t="s">
        <v>24</v>
      </c>
      <c r="B55" s="137"/>
      <c r="C55" s="138"/>
      <c r="D55" s="19"/>
    </row>
    <row r="56" spans="1:4" s="20" customFormat="1" ht="50.15" customHeight="1" x14ac:dyDescent="0.35">
      <c r="A56" s="22" t="s">
        <v>25</v>
      </c>
      <c r="B56" s="137"/>
      <c r="C56" s="138"/>
      <c r="D56" s="19"/>
    </row>
    <row r="57" spans="1:4" ht="24" customHeight="1" x14ac:dyDescent="0.35">
      <c r="A57" s="139" t="s">
        <v>411</v>
      </c>
      <c r="B57" s="140"/>
      <c r="C57" s="141"/>
      <c r="D57" s="5"/>
    </row>
    <row r="58" spans="1:4" s="20" customFormat="1" ht="36" customHeight="1" x14ac:dyDescent="0.35">
      <c r="A58" s="22" t="s">
        <v>412</v>
      </c>
      <c r="B58" s="17" t="str">
        <f>_xlfn.SINGLE(IF(_xlfn.XLOOKUP(A58, Main_Aggregate!$A$1:$A$354, Main_Aggregate!$B$1:$B$354, "", 0)= "", "",_xlfn.XLOOKUP(A58, Main_Aggregate!$A$1:$A$354, Main_Aggregate!$B$1:$B$354, "", 0)))</f>
        <v xml:space="preserve">Is there a current MOU for all volunteer stations, where volunteers are currently serving, signed within the past 3 years?_x000D_
_x000D_
 </v>
      </c>
      <c r="C58" s="152"/>
      <c r="D58" s="19"/>
    </row>
    <row r="59" spans="1:4" s="20" customFormat="1" ht="24" customHeight="1" x14ac:dyDescent="0.35">
      <c r="A59" s="22" t="s">
        <v>23</v>
      </c>
      <c r="B59" s="17" t="str">
        <f>_xlfn.SINGLE(IF(_xlfn.XLOOKUP(A58, Main_Aggregate!$A$1:$A$354, Main_Aggregate!$G$1:$G$354, "", 0)= "", "",_xlfn.XLOOKUP(A58, Main_Aggregate!$A$1:$A$354, Main_Aggregate!$G$1:$G$354, "", 0)))</f>
        <v xml:space="preserve">FGP Regulation: 45 CFR §2552.23(c)(2)
</v>
      </c>
      <c r="C59" s="152"/>
      <c r="D59" s="19"/>
    </row>
    <row r="60" spans="1:4" s="20" customFormat="1" ht="50.15" customHeight="1" x14ac:dyDescent="0.35">
      <c r="A60" s="87" t="s">
        <v>24</v>
      </c>
      <c r="B60" s="137"/>
      <c r="C60" s="138"/>
      <c r="D60" s="19"/>
    </row>
    <row r="61" spans="1:4" s="20" customFormat="1" ht="50.15" customHeight="1" x14ac:dyDescent="0.35">
      <c r="A61" s="22" t="s">
        <v>25</v>
      </c>
      <c r="B61" s="137"/>
      <c r="C61" s="138"/>
      <c r="D61" s="19"/>
    </row>
    <row r="62" spans="1:4" s="20" customFormat="1" ht="21" customHeight="1" x14ac:dyDescent="0.35">
      <c r="A62" s="153" t="s">
        <v>413</v>
      </c>
      <c r="B62" s="17" t="s">
        <v>375</v>
      </c>
      <c r="C62" s="18" t="str">
        <f>_xlfn.SINGLE(IF(OR(C63="",C64="",C65="", C66="", C67=""),"",IF(AND(C63="N/A",C64="N/A",C65="N/A", C66="N/A", C67="N/A"), "N/A",IF(OR(C63="No",C64="No",C65="No", C66="No", C67="No"),"Not Compliant",IF(OR(C63="Yes",C64="Yes",C65="Yes", C66="Yes", C67="Yes", C63="N/A", C64="N/A", C65="N/A", C66="N/A", C67="N/A"),"Compliant")))))</f>
        <v/>
      </c>
      <c r="D62" s="19"/>
    </row>
    <row r="63" spans="1:4" s="20" customFormat="1" ht="17.899999999999999" customHeight="1" x14ac:dyDescent="0.35">
      <c r="A63" s="154"/>
      <c r="B63" s="28" t="s">
        <v>376</v>
      </c>
      <c r="C63" s="21"/>
      <c r="D63" s="19"/>
    </row>
    <row r="64" spans="1:4" s="20" customFormat="1" ht="17.899999999999999" customHeight="1" x14ac:dyDescent="0.35">
      <c r="A64" s="154"/>
      <c r="B64" s="28" t="s">
        <v>377</v>
      </c>
      <c r="C64" s="21"/>
      <c r="D64" s="19"/>
    </row>
    <row r="65" spans="1:4" s="20" customFormat="1" ht="17.899999999999999" customHeight="1" x14ac:dyDescent="0.35">
      <c r="A65" s="154"/>
      <c r="B65" s="28" t="s">
        <v>378</v>
      </c>
      <c r="C65" s="21"/>
      <c r="D65" s="19"/>
    </row>
    <row r="66" spans="1:4" s="20" customFormat="1" ht="17.899999999999999" customHeight="1" x14ac:dyDescent="0.35">
      <c r="A66" s="154"/>
      <c r="B66" s="28" t="s">
        <v>379</v>
      </c>
      <c r="C66" s="21"/>
      <c r="D66" s="19"/>
    </row>
    <row r="67" spans="1:4" s="20" customFormat="1" ht="17.899999999999999" customHeight="1" x14ac:dyDescent="0.35">
      <c r="A67" s="155"/>
      <c r="B67" s="28" t="s">
        <v>380</v>
      </c>
      <c r="C67" s="21"/>
      <c r="D67" s="19"/>
    </row>
    <row r="68" spans="1:4" s="20" customFormat="1" ht="23.9" customHeight="1" x14ac:dyDescent="0.35">
      <c r="A68" s="22" t="s">
        <v>23</v>
      </c>
      <c r="B68" s="156" t="str">
        <f>_xlfn.SINGLE(IF(_xlfn.XLOOKUP(A62, Main_Aggregate!$A$1:$A$354, Main_Aggregate!$G$1:$G$354, "", 0)= "", "",_xlfn.XLOOKUP(A62, Main_Aggregate!$A$1:$A$354, Main_Aggregate!$G$1:$G$354, "", 0)))</f>
        <v>FGP Regulation: 45 CFR §2552.23(c)(2)</v>
      </c>
      <c r="C68" s="157"/>
      <c r="D68" s="19"/>
    </row>
    <row r="69" spans="1:4" s="20" customFormat="1" ht="50.15" customHeight="1" x14ac:dyDescent="0.35">
      <c r="A69" s="87" t="s">
        <v>24</v>
      </c>
      <c r="B69" s="137"/>
      <c r="C69" s="138"/>
      <c r="D69" s="19"/>
    </row>
    <row r="70" spans="1:4" s="20" customFormat="1" ht="50.15" customHeight="1" x14ac:dyDescent="0.35">
      <c r="A70" s="22" t="s">
        <v>25</v>
      </c>
      <c r="B70" s="137"/>
      <c r="C70" s="138"/>
      <c r="D70" s="19"/>
    </row>
    <row r="71" spans="1:4" s="20" customFormat="1" ht="48" customHeight="1" x14ac:dyDescent="0.35">
      <c r="A71" s="22" t="s">
        <v>414</v>
      </c>
      <c r="B71" s="17" t="str">
        <f>_xlfn.SINGLE(IF(_xlfn.XLOOKUP(A71, Main_Aggregate!$A$1:$A$354, Main_Aggregate!$B$1:$B$354, "", 0)= "", "",_xlfn.XLOOKUP(A71, Main_Aggregate!$A$1:$A$354, Main_Aggregate!$B$1:$B$354, "", 0)))</f>
        <v>1) Does the project document that the volunteer stations are public or private non-profit agencies or organizations, with the exception of proprietary health care facilities? _x000D_
2) What is your method for ensuring that volunteer stations are appropriate per the regulations?</v>
      </c>
      <c r="C71" s="152"/>
      <c r="D71" s="19"/>
    </row>
    <row r="72" spans="1:4" s="20" customFormat="1" ht="24" customHeight="1" x14ac:dyDescent="0.35">
      <c r="A72" s="22" t="s">
        <v>23</v>
      </c>
      <c r="B72" s="17" t="str">
        <f>_xlfn.SINGLE(IF(_xlfn.XLOOKUP(A71, Main_Aggregate!$A$1:$A$354, Main_Aggregate!$G$1:$G$354, "", 0)= "", "",_xlfn.XLOOKUP(A71, Main_Aggregate!$A$1:$A$354, Main_Aggregate!$G$1:$G$354, "", 0)))</f>
        <v>FGP Regulation: 45 CFR § 2552.23(c)(1)</v>
      </c>
      <c r="C72" s="152"/>
      <c r="D72" s="19"/>
    </row>
    <row r="73" spans="1:4" s="20" customFormat="1" ht="50.15" customHeight="1" x14ac:dyDescent="0.35">
      <c r="A73" s="87" t="s">
        <v>24</v>
      </c>
      <c r="B73" s="137"/>
      <c r="C73" s="138"/>
      <c r="D73" s="19"/>
    </row>
    <row r="74" spans="1:4" s="20" customFormat="1" ht="50.15" customHeight="1" x14ac:dyDescent="0.35">
      <c r="A74" s="22" t="s">
        <v>25</v>
      </c>
      <c r="B74" s="137"/>
      <c r="C74" s="138"/>
      <c r="D74" s="19"/>
    </row>
    <row r="75" spans="1:4" s="20" customFormat="1" ht="27.65" customHeight="1" x14ac:dyDescent="0.35">
      <c r="A75" s="22" t="s">
        <v>415</v>
      </c>
      <c r="B75" s="17" t="str">
        <f>_xlfn.SINGLE(IF(_xlfn.XLOOKUP(A75, Main_Aggregate!$A$1:$A$354, Main_Aggregate!$B$1:$B$354, "", 0)= "", "",_xlfn.XLOOKUP(A75, Main_Aggregate!$A$1:$A$354, Main_Aggregate!$B$1:$B$354, "", 0)))</f>
        <v xml:space="preserve">Does the grantee monitor  service site(s) to ensure compliance with grant requirements?_x000D_
_x000D_
</v>
      </c>
      <c r="C75" s="152"/>
      <c r="D75" s="19"/>
    </row>
    <row r="76" spans="1:4" s="20" customFormat="1" ht="24" customHeight="1" x14ac:dyDescent="0.35">
      <c r="A76" s="22" t="s">
        <v>23</v>
      </c>
      <c r="B76" s="17" t="str">
        <f>_xlfn.SINGLE(IF(_xlfn.XLOOKUP(A75, Main_Aggregate!$A$1:$A$354, Main_Aggregate!$G$1:$G$354, "", 0)= "", "",_xlfn.XLOOKUP(A75, Main_Aggregate!$A$1:$A$354, Main_Aggregate!$G$1:$G$354, "", 0)))</f>
        <v>Memorandum of Agreement; General Terms and Conditions; 2 CFR 200.303(c); 2 CFR 200.329(a)</v>
      </c>
      <c r="C76" s="152"/>
      <c r="D76" s="19"/>
    </row>
    <row r="77" spans="1:4" s="20" customFormat="1" ht="50.15" customHeight="1" x14ac:dyDescent="0.35">
      <c r="A77" s="87" t="s">
        <v>24</v>
      </c>
      <c r="B77" s="137"/>
      <c r="C77" s="138"/>
      <c r="D77" s="19"/>
    </row>
    <row r="78" spans="1:4" s="20" customFormat="1" ht="50.15" customHeight="1" x14ac:dyDescent="0.35">
      <c r="A78" s="22" t="s">
        <v>25</v>
      </c>
      <c r="B78" s="137"/>
      <c r="C78" s="138"/>
      <c r="D78" s="19"/>
    </row>
    <row r="79" spans="1:4" ht="25.4" customHeight="1" x14ac:dyDescent="0.35">
      <c r="A79" s="139" t="s">
        <v>416</v>
      </c>
      <c r="B79" s="140"/>
      <c r="C79" s="141"/>
      <c r="D79" s="5"/>
    </row>
    <row r="80" spans="1:4" s="20" customFormat="1" ht="61.4" customHeight="1" x14ac:dyDescent="0.35">
      <c r="A80" s="153" t="s">
        <v>417</v>
      </c>
      <c r="B80" s="17" t="s">
        <v>197</v>
      </c>
      <c r="C80" s="18" t="str">
        <f>_xlfn.SINGLE(IF(OR(C81="",C82="",C83="", C84="", C85="", C86=""),"",IF(AND(C81="N/A",C82="N/A",C83="N/A", C84="N/A", C85="N/A", C86="N/A"), "N/A",IF(OR(C81="No",C82="No",C83="No", C84="No", C85="No", C86="No"),"Not Compliant",IF(OR(C81="Yes",C82="Yes",C83="Yes", C84="Yes", C85="Yes", C86="Yes", C81="N/A", C82="N/A", C83="N/A", C84="N/A", C85="N/A", C86="N/A"),"Compliant")))))</f>
        <v/>
      </c>
      <c r="D80" s="19"/>
    </row>
    <row r="81" spans="1:4" s="20" customFormat="1" ht="17.899999999999999" customHeight="1" x14ac:dyDescent="0.35">
      <c r="A81" s="154"/>
      <c r="B81" s="28" t="s">
        <v>198</v>
      </c>
      <c r="C81" s="21"/>
      <c r="D81" s="19"/>
    </row>
    <row r="82" spans="1:4" s="20" customFormat="1" ht="17.899999999999999" customHeight="1" x14ac:dyDescent="0.35">
      <c r="A82" s="154"/>
      <c r="B82" s="28" t="s">
        <v>199</v>
      </c>
      <c r="C82" s="21"/>
      <c r="D82" s="19"/>
    </row>
    <row r="83" spans="1:4" s="20" customFormat="1" ht="17.899999999999999" customHeight="1" x14ac:dyDescent="0.35">
      <c r="A83" s="154"/>
      <c r="B83" s="28" t="s">
        <v>200</v>
      </c>
      <c r="C83" s="21"/>
      <c r="D83" s="19"/>
    </row>
    <row r="84" spans="1:4" s="20" customFormat="1" ht="17.899999999999999" customHeight="1" x14ac:dyDescent="0.35">
      <c r="A84" s="154"/>
      <c r="B84" s="28" t="s">
        <v>201</v>
      </c>
      <c r="C84" s="21"/>
      <c r="D84" s="19"/>
    </row>
    <row r="85" spans="1:4" s="20" customFormat="1" ht="17.899999999999999" customHeight="1" x14ac:dyDescent="0.35">
      <c r="A85" s="154"/>
      <c r="B85" s="28" t="s">
        <v>202</v>
      </c>
      <c r="C85" s="21"/>
      <c r="D85" s="19"/>
    </row>
    <row r="86" spans="1:4" s="20" customFormat="1" ht="17.899999999999999" customHeight="1" x14ac:dyDescent="0.35">
      <c r="A86" s="155"/>
      <c r="B86" s="28" t="s">
        <v>203</v>
      </c>
      <c r="C86" s="21"/>
      <c r="D86" s="19"/>
    </row>
    <row r="87" spans="1:4" s="20" customFormat="1" ht="59.15" customHeight="1" x14ac:dyDescent="0.35">
      <c r="A87" s="22" t="s">
        <v>23</v>
      </c>
      <c r="B87" s="156" t="str">
        <f>_xlfn.SINGLE(IF(_xlfn.XLOOKUP(A80, Main_Aggregate!$A$1:$A$354, Main_Aggregate!$G$1:$G$354, "", 0)= "", "",_xlfn.XLOOKUP(A80, Main_Aggregate!$A$1:$A$354, Main_Aggregate!$G$1:$G$354, "", 0)))</f>
        <v>45 CFR 1225 [These additional references are related to this question however are no longer maintained within the question/compliance determination. They are here to provide additional background information and context and for archival purposes. AmeriCorps Annual General Terms and Conditions, NCSA § 175, 176f or § 417 of the DVSA, 2 CFR § 3187.12, 45 CFR 2540.210, 45 CFR 4552]</v>
      </c>
      <c r="C87" s="157"/>
      <c r="D87" s="19"/>
    </row>
    <row r="88" spans="1:4" s="20" customFormat="1" ht="50.15" customHeight="1" x14ac:dyDescent="0.35">
      <c r="A88" s="87" t="s">
        <v>24</v>
      </c>
      <c r="B88" s="137"/>
      <c r="C88" s="138"/>
      <c r="D88" s="19"/>
    </row>
    <row r="89" spans="1:4" s="20" customFormat="1" ht="50.15" customHeight="1" x14ac:dyDescent="0.35">
      <c r="A89" s="22" t="s">
        <v>25</v>
      </c>
      <c r="B89" s="137"/>
      <c r="C89" s="138"/>
      <c r="D89" s="19"/>
    </row>
    <row r="90" spans="1:4" s="20" customFormat="1" ht="80" customHeight="1" x14ac:dyDescent="0.35">
      <c r="A90" s="153" t="s">
        <v>418</v>
      </c>
      <c r="B90" s="17" t="s">
        <v>205</v>
      </c>
      <c r="C90" s="18" t="str">
        <f>_xlfn.SINGLE(IF(OR(C91="",C92="",C93="", C94="", C95="", C96="", C97="", C98="", C99="", C100="",C101="", C102="", C103="", C104="", C105="" ),"",IF(AND(C91="N/A",C92="N/A",C93="N/A", C94="N/A", C95="N/A", C96="N/A", C97="N/A", C98="N/A", C99="N/A", C100="",C101="N/A", C102="N/A", C103="N/A", C104="N/A", C105="N/A"), "N/A",IF(OR(C91="No",C92="No",C93="No", C94="No", C95="No", C96="No", C97="No", C98="No", C99="No", C100="No",C101="No", C102="No", C103="No", C104="No", C105="No"),"Not Compliant",IF(OR(C91="Yes",C92="Yes",C93="Yes", C94="Yes",C95="Yes", C96="Yes",C97="Yes", C98="Yes", C99="Yes", C100="Yes",C101="Yes", C102="Yes", C103="Yes", C104="Yes", C105="Yes", C91="N/A", C92="N/A", C93="N/A", C94="N/A", C95="N/A", C96="N/A", C97="N/A", C98="N/A", C99="N/A", C100="N/A",C101="N/A", C102="N/A", C103="N/A", C104="N/A", C105="N/A"),"Compliant")))))</f>
        <v/>
      </c>
      <c r="D90" s="19"/>
    </row>
    <row r="91" spans="1:4" s="20" customFormat="1" ht="17.899999999999999" customHeight="1" x14ac:dyDescent="0.35">
      <c r="A91" s="154"/>
      <c r="B91" s="28" t="s">
        <v>206</v>
      </c>
      <c r="C91" s="21"/>
      <c r="D91" s="19"/>
    </row>
    <row r="92" spans="1:4" s="20" customFormat="1" ht="17.899999999999999" customHeight="1" x14ac:dyDescent="0.35">
      <c r="A92" s="154"/>
      <c r="B92" s="28" t="s">
        <v>207</v>
      </c>
      <c r="C92" s="21"/>
      <c r="D92" s="19"/>
    </row>
    <row r="93" spans="1:4" s="20" customFormat="1" ht="17.899999999999999" customHeight="1" x14ac:dyDescent="0.35">
      <c r="A93" s="154"/>
      <c r="B93" s="28" t="s">
        <v>208</v>
      </c>
      <c r="C93" s="21"/>
      <c r="D93" s="19"/>
    </row>
    <row r="94" spans="1:4" s="20" customFormat="1" ht="17.899999999999999" customHeight="1" x14ac:dyDescent="0.35">
      <c r="A94" s="154"/>
      <c r="B94" s="28" t="s">
        <v>209</v>
      </c>
      <c r="C94" s="21"/>
      <c r="D94" s="19"/>
    </row>
    <row r="95" spans="1:4" s="20" customFormat="1" ht="17.899999999999999" customHeight="1" x14ac:dyDescent="0.35">
      <c r="A95" s="154"/>
      <c r="B95" s="28" t="s">
        <v>210</v>
      </c>
      <c r="C95" s="21"/>
      <c r="D95" s="19"/>
    </row>
    <row r="96" spans="1:4" s="20" customFormat="1" ht="17.899999999999999" customHeight="1" x14ac:dyDescent="0.35">
      <c r="A96" s="154"/>
      <c r="B96" s="28" t="s">
        <v>211</v>
      </c>
      <c r="C96" s="21"/>
      <c r="D96" s="19"/>
    </row>
    <row r="97" spans="1:4" s="20" customFormat="1" ht="17.899999999999999" customHeight="1" x14ac:dyDescent="0.35">
      <c r="A97" s="154"/>
      <c r="B97" s="28" t="s">
        <v>212</v>
      </c>
      <c r="C97" s="21"/>
      <c r="D97" s="19"/>
    </row>
    <row r="98" spans="1:4" s="20" customFormat="1" ht="17.899999999999999" customHeight="1" x14ac:dyDescent="0.35">
      <c r="A98" s="154"/>
      <c r="B98" s="28" t="s">
        <v>213</v>
      </c>
      <c r="C98" s="21"/>
      <c r="D98" s="19"/>
    </row>
    <row r="99" spans="1:4" s="20" customFormat="1" ht="17.899999999999999" customHeight="1" x14ac:dyDescent="0.35">
      <c r="A99" s="154"/>
      <c r="B99" s="28" t="s">
        <v>214</v>
      </c>
      <c r="C99" s="21"/>
      <c r="D99" s="19"/>
    </row>
    <row r="100" spans="1:4" s="20" customFormat="1" ht="17.899999999999999" customHeight="1" x14ac:dyDescent="0.35">
      <c r="A100" s="154"/>
      <c r="B100" s="28" t="s">
        <v>215</v>
      </c>
      <c r="C100" s="21"/>
      <c r="D100" s="19"/>
    </row>
    <row r="101" spans="1:4" s="20" customFormat="1" ht="17.899999999999999" customHeight="1" x14ac:dyDescent="0.35">
      <c r="A101" s="154"/>
      <c r="B101" s="28" t="s">
        <v>216</v>
      </c>
      <c r="C101" s="21"/>
      <c r="D101" s="19"/>
    </row>
    <row r="102" spans="1:4" s="20" customFormat="1" ht="17.899999999999999" customHeight="1" x14ac:dyDescent="0.35">
      <c r="A102" s="154"/>
      <c r="B102" s="28" t="s">
        <v>217</v>
      </c>
      <c r="C102" s="21"/>
      <c r="D102" s="19"/>
    </row>
    <row r="103" spans="1:4" s="20" customFormat="1" ht="17.899999999999999" customHeight="1" x14ac:dyDescent="0.35">
      <c r="A103" s="154"/>
      <c r="B103" s="28" t="s">
        <v>218</v>
      </c>
      <c r="C103" s="21"/>
      <c r="D103" s="19"/>
    </row>
    <row r="104" spans="1:4" s="20" customFormat="1" ht="17.899999999999999" customHeight="1" x14ac:dyDescent="0.35">
      <c r="A104" s="154"/>
      <c r="B104" s="28" t="s">
        <v>219</v>
      </c>
      <c r="C104" s="21"/>
      <c r="D104" s="19"/>
    </row>
    <row r="105" spans="1:4" s="20" customFormat="1" ht="17.899999999999999" customHeight="1" x14ac:dyDescent="0.35">
      <c r="A105" s="155"/>
      <c r="B105" s="28" t="s">
        <v>220</v>
      </c>
      <c r="C105" s="21"/>
      <c r="D105" s="19"/>
    </row>
    <row r="106" spans="1:4" s="20" customFormat="1" ht="46.4" customHeight="1" x14ac:dyDescent="0.35">
      <c r="A106" s="22" t="s">
        <v>23</v>
      </c>
      <c r="B106" s="156" t="str">
        <f>_xlfn.SINGLE(IF(_xlfn.XLOOKUP(A90, Main_Aggregate!$A$1:$A$354, Main_Aggregate!$G$1:$G$354, "", 0)= "", "",_xlfn.XLOOKUP(A90, Main_Aggregate!$A$1:$A$354, Main_Aggregate!$G$1:$G$354, "", 0)))</f>
        <v>General Terms and Conditions These additional references are related to this question however are no longer maintained within the question/compliance determination. They are here to provide additional background information and context and for archival purposes. NCSA § 175, 176f or § 417 of the DVSA, 2 CFR § 3187.12, 45 CFR 2540.210, 45 CFR 4552</v>
      </c>
      <c r="C106" s="157"/>
      <c r="D106" s="19"/>
    </row>
    <row r="107" spans="1:4" s="20" customFormat="1" ht="50.15" customHeight="1" x14ac:dyDescent="0.35">
      <c r="A107" s="87" t="s">
        <v>24</v>
      </c>
      <c r="B107" s="137"/>
      <c r="C107" s="138"/>
      <c r="D107" s="19"/>
    </row>
    <row r="108" spans="1:4" s="20" customFormat="1" ht="50.15" customHeight="1" x14ac:dyDescent="0.35">
      <c r="A108" s="22" t="s">
        <v>25</v>
      </c>
      <c r="B108" s="137"/>
      <c r="C108" s="138"/>
      <c r="D108" s="19"/>
    </row>
    <row r="109" spans="1:4" s="20" customFormat="1" ht="186.65" customHeight="1" x14ac:dyDescent="0.35">
      <c r="A109" s="153" t="s">
        <v>419</v>
      </c>
      <c r="B109" s="17" t="s">
        <v>387</v>
      </c>
      <c r="C109" s="18" t="str">
        <f>_xlfn.SINGLE(IF(OR(C110="",C111=""),"",IF(AND(C110="N/A",C111="N/A"), "N/A",IF(OR(C110="No",C111="No"),"Not Compliant",IF(OR(C110="Yes",C111="Yes", C110="N/A", C111="N/A"),"Compliant")))))</f>
        <v/>
      </c>
      <c r="D109" s="19"/>
    </row>
    <row r="110" spans="1:4" s="20" customFormat="1" ht="33" customHeight="1" x14ac:dyDescent="0.35">
      <c r="A110" s="154"/>
      <c r="B110" s="28" t="s">
        <v>223</v>
      </c>
      <c r="C110" s="21"/>
      <c r="D110" s="19"/>
    </row>
    <row r="111" spans="1:4" s="20" customFormat="1" ht="17.899999999999999" customHeight="1" x14ac:dyDescent="0.35">
      <c r="A111" s="155"/>
      <c r="B111" s="28" t="s">
        <v>224</v>
      </c>
      <c r="C111" s="21"/>
      <c r="D111" s="19"/>
    </row>
    <row r="112" spans="1:4" s="20" customFormat="1" ht="67.25" customHeight="1" x14ac:dyDescent="0.35">
      <c r="A112" s="22" t="s">
        <v>23</v>
      </c>
      <c r="B112" s="156" t="str">
        <f>_xlfn.SINGLE(IF(_xlfn.XLOOKUP(A109, Main_Aggregate!$A$1:$A$354, Main_Aggregate!$G$1:$G$354, "", 0)= "", "",_xlfn.XLOOKUP(A109, Main_Aggregate!$A$1:$A$354, Main_Aggregate!$G$1:$G$354, "", 0)))</f>
        <v>45 CFR 1225, General Terms and Conditions, 45 CFR 4552 These additional references are related to this question however are no longer maintained within the question/compliance determination. They are here to provide additional background information and context and for archival purposes. NCSA § 175, 176f or § 417 of the DVSA, 2 CFR § 3187.12, 45 CFR 2540.210</v>
      </c>
      <c r="C112" s="157"/>
      <c r="D112" s="19"/>
    </row>
    <row r="113" spans="1:4" s="20" customFormat="1" ht="50.15" customHeight="1" x14ac:dyDescent="0.35">
      <c r="A113" s="87" t="s">
        <v>24</v>
      </c>
      <c r="B113" s="137"/>
      <c r="C113" s="138"/>
      <c r="D113" s="19"/>
    </row>
    <row r="114" spans="1:4" s="20" customFormat="1" ht="50.15" customHeight="1" x14ac:dyDescent="0.35">
      <c r="A114" s="22" t="s">
        <v>25</v>
      </c>
      <c r="B114" s="137"/>
      <c r="C114" s="138"/>
      <c r="D114" s="19"/>
    </row>
    <row r="115" spans="1:4" s="20" customFormat="1" ht="36" customHeight="1" x14ac:dyDescent="0.35">
      <c r="A115" s="22" t="s">
        <v>420</v>
      </c>
      <c r="B115" s="17" t="str">
        <f>_xlfn.SINGLE(IF(_xlfn.XLOOKUP(A115, Main_Aggregate!$A$1:$A$354, Main_Aggregate!$B$1:$B$354, "", 0)= "", "",_xlfn.XLOOKUP(A115, Main_Aggregate!$A$1:$A$354, Main_Aggregate!$B$1:$B$354, "", 0)))</f>
        <v xml:space="preserve">Does the grantee/sponsor have a policy and procedure in place regarding the provision of reasonable accommodation for staff and volunteers to ensure accessibility as per the federal requirements? </v>
      </c>
      <c r="C115" s="152"/>
      <c r="D115" s="19"/>
    </row>
    <row r="116" spans="1:4" s="20" customFormat="1" ht="36" customHeight="1" x14ac:dyDescent="0.35">
      <c r="A116" s="22" t="s">
        <v>23</v>
      </c>
      <c r="B116" s="17" t="str">
        <f>_xlfn.SINGLE(IF(_xlfn.XLOOKUP(A115, Main_Aggregate!$A$1:$A$354, Main_Aggregate!$G$1:$G$354, "", 0)= "", "",_xlfn.XLOOKUP(A115, Main_Aggregate!$A$1:$A$354, Main_Aggregate!$G$1:$G$354, "", 0)))</f>
        <v>45 CFR 1203/1214/1232, Rehabilitation Act of 1973: Sections 504, 508</v>
      </c>
      <c r="C116" s="152"/>
      <c r="D116" s="19"/>
    </row>
    <row r="117" spans="1:4" s="20" customFormat="1" ht="50.15" customHeight="1" x14ac:dyDescent="0.35">
      <c r="A117" s="87" t="s">
        <v>24</v>
      </c>
      <c r="B117" s="137"/>
      <c r="C117" s="138"/>
      <c r="D117" s="19"/>
    </row>
    <row r="118" spans="1:4" s="20" customFormat="1" ht="50.15" customHeight="1" x14ac:dyDescent="0.35">
      <c r="A118" s="22" t="s">
        <v>25</v>
      </c>
      <c r="B118" s="137"/>
      <c r="C118" s="138"/>
      <c r="D118" s="19"/>
    </row>
    <row r="119" spans="1:4" s="20" customFormat="1" ht="35.15" customHeight="1" x14ac:dyDescent="0.35">
      <c r="A119" s="22" t="s">
        <v>421</v>
      </c>
      <c r="B119" s="17" t="str">
        <f>_xlfn.SINGLE(IF(_xlfn.XLOOKUP(A119, Main_Aggregate!$A$1:$A$354, Main_Aggregate!$B$1:$B$354, "", 0)= "", "",_xlfn.XLOOKUP(A119, Main_Aggregate!$A$1:$A$354, Main_Aggregate!$B$1:$B$354, "", 0)))</f>
        <v xml:space="preserve">Does the sponsor/grantee have a system (a plan or process) in place for ensuring accessibility to persons with Limited English Proficiency?  </v>
      </c>
      <c r="C119" s="152"/>
      <c r="D119" s="19"/>
    </row>
    <row r="120" spans="1:4" s="20" customFormat="1" ht="35.15" customHeight="1" x14ac:dyDescent="0.35">
      <c r="A120" s="22" t="s">
        <v>23</v>
      </c>
      <c r="B120" s="17" t="str">
        <f>_xlfn.SINGLE(IF(_xlfn.XLOOKUP(A119, Main_Aggregate!$A$1:$A$354, Main_Aggregate!$G$1:$G$354, "", 0)= "", "",_xlfn.XLOOKUP(A119, Main_Aggregate!$A$1:$A$354, Main_Aggregate!$G$1:$G$354, "", 0)))</f>
        <v>AmeriCorps Annual General Terms and Conditions, Executive Order 13166, 67 FR 64604, Title VI, Civil Rights Act 1964: Prohibition Against National Origin Discrimination Affecting Limited English Proficient Persons</v>
      </c>
      <c r="C120" s="152"/>
      <c r="D120" s="19"/>
    </row>
    <row r="121" spans="1:4" s="20" customFormat="1" ht="50.15" customHeight="1" x14ac:dyDescent="0.35">
      <c r="A121" s="87" t="s">
        <v>24</v>
      </c>
      <c r="B121" s="137"/>
      <c r="C121" s="138"/>
      <c r="D121" s="19"/>
    </row>
    <row r="122" spans="1:4" s="20" customFormat="1" ht="50.15" customHeight="1" x14ac:dyDescent="0.35">
      <c r="A122" s="22" t="s">
        <v>25</v>
      </c>
      <c r="B122" s="137"/>
      <c r="C122" s="138"/>
      <c r="D122" s="19"/>
    </row>
    <row r="123" spans="1:4" s="20" customFormat="1" ht="51.65" customHeight="1" x14ac:dyDescent="0.35">
      <c r="A123" s="153" t="s">
        <v>422</v>
      </c>
      <c r="B123" s="17" t="s">
        <v>423</v>
      </c>
      <c r="C123" s="18" t="str">
        <f>_xlfn.SINGLE(IF(OR(C124="",C125="",C126=""),"",IF(AND(C124="N/A",C125="N/A",C126="N/A"), "N/A",IF(OR(C124="No",C125="No",C126="No"),"Not Compliant",IF(OR(C124="Yes",C125="Yes",C126="Yes", C124="N/A", C125="N/A", C126="N/A"),"Compliant")))))</f>
        <v/>
      </c>
      <c r="D123" s="19"/>
    </row>
    <row r="124" spans="1:4" s="20" customFormat="1" ht="33.65" customHeight="1" x14ac:dyDescent="0.35">
      <c r="A124" s="154"/>
      <c r="B124" s="28" t="s">
        <v>229</v>
      </c>
      <c r="C124" s="21"/>
      <c r="D124" s="19"/>
    </row>
    <row r="125" spans="1:4" s="20" customFormat="1" ht="51" customHeight="1" x14ac:dyDescent="0.35">
      <c r="A125" s="154"/>
      <c r="B125" s="28" t="s">
        <v>230</v>
      </c>
      <c r="C125" s="21"/>
      <c r="D125" s="19"/>
    </row>
    <row r="126" spans="1:4" s="20" customFormat="1" ht="38.4" customHeight="1" x14ac:dyDescent="0.35">
      <c r="A126" s="155"/>
      <c r="B126" s="28" t="s">
        <v>231</v>
      </c>
      <c r="C126" s="21"/>
      <c r="D126" s="19"/>
    </row>
    <row r="127" spans="1:4" s="20" customFormat="1" ht="23.15" customHeight="1" x14ac:dyDescent="0.35">
      <c r="A127" s="22" t="s">
        <v>23</v>
      </c>
      <c r="B127" s="156" t="str">
        <f>_xlfn.SINGLE(IF(_xlfn.XLOOKUP(A123, Main_Aggregate!$A$1:$A$354, Main_Aggregate!$G$1:$G$354, "", 0)= "", "",_xlfn.XLOOKUP(A123, Main_Aggregate!$A$1:$A$354, Main_Aggregate!$G$1:$G$354, "", 0)))</f>
        <v>AmeriCorps Annual General Terms and Conditions, 45 CFR 2552</v>
      </c>
      <c r="C127" s="157"/>
      <c r="D127" s="19"/>
    </row>
    <row r="128" spans="1:4" s="20" customFormat="1" ht="50.15" customHeight="1" x14ac:dyDescent="0.35">
      <c r="A128" s="87" t="s">
        <v>24</v>
      </c>
      <c r="B128" s="137"/>
      <c r="C128" s="138"/>
      <c r="D128" s="19"/>
    </row>
    <row r="129" spans="1:4" s="20" customFormat="1" ht="50.15" customHeight="1" x14ac:dyDescent="0.35">
      <c r="A129" s="22" t="s">
        <v>25</v>
      </c>
      <c r="B129" s="137"/>
      <c r="C129" s="138"/>
      <c r="D129" s="19"/>
    </row>
    <row r="130" spans="1:4" ht="25.4" customHeight="1" x14ac:dyDescent="0.35">
      <c r="A130" s="158" t="s">
        <v>93</v>
      </c>
      <c r="B130" s="158"/>
      <c r="C130" s="158"/>
      <c r="D130" s="5"/>
    </row>
    <row r="131" spans="1:4" ht="105" customHeight="1" x14ac:dyDescent="0.35">
      <c r="A131" s="159"/>
      <c r="B131" s="159"/>
      <c r="C131" s="159"/>
      <c r="D131" s="5"/>
    </row>
    <row r="132" spans="1:4" x14ac:dyDescent="0.35">
      <c r="A132" s="5"/>
      <c r="B132" s="5"/>
      <c r="C132" s="5"/>
      <c r="D132" s="5"/>
    </row>
  </sheetData>
  <sheetProtection sheet="1" objects="1" scenarios="1" selectLockedCells="1"/>
  <mergeCells count="76">
    <mergeCell ref="B51:C51"/>
    <mergeCell ref="B52:C52"/>
    <mergeCell ref="C53:C54"/>
    <mergeCell ref="B118:C118"/>
    <mergeCell ref="B108:C108"/>
    <mergeCell ref="B113:C113"/>
    <mergeCell ref="B114:C114"/>
    <mergeCell ref="C115:C116"/>
    <mergeCell ref="B117:C117"/>
    <mergeCell ref="B68:C68"/>
    <mergeCell ref="B61:C61"/>
    <mergeCell ref="A79:C79"/>
    <mergeCell ref="B88:C88"/>
    <mergeCell ref="A109:A111"/>
    <mergeCell ref="B112:C112"/>
    <mergeCell ref="B107:C107"/>
    <mergeCell ref="A80:A86"/>
    <mergeCell ref="B87:C87"/>
    <mergeCell ref="B106:C106"/>
    <mergeCell ref="A90:A105"/>
    <mergeCell ref="A27:A33"/>
    <mergeCell ref="B34:C34"/>
    <mergeCell ref="A62:A67"/>
    <mergeCell ref="B40:C40"/>
    <mergeCell ref="C41:C42"/>
    <mergeCell ref="B43:C43"/>
    <mergeCell ref="B44:C44"/>
    <mergeCell ref="B55:C55"/>
    <mergeCell ref="B56:C56"/>
    <mergeCell ref="A57:C57"/>
    <mergeCell ref="C58:C59"/>
    <mergeCell ref="B60:C60"/>
    <mergeCell ref="B39:C39"/>
    <mergeCell ref="A45:A49"/>
    <mergeCell ref="B50:C50"/>
    <mergeCell ref="B128:C128"/>
    <mergeCell ref="B129:C129"/>
    <mergeCell ref="C119:C120"/>
    <mergeCell ref="B121:C121"/>
    <mergeCell ref="B89:C89"/>
    <mergeCell ref="B69:C69"/>
    <mergeCell ref="B70:C70"/>
    <mergeCell ref="C71:C72"/>
    <mergeCell ref="B73:C73"/>
    <mergeCell ref="B74:C74"/>
    <mergeCell ref="C75:C76"/>
    <mergeCell ref="B77:C77"/>
    <mergeCell ref="B78:C78"/>
    <mergeCell ref="A130:C130"/>
    <mergeCell ref="A131:C131"/>
    <mergeCell ref="B122:C122"/>
    <mergeCell ref="A123:A126"/>
    <mergeCell ref="B127:C127"/>
    <mergeCell ref="B18:C18"/>
    <mergeCell ref="C19:C20"/>
    <mergeCell ref="B21:C21"/>
    <mergeCell ref="B22:C22"/>
    <mergeCell ref="C23:C24"/>
    <mergeCell ref="B25:C25"/>
    <mergeCell ref="B26:C26"/>
    <mergeCell ref="B35:C35"/>
    <mergeCell ref="B36:C36"/>
    <mergeCell ref="C37:C38"/>
    <mergeCell ref="B17:C17"/>
    <mergeCell ref="A1:C1"/>
    <mergeCell ref="A2:C2"/>
    <mergeCell ref="A4:C4"/>
    <mergeCell ref="A6:C6"/>
    <mergeCell ref="C7:C8"/>
    <mergeCell ref="B9:C9"/>
    <mergeCell ref="B10:C10"/>
    <mergeCell ref="C11:C12"/>
    <mergeCell ref="B13:C13"/>
    <mergeCell ref="B14:C14"/>
    <mergeCell ref="C15:C16"/>
    <mergeCell ref="A5:C5"/>
  </mergeCells>
  <dataValidations count="2">
    <dataValidation type="list" allowBlank="1" showInputMessage="1" showErrorMessage="1" sqref="C7:C8 C11:C12 C15:C16 C19:C20 C23:C24 C37:C38 C41:C42 C119:C120 C58:C59 C71:C72 C75:C76 C115:C116 C53:C54" xr:uid="{E9F3DB59-84F2-4EE7-AE40-675E9D22DE02}">
      <formula1>"Compliant, Not Compliant, N/A"</formula1>
    </dataValidation>
    <dataValidation type="list" allowBlank="1" showInputMessage="1" showErrorMessage="1" sqref="C28:C33 C63:C67 C81:C86 C91:C105 C110:C111 C124:C126 C46:C49" xr:uid="{C96DFD4B-9692-4122-A451-58FA43C47CF8}">
      <formula1>"Yes, No, N/A"</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63C97756FA2D47B45612684054DAE2" ma:contentTypeVersion="41" ma:contentTypeDescription="Create a new document." ma:contentTypeScope="" ma:versionID="da2b5084c9f6a2aa3086c7e5378fc406">
  <xsd:schema xmlns:xsd="http://www.w3.org/2001/XMLSchema" xmlns:xs="http://www.w3.org/2001/XMLSchema" xmlns:p="http://schemas.microsoft.com/office/2006/metadata/properties" xmlns:ns1="http://schemas.microsoft.com/sharepoint/v3" xmlns:ns2="a43b28a6-9bb0-4696-b776-f7505fe88166" xmlns:ns3="b79ba95e-3014-4428-8fb1-593c923a9eef" targetNamespace="http://schemas.microsoft.com/office/2006/metadata/properties" ma:root="true" ma:fieldsID="b9e006261c56dbab73272e4b76484182" ns1:_="" ns2:_="" ns3:_="">
    <xsd:import namespace="http://schemas.microsoft.com/sharepoint/v3"/>
    <xsd:import namespace="a43b28a6-9bb0-4696-b776-f7505fe88166"/>
    <xsd:import namespace="b79ba95e-3014-4428-8fb1-593c923a9eef"/>
    <xsd:element name="properties">
      <xsd:complexType>
        <xsd:sequence>
          <xsd:element name="documentManagement">
            <xsd:complexType>
              <xsd:all>
                <xsd:element ref="ns2:PublishingStartDate" minOccurs="0"/>
                <xsd:element ref="ns2:PublishingExpirationDate" minOccurs="0"/>
                <xsd:element ref="ns2:RecordsManagement" minOccurs="0"/>
                <xsd:element ref="ns2:MonitoringOfficer" minOccurs="0"/>
                <xsd:element ref="ns3:SharedWithUsers" minOccurs="0"/>
                <xsd:element ref="ns3:SharedWithDetails" minOccurs="0"/>
                <xsd:element ref="ns2:MediaServiceMetadata" minOccurs="0"/>
                <xsd:element ref="ns2:MediaServiceFastMetadata" minOccurs="0"/>
                <xsd:element ref="ns2:MediaServiceDateTaken"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element ref="ns2:Email" minOccurs="0"/>
                <xsd:element ref="ns2:CalendarYear" minOccurs="0"/>
                <xsd:element ref="ns2:SpecialPeriod" minOccurs="0"/>
                <xsd:element ref="ns2:Enforcement_x002f_Dissalowance_x003f_" minOccurs="0"/>
                <xsd:element ref="ns2:CheckSpecific" minOccurs="0"/>
                <xsd:element ref="ns2:Waivers_x002d_postMay2021_x003f_" minOccurs="0"/>
                <xsd:element ref="ns2:ApprovedVendors" minOccurs="0"/>
                <xsd:element ref="ns2:Notes_x002f_Context" minOccurs="0"/>
                <xsd:element ref="ns2:Review" minOccurs="0"/>
                <xsd:element ref="ns2:ReviewNotes" minOccurs="0"/>
                <xsd:element ref="ns2:ReviewRespons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3b28a6-9bb0-4696-b776-f7505fe88166"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format="DateTime" ma:internalName="PublishingStartDate" ma:readOnly="fals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format="DateTime" ma:internalName="PublishingExpirationDate" ma:readOnly="false">
      <xsd:simpleType>
        <xsd:restriction base="dms:Unknown"/>
      </xsd:simpleType>
    </xsd:element>
    <xsd:element name="RecordsManagement" ma:index="10" nillable="true" ma:displayName="Records Management" ma:description="OM Records Retention Policy" ma:internalName="RecordsManagement" ma:readOnly="false">
      <xsd:simpleType>
        <xsd:restriction base="dms:Text">
          <xsd:maxLength value="255"/>
        </xsd:restriction>
      </xsd:simpleType>
    </xsd:element>
    <xsd:element name="MonitoringOfficer" ma:index="11" nillable="true" ma:displayName="Monitoring Officer" ma:description="The first and last name of the monitoring officer assigned to this Official Grantee Folder." ma:internalName="MonitoringOfficer" ma:readOnly="false">
      <xsd:simpleType>
        <xsd:restriction base="dms:Text">
          <xsd:maxLength value="255"/>
        </xsd:restriction>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27761d9-e01b-4aa1-be90-d0aca08ff79d" ma:termSetId="09814cd3-568e-fe90-9814-8d621ff8fb84" ma:anchorId="fba54fb3-c3e1-fe81-a776-ca4b69148c4d" ma:open="true" ma:isKeyword="false">
      <xsd:complexType>
        <xsd:sequence>
          <xsd:element ref="pc:Terms" minOccurs="0" maxOccurs="1"/>
        </xsd:sequence>
      </xsd:complex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Location" ma:index="26" nillable="true" ma:displayName="Location" ma:description="" ma:indexed="true" ma:internalName="MediaServiceLocation" ma:readOnly="true">
      <xsd:simpleType>
        <xsd:restriction base="dms:Text"/>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Email" ma:index="28" nillable="true" ma:displayName="Document Type" ma:format="Dropdown" ma:internalName="Email">
      <xsd:complexType>
        <xsd:complexContent>
          <xsd:extension base="dms:MultiChoice">
            <xsd:sequence>
              <xsd:element name="Value" maxOccurs="unbounded" minOccurs="0" nillable="true">
                <xsd:simpleType>
                  <xsd:restriction base="dms:Choice">
                    <xsd:enumeration value="Email - Internal"/>
                    <xsd:enumeration value="Email - External/GovDelivery"/>
                    <xsd:enumeration value="Internal Memo"/>
                    <xsd:enumeration value="Guidance Document - Final"/>
                    <xsd:enumeration value="Guidance Document - Draft"/>
                    <xsd:enumeration value="Training"/>
                    <xsd:enumeration value="Monitoring Tool"/>
                    <xsd:enumeration value="Other - Internal"/>
                    <xsd:enumeration value="Other - External"/>
                  </xsd:restriction>
                </xsd:simpleType>
              </xsd:element>
            </xsd:sequence>
          </xsd:extension>
        </xsd:complexContent>
      </xsd:complexType>
    </xsd:element>
    <xsd:element name="CalendarYear" ma:index="29" nillable="true" ma:displayName="Calendar Year" ma:decimals="0" ma:format="Dropdown" ma:internalName="CalendarYear" ma:percentage="FALSE">
      <xsd:simpleType>
        <xsd:restriction base="dms:Number"/>
      </xsd:simpleType>
    </xsd:element>
    <xsd:element name="SpecialPeriod" ma:index="30" nillable="true" ma:displayName="Special Period" ma:format="Dropdown" ma:internalName="SpecialPeriod">
      <xsd:complexType>
        <xsd:complexContent>
          <xsd:extension base="dms:MultiChoice">
            <xsd:sequence>
              <xsd:element name="Value" maxOccurs="unbounded" minOccurs="0" nillable="true">
                <xsd:simpleType>
                  <xsd:restriction base="dms:Choice">
                    <xsd:enumeration value="N/A"/>
                    <xsd:enumeration value="2013 Rule"/>
                    <xsd:enumeration value="2014 Assessment Period"/>
                    <xsd:enumeration value="2018-19 Exemption Period"/>
                    <xsd:enumeration value="Covid-19"/>
                    <xsd:enumeration value="2021 Rule"/>
                  </xsd:restriction>
                </xsd:simpleType>
              </xsd:element>
            </xsd:sequence>
          </xsd:extension>
        </xsd:complexContent>
      </xsd:complexType>
    </xsd:element>
    <xsd:element name="Enforcement_x002f_Dissalowance_x003f_" ma:index="31" nillable="true" ma:displayName="Enforcement/Dissalowance?" ma:default="0" ma:format="Dropdown" ma:internalName="Enforcement_x002f_Dissalowance_x003f_">
      <xsd:simpleType>
        <xsd:restriction base="dms:Boolean"/>
      </xsd:simpleType>
    </xsd:element>
    <xsd:element name="CheckSpecific" ma:index="32" nillable="true" ma:displayName="Check Specific" ma:format="Dropdown" ma:internalName="CheckSpecific">
      <xsd:complexType>
        <xsd:complexContent>
          <xsd:extension base="dms:MultiChoice">
            <xsd:sequence>
              <xsd:element name="Value" maxOccurs="unbounded" minOccurs="0" nillable="true">
                <xsd:simpleType>
                  <xsd:restriction base="dms:Choice">
                    <xsd:enumeration value="N/A"/>
                    <xsd:enumeration value="NSOPW"/>
                    <xsd:enumeration value="State Check"/>
                    <xsd:enumeration value="FBI Check"/>
                  </xsd:restriction>
                </xsd:simpleType>
              </xsd:element>
            </xsd:sequence>
          </xsd:extension>
        </xsd:complexContent>
      </xsd:complexType>
    </xsd:element>
    <xsd:element name="Waivers_x002d_postMay2021_x003f_" ma:index="33" nillable="true" ma:displayName="Waivers-post May 2021?" ma:default="0" ma:format="Dropdown" ma:internalName="Waivers_x002d_postMay2021_x003f_">
      <xsd:simpleType>
        <xsd:restriction base="dms:Boolean"/>
      </xsd:simpleType>
    </xsd:element>
    <xsd:element name="ApprovedVendors" ma:index="34" nillable="true" ma:displayName="Approved Vendors" ma:format="Dropdown" ma:internalName="ApprovedVendors">
      <xsd:complexType>
        <xsd:complexContent>
          <xsd:extension base="dms:MultiChoice">
            <xsd:sequence>
              <xsd:element name="Value" maxOccurs="unbounded" minOccurs="0" nillable="true">
                <xsd:simpleType>
                  <xsd:restriction base="dms:Choice">
                    <xsd:enumeration value="N/A"/>
                    <xsd:enumeration value="Fieldprint Only"/>
                    <xsd:enumeration value="Truescreen Only"/>
                    <xsd:enumeration value="Fieldprint and Truescreen"/>
                  </xsd:restriction>
                </xsd:simpleType>
              </xsd:element>
            </xsd:sequence>
          </xsd:extension>
        </xsd:complexContent>
      </xsd:complexType>
    </xsd:element>
    <xsd:element name="Notes_x002f_Context" ma:index="35" nillable="true" ma:displayName="Notes/Context" ma:format="Dropdown" ma:internalName="Notes_x002f_Context">
      <xsd:simpleType>
        <xsd:restriction base="dms:Text">
          <xsd:maxLength value="255"/>
        </xsd:restriction>
      </xsd:simpleType>
    </xsd:element>
    <xsd:element name="Review" ma:index="36" nillable="true" ma:displayName="Review" ma:default="0" ma:format="Dropdown" ma:internalName="Review">
      <xsd:simpleType>
        <xsd:restriction base="dms:Boolean"/>
      </xsd:simpleType>
    </xsd:element>
    <xsd:element name="ReviewNotes" ma:index="37" nillable="true" ma:displayName="Review Notes" ma:format="Dropdown" ma:internalName="ReviewNotes">
      <xsd:simpleType>
        <xsd:restriction base="dms:Text">
          <xsd:maxLength value="255"/>
        </xsd:restriction>
      </xsd:simpleType>
    </xsd:element>
    <xsd:element name="ReviewResponse" ma:index="38" nillable="true" ma:displayName="Review Response" ma:format="Dropdown" ma:internalName="ReviewResponse">
      <xsd:simpleType>
        <xsd:restriction base="dms:Note">
          <xsd:maxLength value="255"/>
        </xsd:restriction>
      </xsd:simpleType>
    </xsd:element>
    <xsd:element name="MediaServiceSearchProperties" ma:index="3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79ba95e-3014-4428-8fb1-593c923a9ee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b9dcc45a-b403-4156-a064-849ce94b3932}" ma:internalName="TaxCatchAll" ma:showField="CatchAllData" ma:web="b79ba95e-3014-4428-8fb1-593c923a9e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b79ba95e-3014-4428-8fb1-593c923a9eef">
      <UserInfo>
        <DisplayName>Jacobs, Kristie</DisplayName>
        <AccountId>6</AccountId>
        <AccountType/>
      </UserInfo>
      <UserInfo>
        <DisplayName>Nash, William</DisplayName>
        <AccountId>29</AccountId>
        <AccountType/>
      </UserInfo>
      <UserInfo>
        <DisplayName>McGowan, Kelly</DisplayName>
        <AccountId>40</AccountId>
        <AccountType/>
      </UserInfo>
      <UserInfo>
        <DisplayName>Whisler, Mathias</DisplayName>
        <AccountId>45</AccountId>
        <AccountType/>
      </UserInfo>
      <UserInfo>
        <DisplayName>Delaney, Alexander</DisplayName>
        <AccountId>20</AccountId>
        <AccountType/>
      </UserInfo>
      <UserInfo>
        <DisplayName>Barsky, Joel</DisplayName>
        <AccountId>876</AccountId>
        <AccountType/>
      </UserInfo>
      <UserInfo>
        <DisplayName>Fry, Sara</DisplayName>
        <AccountId>48</AccountId>
        <AccountType/>
      </UserInfo>
      <UserInfo>
        <DisplayName>Debus, Mallory</DisplayName>
        <AccountId>32</AccountId>
        <AccountType/>
      </UserInfo>
      <UserInfo>
        <DisplayName>Jaafar, Hana</DisplayName>
        <AccountId>39</AccountId>
        <AccountType/>
      </UserInfo>
      <UserInfo>
        <DisplayName>Southcott, Linda</DisplayName>
        <AccountId>24</AccountId>
        <AccountType/>
      </UserInfo>
      <UserInfo>
        <DisplayName>Fernandez, Caroline</DisplayName>
        <AccountId>21</AccountId>
        <AccountType/>
      </UserInfo>
      <UserInfo>
        <DisplayName>Forrest, Elizabeth</DisplayName>
        <AccountId>47</AccountId>
        <AccountType/>
      </UserInfo>
      <UserInfo>
        <DisplayName>Welsh, Noel</DisplayName>
        <AccountId>52</AccountId>
        <AccountType/>
      </UserInfo>
      <UserInfo>
        <DisplayName>Simon, Jacqueline</DisplayName>
        <AccountId>50</AccountId>
        <AccountType/>
      </UserInfo>
      <UserInfo>
        <DisplayName>Fairless, Melissa</DisplayName>
        <AccountId>34</AccountId>
        <AccountType/>
      </UserInfo>
      <UserInfo>
        <DisplayName>Campion, John</DisplayName>
        <AccountId>46</AccountId>
        <AccountType/>
      </UserInfo>
      <UserInfo>
        <DisplayName>Thompson, Cathy</DisplayName>
        <AccountId>25</AccountId>
        <AccountType/>
      </UserInfo>
      <UserInfo>
        <DisplayName>Grogan, Rosemary</DisplayName>
        <AccountId>28</AccountId>
        <AccountType/>
      </UserInfo>
      <UserInfo>
        <DisplayName>Shapiro, Danielle</DisplayName>
        <AccountId>42</AccountId>
        <AccountType/>
      </UserInfo>
      <UserInfo>
        <DisplayName>Dennis, Stacy</DisplayName>
        <AccountId>35</AccountId>
        <AccountType/>
      </UserInfo>
      <UserInfo>
        <DisplayName>Boyton, Marsheta</DisplayName>
        <AccountId>30</AccountId>
        <AccountType/>
      </UserInfo>
      <UserInfo>
        <DisplayName>Augustin, Grace</DisplayName>
        <AccountId>27</AccountId>
        <AccountType/>
      </UserInfo>
      <UserInfo>
        <DisplayName>Clements, Jeanette</DisplayName>
        <AccountId>26</AccountId>
        <AccountType/>
      </UserInfo>
      <UserInfo>
        <DisplayName>Norwood, Pasha</DisplayName>
        <AccountId>43</AccountId>
        <AccountType/>
      </UserInfo>
      <UserInfo>
        <DisplayName>DeHart, Beth</DisplayName>
        <AccountId>33</AccountId>
        <AccountType/>
      </UserInfo>
      <UserInfo>
        <DisplayName>White, Sheree</DisplayName>
        <AccountId>49</AccountId>
        <AccountType/>
      </UserInfo>
      <UserInfo>
        <DisplayName>Conner, Nyzuria</DisplayName>
        <AccountId>571</AccountId>
        <AccountType/>
      </UserInfo>
      <UserInfo>
        <DisplayName>King, Katrina</DisplayName>
        <AccountId>573</AccountId>
        <AccountType/>
      </UserInfo>
      <UserInfo>
        <DisplayName>Patterson, Lainie</DisplayName>
        <AccountId>574</AccountId>
        <AccountType/>
      </UserInfo>
      <UserInfo>
        <DisplayName>Menendez, Caroline</DisplayName>
        <AccountId>577</AccountId>
        <AccountType/>
      </UserInfo>
      <UserInfo>
        <DisplayName>Roberts, Shauna</DisplayName>
        <AccountId>578</AccountId>
        <AccountType/>
      </UserInfo>
      <UserInfo>
        <DisplayName>Duffell, Piers</DisplayName>
        <AccountId>582</AccountId>
        <AccountType/>
      </UserInfo>
      <UserInfo>
        <DisplayName>Brown, Megan</DisplayName>
        <AccountId>779</AccountId>
        <AccountType/>
      </UserInfo>
    </SharedWithUsers>
    <TaxCatchAll xmlns="b79ba95e-3014-4428-8fb1-593c923a9eef" xsi:nil="true"/>
    <MonitoringOfficer xmlns="a43b28a6-9bb0-4696-b776-f7505fe88166" xsi:nil="true"/>
    <PublishingExpirationDate xmlns="a43b28a6-9bb0-4696-b776-f7505fe88166" xsi:nil="true"/>
    <PublishingStartDate xmlns="a43b28a6-9bb0-4696-b776-f7505fe88166" xsi:nil="true"/>
    <RecordsManagement xmlns="a43b28a6-9bb0-4696-b776-f7505fe88166" xsi:nil="true"/>
    <lcf76f155ced4ddcb4097134ff3c332f xmlns="a43b28a6-9bb0-4696-b776-f7505fe88166">
      <Terms xmlns="http://schemas.microsoft.com/office/infopath/2007/PartnerControls"/>
    </lcf76f155ced4ddcb4097134ff3c332f>
    <CalendarYear xmlns="a43b28a6-9bb0-4696-b776-f7505fe88166" xsi:nil="true"/>
    <CheckSpecific xmlns="a43b28a6-9bb0-4696-b776-f7505fe88166" xsi:nil="true"/>
    <Waivers_x002d_postMay2021_x003f_ xmlns="a43b28a6-9bb0-4696-b776-f7505fe88166">true</Waivers_x002d_postMay2021_x003f_>
    <Enforcement_x002f_Dissalowance_x003f_ xmlns="a43b28a6-9bb0-4696-b776-f7505fe88166">true</Enforcement_x002f_Dissalowance_x003f_>
    <Notes_x002f_Context xmlns="a43b28a6-9bb0-4696-b776-f7505fe88166" xsi:nil="true"/>
    <Email xmlns="a43b28a6-9bb0-4696-b776-f7505fe88166" xsi:nil="true"/>
    <SpecialPeriod xmlns="a43b28a6-9bb0-4696-b776-f7505fe88166" xsi:nil="true"/>
    <ApprovedVendors xmlns="a43b28a6-9bb0-4696-b776-f7505fe88166" xsi:nil="true"/>
    <Review xmlns="a43b28a6-9bb0-4696-b776-f7505fe88166">true</Review>
    <ReviewNotes xmlns="a43b28a6-9bb0-4696-b776-f7505fe88166" xsi:nil="true"/>
    <ReviewResponse xmlns="a43b28a6-9bb0-4696-b776-f7505fe88166" xsi:nil="true"/>
  </documentManagement>
</p:properties>
</file>

<file path=customXml/item4.xml>��< ? x m l   v e r s i o n = " 1 . 0 "   e n c o d i n g = " u t f - 1 6 " ? > < D a t a M a s h u p   x m l n s = " h t t p : / / s c h e m a s . m i c r o s o f t . c o m / D a t a M a s h u p " > A A A A A B Q D A A B Q S w M E F A A C A A g A d 1 6 + V m / 8 c y u k A A A A 9 g A A A B I A H A B D b 2 5 m a W c v U G F j a 2 F n Z S 5 4 b W w g o h g A K K A U A A A A A A A A A A A A A A A A A A A A A A A A A A A A h Y 9 B D o I w F E S v Q r q n L Z g Y J J + y c C u J C d G 4 J a V C I 3 w M L Z a 7 u f B I X k G M o u 5 c z p u 3 m L l f b 5 C O b e N d V G 9 0 h w k J K C e e Q t m V G q u E D P b o R y Q V s C 3 k q a i U N 8 l o 4 t G U C a m t P c e M O e e o W 9 C u r 1 j I e c A O 2 S a X t W o L 8 p H 1 f 9 n X a G y B U h E B + 9 c Y E d K A R 3 Q V L S k H N k P I N H 6 F c N r 7 b H 8 g r I f G D r 0 S C v 1 d D m y O w N 4 f x A N Q S w M E F A A C A A g A d 1 6 + 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d e v l Y o i k e 4 D g A A A B E A A A A T A B w A R m 9 y b X V s Y X M v U 2 V j d G l v b j E u b S C i G A A o o B Q A A A A A A A A A A A A A A A A A A A A A A A A A A A A r T k 0 u y c z P U w i G 0 I b W A F B L A Q I t A B Q A A g A I A H d e v l Z v / H M r p A A A A P Y A A A A S A A A A A A A A A A A A A A A A A A A A A A B D b 2 5 m a W c v U G F j a 2 F n Z S 5 4 b W x Q S w E C L Q A U A A I A C A B 3 X r 5 W D 8 r p q 6 Q A A A D p A A A A E w A A A A A A A A A A A A A A A A D w A A A A W 0 N v b n R l b n R f V H l w Z X N d L n h t b F B L A Q I t A B Q A A g A I A H d e v l 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Y Z v f 0 C W k l T r g K V b f e Y A v E A A A A A A I A A A A A A A N m A A D A A A A A E A A A A F Z p j N m a w p 7 f P F s / E f t i 0 F 8 A A A A A B I A A A K A A A A A Q A A A A G N I r s c 6 2 l V 9 H l s q 2 5 V G y r V A A A A B Q l 5 W 2 y D l S G / M P L i s n 7 r w M z w H w 8 v o H 7 l 9 I Y r v n W K c w a v w 2 C X S u i 9 Q c k Y h p r f r 4 p I r S X A 1 y X f M D n P 6 d y q 0 C V 9 A x 7 v y 1 1 3 y K p 2 N H y b w y 9 P T B s h Q A A A D R Y t a z D q l b 3 R X 6 G B 3 D k V j z d d l J U A = = < / D a t a M a s h u p > 
</file>

<file path=customXml/itemProps1.xml><?xml version="1.0" encoding="utf-8"?>
<ds:datastoreItem xmlns:ds="http://schemas.openxmlformats.org/officeDocument/2006/customXml" ds:itemID="{452692CB-40F5-421A-A2E7-236835AF60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3b28a6-9bb0-4696-b776-f7505fe88166"/>
    <ds:schemaRef ds:uri="b79ba95e-3014-4428-8fb1-593c923a9e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DD8098-30DD-490A-B130-AA7B97E878F4}">
  <ds:schemaRefs>
    <ds:schemaRef ds:uri="http://schemas.microsoft.com/sharepoint/v3/contenttype/forms"/>
  </ds:schemaRefs>
</ds:datastoreItem>
</file>

<file path=customXml/itemProps3.xml><?xml version="1.0" encoding="utf-8"?>
<ds:datastoreItem xmlns:ds="http://schemas.openxmlformats.org/officeDocument/2006/customXml" ds:itemID="{F9BDF895-B43D-4419-BCD2-EE707A7F2F80}">
  <ds:schemaRefs>
    <ds:schemaRef ds:uri="http://schemas.microsoft.com/office/2006/documentManagement/types"/>
    <ds:schemaRef ds:uri="http://www.w3.org/XML/1998/namespace"/>
    <ds:schemaRef ds:uri="http://purl.org/dc/elements/1.1/"/>
    <ds:schemaRef ds:uri="http://purl.org/dc/terms/"/>
    <ds:schemaRef ds:uri="a43b28a6-9bb0-4696-b776-f7505fe88166"/>
    <ds:schemaRef ds:uri="http://schemas.microsoft.com/office/2006/metadata/properties"/>
    <ds:schemaRef ds:uri="http://schemas.openxmlformats.org/package/2006/metadata/core-properties"/>
    <ds:schemaRef ds:uri="b79ba95e-3014-4428-8fb1-593c923a9eef"/>
    <ds:schemaRef ds:uri="http://schemas.microsoft.com/sharepoint/v3"/>
    <ds:schemaRef ds:uri="http://schemas.microsoft.com/office/infopath/2007/PartnerControls"/>
    <ds:schemaRef ds:uri="http://purl.org/dc/dcmitype/"/>
  </ds:schemaRefs>
</ds:datastoreItem>
</file>

<file path=customXml/itemProps4.xml><?xml version="1.0" encoding="utf-8"?>
<ds:datastoreItem xmlns:ds="http://schemas.openxmlformats.org/officeDocument/2006/customXml" ds:itemID="{BC90E21B-DEE1-4624-8E57-02DC1AA1041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CoverPage</vt:lpstr>
      <vt:lpstr>Commission Operations</vt:lpstr>
      <vt:lpstr>ASN-Comm</vt:lpstr>
      <vt:lpstr>ASN</vt:lpstr>
      <vt:lpstr>FOFA</vt:lpstr>
      <vt:lpstr>VISTA</vt:lpstr>
      <vt:lpstr>ASN-Comm_Summary</vt:lpstr>
      <vt:lpstr>SCP</vt:lpstr>
      <vt:lpstr>FGP</vt:lpstr>
      <vt:lpstr>RSVP</vt:lpstr>
      <vt:lpstr>Subrecipient</vt:lpstr>
      <vt:lpstr>Prohibited Activities</vt:lpstr>
      <vt:lpstr>NSCHC</vt:lpstr>
      <vt:lpstr>New to AmeriCorps</vt:lpstr>
      <vt:lpstr>Days of Service</vt:lpstr>
      <vt:lpstr>CAP_Summary</vt:lpstr>
      <vt:lpstr>Main_Aggregate</vt:lpstr>
      <vt:lpstr>SummaryResponses</vt:lpstr>
      <vt:lpstr>WH_Aggregte</vt:lpstr>
      <vt:lpstr>AnswerSheet</vt:lpstr>
      <vt:lpstr>CAP Instructions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Nash, William</dc:creator>
  <cp:keywords/>
  <dc:description/>
  <cp:lastModifiedBy>Grogan, Rosemary</cp:lastModifiedBy>
  <cp:revision/>
  <cp:lastPrinted>2024-02-21T20:02:13Z</cp:lastPrinted>
  <dcterms:created xsi:type="dcterms:W3CDTF">2020-09-14T18:22:52Z</dcterms:created>
  <dcterms:modified xsi:type="dcterms:W3CDTF">2024-03-12T16:50:41Z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0x0101003263C97756FA2D47B45612684054DAE2</vt:lpwstr>
  </property>
  <property fmtid="{D5CDD505-2E9C-101B-9397-08002B2CF9AE}" pid="3" name="_dlc_DocIdItemGuid">
    <vt:lpwstr>8af073b5-5479-4d3c-9b26-f258e0771e3a</vt:lpwstr>
  </property>
  <property fmtid="{D5CDD505-2E9C-101B-9397-08002B2CF9AE}" pid="4" name="MediaServiceImageTags">
    <vt:lpwstr/>
  </property>
</Properties>
</file>